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codeName="ThisWorkbook"/>
  <bookViews>
    <workbookView xWindow="0" yWindow="0" windowWidth="24000" windowHeight="7710" tabRatio="596" activeTab="1"/>
  </bookViews>
  <sheets>
    <sheet name="Instructions" sheetId="7" r:id="rId1"/>
    <sheet name="Main" sheetId="10" r:id="rId2"/>
    <sheet name="Main Data" sheetId="6" state="veryHidden" r:id="rId3"/>
    <sheet name="BalSht" sheetId="2" r:id="rId4"/>
    <sheet name="BalSht Data" sheetId="4" state="veryHidden" r:id="rId5"/>
    <sheet name="IncStmt" sheetId="3" r:id="rId6"/>
    <sheet name="IncStmt Data" sheetId="5" state="veryHidden" r:id="rId7"/>
  </sheets>
  <externalReferences>
    <externalReference r:id="rId8"/>
  </externalReferences>
  <definedNames>
    <definedName name="_xlnm._FilterDatabase" localSheetId="1" hidden="1">Main!$A$19:$G$47</definedName>
    <definedName name="FundList">'[1]Fund Names'!$A$2:$A$326</definedName>
    <definedName name="_xlnm.Print_Area" localSheetId="3">BalSht!$A$2:$AK$60</definedName>
    <definedName name="_xlnm.Print_Area" localSheetId="5">IncStmt!$A$2:$AK$36</definedName>
    <definedName name="_xlnm.Print_Titles" localSheetId="3">BalSht!$A:$A,BalSht!$1:$9</definedName>
    <definedName name="_xlnm.Print_Titles" localSheetId="5">IncStmt!$A:$A,IncStmt!$1:$9</definedName>
    <definedName name="ProjectNames">#REF!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1" i="2" l="1"/>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K36" i="3" l="1"/>
  <c r="AK32" i="3"/>
  <c r="AK31" i="3"/>
  <c r="AK28" i="3"/>
  <c r="AK26" i="3"/>
  <c r="AK25" i="3"/>
  <c r="AK24" i="3"/>
  <c r="AK23" i="3"/>
  <c r="AK22" i="3"/>
  <c r="AK21" i="3"/>
  <c r="AK20" i="3"/>
  <c r="AK17" i="3"/>
  <c r="AK16" i="3"/>
  <c r="AK15" i="3"/>
  <c r="AK14" i="3"/>
  <c r="AK22" i="2"/>
  <c r="AK24" i="2" s="1"/>
  <c r="AK37" i="2" s="1"/>
  <c r="AK20" i="2"/>
  <c r="AJ20" i="2"/>
  <c r="AK54" i="2"/>
  <c r="AK52" i="2"/>
  <c r="AK51" i="2"/>
  <c r="AK50" i="2"/>
  <c r="AK49" i="2"/>
  <c r="AK48" i="2"/>
  <c r="AK47" i="2"/>
  <c r="AK44" i="2"/>
  <c r="AK40" i="2"/>
  <c r="AK33" i="2"/>
  <c r="AK32" i="2"/>
  <c r="AK29" i="2"/>
  <c r="AK28" i="2"/>
  <c r="AK27" i="2"/>
  <c r="AK17" i="2"/>
  <c r="AK16" i="2"/>
  <c r="AK15" i="2"/>
  <c r="AI45" i="2" l="1"/>
  <c r="AI40" i="2"/>
  <c r="AJ40" i="2"/>
  <c r="AJ33" i="2"/>
  <c r="AI33" i="2"/>
  <c r="AH40" i="2"/>
  <c r="AH33" i="2"/>
  <c r="AG40" i="2"/>
  <c r="AG33" i="2"/>
  <c r="AF40" i="2"/>
  <c r="AF33" i="2"/>
  <c r="AE40" i="2"/>
  <c r="AE33" i="2"/>
  <c r="AD45" i="2"/>
  <c r="AD40" i="2"/>
  <c r="AD33" i="2"/>
  <c r="AB40" i="2"/>
  <c r="AB33" i="2"/>
  <c r="AA40" i="2"/>
  <c r="AA33" i="2"/>
  <c r="Z40" i="2"/>
  <c r="Z33" i="2"/>
  <c r="Y40" i="2"/>
  <c r="Y33" i="2"/>
  <c r="Y32" i="2"/>
  <c r="X40" i="2"/>
  <c r="X33" i="2"/>
  <c r="W40" i="2"/>
  <c r="W33" i="2"/>
  <c r="V40" i="2"/>
  <c r="V33" i="2"/>
  <c r="U40" i="2"/>
  <c r="U45" i="2"/>
  <c r="U28" i="2"/>
  <c r="U32" i="2"/>
  <c r="U33" i="2"/>
  <c r="T40" i="2"/>
  <c r="T33" i="2"/>
  <c r="S40" i="2"/>
  <c r="S33" i="2"/>
  <c r="R45" i="2"/>
  <c r="R40" i="2"/>
  <c r="R33" i="2"/>
  <c r="Q45" i="2"/>
  <c r="Q40" i="2"/>
  <c r="Q33" i="2"/>
  <c r="P45" i="2"/>
  <c r="P40" i="2"/>
  <c r="P33" i="2"/>
  <c r="O45" i="2"/>
  <c r="O40" i="2"/>
  <c r="O33" i="2"/>
  <c r="N40" i="2"/>
  <c r="N45" i="2"/>
  <c r="N33" i="2"/>
  <c r="N34" i="2"/>
  <c r="N28" i="2"/>
  <c r="N29" i="2"/>
  <c r="M45" i="2"/>
  <c r="M40" i="2"/>
  <c r="M33" i="2"/>
  <c r="L40" i="2"/>
  <c r="L33" i="2"/>
  <c r="L45" i="2"/>
  <c r="L41" i="2"/>
  <c r="K40" i="2"/>
  <c r="K45" i="2"/>
  <c r="J45" i="2"/>
  <c r="J40" i="2"/>
  <c r="J33" i="2"/>
  <c r="J32" i="2"/>
  <c r="I40" i="2"/>
  <c r="I32" i="2"/>
  <c r="I45" i="2"/>
  <c r="I33" i="2"/>
  <c r="H40" i="2"/>
  <c r="H45" i="2"/>
  <c r="H33" i="2"/>
  <c r="G45" i="2"/>
  <c r="G40" i="2"/>
  <c r="G33" i="2"/>
  <c r="F40" i="2"/>
  <c r="F45" i="2"/>
  <c r="F33" i="2"/>
  <c r="E40" i="2"/>
  <c r="E45" i="2"/>
  <c r="E33" i="2"/>
  <c r="D40" i="2"/>
  <c r="D45" i="2"/>
  <c r="D33" i="2"/>
  <c r="C40" i="2"/>
  <c r="C45" i="2"/>
  <c r="C33" i="2"/>
  <c r="B40" i="2"/>
  <c r="B45" i="2"/>
  <c r="B33" i="2"/>
  <c r="AC50" i="2"/>
  <c r="AC56" i="2"/>
  <c r="AC52" i="2"/>
  <c r="AC48" i="2"/>
  <c r="AC47" i="2"/>
  <c r="AC40" i="2"/>
  <c r="AC28" i="2"/>
  <c r="AC29" i="2"/>
  <c r="AC26" i="3"/>
  <c r="AC21" i="3"/>
  <c r="S28" i="3" l="1"/>
  <c r="S16" i="3"/>
  <c r="F12" i="10" l="1"/>
  <c r="B15" i="2" l="1"/>
  <c r="B16" i="2"/>
  <c r="B17" i="2"/>
  <c r="B18" i="2"/>
  <c r="B22" i="2"/>
  <c r="B27" i="2"/>
  <c r="B28" i="2"/>
  <c r="B29" i="2"/>
  <c r="B30" i="2"/>
  <c r="B31" i="2"/>
  <c r="B32" i="2"/>
  <c r="B34" i="2"/>
  <c r="B35" i="2"/>
  <c r="B41" i="2"/>
  <c r="B42" i="2"/>
  <c r="B43" i="2"/>
  <c r="B44" i="2"/>
  <c r="B46" i="2"/>
  <c r="B47" i="2"/>
  <c r="B48" i="2"/>
  <c r="B49" i="2"/>
  <c r="B50" i="2"/>
  <c r="B51" i="2"/>
  <c r="B52" i="2"/>
  <c r="B54" i="2" l="1"/>
  <c r="B20" i="2"/>
  <c r="B31" i="3"/>
  <c r="B30" i="3"/>
  <c r="B29" i="3"/>
  <c r="B28" i="3"/>
  <c r="B27" i="3"/>
  <c r="B26" i="3"/>
  <c r="B25" i="3"/>
  <c r="B24" i="3"/>
  <c r="B23" i="3"/>
  <c r="B22" i="3"/>
  <c r="B21" i="3"/>
  <c r="B20" i="3"/>
  <c r="B16" i="3"/>
  <c r="B15" i="3"/>
  <c r="B14" i="3"/>
  <c r="B24" i="2" l="1"/>
  <c r="B37" i="2" s="1"/>
  <c r="B17" i="3"/>
  <c r="B32" i="3"/>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B36" i="3" l="1"/>
  <c r="F20" i="10" s="1"/>
  <c r="C15" i="2"/>
  <c r="B56" i="2" l="1"/>
  <c r="C22" i="3"/>
  <c r="B58" i="2" l="1"/>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J28" i="3"/>
  <c r="AI28" i="3"/>
  <c r="AH28" i="3"/>
  <c r="AG28" i="3"/>
  <c r="AF28" i="3"/>
  <c r="AE28" i="3"/>
  <c r="AD28" i="3"/>
  <c r="AB28" i="3"/>
  <c r="AA28" i="3"/>
  <c r="Z28" i="3"/>
  <c r="Y28" i="3"/>
  <c r="X28" i="3"/>
  <c r="W28" i="3"/>
  <c r="V28" i="3"/>
  <c r="U28" i="3"/>
  <c r="T28" i="3"/>
  <c r="R28" i="3"/>
  <c r="Q28" i="3"/>
  <c r="P28" i="3"/>
  <c r="O28" i="3"/>
  <c r="N28" i="3"/>
  <c r="M28" i="3"/>
  <c r="L28" i="3"/>
  <c r="K28" i="3"/>
  <c r="J28" i="3"/>
  <c r="I28" i="3"/>
  <c r="H28" i="3"/>
  <c r="G28" i="3"/>
  <c r="F28" i="3"/>
  <c r="E28" i="3"/>
  <c r="D28" i="3"/>
  <c r="C28"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J31" i="3"/>
  <c r="AI31" i="3"/>
  <c r="AH31" i="3"/>
  <c r="AG31" i="3"/>
  <c r="AF31" i="3"/>
  <c r="AE31" i="3"/>
  <c r="AD31" i="3"/>
  <c r="AB31" i="3"/>
  <c r="AA31" i="3"/>
  <c r="Z31" i="3"/>
  <c r="Y31" i="3"/>
  <c r="X31" i="3"/>
  <c r="W31" i="3"/>
  <c r="V31" i="3"/>
  <c r="U31" i="3"/>
  <c r="T31" i="3"/>
  <c r="S31" i="3"/>
  <c r="R31" i="3"/>
  <c r="Q31" i="3"/>
  <c r="P31" i="3"/>
  <c r="O31" i="3"/>
  <c r="N31" i="3"/>
  <c r="M31" i="3"/>
  <c r="L31" i="3"/>
  <c r="K31" i="3"/>
  <c r="J31" i="3"/>
  <c r="I31" i="3"/>
  <c r="H31" i="3"/>
  <c r="G31" i="3"/>
  <c r="F31" i="3"/>
  <c r="E31" i="3"/>
  <c r="D31" i="3"/>
  <c r="C31" i="3"/>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AK30" i="3" l="1"/>
  <c r="AK29" i="3"/>
  <c r="AK35"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J52" i="2"/>
  <c r="AI52" i="2"/>
  <c r="AH52" i="2"/>
  <c r="AG52" i="2"/>
  <c r="AF52" i="2"/>
  <c r="AE52" i="2"/>
  <c r="AD52" i="2"/>
  <c r="AB52" i="2"/>
  <c r="AA52" i="2"/>
  <c r="Z52" i="2"/>
  <c r="Y52" i="2"/>
  <c r="X52" i="2"/>
  <c r="W52" i="2"/>
  <c r="V52" i="2"/>
  <c r="U52" i="2"/>
  <c r="T52" i="2"/>
  <c r="S52" i="2"/>
  <c r="R52" i="2"/>
  <c r="Q52" i="2"/>
  <c r="P52" i="2"/>
  <c r="O52" i="2"/>
  <c r="N52" i="2"/>
  <c r="M52" i="2"/>
  <c r="L52" i="2"/>
  <c r="K52" i="2"/>
  <c r="J52" i="2"/>
  <c r="I52" i="2"/>
  <c r="H52" i="2"/>
  <c r="G52" i="2"/>
  <c r="F52" i="2"/>
  <c r="E52" i="2"/>
  <c r="D52" i="2"/>
  <c r="C52"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J51" i="2"/>
  <c r="AI51" i="2"/>
  <c r="AH51" i="2"/>
  <c r="AG51" i="2"/>
  <c r="AF51" i="2"/>
  <c r="AE51" i="2"/>
  <c r="AD51" i="2"/>
  <c r="AB51" i="2"/>
  <c r="AA51" i="2"/>
  <c r="Z51" i="2"/>
  <c r="Y51" i="2"/>
  <c r="X51" i="2"/>
  <c r="W51" i="2"/>
  <c r="V51" i="2"/>
  <c r="U51" i="2"/>
  <c r="T51" i="2"/>
  <c r="S51" i="2"/>
  <c r="R51" i="2"/>
  <c r="Q51" i="2"/>
  <c r="P51" i="2"/>
  <c r="O51" i="2"/>
  <c r="N51" i="2"/>
  <c r="M51" i="2"/>
  <c r="L51" i="2"/>
  <c r="K51" i="2"/>
  <c r="J51" i="2"/>
  <c r="I51" i="2"/>
  <c r="H51" i="2"/>
  <c r="G51" i="2"/>
  <c r="F51" i="2"/>
  <c r="E51" i="2"/>
  <c r="D51" i="2"/>
  <c r="C51"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J50" i="2"/>
  <c r="AI50" i="2"/>
  <c r="AH50" i="2"/>
  <c r="AG50" i="2"/>
  <c r="AF50" i="2"/>
  <c r="AE50" i="2"/>
  <c r="AD50" i="2"/>
  <c r="AB50" i="2"/>
  <c r="AA50" i="2"/>
  <c r="Z50" i="2"/>
  <c r="Y50" i="2"/>
  <c r="X50" i="2"/>
  <c r="W50" i="2"/>
  <c r="V50" i="2"/>
  <c r="U50" i="2"/>
  <c r="T50" i="2"/>
  <c r="S50" i="2"/>
  <c r="R50" i="2"/>
  <c r="Q50" i="2"/>
  <c r="P50" i="2"/>
  <c r="O50" i="2"/>
  <c r="N50" i="2"/>
  <c r="M50" i="2"/>
  <c r="L50" i="2"/>
  <c r="K50" i="2"/>
  <c r="J50" i="2"/>
  <c r="I50" i="2"/>
  <c r="H50" i="2"/>
  <c r="G50" i="2"/>
  <c r="F50" i="2"/>
  <c r="E50" i="2"/>
  <c r="D50" i="2"/>
  <c r="C50"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J48" i="2"/>
  <c r="AI48" i="2"/>
  <c r="AH48" i="2"/>
  <c r="AG48" i="2"/>
  <c r="AF48" i="2"/>
  <c r="AE48" i="2"/>
  <c r="AD48" i="2"/>
  <c r="AB48" i="2"/>
  <c r="AA48" i="2"/>
  <c r="Z48" i="2"/>
  <c r="Y48" i="2"/>
  <c r="X48" i="2"/>
  <c r="W48" i="2"/>
  <c r="V48" i="2"/>
  <c r="U48" i="2"/>
  <c r="T48" i="2"/>
  <c r="S48" i="2"/>
  <c r="R48" i="2"/>
  <c r="Q48" i="2"/>
  <c r="P48" i="2"/>
  <c r="O48" i="2"/>
  <c r="N48" i="2"/>
  <c r="M48" i="2"/>
  <c r="L48" i="2"/>
  <c r="K48" i="2"/>
  <c r="J48" i="2"/>
  <c r="I48" i="2"/>
  <c r="H48" i="2"/>
  <c r="G48" i="2"/>
  <c r="F48" i="2"/>
  <c r="E48" i="2"/>
  <c r="D48" i="2"/>
  <c r="C48" i="2"/>
  <c r="DA47" i="2" l="1"/>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J47" i="2"/>
  <c r="AI47" i="2"/>
  <c r="AH47" i="2"/>
  <c r="AG47" i="2"/>
  <c r="AF47" i="2"/>
  <c r="AE47" i="2"/>
  <c r="AD47" i="2"/>
  <c r="AB47" i="2"/>
  <c r="AA47" i="2"/>
  <c r="Z47" i="2"/>
  <c r="Y47" i="2"/>
  <c r="X47" i="2"/>
  <c r="W47" i="2"/>
  <c r="V47" i="2"/>
  <c r="U47" i="2"/>
  <c r="T47" i="2"/>
  <c r="S47" i="2"/>
  <c r="R47" i="2"/>
  <c r="Q47" i="2"/>
  <c r="P47" i="2"/>
  <c r="O47" i="2"/>
  <c r="N47" i="2"/>
  <c r="M47" i="2"/>
  <c r="L47" i="2"/>
  <c r="K47" i="2"/>
  <c r="J47" i="2"/>
  <c r="I47" i="2"/>
  <c r="H47" i="2"/>
  <c r="G47" i="2"/>
  <c r="F47" i="2"/>
  <c r="E47" i="2"/>
  <c r="D47"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J45" i="2"/>
  <c r="AH45" i="2"/>
  <c r="AG45" i="2"/>
  <c r="AF45" i="2"/>
  <c r="AE45" i="2"/>
  <c r="AC45" i="2"/>
  <c r="AB45" i="2"/>
  <c r="AA45" i="2"/>
  <c r="Z45" i="2"/>
  <c r="Y45" i="2"/>
  <c r="X45" i="2"/>
  <c r="W45" i="2"/>
  <c r="V45" i="2"/>
  <c r="T45" i="2"/>
  <c r="S45" i="2"/>
  <c r="AK45" i="2" s="1"/>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J44" i="2"/>
  <c r="AI44" i="2"/>
  <c r="AH44" i="2"/>
  <c r="AG44" i="2"/>
  <c r="AF44" i="2"/>
  <c r="AE44" i="2"/>
  <c r="AD44" i="2"/>
  <c r="AB44" i="2"/>
  <c r="AA44" i="2"/>
  <c r="Z44" i="2"/>
  <c r="Y44" i="2"/>
  <c r="X44" i="2"/>
  <c r="W44" i="2"/>
  <c r="V44" i="2"/>
  <c r="U44" i="2"/>
  <c r="T44" i="2"/>
  <c r="S44" i="2"/>
  <c r="R44" i="2"/>
  <c r="Q44" i="2"/>
  <c r="P44" i="2"/>
  <c r="O44" i="2"/>
  <c r="N44" i="2"/>
  <c r="M44" i="2"/>
  <c r="L44" i="2"/>
  <c r="K44" i="2"/>
  <c r="J44" i="2"/>
  <c r="I44" i="2"/>
  <c r="H44" i="2"/>
  <c r="G44" i="2"/>
  <c r="F44" i="2"/>
  <c r="E44" i="2"/>
  <c r="D44"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F42" i="2"/>
  <c r="E42" i="2"/>
  <c r="D42"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J41" i="2"/>
  <c r="AI41" i="2"/>
  <c r="AH41" i="2"/>
  <c r="AG41" i="2"/>
  <c r="AF41" i="2"/>
  <c r="AE41" i="2"/>
  <c r="AD41" i="2"/>
  <c r="AC41" i="2"/>
  <c r="AB41" i="2"/>
  <c r="AA41" i="2"/>
  <c r="Z41" i="2"/>
  <c r="Y41" i="2"/>
  <c r="X41" i="2"/>
  <c r="W41" i="2"/>
  <c r="V41" i="2"/>
  <c r="U41" i="2"/>
  <c r="T41" i="2"/>
  <c r="S41" i="2"/>
  <c r="R41" i="2"/>
  <c r="Q41" i="2"/>
  <c r="P41" i="2"/>
  <c r="O41" i="2"/>
  <c r="N41" i="2"/>
  <c r="M41" i="2"/>
  <c r="K41" i="2"/>
  <c r="J41" i="2"/>
  <c r="I41" i="2"/>
  <c r="H41" i="2"/>
  <c r="G41" i="2"/>
  <c r="F41" i="2"/>
  <c r="E41" i="2"/>
  <c r="D41" i="2"/>
  <c r="DA40" i="2"/>
  <c r="DA54" i="2" s="1"/>
  <c r="CZ40" i="2"/>
  <c r="CZ54" i="2" s="1"/>
  <c r="CY40" i="2"/>
  <c r="CY54" i="2" s="1"/>
  <c r="CX40" i="2"/>
  <c r="CX54" i="2" s="1"/>
  <c r="CW40" i="2"/>
  <c r="CW54" i="2" s="1"/>
  <c r="CV40" i="2"/>
  <c r="CV54" i="2" s="1"/>
  <c r="CU40" i="2"/>
  <c r="CU54" i="2" s="1"/>
  <c r="CT40" i="2"/>
  <c r="CT54" i="2" s="1"/>
  <c r="CS40" i="2"/>
  <c r="CS54" i="2" s="1"/>
  <c r="CR40" i="2"/>
  <c r="CR54" i="2" s="1"/>
  <c r="CQ40" i="2"/>
  <c r="CQ54" i="2" s="1"/>
  <c r="CP40" i="2"/>
  <c r="CP54" i="2" s="1"/>
  <c r="CO40" i="2"/>
  <c r="CO54" i="2" s="1"/>
  <c r="CN40" i="2"/>
  <c r="CN54" i="2" s="1"/>
  <c r="CM40" i="2"/>
  <c r="CM54" i="2" s="1"/>
  <c r="CL40" i="2"/>
  <c r="CL54" i="2" s="1"/>
  <c r="CK40" i="2"/>
  <c r="CK54" i="2" s="1"/>
  <c r="CJ40" i="2"/>
  <c r="CJ54" i="2" s="1"/>
  <c r="CI40" i="2"/>
  <c r="CI54" i="2" s="1"/>
  <c r="CH40" i="2"/>
  <c r="CH54" i="2" s="1"/>
  <c r="CG40" i="2"/>
  <c r="CG54" i="2" s="1"/>
  <c r="CF40" i="2"/>
  <c r="CF54" i="2" s="1"/>
  <c r="CE40" i="2"/>
  <c r="CE54" i="2" s="1"/>
  <c r="CD40" i="2"/>
  <c r="CD54" i="2" s="1"/>
  <c r="CC40" i="2"/>
  <c r="CC54" i="2" s="1"/>
  <c r="CB40" i="2"/>
  <c r="CB54" i="2" s="1"/>
  <c r="CA40" i="2"/>
  <c r="CA54" i="2" s="1"/>
  <c r="BZ40" i="2"/>
  <c r="BZ54" i="2" s="1"/>
  <c r="BY40" i="2"/>
  <c r="BY54" i="2" s="1"/>
  <c r="BX40" i="2"/>
  <c r="BX54" i="2" s="1"/>
  <c r="BW40" i="2"/>
  <c r="BW54" i="2" s="1"/>
  <c r="BV40" i="2"/>
  <c r="BV54" i="2" s="1"/>
  <c r="BU40" i="2"/>
  <c r="BU54" i="2" s="1"/>
  <c r="BT40" i="2"/>
  <c r="BT54" i="2" s="1"/>
  <c r="BS40" i="2"/>
  <c r="BS54" i="2" s="1"/>
  <c r="BR40" i="2"/>
  <c r="BR54" i="2" s="1"/>
  <c r="BQ40" i="2"/>
  <c r="BQ54" i="2" s="1"/>
  <c r="BP40" i="2"/>
  <c r="BP54" i="2" s="1"/>
  <c r="BO40" i="2"/>
  <c r="BO54" i="2" s="1"/>
  <c r="BN40" i="2"/>
  <c r="BN54" i="2" s="1"/>
  <c r="BM40" i="2"/>
  <c r="BM54" i="2" s="1"/>
  <c r="BL40" i="2"/>
  <c r="BL54" i="2" s="1"/>
  <c r="BK40" i="2"/>
  <c r="BK54" i="2" s="1"/>
  <c r="BJ40" i="2"/>
  <c r="BJ54" i="2" s="1"/>
  <c r="BI40" i="2"/>
  <c r="BI54" i="2" s="1"/>
  <c r="BH40" i="2"/>
  <c r="BH54" i="2" s="1"/>
  <c r="BG40" i="2"/>
  <c r="BG54" i="2" s="1"/>
  <c r="BF40" i="2"/>
  <c r="BF54" i="2" s="1"/>
  <c r="BE40" i="2"/>
  <c r="BE54" i="2" s="1"/>
  <c r="BD40" i="2"/>
  <c r="BD54" i="2" s="1"/>
  <c r="BC40" i="2"/>
  <c r="BC54" i="2" s="1"/>
  <c r="BB40" i="2"/>
  <c r="BB54" i="2" s="1"/>
  <c r="BA40" i="2"/>
  <c r="BA54" i="2" s="1"/>
  <c r="AZ40" i="2"/>
  <c r="AZ54" i="2" s="1"/>
  <c r="AY40" i="2"/>
  <c r="AY54" i="2" s="1"/>
  <c r="AX40" i="2"/>
  <c r="AX54" i="2" s="1"/>
  <c r="AW40" i="2"/>
  <c r="AW54" i="2" s="1"/>
  <c r="AV40" i="2"/>
  <c r="AV54" i="2" s="1"/>
  <c r="AU40" i="2"/>
  <c r="AU54" i="2" s="1"/>
  <c r="AT40" i="2"/>
  <c r="AT54" i="2" s="1"/>
  <c r="AS40" i="2"/>
  <c r="AS54" i="2" s="1"/>
  <c r="AR40" i="2"/>
  <c r="AQ40" i="2"/>
  <c r="AP40" i="2"/>
  <c r="AO40" i="2"/>
  <c r="AN40" i="2"/>
  <c r="AM40" i="2"/>
  <c r="AL40"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J34" i="2"/>
  <c r="AI34" i="2"/>
  <c r="AH34" i="2"/>
  <c r="AG34" i="2"/>
  <c r="AF34" i="2"/>
  <c r="AE34" i="2"/>
  <c r="AD34" i="2"/>
  <c r="AC34" i="2"/>
  <c r="AB34" i="2"/>
  <c r="AA34" i="2"/>
  <c r="Z34" i="2"/>
  <c r="Y34" i="2"/>
  <c r="X34" i="2"/>
  <c r="W34" i="2"/>
  <c r="V34" i="2"/>
  <c r="U34" i="2"/>
  <c r="T34" i="2"/>
  <c r="S34" i="2"/>
  <c r="R34" i="2"/>
  <c r="Q34" i="2"/>
  <c r="P34" i="2"/>
  <c r="O34" i="2"/>
  <c r="M34" i="2"/>
  <c r="L34" i="2"/>
  <c r="K34" i="2"/>
  <c r="J34" i="2"/>
  <c r="I34" i="2"/>
  <c r="H34" i="2"/>
  <c r="G34" i="2"/>
  <c r="F34" i="2"/>
  <c r="E34" i="2"/>
  <c r="D34"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J32" i="2"/>
  <c r="AI32" i="2"/>
  <c r="AH32" i="2"/>
  <c r="AG32" i="2"/>
  <c r="AF32" i="2"/>
  <c r="AE32" i="2"/>
  <c r="AD32" i="2"/>
  <c r="AB32" i="2"/>
  <c r="AA32" i="2"/>
  <c r="Z32" i="2"/>
  <c r="X32" i="2"/>
  <c r="W32" i="2"/>
  <c r="V32" i="2"/>
  <c r="T32" i="2"/>
  <c r="S32" i="2"/>
  <c r="R32" i="2"/>
  <c r="Q32" i="2"/>
  <c r="P32" i="2"/>
  <c r="O32" i="2"/>
  <c r="N32" i="2"/>
  <c r="M32" i="2"/>
  <c r="L32" i="2"/>
  <c r="K32" i="2"/>
  <c r="H32" i="2"/>
  <c r="G32" i="2"/>
  <c r="F32" i="2"/>
  <c r="E32" i="2"/>
  <c r="D32"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F31" i="2"/>
  <c r="E31" i="2"/>
  <c r="D31"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J29" i="2"/>
  <c r="AI29" i="2"/>
  <c r="AH29" i="2"/>
  <c r="AG29" i="2"/>
  <c r="AF29" i="2"/>
  <c r="AE29" i="2"/>
  <c r="AD29" i="2"/>
  <c r="AB29" i="2"/>
  <c r="AA29" i="2"/>
  <c r="Z29" i="2"/>
  <c r="Y29" i="2"/>
  <c r="X29" i="2"/>
  <c r="W29" i="2"/>
  <c r="V29" i="2"/>
  <c r="U29" i="2"/>
  <c r="T29" i="2"/>
  <c r="S29" i="2"/>
  <c r="R29" i="2"/>
  <c r="Q29" i="2"/>
  <c r="P29" i="2"/>
  <c r="O29" i="2"/>
  <c r="M29" i="2"/>
  <c r="L29" i="2"/>
  <c r="K29" i="2"/>
  <c r="J29" i="2"/>
  <c r="I29" i="2"/>
  <c r="H29" i="2"/>
  <c r="G29" i="2"/>
  <c r="F29" i="2"/>
  <c r="E29" i="2"/>
  <c r="D29"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J28" i="2"/>
  <c r="AI28" i="2"/>
  <c r="AH28" i="2"/>
  <c r="AG28" i="2"/>
  <c r="AF28" i="2"/>
  <c r="AE28" i="2"/>
  <c r="AD28" i="2"/>
  <c r="AB28" i="2"/>
  <c r="AA28" i="2"/>
  <c r="Z28" i="2"/>
  <c r="Y28" i="2"/>
  <c r="X28" i="2"/>
  <c r="W28" i="2"/>
  <c r="V28" i="2"/>
  <c r="T28" i="2"/>
  <c r="S28" i="2"/>
  <c r="R28" i="2"/>
  <c r="Q28" i="2"/>
  <c r="P28" i="2"/>
  <c r="O28" i="2"/>
  <c r="M28" i="2"/>
  <c r="L28" i="2"/>
  <c r="K28" i="2"/>
  <c r="J28" i="2"/>
  <c r="I28" i="2"/>
  <c r="H28" i="2"/>
  <c r="G28" i="2"/>
  <c r="F28" i="2"/>
  <c r="E28" i="2"/>
  <c r="D28"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J27" i="2"/>
  <c r="AI27" i="2"/>
  <c r="AH27" i="2"/>
  <c r="AG27" i="2"/>
  <c r="AF27" i="2"/>
  <c r="AE27" i="2"/>
  <c r="AD27" i="2"/>
  <c r="AB27" i="2"/>
  <c r="AA27" i="2"/>
  <c r="Z27" i="2"/>
  <c r="Y27" i="2"/>
  <c r="X27" i="2"/>
  <c r="W27" i="2"/>
  <c r="V27" i="2"/>
  <c r="U27" i="2"/>
  <c r="T27" i="2"/>
  <c r="S27" i="2"/>
  <c r="R27" i="2"/>
  <c r="Q27" i="2"/>
  <c r="P27" i="2"/>
  <c r="O27" i="2"/>
  <c r="N27" i="2"/>
  <c r="M27" i="2"/>
  <c r="L27" i="2"/>
  <c r="K27" i="2"/>
  <c r="J27" i="2"/>
  <c r="I27" i="2"/>
  <c r="H27" i="2"/>
  <c r="G27" i="2"/>
  <c r="F27" i="2"/>
  <c r="E27" i="2"/>
  <c r="D27"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J22" i="2"/>
  <c r="AI22" i="2"/>
  <c r="AH22" i="2"/>
  <c r="AG22" i="2"/>
  <c r="AF22" i="2"/>
  <c r="AE22" i="2"/>
  <c r="AD22" i="2"/>
  <c r="AB22" i="2"/>
  <c r="AA22" i="2"/>
  <c r="Z22" i="2"/>
  <c r="Y22" i="2"/>
  <c r="X22" i="2"/>
  <c r="W22" i="2"/>
  <c r="V22" i="2"/>
  <c r="U22" i="2"/>
  <c r="T22" i="2"/>
  <c r="S22" i="2"/>
  <c r="R22" i="2"/>
  <c r="Q22" i="2"/>
  <c r="P22" i="2"/>
  <c r="O22" i="2"/>
  <c r="N22" i="2"/>
  <c r="M22" i="2"/>
  <c r="L22" i="2"/>
  <c r="K22" i="2"/>
  <c r="J22" i="2"/>
  <c r="I22" i="2"/>
  <c r="H22" i="2"/>
  <c r="G22" i="2"/>
  <c r="F22" i="2"/>
  <c r="E22" i="2"/>
  <c r="D22"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F18" i="2"/>
  <c r="E18" i="2"/>
  <c r="D18"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J17" i="2"/>
  <c r="AI17" i="2"/>
  <c r="AH17" i="2"/>
  <c r="AG17" i="2"/>
  <c r="AF17" i="2"/>
  <c r="AE17" i="2"/>
  <c r="AD17" i="2"/>
  <c r="AB17" i="2"/>
  <c r="AA17" i="2"/>
  <c r="Z17" i="2"/>
  <c r="Y17" i="2"/>
  <c r="X17" i="2"/>
  <c r="W17" i="2"/>
  <c r="V17" i="2"/>
  <c r="U17" i="2"/>
  <c r="T17" i="2"/>
  <c r="S17" i="2"/>
  <c r="R17" i="2"/>
  <c r="Q17" i="2"/>
  <c r="P17" i="2"/>
  <c r="O17" i="2"/>
  <c r="N17" i="2"/>
  <c r="M17" i="2"/>
  <c r="L17" i="2"/>
  <c r="K17" i="2"/>
  <c r="J17" i="2"/>
  <c r="I17" i="2"/>
  <c r="H17" i="2"/>
  <c r="G17" i="2"/>
  <c r="F17" i="2"/>
  <c r="E17" i="2"/>
  <c r="D17"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J16" i="2"/>
  <c r="AI16" i="2"/>
  <c r="AH16" i="2"/>
  <c r="AG16" i="2"/>
  <c r="AF16" i="2"/>
  <c r="AE16" i="2"/>
  <c r="AD16" i="2"/>
  <c r="AB16" i="2"/>
  <c r="AA16" i="2"/>
  <c r="Z16" i="2"/>
  <c r="Y16" i="2"/>
  <c r="X16" i="2"/>
  <c r="W16" i="2"/>
  <c r="V16" i="2"/>
  <c r="U16" i="2"/>
  <c r="T16" i="2"/>
  <c r="S16" i="2"/>
  <c r="R16" i="2"/>
  <c r="Q16" i="2"/>
  <c r="P16" i="2"/>
  <c r="O16" i="2"/>
  <c r="N16" i="2"/>
  <c r="M16" i="2"/>
  <c r="L16" i="2"/>
  <c r="K16" i="2"/>
  <c r="J16" i="2"/>
  <c r="I16" i="2"/>
  <c r="H16" i="2"/>
  <c r="G16" i="2"/>
  <c r="F16" i="2"/>
  <c r="E16" i="2"/>
  <c r="D16"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J15" i="2"/>
  <c r="AI15" i="2"/>
  <c r="AH15" i="2"/>
  <c r="AG15" i="2"/>
  <c r="AE15" i="2"/>
  <c r="AD15" i="2"/>
  <c r="AB15" i="2"/>
  <c r="AA15" i="2"/>
  <c r="Z15" i="2"/>
  <c r="Y15" i="2"/>
  <c r="X15" i="2"/>
  <c r="W15" i="2"/>
  <c r="V15" i="2"/>
  <c r="U15" i="2"/>
  <c r="T15" i="2"/>
  <c r="S15" i="2"/>
  <c r="R15" i="2"/>
  <c r="Q15" i="2"/>
  <c r="P15" i="2"/>
  <c r="O15" i="2"/>
  <c r="N15" i="2"/>
  <c r="M15" i="2"/>
  <c r="L15" i="2"/>
  <c r="K15" i="2"/>
  <c r="J15" i="2"/>
  <c r="I15" i="2"/>
  <c r="H15" i="2"/>
  <c r="G15" i="2"/>
  <c r="F15" i="2"/>
  <c r="E15" i="2"/>
  <c r="D15" i="2"/>
  <c r="C42" i="2"/>
  <c r="AK42" i="2" s="1"/>
  <c r="C43" i="2"/>
  <c r="AK43" i="2" s="1"/>
  <c r="C44" i="2"/>
  <c r="C46" i="2"/>
  <c r="AK46" i="2" s="1"/>
  <c r="C47" i="2"/>
  <c r="C41" i="2"/>
  <c r="C28" i="2"/>
  <c r="C29" i="2"/>
  <c r="C30" i="2"/>
  <c r="C31" i="2"/>
  <c r="C32" i="2"/>
  <c r="C34" i="2"/>
  <c r="C27" i="2"/>
  <c r="C22" i="2"/>
  <c r="C17" i="2"/>
  <c r="C18" i="2"/>
  <c r="C16" i="2"/>
  <c r="AK41" i="2" l="1"/>
  <c r="AK34" i="2"/>
  <c r="AK31" i="2"/>
  <c r="AK30" i="2"/>
  <c r="AK18" i="2"/>
  <c r="C54" i="2"/>
  <c r="AR54" i="2"/>
  <c r="F54" i="2"/>
  <c r="J54" i="2"/>
  <c r="N54" i="2"/>
  <c r="R54" i="2"/>
  <c r="V54" i="2"/>
  <c r="Z54" i="2"/>
  <c r="AD54" i="2"/>
  <c r="AH54" i="2"/>
  <c r="AM54" i="2"/>
  <c r="AQ54" i="2"/>
  <c r="C20" i="2"/>
  <c r="C24" i="2" s="1"/>
  <c r="D54" i="2"/>
  <c r="H54" i="2"/>
  <c r="L54" i="2"/>
  <c r="P54" i="2"/>
  <c r="T54" i="2"/>
  <c r="X54" i="2"/>
  <c r="AB54" i="2"/>
  <c r="AF54" i="2"/>
  <c r="AJ54" i="2"/>
  <c r="AO54" i="2"/>
  <c r="E54" i="2"/>
  <c r="I54" i="2"/>
  <c r="M54" i="2"/>
  <c r="Q54" i="2"/>
  <c r="U54" i="2"/>
  <c r="Y54" i="2"/>
  <c r="AC54" i="2"/>
  <c r="AG54" i="2"/>
  <c r="AL54" i="2"/>
  <c r="AP54" i="2"/>
  <c r="G54" i="2"/>
  <c r="K54" i="2"/>
  <c r="O54" i="2"/>
  <c r="S54" i="2"/>
  <c r="W54" i="2"/>
  <c r="AA54" i="2"/>
  <c r="AE54" i="2"/>
  <c r="AI54" i="2"/>
  <c r="AN54" i="2"/>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J26" i="3"/>
  <c r="AI26" i="3"/>
  <c r="AH26" i="3"/>
  <c r="AG26" i="3"/>
  <c r="AF26" i="3"/>
  <c r="AE26" i="3"/>
  <c r="AD26" i="3"/>
  <c r="AB26" i="3"/>
  <c r="AA26" i="3"/>
  <c r="Z26" i="3"/>
  <c r="Y26" i="3"/>
  <c r="X26" i="3"/>
  <c r="W26" i="3"/>
  <c r="V26" i="3"/>
  <c r="U26" i="3"/>
  <c r="T26" i="3"/>
  <c r="S26" i="3"/>
  <c r="R26" i="3"/>
  <c r="Q26" i="3"/>
  <c r="P26" i="3"/>
  <c r="O26" i="3"/>
  <c r="N26" i="3"/>
  <c r="M26" i="3"/>
  <c r="L26" i="3"/>
  <c r="K26" i="3"/>
  <c r="J26" i="3"/>
  <c r="I26" i="3"/>
  <c r="H26" i="3"/>
  <c r="G26" i="3"/>
  <c r="F26" i="3"/>
  <c r="E26" i="3"/>
  <c r="D26" i="3"/>
  <c r="C26"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J25" i="3"/>
  <c r="AI25" i="3"/>
  <c r="AH25" i="3"/>
  <c r="AG25" i="3"/>
  <c r="AF25" i="3"/>
  <c r="AE25" i="3"/>
  <c r="AD25" i="3"/>
  <c r="AB25" i="3"/>
  <c r="AA25" i="3"/>
  <c r="Z25" i="3"/>
  <c r="Y25" i="3"/>
  <c r="X25" i="3"/>
  <c r="W25" i="3"/>
  <c r="V25" i="3"/>
  <c r="U25" i="3"/>
  <c r="T25" i="3"/>
  <c r="S25" i="3"/>
  <c r="R25" i="3"/>
  <c r="Q25" i="3"/>
  <c r="P25" i="3"/>
  <c r="O25" i="3"/>
  <c r="N25" i="3"/>
  <c r="M25" i="3"/>
  <c r="L25" i="3"/>
  <c r="K25" i="3"/>
  <c r="J25" i="3"/>
  <c r="I25" i="3"/>
  <c r="H25" i="3"/>
  <c r="G25" i="3"/>
  <c r="F25" i="3"/>
  <c r="E25" i="3"/>
  <c r="D25" i="3"/>
  <c r="C25"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J24" i="3"/>
  <c r="AI24" i="3"/>
  <c r="AH24" i="3"/>
  <c r="AG24" i="3"/>
  <c r="AF24" i="3"/>
  <c r="AE24" i="3"/>
  <c r="AD24" i="3"/>
  <c r="AB24" i="3"/>
  <c r="AA24" i="3"/>
  <c r="Z24" i="3"/>
  <c r="Y24" i="3"/>
  <c r="X24" i="3"/>
  <c r="W24" i="3"/>
  <c r="V24" i="3"/>
  <c r="U24" i="3"/>
  <c r="T24" i="3"/>
  <c r="S24" i="3"/>
  <c r="R24" i="3"/>
  <c r="Q24" i="3"/>
  <c r="P24" i="3"/>
  <c r="O24" i="3"/>
  <c r="N24" i="3"/>
  <c r="M24" i="3"/>
  <c r="L24" i="3"/>
  <c r="K24" i="3"/>
  <c r="J24" i="3"/>
  <c r="I24" i="3"/>
  <c r="H24" i="3"/>
  <c r="G24" i="3"/>
  <c r="F24" i="3"/>
  <c r="E24" i="3"/>
  <c r="D24" i="3"/>
  <c r="C24"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J23" i="3"/>
  <c r="AI23" i="3"/>
  <c r="AH23" i="3"/>
  <c r="AG23" i="3"/>
  <c r="AF23" i="3"/>
  <c r="AE23" i="3"/>
  <c r="AD23" i="3"/>
  <c r="AB23" i="3"/>
  <c r="AA23" i="3"/>
  <c r="Z23" i="3"/>
  <c r="Y23" i="3"/>
  <c r="X23" i="3"/>
  <c r="W23" i="3"/>
  <c r="V23" i="3"/>
  <c r="U23" i="3"/>
  <c r="T23" i="3"/>
  <c r="S23" i="3"/>
  <c r="R23" i="3"/>
  <c r="Q23" i="3"/>
  <c r="P23" i="3"/>
  <c r="O23" i="3"/>
  <c r="N23" i="3"/>
  <c r="M23" i="3"/>
  <c r="L23" i="3"/>
  <c r="K23" i="3"/>
  <c r="J23" i="3"/>
  <c r="I23" i="3"/>
  <c r="H23" i="3"/>
  <c r="G23" i="3"/>
  <c r="F23" i="3"/>
  <c r="E23" i="3"/>
  <c r="D23" i="3"/>
  <c r="C23"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J22" i="3"/>
  <c r="AI22" i="3"/>
  <c r="AH22" i="3"/>
  <c r="AG22" i="3"/>
  <c r="AF22" i="3"/>
  <c r="AE22" i="3"/>
  <c r="AD22" i="3"/>
  <c r="AB22" i="3"/>
  <c r="AA22" i="3"/>
  <c r="Z22" i="3"/>
  <c r="Y22" i="3"/>
  <c r="X22" i="3"/>
  <c r="W22" i="3"/>
  <c r="V22" i="3"/>
  <c r="U22" i="3"/>
  <c r="T22" i="3"/>
  <c r="S22" i="3"/>
  <c r="R22" i="3"/>
  <c r="Q22" i="3"/>
  <c r="P22" i="3"/>
  <c r="O22" i="3"/>
  <c r="N22" i="3"/>
  <c r="M22" i="3"/>
  <c r="L22" i="3"/>
  <c r="K22" i="3"/>
  <c r="J22" i="3"/>
  <c r="I22" i="3"/>
  <c r="H22" i="3"/>
  <c r="G22" i="3"/>
  <c r="F22" i="3"/>
  <c r="E22" i="3"/>
  <c r="D22"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J21" i="3"/>
  <c r="AI21" i="3"/>
  <c r="AH21" i="3"/>
  <c r="AG21" i="3"/>
  <c r="AF21" i="3"/>
  <c r="AE21" i="3"/>
  <c r="AD21" i="3"/>
  <c r="AB21" i="3"/>
  <c r="AA21" i="3"/>
  <c r="Z21" i="3"/>
  <c r="Y21" i="3"/>
  <c r="X21" i="3"/>
  <c r="W21" i="3"/>
  <c r="V21" i="3"/>
  <c r="U21" i="3"/>
  <c r="T21" i="3"/>
  <c r="S21" i="3"/>
  <c r="R21" i="3"/>
  <c r="Q21" i="3"/>
  <c r="P21" i="3"/>
  <c r="O21" i="3"/>
  <c r="N21" i="3"/>
  <c r="M21" i="3"/>
  <c r="L21" i="3"/>
  <c r="K21" i="3"/>
  <c r="J21" i="3"/>
  <c r="I21" i="3"/>
  <c r="H21" i="3"/>
  <c r="G21" i="3"/>
  <c r="F21" i="3"/>
  <c r="E21" i="3"/>
  <c r="D21" i="3"/>
  <c r="C21" i="3"/>
  <c r="DA20" i="3"/>
  <c r="DA32" i="3" s="1"/>
  <c r="CZ20" i="3"/>
  <c r="CZ32" i="3" s="1"/>
  <c r="CY20" i="3"/>
  <c r="CY32" i="3" s="1"/>
  <c r="CX20" i="3"/>
  <c r="CX32" i="3" s="1"/>
  <c r="CW20" i="3"/>
  <c r="CW32" i="3" s="1"/>
  <c r="CV20" i="3"/>
  <c r="CV32" i="3" s="1"/>
  <c r="CU20" i="3"/>
  <c r="CU32" i="3" s="1"/>
  <c r="CT20" i="3"/>
  <c r="CT32" i="3" s="1"/>
  <c r="CS20" i="3"/>
  <c r="CS32" i="3" s="1"/>
  <c r="CR20" i="3"/>
  <c r="CR32" i="3" s="1"/>
  <c r="CQ20" i="3"/>
  <c r="CQ32" i="3" s="1"/>
  <c r="CP20" i="3"/>
  <c r="CP32" i="3" s="1"/>
  <c r="CO20" i="3"/>
  <c r="CO32" i="3" s="1"/>
  <c r="CN20" i="3"/>
  <c r="CN32" i="3" s="1"/>
  <c r="CM20" i="3"/>
  <c r="CM32" i="3" s="1"/>
  <c r="CL20" i="3"/>
  <c r="CL32" i="3" s="1"/>
  <c r="CK20" i="3"/>
  <c r="CK32" i="3" s="1"/>
  <c r="CJ20" i="3"/>
  <c r="CJ32" i="3" s="1"/>
  <c r="CI20" i="3"/>
  <c r="CI32" i="3" s="1"/>
  <c r="CH20" i="3"/>
  <c r="CH32" i="3" s="1"/>
  <c r="CG20" i="3"/>
  <c r="CG32" i="3" s="1"/>
  <c r="CF20" i="3"/>
  <c r="CF32" i="3" s="1"/>
  <c r="CE20" i="3"/>
  <c r="CE32" i="3" s="1"/>
  <c r="CD20" i="3"/>
  <c r="CD32" i="3" s="1"/>
  <c r="CC20" i="3"/>
  <c r="CC32" i="3" s="1"/>
  <c r="CB20" i="3"/>
  <c r="CB32" i="3" s="1"/>
  <c r="CA20" i="3"/>
  <c r="CA32" i="3" s="1"/>
  <c r="BZ20" i="3"/>
  <c r="BZ32" i="3" s="1"/>
  <c r="BY20" i="3"/>
  <c r="BY32" i="3" s="1"/>
  <c r="BX20" i="3"/>
  <c r="BX32" i="3" s="1"/>
  <c r="BW20" i="3"/>
  <c r="BW32" i="3" s="1"/>
  <c r="BV20" i="3"/>
  <c r="BV32" i="3" s="1"/>
  <c r="BU20" i="3"/>
  <c r="BU32" i="3" s="1"/>
  <c r="BT20" i="3"/>
  <c r="BT32" i="3" s="1"/>
  <c r="BS20" i="3"/>
  <c r="BS32" i="3" s="1"/>
  <c r="BR20" i="3"/>
  <c r="BR32" i="3" s="1"/>
  <c r="BQ20" i="3"/>
  <c r="BQ32" i="3" s="1"/>
  <c r="BP20" i="3"/>
  <c r="BP32" i="3" s="1"/>
  <c r="BO20" i="3"/>
  <c r="BO32" i="3" s="1"/>
  <c r="BN20" i="3"/>
  <c r="BN32" i="3" s="1"/>
  <c r="BM20" i="3"/>
  <c r="BM32" i="3" s="1"/>
  <c r="BL20" i="3"/>
  <c r="BL32" i="3" s="1"/>
  <c r="BK20" i="3"/>
  <c r="BK32" i="3" s="1"/>
  <c r="BJ20" i="3"/>
  <c r="BJ32" i="3" s="1"/>
  <c r="BI20" i="3"/>
  <c r="BI32" i="3" s="1"/>
  <c r="BH20" i="3"/>
  <c r="BH32" i="3" s="1"/>
  <c r="BG20" i="3"/>
  <c r="BG32" i="3" s="1"/>
  <c r="BF20" i="3"/>
  <c r="BF32" i="3" s="1"/>
  <c r="BE20" i="3"/>
  <c r="BE32" i="3" s="1"/>
  <c r="BD20" i="3"/>
  <c r="BD32" i="3" s="1"/>
  <c r="BC20" i="3"/>
  <c r="BC32" i="3" s="1"/>
  <c r="BB20" i="3"/>
  <c r="BB32" i="3" s="1"/>
  <c r="BA20" i="3"/>
  <c r="BA32" i="3" s="1"/>
  <c r="AZ20" i="3"/>
  <c r="AZ32" i="3" s="1"/>
  <c r="AY20" i="3"/>
  <c r="AY32" i="3" s="1"/>
  <c r="AX20" i="3"/>
  <c r="AX32" i="3" s="1"/>
  <c r="AW20" i="3"/>
  <c r="AW32" i="3" s="1"/>
  <c r="AV20" i="3"/>
  <c r="AV32" i="3" s="1"/>
  <c r="AU20" i="3"/>
  <c r="AU32" i="3" s="1"/>
  <c r="AT20" i="3"/>
  <c r="AT32" i="3" s="1"/>
  <c r="AS20" i="3"/>
  <c r="AS32" i="3" s="1"/>
  <c r="AR20" i="3"/>
  <c r="AQ20" i="3"/>
  <c r="AP20" i="3"/>
  <c r="AO20" i="3"/>
  <c r="AN20" i="3"/>
  <c r="AM20" i="3"/>
  <c r="AL20" i="3"/>
  <c r="AJ20" i="3"/>
  <c r="AI20" i="3"/>
  <c r="AH20" i="3"/>
  <c r="AG20" i="3"/>
  <c r="AF20" i="3"/>
  <c r="AE20" i="3"/>
  <c r="AD20" i="3"/>
  <c r="AB20" i="3"/>
  <c r="AA20" i="3"/>
  <c r="Z20" i="3"/>
  <c r="Y20" i="3"/>
  <c r="X20" i="3"/>
  <c r="W20" i="3"/>
  <c r="V20" i="3"/>
  <c r="U20" i="3"/>
  <c r="T20" i="3"/>
  <c r="S20" i="3"/>
  <c r="R20" i="3"/>
  <c r="Q20" i="3"/>
  <c r="P20" i="3"/>
  <c r="O20" i="3"/>
  <c r="N20" i="3"/>
  <c r="M20" i="3"/>
  <c r="L20" i="3"/>
  <c r="K20" i="3"/>
  <c r="J20" i="3"/>
  <c r="I20" i="3"/>
  <c r="H20" i="3"/>
  <c r="G20" i="3"/>
  <c r="F20" i="3"/>
  <c r="E20" i="3"/>
  <c r="D20" i="3"/>
  <c r="C20"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J16" i="3"/>
  <c r="AI16" i="3"/>
  <c r="AH16" i="3"/>
  <c r="AG16" i="3"/>
  <c r="AF16" i="3"/>
  <c r="AE16" i="3"/>
  <c r="AD16" i="3"/>
  <c r="AB16" i="3"/>
  <c r="AA16" i="3"/>
  <c r="Z16" i="3"/>
  <c r="Y16" i="3"/>
  <c r="X16" i="3"/>
  <c r="W16" i="3"/>
  <c r="V16" i="3"/>
  <c r="U16" i="3"/>
  <c r="T16" i="3"/>
  <c r="R16" i="3"/>
  <c r="Q16" i="3"/>
  <c r="P16" i="3"/>
  <c r="O16" i="3"/>
  <c r="N16" i="3"/>
  <c r="M16" i="3"/>
  <c r="L16" i="3"/>
  <c r="K16" i="3"/>
  <c r="J16" i="3"/>
  <c r="I16" i="3"/>
  <c r="H16" i="3"/>
  <c r="G16" i="3"/>
  <c r="F16" i="3"/>
  <c r="E16" i="3"/>
  <c r="D16" i="3"/>
  <c r="C16"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J15" i="3"/>
  <c r="AI15" i="3"/>
  <c r="AH15" i="3"/>
  <c r="AG15" i="3"/>
  <c r="AF15" i="3"/>
  <c r="AE15" i="3"/>
  <c r="AD15" i="3"/>
  <c r="AB15" i="3"/>
  <c r="AA15" i="3"/>
  <c r="Z15" i="3"/>
  <c r="Y15" i="3"/>
  <c r="X15" i="3"/>
  <c r="W15" i="3"/>
  <c r="V15" i="3"/>
  <c r="U15" i="3"/>
  <c r="T15" i="3"/>
  <c r="S15" i="3"/>
  <c r="R15" i="3"/>
  <c r="Q15" i="3"/>
  <c r="P15" i="3"/>
  <c r="O15" i="3"/>
  <c r="N15" i="3"/>
  <c r="M15" i="3"/>
  <c r="L15" i="3"/>
  <c r="K15" i="3"/>
  <c r="J15" i="3"/>
  <c r="I15" i="3"/>
  <c r="H15" i="3"/>
  <c r="G15" i="3"/>
  <c r="F15" i="3"/>
  <c r="E15" i="3"/>
  <c r="D15" i="3"/>
  <c r="C15"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J14" i="3"/>
  <c r="AI14" i="3"/>
  <c r="AH14" i="3"/>
  <c r="AG14" i="3"/>
  <c r="AF14" i="3"/>
  <c r="AE14" i="3"/>
  <c r="AD14" i="3"/>
  <c r="AB14" i="3"/>
  <c r="AA14" i="3"/>
  <c r="Z14" i="3"/>
  <c r="Y14" i="3"/>
  <c r="X14" i="3"/>
  <c r="W14" i="3"/>
  <c r="V14" i="3"/>
  <c r="U14" i="3"/>
  <c r="T14" i="3"/>
  <c r="S14" i="3"/>
  <c r="R14" i="3"/>
  <c r="Q14" i="3"/>
  <c r="P14" i="3"/>
  <c r="O14" i="3"/>
  <c r="N14" i="3"/>
  <c r="M14" i="3"/>
  <c r="L14" i="3"/>
  <c r="K14" i="3"/>
  <c r="J14" i="3"/>
  <c r="I14" i="3"/>
  <c r="H14" i="3"/>
  <c r="G14" i="3"/>
  <c r="F14" i="3"/>
  <c r="E14" i="3"/>
  <c r="D14" i="3"/>
  <c r="C14" i="3"/>
  <c r="AK27" i="3" l="1"/>
  <c r="AR32" i="3"/>
  <c r="AE32" i="3"/>
  <c r="E17" i="3"/>
  <c r="C32" i="3"/>
  <c r="F32" i="3"/>
  <c r="J32" i="3"/>
  <c r="N32" i="3"/>
  <c r="R32" i="3"/>
  <c r="V32" i="3"/>
  <c r="Z32" i="3"/>
  <c r="AD32" i="3"/>
  <c r="AH32" i="3"/>
  <c r="AM32" i="3"/>
  <c r="AQ32" i="3"/>
  <c r="C17" i="3"/>
  <c r="G32" i="3"/>
  <c r="K32" i="3"/>
  <c r="O32" i="3"/>
  <c r="S32" i="3"/>
  <c r="W32" i="3"/>
  <c r="AA32" i="3"/>
  <c r="AI32" i="3"/>
  <c r="AN32" i="3"/>
  <c r="D17" i="3"/>
  <c r="D32" i="3"/>
  <c r="H32" i="3"/>
  <c r="L32" i="3"/>
  <c r="P32" i="3"/>
  <c r="T32" i="3"/>
  <c r="X32" i="3"/>
  <c r="AB32" i="3"/>
  <c r="AF32" i="3"/>
  <c r="AJ32" i="3"/>
  <c r="AO32" i="3"/>
  <c r="E32" i="3"/>
  <c r="I32" i="3"/>
  <c r="M32" i="3"/>
  <c r="Q32" i="3"/>
  <c r="U32" i="3"/>
  <c r="Y32" i="3"/>
  <c r="AC32" i="3"/>
  <c r="AG32" i="3"/>
  <c r="AL32" i="3"/>
  <c r="AP32" i="3"/>
  <c r="DA17" i="3"/>
  <c r="DA36" i="3" s="1"/>
  <c r="CZ17" i="3"/>
  <c r="CZ36" i="3" s="1"/>
  <c r="CY17" i="3"/>
  <c r="CY36" i="3" s="1"/>
  <c r="CX17" i="3"/>
  <c r="CX36" i="3" s="1"/>
  <c r="CW17" i="3"/>
  <c r="CW36" i="3" s="1"/>
  <c r="CV17" i="3"/>
  <c r="CV36" i="3" s="1"/>
  <c r="CU17" i="3"/>
  <c r="CU36" i="3" s="1"/>
  <c r="CT17" i="3"/>
  <c r="CT36" i="3" s="1"/>
  <c r="CS17" i="3"/>
  <c r="CS36" i="3" s="1"/>
  <c r="CR17" i="3"/>
  <c r="CR36" i="3" s="1"/>
  <c r="CQ17" i="3"/>
  <c r="CQ36" i="3" s="1"/>
  <c r="CP17" i="3"/>
  <c r="CP36" i="3" s="1"/>
  <c r="CO17" i="3"/>
  <c r="CO36" i="3" s="1"/>
  <c r="CN17" i="3"/>
  <c r="CN36" i="3" s="1"/>
  <c r="CM17" i="3"/>
  <c r="CM36" i="3" s="1"/>
  <c r="CL17" i="3"/>
  <c r="CL36" i="3" s="1"/>
  <c r="CK17" i="3"/>
  <c r="CK36" i="3" s="1"/>
  <c r="CJ17" i="3"/>
  <c r="CJ36" i="3" s="1"/>
  <c r="CI17" i="3"/>
  <c r="CI36" i="3" s="1"/>
  <c r="CH17" i="3"/>
  <c r="CH36" i="3" s="1"/>
  <c r="CG17" i="3"/>
  <c r="CG36" i="3" s="1"/>
  <c r="CF17" i="3"/>
  <c r="CF36" i="3" s="1"/>
  <c r="CE17" i="3"/>
  <c r="CE36" i="3" s="1"/>
  <c r="CD17" i="3"/>
  <c r="CD36" i="3" s="1"/>
  <c r="CC17" i="3"/>
  <c r="CC36" i="3" s="1"/>
  <c r="CB17" i="3"/>
  <c r="CB36" i="3" s="1"/>
  <c r="CA17" i="3"/>
  <c r="CA36" i="3" s="1"/>
  <c r="BZ17" i="3"/>
  <c r="BZ36" i="3" s="1"/>
  <c r="BY17" i="3"/>
  <c r="BY36" i="3" s="1"/>
  <c r="BX17" i="3"/>
  <c r="BX36" i="3" s="1"/>
  <c r="BW17" i="3"/>
  <c r="BW36" i="3" s="1"/>
  <c r="BV17" i="3"/>
  <c r="BV36" i="3" s="1"/>
  <c r="BU17" i="3"/>
  <c r="BU36" i="3" s="1"/>
  <c r="BT17" i="3"/>
  <c r="BT36" i="3" s="1"/>
  <c r="BS17" i="3"/>
  <c r="BS36" i="3" s="1"/>
  <c r="BR17" i="3"/>
  <c r="BR36" i="3" s="1"/>
  <c r="BQ17" i="3"/>
  <c r="BQ36" i="3" s="1"/>
  <c r="BP17" i="3"/>
  <c r="BP36" i="3" s="1"/>
  <c r="BO17" i="3"/>
  <c r="BO36" i="3" s="1"/>
  <c r="BN17" i="3"/>
  <c r="BN36" i="3" s="1"/>
  <c r="BM17" i="3"/>
  <c r="BM36" i="3" s="1"/>
  <c r="BL17" i="3"/>
  <c r="BL36" i="3" s="1"/>
  <c r="BK17" i="3"/>
  <c r="BK36" i="3" s="1"/>
  <c r="BJ17" i="3"/>
  <c r="BJ36" i="3" s="1"/>
  <c r="BI17" i="3"/>
  <c r="BI36" i="3" s="1"/>
  <c r="BH17" i="3"/>
  <c r="BH36" i="3" s="1"/>
  <c r="BG17" i="3"/>
  <c r="BG36" i="3" s="1"/>
  <c r="BF17" i="3"/>
  <c r="BF36" i="3" s="1"/>
  <c r="BE17" i="3"/>
  <c r="BE36" i="3" s="1"/>
  <c r="BD17" i="3"/>
  <c r="BD36" i="3" s="1"/>
  <c r="BC17" i="3"/>
  <c r="BC36" i="3" s="1"/>
  <c r="BB17" i="3"/>
  <c r="BB36" i="3" s="1"/>
  <c r="BA17" i="3"/>
  <c r="BA36" i="3" s="1"/>
  <c r="AZ17" i="3"/>
  <c r="AZ36" i="3" s="1"/>
  <c r="AY17" i="3"/>
  <c r="AY36" i="3" s="1"/>
  <c r="AX17" i="3"/>
  <c r="AX36" i="3" s="1"/>
  <c r="AW17" i="3"/>
  <c r="AW36" i="3" s="1"/>
  <c r="AV17" i="3"/>
  <c r="AV36" i="3" s="1"/>
  <c r="AU17" i="3"/>
  <c r="AU36" i="3" s="1"/>
  <c r="AT17" i="3"/>
  <c r="AT36" i="3" s="1"/>
  <c r="AS17" i="3"/>
  <c r="AS36" i="3" s="1"/>
  <c r="AR17" i="3"/>
  <c r="AQ17" i="3"/>
  <c r="AP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DA20" i="2"/>
  <c r="DA24" i="2" s="1"/>
  <c r="DA37" i="2" s="1"/>
  <c r="CZ20" i="2"/>
  <c r="CZ24" i="2" s="1"/>
  <c r="CZ37" i="2" s="1"/>
  <c r="CY20" i="2"/>
  <c r="CY24" i="2" s="1"/>
  <c r="CY37" i="2" s="1"/>
  <c r="CX20" i="2"/>
  <c r="CX24" i="2" s="1"/>
  <c r="CX37" i="2" s="1"/>
  <c r="CW20" i="2"/>
  <c r="CW24" i="2" s="1"/>
  <c r="CW37" i="2" s="1"/>
  <c r="CV20" i="2"/>
  <c r="CV24" i="2" s="1"/>
  <c r="CV37" i="2" s="1"/>
  <c r="CU20" i="2"/>
  <c r="CU24" i="2" s="1"/>
  <c r="CU37" i="2" s="1"/>
  <c r="CT20" i="2"/>
  <c r="CT24" i="2" s="1"/>
  <c r="CT37" i="2" s="1"/>
  <c r="CS20" i="2"/>
  <c r="CS24" i="2" s="1"/>
  <c r="CS37" i="2" s="1"/>
  <c r="CR20" i="2"/>
  <c r="CR24" i="2" s="1"/>
  <c r="CR37" i="2" s="1"/>
  <c r="CQ20" i="2"/>
  <c r="CQ24" i="2" s="1"/>
  <c r="CQ37" i="2" s="1"/>
  <c r="CP20" i="2"/>
  <c r="CP24" i="2" s="1"/>
  <c r="CP37" i="2" s="1"/>
  <c r="CO20" i="2"/>
  <c r="CO24" i="2" s="1"/>
  <c r="CO37" i="2" s="1"/>
  <c r="CN20" i="2"/>
  <c r="CN24" i="2" s="1"/>
  <c r="CN37" i="2" s="1"/>
  <c r="CM20" i="2"/>
  <c r="CM24" i="2" s="1"/>
  <c r="CM37" i="2" s="1"/>
  <c r="CL20" i="2"/>
  <c r="CL24" i="2" s="1"/>
  <c r="CL37" i="2" s="1"/>
  <c r="CK20" i="2"/>
  <c r="CK24" i="2" s="1"/>
  <c r="CK37" i="2" s="1"/>
  <c r="CJ20" i="2"/>
  <c r="CJ24" i="2" s="1"/>
  <c r="CJ37" i="2" s="1"/>
  <c r="CI20" i="2"/>
  <c r="CI24" i="2" s="1"/>
  <c r="CI37" i="2" s="1"/>
  <c r="CH20" i="2"/>
  <c r="CH24" i="2" s="1"/>
  <c r="CH37" i="2" s="1"/>
  <c r="CG20" i="2"/>
  <c r="CG24" i="2" s="1"/>
  <c r="CG37" i="2" s="1"/>
  <c r="CF20" i="2"/>
  <c r="CF24" i="2" s="1"/>
  <c r="CF37" i="2" s="1"/>
  <c r="CE20" i="2"/>
  <c r="CE24" i="2" s="1"/>
  <c r="CE37" i="2" s="1"/>
  <c r="CD20" i="2"/>
  <c r="CD24" i="2" s="1"/>
  <c r="CD37" i="2" s="1"/>
  <c r="CC20" i="2"/>
  <c r="CC24" i="2" s="1"/>
  <c r="CC37" i="2" s="1"/>
  <c r="CB20" i="2"/>
  <c r="CB24" i="2" s="1"/>
  <c r="CB37" i="2" s="1"/>
  <c r="CA20" i="2"/>
  <c r="CA24" i="2" s="1"/>
  <c r="CA37" i="2" s="1"/>
  <c r="BZ20" i="2"/>
  <c r="BZ24" i="2" s="1"/>
  <c r="BZ37" i="2" s="1"/>
  <c r="BY20" i="2"/>
  <c r="BY24" i="2" s="1"/>
  <c r="BY37" i="2" s="1"/>
  <c r="BX20" i="2"/>
  <c r="BX24" i="2" s="1"/>
  <c r="BX37" i="2" s="1"/>
  <c r="BW20" i="2"/>
  <c r="BW24" i="2" s="1"/>
  <c r="BW37" i="2" s="1"/>
  <c r="BV20" i="2"/>
  <c r="BV24" i="2" s="1"/>
  <c r="BV37" i="2" s="1"/>
  <c r="BU20" i="2"/>
  <c r="BU24" i="2" s="1"/>
  <c r="BU37" i="2" s="1"/>
  <c r="BT20" i="2"/>
  <c r="BT24" i="2" s="1"/>
  <c r="BT37" i="2" s="1"/>
  <c r="BS20" i="2"/>
  <c r="BS24" i="2" s="1"/>
  <c r="BS37" i="2" s="1"/>
  <c r="BR20" i="2"/>
  <c r="BR24" i="2" s="1"/>
  <c r="BR37" i="2" s="1"/>
  <c r="BQ20" i="2"/>
  <c r="BQ24" i="2" s="1"/>
  <c r="BQ37" i="2" s="1"/>
  <c r="BP20" i="2"/>
  <c r="BP24" i="2" s="1"/>
  <c r="BP37" i="2" s="1"/>
  <c r="BO20" i="2"/>
  <c r="BO24" i="2" s="1"/>
  <c r="BO37" i="2" s="1"/>
  <c r="BN20" i="2"/>
  <c r="BN24" i="2" s="1"/>
  <c r="BN37" i="2" s="1"/>
  <c r="BM20" i="2"/>
  <c r="BM24" i="2" s="1"/>
  <c r="BM37" i="2" s="1"/>
  <c r="BL20" i="2"/>
  <c r="BL24" i="2" s="1"/>
  <c r="BL37" i="2" s="1"/>
  <c r="BK20" i="2"/>
  <c r="BK24" i="2" s="1"/>
  <c r="BK37" i="2" s="1"/>
  <c r="BJ20" i="2"/>
  <c r="BJ24" i="2" s="1"/>
  <c r="BJ37" i="2" s="1"/>
  <c r="BI20" i="2"/>
  <c r="BI24" i="2" s="1"/>
  <c r="BI37" i="2" s="1"/>
  <c r="BH20" i="2"/>
  <c r="BH24" i="2" s="1"/>
  <c r="BH37" i="2" s="1"/>
  <c r="BG20" i="2"/>
  <c r="BG24" i="2" s="1"/>
  <c r="BG37" i="2" s="1"/>
  <c r="BF20" i="2"/>
  <c r="BF24" i="2" s="1"/>
  <c r="BF37" i="2" s="1"/>
  <c r="BE20" i="2"/>
  <c r="BE24" i="2" s="1"/>
  <c r="BE37" i="2" s="1"/>
  <c r="BD20" i="2"/>
  <c r="BD24" i="2" s="1"/>
  <c r="BD37" i="2" s="1"/>
  <c r="BC20" i="2"/>
  <c r="BC24" i="2" s="1"/>
  <c r="BC37" i="2" s="1"/>
  <c r="BB20" i="2"/>
  <c r="BB24" i="2" s="1"/>
  <c r="BB37" i="2" s="1"/>
  <c r="BA20" i="2"/>
  <c r="BA24" i="2" s="1"/>
  <c r="BA37" i="2" s="1"/>
  <c r="AZ20" i="2"/>
  <c r="AZ24" i="2" s="1"/>
  <c r="AZ37" i="2" s="1"/>
  <c r="AY20" i="2"/>
  <c r="AY24" i="2" s="1"/>
  <c r="AY37" i="2" s="1"/>
  <c r="AX20" i="2"/>
  <c r="AX24" i="2" s="1"/>
  <c r="AX37" i="2" s="1"/>
  <c r="AW20" i="2"/>
  <c r="AW24" i="2" s="1"/>
  <c r="AW37" i="2" s="1"/>
  <c r="AV20" i="2"/>
  <c r="AV24" i="2" s="1"/>
  <c r="AV37" i="2" s="1"/>
  <c r="AU20" i="2"/>
  <c r="AU24" i="2" s="1"/>
  <c r="AU37" i="2" s="1"/>
  <c r="AT20" i="2"/>
  <c r="AT24" i="2" s="1"/>
  <c r="AT37" i="2" s="1"/>
  <c r="AS20" i="2"/>
  <c r="AS24" i="2" s="1"/>
  <c r="AS37" i="2" s="1"/>
  <c r="AR20" i="2"/>
  <c r="AR24" i="2" s="1"/>
  <c r="AR37" i="2" s="1"/>
  <c r="AJ24" i="2"/>
  <c r="AJ37" i="2" s="1"/>
  <c r="AI20" i="2"/>
  <c r="AI24" i="2" s="1"/>
  <c r="AI37" i="2" s="1"/>
  <c r="AH20" i="2"/>
  <c r="AH24" i="2" s="1"/>
  <c r="AH37" i="2" s="1"/>
  <c r="AG20" i="2"/>
  <c r="AG24" i="2" s="1"/>
  <c r="AG37" i="2" s="1"/>
  <c r="AF20" i="2"/>
  <c r="AF24" i="2" s="1"/>
  <c r="AF37" i="2" s="1"/>
  <c r="AE20" i="2"/>
  <c r="AE24" i="2" s="1"/>
  <c r="AE37" i="2" s="1"/>
  <c r="AD20" i="2"/>
  <c r="AD24" i="2" s="1"/>
  <c r="AD37" i="2" s="1"/>
  <c r="AC20" i="2"/>
  <c r="AC24" i="2" s="1"/>
  <c r="AC37" i="2" s="1"/>
  <c r="AB20" i="2"/>
  <c r="AB24" i="2" s="1"/>
  <c r="AB37" i="2" s="1"/>
  <c r="AA20" i="2"/>
  <c r="AA24" i="2" s="1"/>
  <c r="AA37" i="2" s="1"/>
  <c r="Z20" i="2"/>
  <c r="Z24" i="2" s="1"/>
  <c r="Z37" i="2" s="1"/>
  <c r="Y20" i="2"/>
  <c r="Y24" i="2" s="1"/>
  <c r="Y37" i="2" s="1"/>
  <c r="X20" i="2"/>
  <c r="X24" i="2" s="1"/>
  <c r="X37" i="2" s="1"/>
  <c r="W20" i="2"/>
  <c r="W24" i="2" s="1"/>
  <c r="W37" i="2" s="1"/>
  <c r="V20" i="2"/>
  <c r="V24" i="2" s="1"/>
  <c r="V37" i="2" s="1"/>
  <c r="U20" i="2"/>
  <c r="U24" i="2" s="1"/>
  <c r="U37" i="2" s="1"/>
  <c r="T20" i="2"/>
  <c r="T24" i="2" s="1"/>
  <c r="T37" i="2" s="1"/>
  <c r="S20" i="2"/>
  <c r="S24" i="2" s="1"/>
  <c r="S37" i="2" s="1"/>
  <c r="R20" i="2"/>
  <c r="R24" i="2" s="1"/>
  <c r="R37" i="2" s="1"/>
  <c r="Q20" i="2"/>
  <c r="Q24" i="2" s="1"/>
  <c r="Q37" i="2" s="1"/>
  <c r="P20" i="2"/>
  <c r="P24" i="2" s="1"/>
  <c r="P37" i="2" s="1"/>
  <c r="O20" i="2"/>
  <c r="O24" i="2" s="1"/>
  <c r="O37" i="2" s="1"/>
  <c r="N20" i="2"/>
  <c r="N24" i="2" s="1"/>
  <c r="N37" i="2" s="1"/>
  <c r="M20" i="2"/>
  <c r="M24" i="2" s="1"/>
  <c r="M37" i="2" s="1"/>
  <c r="L20" i="2"/>
  <c r="L24" i="2" s="1"/>
  <c r="L37" i="2" s="1"/>
  <c r="K20" i="2"/>
  <c r="K24" i="2" s="1"/>
  <c r="K37" i="2" s="1"/>
  <c r="J20" i="2"/>
  <c r="J24" i="2" s="1"/>
  <c r="J37" i="2" s="1"/>
  <c r="I20" i="2"/>
  <c r="H20" i="2"/>
  <c r="H24" i="2" s="1"/>
  <c r="H37" i="2" s="1"/>
  <c r="G20" i="2"/>
  <c r="G24" i="2" s="1"/>
  <c r="G37" i="2" s="1"/>
  <c r="F20" i="2"/>
  <c r="F24" i="2" s="1"/>
  <c r="F37" i="2" s="1"/>
  <c r="E20" i="2"/>
  <c r="E24" i="2" s="1"/>
  <c r="E37" i="2" s="1"/>
  <c r="C37" i="2"/>
  <c r="C36" i="3" l="1"/>
  <c r="F21" i="10" s="1"/>
  <c r="I24" i="2"/>
  <c r="I37" i="2" s="1"/>
  <c r="D36" i="3"/>
  <c r="F22" i="10" s="1"/>
  <c r="AR36" i="3"/>
  <c r="K36" i="3"/>
  <c r="F29" i="10" s="1"/>
  <c r="AA36" i="3"/>
  <c r="F45" i="10" s="1"/>
  <c r="G45" i="10" s="1"/>
  <c r="E36" i="3"/>
  <c r="F23" i="10" s="1"/>
  <c r="Q36" i="3"/>
  <c r="F35" i="10" s="1"/>
  <c r="J36" i="3"/>
  <c r="F28" i="10" s="1"/>
  <c r="Z36" i="3"/>
  <c r="F44" i="10" s="1"/>
  <c r="G44" i="10" s="1"/>
  <c r="AQ36" i="3"/>
  <c r="P36" i="3"/>
  <c r="F34" i="10" s="1"/>
  <c r="AF36" i="3"/>
  <c r="F50" i="10" s="1"/>
  <c r="G50" i="10" s="1"/>
  <c r="F36" i="3"/>
  <c r="F24" i="10" s="1"/>
  <c r="R36" i="3"/>
  <c r="F36" i="10" s="1"/>
  <c r="V36" i="3"/>
  <c r="F40" i="10" s="1"/>
  <c r="G40" i="10" s="1"/>
  <c r="AH36" i="3"/>
  <c r="F52" i="10" s="1"/>
  <c r="S36" i="3"/>
  <c r="F37" i="10" s="1"/>
  <c r="AI36" i="3"/>
  <c r="F53" i="10" s="1"/>
  <c r="G53" i="10" s="1"/>
  <c r="G36" i="3"/>
  <c r="F25" i="10" s="1"/>
  <c r="O36" i="3"/>
  <c r="F33" i="10" s="1"/>
  <c r="W36" i="3"/>
  <c r="F41" i="10" s="1"/>
  <c r="G41" i="10" s="1"/>
  <c r="AE36" i="3"/>
  <c r="F49" i="10" s="1"/>
  <c r="G49" i="10" s="1"/>
  <c r="M36" i="3"/>
  <c r="F31" i="10" s="1"/>
  <c r="U36" i="3"/>
  <c r="F39" i="10" s="1"/>
  <c r="G39" i="10" s="1"/>
  <c r="AC36" i="3"/>
  <c r="F47" i="10" s="1"/>
  <c r="G47" i="10" s="1"/>
  <c r="I36" i="3"/>
  <c r="F27" i="10" s="1"/>
  <c r="Y36" i="3"/>
  <c r="F43" i="10" s="1"/>
  <c r="AP36" i="3"/>
  <c r="N36" i="3"/>
  <c r="F32" i="10" s="1"/>
  <c r="AD36" i="3"/>
  <c r="F48" i="10" s="1"/>
  <c r="H36" i="3"/>
  <c r="F26" i="10" s="1"/>
  <c r="X36" i="3"/>
  <c r="F42" i="10" s="1"/>
  <c r="G42" i="10" s="1"/>
  <c r="L36" i="3"/>
  <c r="F30" i="10" s="1"/>
  <c r="T36" i="3"/>
  <c r="F38" i="10" s="1"/>
  <c r="G38" i="10" s="1"/>
  <c r="AB36" i="3"/>
  <c r="F46" i="10" s="1"/>
  <c r="AJ36" i="3"/>
  <c r="F54" i="10" s="1"/>
  <c r="G54" i="10" s="1"/>
  <c r="AG36" i="3"/>
  <c r="F51" i="10" s="1"/>
  <c r="G51" i="10" s="1"/>
  <c r="AQ20" i="2"/>
  <c r="AQ24" i="2" s="1"/>
  <c r="AQ37" i="2" s="1"/>
  <c r="AP20" i="2"/>
  <c r="AP24" i="2" s="1"/>
  <c r="AP37" i="2" s="1"/>
  <c r="AO17" i="3"/>
  <c r="AO36" i="3" s="1"/>
  <c r="AO20" i="2"/>
  <c r="AO24" i="2" s="1"/>
  <c r="AO37" i="2" s="1"/>
  <c r="D20" i="2"/>
  <c r="AL17" i="3"/>
  <c r="AL36" i="3" s="1"/>
  <c r="AN17" i="3"/>
  <c r="AN36" i="3" s="1"/>
  <c r="AN20" i="2"/>
  <c r="AN24" i="2" s="1"/>
  <c r="AN37" i="2" s="1"/>
  <c r="AM17" i="3"/>
  <c r="AM36" i="3" s="1"/>
  <c r="AM20" i="2"/>
  <c r="AM24" i="2" s="1"/>
  <c r="AM37" i="2" s="1"/>
  <c r="AL20" i="2"/>
  <c r="AL24" i="2" s="1"/>
  <c r="AL37" i="2" s="1"/>
  <c r="BH58" i="2"/>
  <c r="BH61" i="2" s="1"/>
  <c r="BI58" i="2"/>
  <c r="BI61" i="2" s="1"/>
  <c r="BJ58" i="2"/>
  <c r="BJ61" i="2" s="1"/>
  <c r="BL58" i="2"/>
  <c r="BL61" i="2" s="1"/>
  <c r="BM58" i="2"/>
  <c r="BM61" i="2" s="1"/>
  <c r="BN58" i="2"/>
  <c r="BN61" i="2" s="1"/>
  <c r="BP58" i="2"/>
  <c r="BP61" i="2" s="1"/>
  <c r="BQ58" i="2"/>
  <c r="BQ61" i="2" s="1"/>
  <c r="BR58" i="2"/>
  <c r="BR61" i="2" s="1"/>
  <c r="BT58" i="2"/>
  <c r="BT61" i="2" s="1"/>
  <c r="BU58" i="2"/>
  <c r="BU61" i="2" s="1"/>
  <c r="BV58" i="2"/>
  <c r="BV61" i="2" s="1"/>
  <c r="BX58" i="2"/>
  <c r="BX61" i="2" s="1"/>
  <c r="BY58" i="2"/>
  <c r="BY61" i="2" s="1"/>
  <c r="BZ58" i="2"/>
  <c r="BZ61" i="2" s="1"/>
  <c r="CB58" i="2"/>
  <c r="CB61" i="2" s="1"/>
  <c r="CC58" i="2"/>
  <c r="CC61" i="2" s="1"/>
  <c r="CD58" i="2"/>
  <c r="CD61" i="2" s="1"/>
  <c r="CF58" i="2"/>
  <c r="CF61" i="2" s="1"/>
  <c r="CG58" i="2"/>
  <c r="CG61" i="2" s="1"/>
  <c r="CH58" i="2"/>
  <c r="CH61" i="2" s="1"/>
  <c r="CJ58" i="2"/>
  <c r="CJ61" i="2" s="1"/>
  <c r="CK58" i="2"/>
  <c r="CK61" i="2" s="1"/>
  <c r="CL58" i="2"/>
  <c r="CL61" i="2" s="1"/>
  <c r="CN58" i="2"/>
  <c r="CN61" i="2" s="1"/>
  <c r="CO58" i="2"/>
  <c r="CO61" i="2" s="1"/>
  <c r="CP58" i="2"/>
  <c r="CP61" i="2" s="1"/>
  <c r="CR58" i="2"/>
  <c r="CR61" i="2" s="1"/>
  <c r="CS58" i="2"/>
  <c r="CS61" i="2" s="1"/>
  <c r="CT58" i="2"/>
  <c r="CT61" i="2" s="1"/>
  <c r="CV58" i="2"/>
  <c r="CV61" i="2" s="1"/>
  <c r="CW58" i="2"/>
  <c r="CW61" i="2" s="1"/>
  <c r="CX58" i="2"/>
  <c r="CX61" i="2" s="1"/>
  <c r="CZ58" i="2"/>
  <c r="CZ61" i="2" s="1"/>
  <c r="DA58" i="2"/>
  <c r="DA61" i="2" s="1"/>
  <c r="BG58" i="2"/>
  <c r="BG61" i="2" s="1"/>
  <c r="BK58" i="2"/>
  <c r="BK61" i="2" s="1"/>
  <c r="BO58" i="2"/>
  <c r="BO61" i="2" s="1"/>
  <c r="BS58" i="2"/>
  <c r="BS61" i="2" s="1"/>
  <c r="BW58" i="2"/>
  <c r="BW61" i="2" s="1"/>
  <c r="CA58" i="2"/>
  <c r="CA61" i="2" s="1"/>
  <c r="CE58" i="2"/>
  <c r="CE61" i="2" s="1"/>
  <c r="CI58" i="2"/>
  <c r="CI61" i="2" s="1"/>
  <c r="CM58" i="2"/>
  <c r="CM61" i="2" s="1"/>
  <c r="CQ58" i="2"/>
  <c r="CQ61" i="2" s="1"/>
  <c r="CU58" i="2"/>
  <c r="CU61" i="2" s="1"/>
  <c r="CY58" i="2"/>
  <c r="CY61" i="2" s="1"/>
  <c r="F56" i="10" l="1"/>
  <c r="G37" i="10"/>
  <c r="G56" i="10" s="1"/>
  <c r="D24" i="2"/>
  <c r="D37" i="2" s="1"/>
  <c r="AR56" i="2"/>
  <c r="AO56" i="2"/>
  <c r="C56" i="2"/>
  <c r="Y56" i="2"/>
  <c r="AH56" i="2"/>
  <c r="J56" i="2"/>
  <c r="AM56" i="2"/>
  <c r="T56" i="2"/>
  <c r="AD56" i="2"/>
  <c r="I56" i="2"/>
  <c r="AE56" i="2"/>
  <c r="AI56" i="2"/>
  <c r="V56" i="2"/>
  <c r="P56" i="2"/>
  <c r="D56" i="2"/>
  <c r="AA56" i="2"/>
  <c r="AL56" i="2"/>
  <c r="AB56" i="2"/>
  <c r="M56" i="2"/>
  <c r="E56" i="2"/>
  <c r="AG56" i="2"/>
  <c r="L56" i="2"/>
  <c r="N56" i="2"/>
  <c r="W56" i="2"/>
  <c r="S56" i="2"/>
  <c r="R56" i="2"/>
  <c r="AQ56" i="2"/>
  <c r="Q56" i="2"/>
  <c r="K56" i="2"/>
  <c r="H56" i="2"/>
  <c r="G56" i="2"/>
  <c r="AF56" i="2"/>
  <c r="AN56" i="2"/>
  <c r="AJ56" i="2"/>
  <c r="X56" i="2"/>
  <c r="AP56" i="2"/>
  <c r="U56" i="2"/>
  <c r="O56" i="2"/>
  <c r="F56" i="2"/>
  <c r="F58" i="2" s="1"/>
  <c r="Z56" i="2"/>
  <c r="C58" i="2" l="1"/>
  <c r="AK56" i="2"/>
  <c r="AK58" i="2" s="1"/>
  <c r="AS58" i="2"/>
  <c r="AS61" i="2" s="1"/>
  <c r="AW58" i="2"/>
  <c r="AW61" i="2" s="1"/>
  <c r="BA58" i="2"/>
  <c r="BA61" i="2" s="1"/>
  <c r="BE58" i="2"/>
  <c r="BE61" i="2" s="1"/>
  <c r="AO58" i="2"/>
  <c r="AO61" i="2" s="1"/>
  <c r="AQ58" i="2"/>
  <c r="AQ61" i="2" s="1"/>
  <c r="AU58" i="2"/>
  <c r="AU61" i="2" s="1"/>
  <c r="AY58" i="2"/>
  <c r="AY61" i="2" s="1"/>
  <c r="BC58" i="2"/>
  <c r="BC61" i="2" s="1"/>
  <c r="AR58" i="2"/>
  <c r="AR61" i="2" s="1"/>
  <c r="AN58" i="2"/>
  <c r="AN61" i="2" s="1"/>
  <c r="AP58" i="2"/>
  <c r="AP61" i="2" s="1"/>
  <c r="AT58" i="2"/>
  <c r="AT61" i="2" s="1"/>
  <c r="AV58" i="2"/>
  <c r="AV61" i="2" s="1"/>
  <c r="AX58" i="2"/>
  <c r="AX61" i="2" s="1"/>
  <c r="AZ58" i="2"/>
  <c r="AZ61" i="2" s="1"/>
  <c r="BB58" i="2"/>
  <c r="BB61" i="2" s="1"/>
  <c r="BD58" i="2"/>
  <c r="BD61" i="2" s="1"/>
  <c r="BF58" i="2"/>
  <c r="BF61" i="2" s="1"/>
  <c r="D58" i="2"/>
  <c r="N58" i="2"/>
  <c r="T58" i="2"/>
  <c r="X58" i="2"/>
  <c r="Z58" i="2"/>
  <c r="AD58" i="2"/>
  <c r="H58" i="2"/>
  <c r="J58" i="2"/>
  <c r="L58" i="2"/>
  <c r="P58" i="2"/>
  <c r="R58" i="2"/>
  <c r="V58" i="2"/>
  <c r="AB58" i="2"/>
  <c r="AF58" i="2"/>
  <c r="AH58" i="2"/>
  <c r="AJ58" i="2"/>
  <c r="AM58" i="2"/>
  <c r="AM61" i="2" s="1"/>
  <c r="E58" i="2"/>
  <c r="G58" i="2"/>
  <c r="I58" i="2"/>
  <c r="K58" i="2"/>
  <c r="M58" i="2"/>
  <c r="O58" i="2"/>
  <c r="Q58" i="2"/>
  <c r="S58" i="2"/>
  <c r="U58" i="2"/>
  <c r="W58" i="2"/>
  <c r="Y58" i="2"/>
  <c r="AA58" i="2"/>
  <c r="AC58" i="2"/>
  <c r="AE58" i="2"/>
  <c r="AG58" i="2"/>
  <c r="AI58" i="2"/>
  <c r="AL58" i="2"/>
  <c r="AL61" i="2" s="1"/>
  <c r="AS11" i="2" l="1"/>
  <c r="BG11" i="2"/>
  <c r="BF11" i="3"/>
  <c r="AH11" i="2"/>
  <c r="CE11" i="3"/>
  <c r="AI11" i="3"/>
  <c r="AF11" i="3"/>
  <c r="U11" i="2"/>
  <c r="CB11" i="3"/>
  <c r="CY11" i="2"/>
  <c r="BV11" i="3"/>
  <c r="BC11" i="3"/>
  <c r="AZ11" i="2"/>
  <c r="AD11" i="3"/>
  <c r="BE11" i="3"/>
  <c r="AQ11" i="2"/>
  <c r="BW11" i="2"/>
  <c r="M11" i="3"/>
  <c r="L11" i="3"/>
  <c r="AS11" i="3"/>
  <c r="BS11" i="3"/>
  <c r="AA11" i="3"/>
  <c r="AD11" i="2"/>
  <c r="BO11" i="3"/>
  <c r="R11" i="3"/>
  <c r="BD11" i="3"/>
  <c r="D11" i="3"/>
  <c r="B15" i="10"/>
  <c r="X11" i="3"/>
  <c r="AX11" i="2"/>
  <c r="BN11" i="3"/>
  <c r="BI11" i="3"/>
  <c r="BX11" i="3"/>
  <c r="AI11" i="2"/>
  <c r="V11" i="2"/>
  <c r="AV11" i="3"/>
  <c r="E11" i="2"/>
  <c r="CB11" i="2"/>
  <c r="H11" i="3"/>
  <c r="CC11" i="2"/>
  <c r="BF11" i="2"/>
  <c r="CW11" i="2"/>
  <c r="U11" i="3"/>
  <c r="AQ11" i="3"/>
  <c r="BZ11" i="2"/>
  <c r="AN11" i="3"/>
  <c r="CQ11" i="2"/>
  <c r="T11" i="3"/>
  <c r="O11" i="3"/>
  <c r="BM11" i="2"/>
  <c r="AW11" i="2"/>
  <c r="O11" i="2"/>
  <c r="F11" i="2"/>
  <c r="BE11" i="2"/>
  <c r="CO11" i="3"/>
  <c r="CU11" i="2"/>
  <c r="BD11" i="2"/>
  <c r="CL11" i="3"/>
  <c r="BR11" i="3"/>
  <c r="K11" i="3"/>
  <c r="CT11" i="2"/>
  <c r="B11" i="2"/>
  <c r="I11" i="3"/>
  <c r="J11" i="3"/>
  <c r="AC11" i="2"/>
  <c r="CU11" i="3"/>
  <c r="AZ11" i="3"/>
  <c r="AR11" i="3"/>
  <c r="AB11" i="3"/>
  <c r="BP11" i="2"/>
  <c r="N11" i="3"/>
  <c r="AF11" i="2"/>
  <c r="J11" i="2"/>
  <c r="L11" i="2"/>
  <c r="CV11" i="2"/>
  <c r="BL11" i="2"/>
  <c r="BX11" i="2"/>
  <c r="C11" i="2"/>
  <c r="K11" i="2"/>
  <c r="CW11" i="3"/>
  <c r="AM11" i="2"/>
  <c r="S11" i="3"/>
  <c r="CK11" i="2"/>
  <c r="CD11" i="3"/>
  <c r="AU11" i="3"/>
  <c r="AU11" i="2"/>
  <c r="T11" i="2"/>
  <c r="BA11" i="2"/>
  <c r="BT11" i="3"/>
  <c r="BB11" i="3"/>
  <c r="AO11" i="3"/>
  <c r="G11" i="3"/>
  <c r="AW11" i="3"/>
  <c r="N11" i="2"/>
  <c r="BW11" i="3"/>
  <c r="BC11" i="2"/>
  <c r="BU11" i="2"/>
  <c r="CN11" i="2"/>
  <c r="Q11" i="3"/>
  <c r="Z11" i="2"/>
  <c r="R11" i="2"/>
  <c r="BI11" i="2"/>
  <c r="BR11" i="2"/>
  <c r="W11" i="2"/>
  <c r="BO11" i="2"/>
  <c r="AY11" i="3"/>
  <c r="BG11" i="3"/>
  <c r="BZ11" i="3"/>
  <c r="CZ11" i="2"/>
  <c r="CO11" i="2"/>
  <c r="BV11" i="2"/>
  <c r="BT11" i="2"/>
  <c r="BN11" i="2"/>
  <c r="W11" i="3"/>
  <c r="AT11" i="2"/>
  <c r="P11" i="3"/>
  <c r="Q11" i="2"/>
  <c r="CR11" i="2"/>
  <c r="AN11" i="2"/>
  <c r="CL11" i="2"/>
  <c r="CJ11" i="2"/>
  <c r="BY11" i="2"/>
  <c r="CF11" i="3"/>
  <c r="CC11" i="3"/>
  <c r="CA11" i="2"/>
  <c r="I11" i="2"/>
  <c r="BS11" i="2"/>
  <c r="CH11" i="3"/>
  <c r="CQ11" i="3"/>
  <c r="BK11" i="3"/>
  <c r="BJ11" i="2"/>
  <c r="AE11" i="2"/>
  <c r="AM11" i="3"/>
  <c r="H11" i="2"/>
  <c r="CD11" i="2"/>
  <c r="D11" i="2"/>
  <c r="BH11" i="3"/>
  <c r="BJ11" i="3"/>
  <c r="CX11" i="3"/>
  <c r="CX11" i="2"/>
  <c r="E11" i="3"/>
  <c r="CI11" i="2"/>
  <c r="AG11" i="2"/>
  <c r="CP11" i="2"/>
  <c r="AR11" i="2"/>
  <c r="CI11" i="3"/>
  <c r="BQ11" i="2"/>
  <c r="CT11" i="3"/>
  <c r="C11" i="3"/>
  <c r="AO11" i="2"/>
  <c r="P11" i="2"/>
  <c r="CV11" i="3"/>
  <c r="AX11" i="3"/>
  <c r="BH11" i="2"/>
  <c r="AJ11" i="2"/>
  <c r="BY11" i="3"/>
  <c r="DA11" i="3"/>
  <c r="CN11" i="3"/>
  <c r="V11" i="3"/>
  <c r="BQ11" i="3"/>
  <c r="BK11" i="2"/>
  <c r="AV11" i="2"/>
  <c r="CZ11" i="3"/>
  <c r="AL11" i="3"/>
  <c r="AP11" i="3"/>
  <c r="AB11" i="2"/>
  <c r="DA11" i="2"/>
  <c r="CF11" i="2"/>
  <c r="CG11" i="3"/>
  <c r="CG11" i="2"/>
  <c r="CM11" i="3"/>
  <c r="AP11" i="2"/>
  <c r="CS11" i="3"/>
  <c r="S11" i="2"/>
  <c r="X11" i="2"/>
  <c r="G11" i="2"/>
  <c r="AA11" i="2"/>
  <c r="CM11" i="2"/>
  <c r="CY11" i="3"/>
  <c r="BB11" i="2"/>
  <c r="CA11" i="3"/>
  <c r="AJ11" i="3"/>
  <c r="CR11" i="3"/>
  <c r="AY11" i="2"/>
  <c r="AG11" i="3"/>
  <c r="AE11" i="3"/>
  <c r="CK11" i="3"/>
  <c r="AC11" i="3"/>
  <c r="F11" i="3"/>
  <c r="BA11" i="3"/>
  <c r="Z11" i="3"/>
  <c r="CP11" i="3"/>
  <c r="AH11" i="3"/>
  <c r="AT11" i="3"/>
  <c r="BM11" i="3"/>
  <c r="AL11" i="2"/>
  <c r="Y11" i="2"/>
  <c r="CE11" i="2"/>
  <c r="CS11" i="2"/>
  <c r="BP11" i="3"/>
  <c r="BU11" i="3"/>
  <c r="B11" i="3"/>
  <c r="BL11" i="3"/>
  <c r="Y11" i="3"/>
  <c r="CJ11" i="3"/>
  <c r="M11" i="2"/>
  <c r="CH11" i="2"/>
</calcChain>
</file>

<file path=xl/sharedStrings.xml><?xml version="1.0" encoding="utf-8"?>
<sst xmlns="http://schemas.openxmlformats.org/spreadsheetml/2006/main" count="11623" uniqueCount="368">
  <si>
    <t>ENTER QTR</t>
  </si>
  <si>
    <t>ENTER YEAR</t>
  </si>
  <si>
    <t>TOTALS</t>
  </si>
  <si>
    <t>= Number of Projects</t>
  </si>
  <si>
    <t>Project Name</t>
  </si>
  <si>
    <t>Project Losses @ 100%</t>
  </si>
  <si>
    <t>Project Id</t>
  </si>
  <si>
    <t>Stm Year</t>
  </si>
  <si>
    <t>Qtr</t>
  </si>
  <si>
    <t>Supplemental Category</t>
  </si>
  <si>
    <t>Supplemental Sub-category</t>
  </si>
  <si>
    <t>Amount</t>
  </si>
  <si>
    <t>Accumulated depreciation</t>
  </si>
  <si>
    <t>Building and improvements</t>
  </si>
  <si>
    <t>Construction in progress</t>
  </si>
  <si>
    <t>Furnishings and equipment</t>
  </si>
  <si>
    <t>Accounts receivable</t>
  </si>
  <si>
    <t>Accounts receivable - affiliates</t>
  </si>
  <si>
    <t>Cash and cash equivalents</t>
  </si>
  <si>
    <t>Funded reserves and restricted cash</t>
  </si>
  <si>
    <t>Intangible assets - net</t>
  </si>
  <si>
    <t>Accounts payable - construction</t>
  </si>
  <si>
    <t>Accounts payable - trade</t>
  </si>
  <si>
    <t>Accrued expenses</t>
  </si>
  <si>
    <t>Accrued interest</t>
  </si>
  <si>
    <t>Deferred rental income</t>
  </si>
  <si>
    <t>Due to partner and affiliates</t>
  </si>
  <si>
    <t>Mortgages payable</t>
  </si>
  <si>
    <t>Ownership %</t>
  </si>
  <si>
    <t>Administrative</t>
  </si>
  <si>
    <t>Depreciation &amp; amortization</t>
  </si>
  <si>
    <t>Interest expense</t>
  </si>
  <si>
    <t>Management fees</t>
  </si>
  <si>
    <t>Miscellaneous expense</t>
  </si>
  <si>
    <t>Professional fees</t>
  </si>
  <si>
    <t>Repairs &amp; maintenance</t>
  </si>
  <si>
    <t>Taxes &amp; insurance</t>
  </si>
  <si>
    <t>Utilities</t>
  </si>
  <si>
    <t>OPERATING EXPENSE</t>
  </si>
  <si>
    <t>REVENUE</t>
  </si>
  <si>
    <t>NET INCOME / LOSS</t>
  </si>
  <si>
    <t>As of 6/16/16</t>
  </si>
  <si>
    <t>The Supplemental Template is included with Quarterly Unaudited Fund Financials Statements provided to Investors.</t>
  </si>
  <si>
    <t>General Notes:</t>
  </si>
  <si>
    <t xml:space="preserve"> * All information in this report is gathered from the ODS Database. </t>
  </si>
  <si>
    <t xml:space="preserve"> * ENABLE when you first open the spreadsheet, sometimes you have to click enable 2 times</t>
  </si>
  <si>
    <t xml:space="preserve"> * Only have 1 supplemental spreadsheet open at a time, be sure to close any other supplemental spreadsheets before opening another one</t>
  </si>
  <si>
    <t xml:space="preserve"> * You can keep the Master spreadsheet open and run supplementals continuosly, but as soon as you get a bug, you have to get out and get back in the spreadsheet (and don’t save)</t>
  </si>
  <si>
    <t xml:space="preserve"> * When you are working on the actual fund supplemental, not the master, DO NOT ENABLE! </t>
  </si>
  <si>
    <t>In the CONS directory, create a folder for the current quarter. Within that folder, create another fold called PDFS</t>
  </si>
  <si>
    <t>Refresh all Queries to update all new Funds and Deals from EPIC. DATA/Refresh All</t>
  </si>
  <si>
    <t xml:space="preserve">Change the Current Reporting Period before saving it to the Current Period Shared Directory created in the CONS directory (above).  </t>
  </si>
  <si>
    <t>Correct M&amp;T funds to read M and T on the FUNDS tab</t>
  </si>
  <si>
    <t>Prior to running this report by Fund, you must check the Quarterly Control Checklist to verify all projects financials within the fund have been completed under the status column of the report.</t>
  </si>
  <si>
    <t>Sort the QCC by fund with Custom Sort of Contains "FundName"</t>
  </si>
  <si>
    <t>If all projects complete, run the supplemental.</t>
  </si>
  <si>
    <t>If all projects received have been approved and all others are not on the Watch list, estimate project financials in EPIC.  Only with Director Approval.</t>
  </si>
  <si>
    <t xml:space="preserve">To run Supplemental </t>
  </si>
  <si>
    <t>On Main Tab, Cell A2, Select Fund</t>
  </si>
  <si>
    <t>Cells A 3 and A 4 should display Current Reporting Period (changed and saved as per #2 above)</t>
  </si>
  <si>
    <t>Click Run Supplemental Button, once the world stops turning in the lower right corner of the screen, the report is finished processing.</t>
  </si>
  <si>
    <t>The Report will be saved in F:\Files\123 Data\PA\Cons Directory with the appropriate Reporting Period.  The naming convention should be Reporting Period Fund Name, Ie, 2Q08 HOF 10</t>
  </si>
  <si>
    <t>A PDF report will also be automatically saved in the directory created in #2 above.</t>
  </si>
  <si>
    <t xml:space="preserve">CLOSE the quarterly supplemental spreadsheet and DO NOT save it. </t>
  </si>
  <si>
    <t>Open the draft report that was created in the CONS directory. Do not have more than one supplemental schedule open at any time. DO NOT enable.</t>
  </si>
  <si>
    <t>Verify the number of deals on the main tab equal the number of deals sorted on the QC for the Fund</t>
  </si>
  <si>
    <t>Sold Deals within the Current Reporting Period should not show on the report, they should already be removed automtically.</t>
  </si>
  <si>
    <t xml:space="preserve">If the remaining number of deals do not agree, check Disposition Dates in EPIC to see if the Project on the Sup was sold prior to Current Year or closed after Current Quarter.   </t>
  </si>
  <si>
    <t>If any deals fall in this category, delete these Projects from the IncStmt and BalSht Tabs.</t>
  </si>
  <si>
    <t>All deals should now tie between the QCC and Sup</t>
  </si>
  <si>
    <t>FOR TD BANK DEALS - you have to change the quarter end date!! In the View tab, click page layout to edit the balance sheet and income statement headers.</t>
  </si>
  <si>
    <t>Go to the BalSht  Tab</t>
  </si>
  <si>
    <t>Delete all N/A columns to the right of the deals listed on the report.  These columns should not have a Project_ID number in  row 9.</t>
  </si>
  <si>
    <t>Row 60 should equal zero.  If not, Assets do not equal Liab and Partnrs Cap.  Check the financial in SMT to see if it is in balance.</t>
  </si>
  <si>
    <t>If SMT balance sheet is in balance, check the Net Org Cost Balance on the Financial.  This amount may need to be added to Other Assets on the BalSht on the Sup.</t>
  </si>
  <si>
    <t>IF SMT balance sheet is not in balance, check with Reviewer of Actual Financial Statement.  If the financial was estimated, check with Director.</t>
  </si>
  <si>
    <t>Print Preview Setup-select center vertically and horizontally.  Do not adjust below 55%.</t>
  </si>
  <si>
    <t>Center titles above financials.</t>
  </si>
  <si>
    <t>Hide rows which zero totals</t>
  </si>
  <si>
    <t>Correct any negative amounts within the spreadsheet, other than accumulated depreciation.</t>
  </si>
  <si>
    <t>Hide row 9 which shows the SMT project number.</t>
  </si>
  <si>
    <t>Go to the IncStmt Tab</t>
  </si>
  <si>
    <t>Delete all N/A columns to the right of the deals listed on the report.  These columns should not have a SMT number in  row 9.</t>
  </si>
  <si>
    <t>Row 39 should equal zero.  If not, The Net Loss on the template does not equal SMT.  Check the financial in SMT to see what is this difference and how the report needs to be adjusted.</t>
  </si>
  <si>
    <t>Other Gains/losses, line 32, should be zero.  If an amount is shown, negative should be added to Misc Income and positive number should be added to Misc Expense above the line.</t>
  </si>
  <si>
    <t>If the above amount is large &gt; 25, 000, see Director.</t>
  </si>
  <si>
    <t>To review Supplemental</t>
  </si>
  <si>
    <t>Mature Funds</t>
  </si>
  <si>
    <t xml:space="preserve"> * The most common negative will be on the balance sheet in the deferred costs because too much amortization was taken on the income statement. To correct, you need to </t>
  </si>
  <si>
    <t xml:space="preserve">    adjust the amortization expense on the income statement and the accumulated amortization on the balance sheet directly in EPIC. You can either manually correct on the supplemental or re-run the following day.</t>
  </si>
  <si>
    <t>Overall review of format.  Are titles centered?  Is font legible?  Are there any negative numbers other than A/D? Have zero Total Rows been hidden?  Does title include Unaudited?</t>
  </si>
  <si>
    <t xml:space="preserve">IncSmt Tab-verify all deals have depreciation and interest expense.  </t>
  </si>
  <si>
    <t xml:space="preserve">Compare current period Total Loss with audited supplemental Total Loss.  Does the loss approximate half of prior year audit?  </t>
  </si>
  <si>
    <t xml:space="preserve">If not, was there an impairment loss from prior year audit? If so, deduct this amount. </t>
  </si>
  <si>
    <t>Look at Total Depreciation, Interest, Mgt Fees, Tax &amp; Insurance.  If these are comparable, assume the variance is due to operating expenses unless something stands out.</t>
  </si>
  <si>
    <t>If above is not true, look at deal by deal variance to prior year by analyzing the Budget vs Actual in SMT excel spreadsheet in the Current Period Directory.</t>
  </si>
  <si>
    <t>If any adjustments are necessary, see Director to fix SMT and Supplemental.</t>
  </si>
  <si>
    <t>BalSht Tab-Compare Total Assets to Prior Year Audit Assets.  Compare A/D to Prior Year Audit.  Compare Net Assets to Prior Year Assets for reasonableness.  They should be similar.</t>
  </si>
  <si>
    <t>If not, compare deal by deal and see Director if adjustment necessary.</t>
  </si>
  <si>
    <t xml:space="preserve">Make sure each project has a cash balance.  </t>
  </si>
  <si>
    <t>Compare estimated Project Funded reserves and restricted cash to Prior Year Audit balances.  These should be the same amount.</t>
  </si>
  <si>
    <t xml:space="preserve">If any changes were made in SMT to correct the financials, the report needs to be run again and saved. </t>
  </si>
  <si>
    <t>New Funds</t>
  </si>
  <si>
    <t>Identify which projects have been estimated from the QC and write E above the deal name on both BS and I/S.</t>
  </si>
  <si>
    <t>If project does not have A/D, is there depreciation expense on the BS?</t>
  </si>
  <si>
    <t xml:space="preserve">If Project is in construction on BS, does the IS show an operating loss? </t>
  </si>
  <si>
    <t xml:space="preserve">If any of the above are true, you need to look in SMT at the development page to see where the project is in construction.  </t>
  </si>
  <si>
    <t>You need to look at the Property summary tab to see how many buildings are in the project.</t>
  </si>
  <si>
    <t>You need to look at the information page to see if the project is a Mod Rehab or New Construction.</t>
  </si>
  <si>
    <t>Based on the findings, you will need to determine which way the estimate should be adjusted.  Either move some $$ to building on BS or remove the operating IS in SMT.</t>
  </si>
  <si>
    <t>Apportionment Schedule</t>
  </si>
  <si>
    <t>The Apportionment Schedule will run during the macro that runs the Supplemental.</t>
  </si>
  <si>
    <t>The user need only select the Investor on the "App by State" tab and hide the columns where row 11 = 0 to complete the report.</t>
  </si>
  <si>
    <t>Hide row 11 when printing.</t>
  </si>
  <si>
    <t>Report does not currently work for Funds owned by Funds (such as BOA4A).</t>
  </si>
  <si>
    <t>Estimates in EPIC</t>
  </si>
  <si>
    <t>Go to LIHTC Links on the left column</t>
  </si>
  <si>
    <t>Generate FS Estimates</t>
  </si>
  <si>
    <t>Select Quarter, then the year that you want to run estimates</t>
  </si>
  <si>
    <t>Type - you can run by:</t>
  </si>
  <si>
    <t>By Portfolio - this is used if you need to run only NYEF, SLEF (regional funds), EMI or Consulting deals</t>
  </si>
  <si>
    <t>By Fund - this is used when you only want to select certain funds. This is used when the entire portfolio needs to be estimated, like in 1st quarter</t>
  </si>
  <si>
    <t>By Deal Type - this is used if you only want to run for either new or mature deals</t>
  </si>
  <si>
    <t>By LIHTC Deal - this is the most commonly used. You have to further select the AM team in order to get a complete list of deals.</t>
  </si>
  <si>
    <t>Once you have the list you want, check the Select box. You can sort the list by Deal ID, LIHTC Deal or Partnership by clicking on the column header. Click again to reverse the order.</t>
  </si>
  <si>
    <t>Hit the Generate button to run the estimate</t>
  </si>
  <si>
    <t>A separate screen will pop up with the status of Pending. Right click to refresh the page and see the change in status.</t>
  </si>
  <si>
    <t>To see the status of previously generated estimates, on the main page click Show Queue at the top right of the page. This will show all estimates that have been run.</t>
  </si>
  <si>
    <t>* Click on the ID number to see the status of all previously run estimates.</t>
  </si>
  <si>
    <t>Project ID</t>
  </si>
  <si>
    <t>Project Legal Name</t>
  </si>
  <si>
    <t>ProjectStatus</t>
  </si>
  <si>
    <t>Print Date:</t>
  </si>
  <si>
    <t>Project Losses @ Project level</t>
  </si>
  <si>
    <t>Rental income</t>
  </si>
  <si>
    <t>Interest income</t>
  </si>
  <si>
    <t>Other income</t>
  </si>
  <si>
    <t>Deferred interest</t>
  </si>
  <si>
    <t>Notes payable</t>
  </si>
  <si>
    <t>Notes payable, affiliates</t>
  </si>
  <si>
    <t>Deferred interest expense</t>
  </si>
  <si>
    <t>Organization expense</t>
  </si>
  <si>
    <t>Impairment</t>
  </si>
  <si>
    <t>Mortgages payable,affiliates</t>
  </si>
  <si>
    <t>Account Number</t>
  </si>
  <si>
    <t>FUND</t>
  </si>
  <si>
    <t>Fund Abbreviation</t>
  </si>
  <si>
    <t>INVESTMENT IN REAL ESTATE - AT COST</t>
  </si>
  <si>
    <t>Land</t>
  </si>
  <si>
    <t>Net property</t>
  </si>
  <si>
    <t>OTHER ASSETS</t>
  </si>
  <si>
    <t>Prepaid interest</t>
  </si>
  <si>
    <t>Prepaid expense - other</t>
  </si>
  <si>
    <t>Investment in Operating Partnerships</t>
  </si>
  <si>
    <t>Other assets</t>
  </si>
  <si>
    <t>TOTAL ASSETS</t>
  </si>
  <si>
    <t>LIABILITIES</t>
  </si>
  <si>
    <t>Land lease obligation</t>
  </si>
  <si>
    <t>Tenant security deposits</t>
  </si>
  <si>
    <t>TOTAL LIABILITIES</t>
  </si>
  <si>
    <t>PARTNERS' CAPITAL</t>
  </si>
  <si>
    <t>TOTAL LIABILITIES &amp; PARTNERS' CAPITAL</t>
  </si>
  <si>
    <t>EHPF, LLC</t>
  </si>
  <si>
    <t>Project Income / (Losses) @ 100%</t>
  </si>
  <si>
    <t>Project Income / (Losses) @ Fund Level</t>
  </si>
  <si>
    <t>70340</t>
  </si>
  <si>
    <t>Park View at Catonsville</t>
  </si>
  <si>
    <t>Operations/Asset Management</t>
  </si>
  <si>
    <t>70341</t>
  </si>
  <si>
    <t>Park View at South Pantops</t>
  </si>
  <si>
    <t>70342</t>
  </si>
  <si>
    <t>Park View at Tyler Run</t>
  </si>
  <si>
    <t>70343</t>
  </si>
  <si>
    <t>Park View at Manchester Heights</t>
  </si>
  <si>
    <t>70344</t>
  </si>
  <si>
    <t>Park View at Naaman's Creek</t>
  </si>
  <si>
    <t>70345</t>
  </si>
  <si>
    <t>York Commons</t>
  </si>
  <si>
    <t>70346</t>
  </si>
  <si>
    <t>Park View at Oak Crest</t>
  </si>
  <si>
    <t>70347</t>
  </si>
  <si>
    <t>Park View at Cheltenham</t>
  </si>
  <si>
    <t>70348</t>
  </si>
  <si>
    <t>Park View at Bethlehem</t>
  </si>
  <si>
    <t>70349</t>
  </si>
  <si>
    <t>Westbrook Commons</t>
  </si>
  <si>
    <t>70350</t>
  </si>
  <si>
    <t>Park View at Easton</t>
  </si>
  <si>
    <t>70352</t>
  </si>
  <si>
    <t>Somerset Commons</t>
  </si>
  <si>
    <t>70354</t>
  </si>
  <si>
    <t>Park View at Laurel I</t>
  </si>
  <si>
    <t>70357</t>
  </si>
  <si>
    <t>Park View at Emerson</t>
  </si>
  <si>
    <t>70358</t>
  </si>
  <si>
    <t>Park View at Ellicott City II</t>
  </si>
  <si>
    <t>70361</t>
  </si>
  <si>
    <t>Hickory Ridge</t>
  </si>
  <si>
    <t>70362</t>
  </si>
  <si>
    <t>Park View at Snowden River</t>
  </si>
  <si>
    <t>70363</t>
  </si>
  <si>
    <t>Park View at Columbia</t>
  </si>
  <si>
    <t>70364</t>
  </si>
  <si>
    <t>Woodbridge Commons</t>
  </si>
  <si>
    <t>70365</t>
  </si>
  <si>
    <t>Park View at Bel Air</t>
  </si>
  <si>
    <t>70366</t>
  </si>
  <si>
    <t>Park View at Box Hill</t>
  </si>
  <si>
    <t>70367</t>
  </si>
  <si>
    <t>College Parkway Place</t>
  </si>
  <si>
    <t>70368</t>
  </si>
  <si>
    <t>Park View at Furnace Branch</t>
  </si>
  <si>
    <t>70369</t>
  </si>
  <si>
    <t>Park View at Severna Park</t>
  </si>
  <si>
    <t>70370</t>
  </si>
  <si>
    <t>Ashland Commons</t>
  </si>
  <si>
    <t>70371</t>
  </si>
  <si>
    <t>Park View at Fullerton</t>
  </si>
  <si>
    <t>70372</t>
  </si>
  <si>
    <t>Park View at Ashland Terrace</t>
  </si>
  <si>
    <t>70373</t>
  </si>
  <si>
    <t>Park View at Coldspring</t>
  </si>
  <si>
    <t>Loan Closing/Construction</t>
  </si>
  <si>
    <t>70374</t>
  </si>
  <si>
    <t>Park View at Taylor</t>
  </si>
  <si>
    <t>Pre-Development</t>
  </si>
  <si>
    <t>70375</t>
  </si>
  <si>
    <t>Park View at Woodlawn</t>
  </si>
  <si>
    <t>70376</t>
  </si>
  <si>
    <t>Park View at Miramar Landing</t>
  </si>
  <si>
    <t>70377</t>
  </si>
  <si>
    <t>Park View at Randallstown</t>
  </si>
  <si>
    <t>70378</t>
  </si>
  <si>
    <t>Park View at Rosedale</t>
  </si>
  <si>
    <t>70379</t>
  </si>
  <si>
    <t>Park View at Towson</t>
  </si>
  <si>
    <t>70381</t>
  </si>
  <si>
    <t>Highland Commons</t>
  </si>
  <si>
    <t>2017</t>
  </si>
  <si>
    <t>Investment in Real Estate - At Cost</t>
  </si>
  <si>
    <t>18900</t>
  </si>
  <si>
    <t>18600</t>
  </si>
  <si>
    <t>Liabilities</t>
  </si>
  <si>
    <t>25200</t>
  </si>
  <si>
    <t>21400</t>
  </si>
  <si>
    <t>Other Assets</t>
  </si>
  <si>
    <t>10000</t>
  </si>
  <si>
    <t>21020</t>
  </si>
  <si>
    <t>18001</t>
  </si>
  <si>
    <t>20105</t>
  </si>
  <si>
    <t>28600</t>
  </si>
  <si>
    <t>19001</t>
  </si>
  <si>
    <t>21001</t>
  </si>
  <si>
    <t>21030</t>
  </si>
  <si>
    <t>19000</t>
  </si>
  <si>
    <t>18700</t>
  </si>
  <si>
    <t>28150</t>
  </si>
  <si>
    <t>19650</t>
  </si>
  <si>
    <t>12530</t>
  </si>
  <si>
    <t>19300</t>
  </si>
  <si>
    <t>Partners' Capital</t>
  </si>
  <si>
    <t>30500</t>
  </si>
  <si>
    <t>10710</t>
  </si>
  <si>
    <t>12503</t>
  </si>
  <si>
    <t>10730</t>
  </si>
  <si>
    <t>23500</t>
  </si>
  <si>
    <t>10700</t>
  </si>
  <si>
    <t>28203</t>
  </si>
  <si>
    <t>12504</t>
  </si>
  <si>
    <t>21040</t>
  </si>
  <si>
    <t>10720</t>
  </si>
  <si>
    <t>10725</t>
  </si>
  <si>
    <t>30511</t>
  </si>
  <si>
    <t>28610</t>
  </si>
  <si>
    <t>Residences at Highland Commons</t>
  </si>
  <si>
    <t>10715</t>
  </si>
  <si>
    <t>Operating Expense</t>
  </si>
  <si>
    <t>66300</t>
  </si>
  <si>
    <t>Revenue</t>
  </si>
  <si>
    <t>Rental Income</t>
  </si>
  <si>
    <t>45001</t>
  </si>
  <si>
    <t>Other Income</t>
  </si>
  <si>
    <t>49000</t>
  </si>
  <si>
    <t>45400</t>
  </si>
  <si>
    <t>80000</t>
  </si>
  <si>
    <t>55740</t>
  </si>
  <si>
    <t>62020</t>
  </si>
  <si>
    <t>71300</t>
  </si>
  <si>
    <t>62900</t>
  </si>
  <si>
    <t>80100</t>
  </si>
  <si>
    <t>55760</t>
  </si>
  <si>
    <t>55701</t>
  </si>
  <si>
    <t>55755</t>
  </si>
  <si>
    <t>55750</t>
  </si>
  <si>
    <t>55353</t>
  </si>
  <si>
    <t>55720</t>
  </si>
  <si>
    <t>55355</t>
  </si>
  <si>
    <t>55301</t>
  </si>
  <si>
    <t>45500</t>
  </si>
  <si>
    <t>Interest Income</t>
  </si>
  <si>
    <t>44100</t>
  </si>
  <si>
    <t>55730</t>
  </si>
  <si>
    <t>59001</t>
  </si>
  <si>
    <t>60015</t>
  </si>
  <si>
    <t>50105</t>
  </si>
  <si>
    <t>55745</t>
  </si>
  <si>
    <t>50252</t>
  </si>
  <si>
    <t>50203</t>
  </si>
  <si>
    <t>58001</t>
  </si>
  <si>
    <t>53030</t>
  </si>
  <si>
    <t>55342</t>
  </si>
  <si>
    <t>53034</t>
  </si>
  <si>
    <t>55110</t>
  </si>
  <si>
    <t>66100</t>
  </si>
  <si>
    <t>53036</t>
  </si>
  <si>
    <t>55715</t>
  </si>
  <si>
    <t>55735</t>
  </si>
  <si>
    <t>55705</t>
  </si>
  <si>
    <t>55710</t>
  </si>
  <si>
    <t>55310</t>
  </si>
  <si>
    <t>55320</t>
  </si>
  <si>
    <t>45100</t>
  </si>
  <si>
    <t>66310</t>
  </si>
  <si>
    <t>55725</t>
  </si>
  <si>
    <t>66320</t>
  </si>
  <si>
    <t>55351</t>
  </si>
  <si>
    <t>55354</t>
  </si>
  <si>
    <t>55327</t>
  </si>
  <si>
    <t>55770</t>
  </si>
  <si>
    <t>42200</t>
  </si>
  <si>
    <t>59500</t>
  </si>
  <si>
    <t>62400</t>
  </si>
  <si>
    <t>Tyler Road Limited Partnership</t>
  </si>
  <si>
    <t>West Manchester Limited Partnership</t>
  </si>
  <si>
    <t xml:space="preserve">Naaman's Creek Limited Partnership </t>
  </si>
  <si>
    <t>Lower Salford Limited Partnership</t>
  </si>
  <si>
    <t>Bethlehem Village Limited Partnership</t>
  </si>
  <si>
    <t>Easton Limited Partnership</t>
  </si>
  <si>
    <t>Somerset Commons LLLP</t>
  </si>
  <si>
    <t>Hickory Ridge Village LLLP</t>
  </si>
  <si>
    <t>Ellicott City II Limited Partnership</t>
  </si>
  <si>
    <t>Woodbridge Commons LLLP</t>
  </si>
  <si>
    <t>Park View at Bel Air II LLLP</t>
  </si>
  <si>
    <t>Abingdon II LLLP</t>
  </si>
  <si>
    <t>College Parkway LLLP</t>
  </si>
  <si>
    <t>Glen Burnie LLLP</t>
  </si>
  <si>
    <t>Coldspring Limited Partnership</t>
  </si>
  <si>
    <t>Parkville LLLP</t>
  </si>
  <si>
    <t>Woodlawn Apartments Limited Partnership</t>
  </si>
  <si>
    <t>Catonsville LLLP</t>
  </si>
  <si>
    <t>Salisbury LLLP</t>
  </si>
  <si>
    <t>Snowden River LLLP</t>
  </si>
  <si>
    <t>Ashland LLLP</t>
  </si>
  <si>
    <t>Fullerton, LLLP</t>
  </si>
  <si>
    <t>Ashland Park View LLLP</t>
  </si>
  <si>
    <t>Randallstown, LLLP</t>
  </si>
  <si>
    <t>Rosedale, LLLP</t>
  </si>
  <si>
    <t>Miramar LLLP</t>
  </si>
  <si>
    <t>Timothy House LLLP</t>
  </si>
  <si>
    <t>Aberdeen Commons LLLP</t>
  </si>
  <si>
    <t>Columbia LLLP</t>
  </si>
  <si>
    <t>Laurel LLLP</t>
  </si>
  <si>
    <t>Emerson LLLP</t>
  </si>
  <si>
    <t>Severna Park LLLP</t>
  </si>
  <si>
    <t>South Pantops Limited Partnership</t>
  </si>
  <si>
    <t>York Commons Limited Partnership LLLP</t>
  </si>
  <si>
    <t>Cheltenham Park View LP II</t>
  </si>
  <si>
    <t>Total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</si>
</sst>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409]* #,##0_);_([$$-409]* \(#,##0\);_([$$-409]* &quot;-&quot;_);_(@_)"/>
    <numFmt numFmtId="166" formatCode="0.000000%"/>
    <numFmt numFmtId="167" formatCode="m/d/yy;@"/>
    <numFmt numFmtId="168" formatCode="[$-409]mmmm\ d\,\ yyyy;@"/>
  </numFmts>
  <fonts count="18" x14ac:knownFonts="1">
    <font>
      <sz val="11"/>
      <color theme="1"/>
      <name val="Calibri"/>
      <family val="2"/>
      <scheme val="minor"/>
    </font>
    <font>
      <b/>
      <sz val="11"/>
      <color theme="1"/>
      <name val="Calibri"/>
      <family val="2"/>
      <scheme val="minor"/>
    </font>
    <font>
      <b/>
      <sz val="10"/>
      <name val="Arial"/>
      <family val="2"/>
    </font>
    <font>
      <sz val="10"/>
      <color theme="1"/>
      <name val="Arial"/>
      <family val="2"/>
    </font>
    <font>
      <b/>
      <sz val="10"/>
      <color theme="1"/>
      <name val="Arial"/>
      <family val="2"/>
    </font>
    <font>
      <sz val="11"/>
      <color theme="1"/>
      <name val="Calibri"/>
      <family val="2"/>
      <scheme val="minor"/>
    </font>
    <font>
      <u/>
      <sz val="10"/>
      <color theme="1"/>
      <name val="Arial"/>
      <family val="2"/>
    </font>
    <font>
      <sz val="10"/>
      <name val="Arial"/>
      <family val="2"/>
    </font>
    <font>
      <b/>
      <sz val="8"/>
      <color rgb="FF000080"/>
      <name val="Arial"/>
      <family val="2"/>
    </font>
    <font>
      <sz val="10"/>
      <color indexed="8"/>
      <name val="MS Sans Serif"/>
      <family val="2"/>
    </font>
    <font>
      <sz val="10"/>
      <color indexed="8"/>
      <name val="Arial"/>
      <family val="2"/>
    </font>
    <font>
      <b/>
      <u/>
      <sz val="14"/>
      <color indexed="8"/>
      <name val="Arial"/>
      <family val="2"/>
    </font>
    <font>
      <b/>
      <u/>
      <sz val="10"/>
      <color indexed="8"/>
      <name val="Arial"/>
      <family val="2"/>
    </font>
    <font>
      <b/>
      <sz val="10"/>
      <color indexed="8"/>
      <name val="Arial"/>
      <family val="2"/>
    </font>
    <font>
      <b/>
      <sz val="9"/>
      <color indexed="8"/>
      <name val="Arial"/>
      <family val="2"/>
    </font>
    <font>
      <b/>
      <sz val="8"/>
      <color indexed="8"/>
      <name val="ARIAL"/>
      <family val="2"/>
    </font>
    <font>
      <u val="singleAccounting"/>
      <sz val="10"/>
      <color theme="1"/>
      <name val="Arial"/>
      <family val="2"/>
    </font>
    <font>
      <sz val="11"/>
      <color theme="1"/>
      <name val="Arial"/>
      <family val="2"/>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indexed="64"/>
      </top>
      <bottom/>
      <diagonal/>
    </border>
    <border>
      <left/>
      <right/>
      <top style="thin">
        <color auto="1"/>
      </top>
      <bottom style="thin">
        <color auto="1"/>
      </bottom>
      <diagonal/>
    </border>
    <border>
      <left/>
      <right/>
      <top/>
      <bottom style="thin">
        <color indexed="64"/>
      </bottom>
      <diagonal/>
    </border>
  </borders>
  <cellStyleXfs count="5">
    <xf numFmtId="0" fontId="0" fillId="0" borderId="0"/>
    <xf numFmtId="44"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9" fillId="0" borderId="0"/>
  </cellStyleXfs>
  <cellXfs count="85">
    <xf numFmtId="0" fontId="0" fillId="0" borderId="0" xfId="0"/>
    <xf numFmtId="0" fontId="1" fillId="0" borderId="0" xfId="0" applyFont="1"/>
    <xf numFmtId="0" fontId="3" fillId="0" borderId="0" xfId="0" applyFont="1"/>
    <xf numFmtId="0" fontId="4" fillId="0" borderId="0" xfId="0" applyFont="1"/>
    <xf numFmtId="164" fontId="0" fillId="0" borderId="0" xfId="0" applyNumberFormat="1"/>
    <xf numFmtId="0" fontId="4"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Border="1" applyAlignment="1">
      <alignment horizontal="center" vertical="center" wrapText="1"/>
    </xf>
    <xf numFmtId="166" fontId="0" fillId="0" borderId="0" xfId="0" applyNumberFormat="1"/>
    <xf numFmtId="0" fontId="3" fillId="0" borderId="0" xfId="0" applyFont="1" applyAlignment="1">
      <alignment horizontal="center" vertical="center" wrapText="1"/>
    </xf>
    <xf numFmtId="0" fontId="2" fillId="0" borderId="0" xfId="0" applyFont="1" applyAlignment="1" applyProtection="1">
      <alignment horizontal="center" vertical="center" wrapText="1"/>
      <protection locked="0"/>
    </xf>
    <xf numFmtId="0" fontId="2" fillId="0" borderId="0" xfId="0" applyFont="1"/>
    <xf numFmtId="0" fontId="7" fillId="0" borderId="0" xfId="0" applyFont="1"/>
    <xf numFmtId="0" fontId="0" fillId="0" borderId="0" xfId="0" applyAlignment="1">
      <alignment horizontal="center"/>
    </xf>
    <xf numFmtId="0" fontId="7" fillId="0" borderId="0" xfId="0" applyFont="1" applyAlignment="1">
      <alignment horizontal="left"/>
    </xf>
    <xf numFmtId="0" fontId="10" fillId="0" borderId="0" xfId="4" applyNumberFormat="1" applyFont="1" applyFill="1" applyBorder="1" applyAlignment="1" applyProtection="1">
      <alignment horizontal="center" vertical="center"/>
    </xf>
    <xf numFmtId="0" fontId="11" fillId="0" borderId="0" xfId="4" applyFont="1" applyAlignment="1">
      <alignment horizontal="center" vertical="center"/>
    </xf>
    <xf numFmtId="166" fontId="12" fillId="0" borderId="0" xfId="2" applyNumberFormat="1" applyFont="1" applyAlignment="1">
      <alignment horizontal="center" vertical="center"/>
    </xf>
    <xf numFmtId="167" fontId="10" fillId="0" borderId="0" xfId="4" applyNumberFormat="1" applyFont="1" applyFill="1" applyBorder="1" applyAlignment="1" applyProtection="1">
      <alignment horizontal="center" vertical="center"/>
    </xf>
    <xf numFmtId="164" fontId="10" fillId="0" borderId="0" xfId="3" applyNumberFormat="1" applyFont="1" applyFill="1" applyBorder="1" applyAlignment="1" applyProtection="1">
      <alignment horizontal="center" vertical="center"/>
    </xf>
    <xf numFmtId="0" fontId="13" fillId="2" borderId="1" xfId="4" applyNumberFormat="1" applyFont="1" applyFill="1" applyBorder="1" applyAlignment="1" applyProtection="1">
      <alignment horizontal="center" vertical="center"/>
    </xf>
    <xf numFmtId="0" fontId="14" fillId="0" borderId="0" xfId="4" applyNumberFormat="1" applyFont="1" applyFill="1" applyBorder="1" applyAlignment="1" applyProtection="1">
      <alignment horizontal="center" vertical="center"/>
    </xf>
    <xf numFmtId="0" fontId="10" fillId="0" borderId="0" xfId="4" applyNumberFormat="1" applyFont="1" applyFill="1" applyBorder="1" applyAlignment="1" applyProtection="1">
      <alignment horizontal="left" vertical="center"/>
    </xf>
    <xf numFmtId="166" fontId="10" fillId="0" borderId="0" xfId="2" applyNumberFormat="1" applyFont="1" applyFill="1" applyBorder="1" applyAlignment="1" applyProtection="1">
      <alignment horizontal="center" vertical="center"/>
    </xf>
    <xf numFmtId="167" fontId="15" fillId="0" borderId="0" xfId="4" applyNumberFormat="1" applyFont="1" applyAlignment="1">
      <alignment horizontal="center" vertical="center"/>
    </xf>
    <xf numFmtId="167" fontId="15" fillId="0" borderId="0" xfId="3" applyNumberFormat="1" applyFont="1" applyBorder="1" applyAlignment="1">
      <alignment horizontal="center" vertical="center"/>
    </xf>
    <xf numFmtId="168" fontId="13" fillId="0" borderId="0" xfId="4" applyNumberFormat="1" applyFont="1" applyFill="1" applyBorder="1" applyAlignment="1" applyProtection="1">
      <alignment horizontal="center" vertical="center"/>
    </xf>
    <xf numFmtId="0" fontId="13" fillId="0" borderId="0" xfId="4" applyNumberFormat="1" applyFont="1" applyFill="1" applyBorder="1" applyAlignment="1" applyProtection="1">
      <alignment horizontal="center" vertical="center"/>
    </xf>
    <xf numFmtId="0" fontId="13" fillId="0" borderId="2" xfId="4" applyNumberFormat="1" applyFont="1" applyFill="1" applyBorder="1" applyAlignment="1" applyProtection="1">
      <alignment horizontal="center" vertical="center"/>
    </xf>
    <xf numFmtId="0" fontId="13" fillId="0" borderId="2" xfId="4" applyNumberFormat="1" applyFont="1" applyFill="1" applyBorder="1" applyAlignment="1" applyProtection="1"/>
    <xf numFmtId="0" fontId="13" fillId="0" borderId="0" xfId="4" quotePrefix="1" applyNumberFormat="1" applyFont="1" applyFill="1" applyBorder="1" applyAlignment="1" applyProtection="1">
      <alignment horizontal="left" vertical="center"/>
    </xf>
    <xf numFmtId="166" fontId="13" fillId="0" borderId="0" xfId="2" applyNumberFormat="1" applyFont="1" applyFill="1" applyBorder="1" applyAlignment="1" applyProtection="1">
      <alignment horizontal="center" vertical="center"/>
    </xf>
    <xf numFmtId="167" fontId="13" fillId="0" borderId="0" xfId="2" applyNumberFormat="1" applyFont="1" applyFill="1" applyBorder="1" applyAlignment="1" applyProtection="1">
      <alignment horizontal="center" vertical="center"/>
    </xf>
    <xf numFmtId="164" fontId="13" fillId="0" borderId="0" xfId="3" applyNumberFormat="1" applyFont="1" applyFill="1" applyBorder="1" applyAlignment="1" applyProtection="1">
      <alignment horizontal="center" vertical="center"/>
    </xf>
    <xf numFmtId="0" fontId="13" fillId="0" borderId="3" xfId="4" applyNumberFormat="1" applyFont="1" applyFill="1" applyBorder="1" applyAlignment="1" applyProtection="1">
      <alignment horizontal="center" vertical="center"/>
    </xf>
    <xf numFmtId="164" fontId="10" fillId="0" borderId="0" xfId="4" applyNumberFormat="1" applyFont="1" applyFill="1" applyBorder="1" applyAlignment="1" applyProtection="1">
      <alignment horizontal="center" vertical="center"/>
    </xf>
    <xf numFmtId="164" fontId="13" fillId="0" borderId="0" xfId="2" applyNumberFormat="1" applyFont="1" applyFill="1" applyBorder="1" applyAlignment="1" applyProtection="1">
      <alignment horizontal="center" vertical="center"/>
    </xf>
    <xf numFmtId="165" fontId="3" fillId="0" borderId="0" xfId="0" applyNumberFormat="1" applyFont="1"/>
    <xf numFmtId="42" fontId="3" fillId="0" borderId="0" xfId="0" applyNumberFormat="1" applyFont="1"/>
    <xf numFmtId="42" fontId="3" fillId="0" borderId="0" xfId="1" applyNumberFormat="1" applyFont="1"/>
    <xf numFmtId="41" fontId="3" fillId="0" borderId="0" xfId="0" applyNumberFormat="1" applyFont="1"/>
    <xf numFmtId="41" fontId="3" fillId="0" borderId="0" xfId="0" applyNumberFormat="1" applyFont="1" applyAlignment="1">
      <alignment wrapText="1"/>
    </xf>
    <xf numFmtId="41" fontId="6" fillId="0" borderId="0" xfId="0" applyNumberFormat="1" applyFont="1"/>
    <xf numFmtId="41" fontId="3" fillId="0" borderId="0" xfId="1" applyNumberFormat="1" applyFont="1"/>
    <xf numFmtId="42" fontId="16" fillId="0" borderId="0" xfId="1" applyNumberFormat="1" applyFont="1"/>
    <xf numFmtId="0" fontId="4" fillId="0" borderId="0" xfId="0" applyNumberFormat="1" applyFont="1"/>
    <xf numFmtId="0" fontId="4" fillId="0" borderId="4" xfId="0" applyFont="1" applyBorder="1" applyAlignment="1">
      <alignment horizontal="center" vertical="center" wrapText="1"/>
    </xf>
    <xf numFmtId="42" fontId="6" fillId="0" borderId="0" xfId="1" applyNumberFormat="1" applyFont="1"/>
    <xf numFmtId="41" fontId="16" fillId="0" borderId="0" xfId="0" applyNumberFormat="1" applyFont="1"/>
    <xf numFmtId="41" fontId="16" fillId="0" borderId="0" xfId="1" applyNumberFormat="1" applyFont="1"/>
    <xf numFmtId="41" fontId="6" fillId="0" borderId="0" xfId="1" applyNumberFormat="1" applyFont="1"/>
    <xf numFmtId="42" fontId="16" fillId="0" borderId="0" xfId="0" applyNumberFormat="1" applyFont="1"/>
    <xf numFmtId="0" fontId="2" fillId="0" borderId="0" xfId="0" applyFont="1" applyAlignment="1" applyProtection="1">
      <alignment horizontal="left" indent="2"/>
      <protection locked="0"/>
    </xf>
    <xf numFmtId="0" fontId="4" fillId="0" borderId="0" xfId="0" applyFont="1" applyAlignment="1">
      <alignment horizontal="left" indent="2"/>
    </xf>
    <xf numFmtId="0" fontId="2" fillId="0" borderId="0" xfId="0" applyFont="1" applyFill="1" applyAlignment="1" applyProtection="1">
      <alignment horizontal="left" indent="2"/>
      <protection locked="0"/>
    </xf>
    <xf numFmtId="0" fontId="4" fillId="0" borderId="0" xfId="0" applyNumberFormat="1" applyFont="1" applyAlignment="1">
      <alignment horizontal="left" indent="2"/>
    </xf>
    <xf numFmtId="0" fontId="2" fillId="0" borderId="1" xfId="0" applyFont="1" applyFill="1" applyBorder="1" applyAlignment="1">
      <alignment horizontal="center" vertical="center" wrapText="1"/>
    </xf>
    <xf numFmtId="166" fontId="2" fillId="0" borderId="1" xfId="2" applyNumberFormat="1" applyFont="1" applyFill="1" applyBorder="1" applyAlignment="1">
      <alignment horizontal="center" vertical="center" wrapText="1"/>
    </xf>
    <xf numFmtId="167" fontId="2" fillId="0" borderId="1" xfId="0" applyNumberFormat="1" applyFont="1" applyFill="1" applyBorder="1" applyAlignment="1">
      <alignment horizontal="center" vertical="center" wrapText="1"/>
    </xf>
    <xf numFmtId="0" fontId="1" fillId="0" borderId="0" xfId="0" applyFont="1" applyAlignment="1">
      <alignment horizontal="right"/>
    </xf>
    <xf numFmtId="0" fontId="0" fillId="0" borderId="0" xfId="0" applyFill="1" applyAlignment="1">
      <alignment horizontal="center" vertical="center"/>
    </xf>
    <xf numFmtId="0" fontId="2" fillId="0" borderId="0" xfId="0" applyFont="1" applyProtection="1">
      <protection locked="0"/>
    </xf>
    <xf numFmtId="0" fontId="4" fillId="0" borderId="0" xfId="1" applyNumberFormat="1" applyFont="1" applyAlignment="1">
      <alignment horizontal="left" indent="2"/>
    </xf>
    <xf numFmtId="0" fontId="4" fillId="0" borderId="0" xfId="0" applyFont="1" applyAlignment="1">
      <alignment horizontal="left" indent="1"/>
    </xf>
    <xf numFmtId="0" fontId="4" fillId="0" borderId="0" xfId="1" applyNumberFormat="1" applyFont="1" applyAlignment="1">
      <alignment horizontal="left"/>
    </xf>
    <xf numFmtId="0" fontId="4" fillId="0" borderId="0" xfId="0" applyFont="1" applyAlignment="1">
      <alignment horizontal="left"/>
    </xf>
    <xf numFmtId="0" fontId="4" fillId="0" borderId="0" xfId="1" applyNumberFormat="1" applyFont="1" applyAlignment="1">
      <alignment horizontal="left" indent="1"/>
    </xf>
    <xf numFmtId="0" fontId="0" fillId="0" borderId="0" xfId="0" applyFont="1"/>
    <xf numFmtId="0" fontId="10" fillId="0" borderId="0" xfId="4" applyFont="1"/>
    <xf numFmtId="164" fontId="4" fillId="0" borderId="2" xfId="0" applyNumberFormat="1" applyFont="1" applyBorder="1" applyAlignment="1">
      <alignment horizontal="center" vertical="center"/>
    </xf>
    <xf numFmtId="0" fontId="3" fillId="0" borderId="0" xfId="0" applyFont="1" applyAlignment="1">
      <alignment horizontal="center" vertical="center"/>
    </xf>
    <xf numFmtId="166" fontId="3" fillId="0" borderId="0" xfId="0" applyNumberFormat="1" applyFont="1" applyAlignment="1">
      <alignment horizontal="center" vertical="center"/>
    </xf>
    <xf numFmtId="0" fontId="3" fillId="0" borderId="0" xfId="4" applyFont="1" applyAlignment="1">
      <alignment horizontal="center" vertical="center"/>
    </xf>
    <xf numFmtId="0" fontId="17" fillId="0" borderId="0" xfId="0" applyFont="1" applyFill="1"/>
    <xf numFmtId="44" fontId="3" fillId="0" borderId="0" xfId="0" applyNumberFormat="1" applyFont="1"/>
    <xf numFmtId="3" fontId="3" fillId="0" borderId="5" xfId="0" applyNumberFormat="1" applyFont="1" applyBorder="1"/>
    <xf numFmtId="0" fontId="0" fillId="0" borderId="0" xfId="0" applyFill="1"/>
    <xf numFmtId="164" fontId="3" fillId="0" borderId="0" xfId="0" applyNumberFormat="1" applyFont="1" applyFill="1" applyAlignment="1">
      <alignment horizontal="center" vertical="center"/>
    </xf>
    <xf numFmtId="0" fontId="4" fillId="0" borderId="4" xfId="0" applyFont="1" applyFill="1" applyBorder="1" applyAlignment="1">
      <alignment horizontal="center" vertical="center" wrapText="1"/>
    </xf>
    <xf numFmtId="0" fontId="2" fillId="0" borderId="4" xfId="0" applyFont="1" applyBorder="1" applyAlignment="1" applyProtection="1">
      <alignment horizontal="center" vertical="center" wrapText="1"/>
      <protection locked="0"/>
    </xf>
    <xf numFmtId="41" fontId="16" fillId="0" borderId="0" xfId="1" applyNumberFormat="1" applyFont="1" applyBorder="1"/>
    <xf numFmtId="0" fontId="3" fillId="0" borderId="2" xfId="0" applyFont="1" applyBorder="1"/>
    <xf numFmtId="41" fontId="16" fillId="0" borderId="2" xfId="1" applyNumberFormat="1" applyFont="1" applyBorder="1"/>
    <xf numFmtId="0" fontId="3" fillId="3" borderId="0" xfId="0" applyFont="1" applyFill="1" applyAlignment="1">
      <alignment horizontal="center" vertical="center"/>
    </xf>
    <xf numFmtId="0" fontId="4" fillId="3" borderId="4" xfId="0" applyFont="1" applyFill="1" applyBorder="1" applyAlignment="1">
      <alignment horizontal="center" vertical="center" wrapText="1"/>
    </xf>
  </cellXfs>
  <cellStyles count="5">
    <cellStyle name="Comma" xfId="3" builtinId="3"/>
    <cellStyle name="Currency" xfId="1" builtinId="4"/>
    <cellStyle name="Normal" xfId="0" builtinId="0"/>
    <cellStyle name="Normal_Project Ownership Percentages and Losses" xfId="4"/>
    <cellStyle name="Percent" xfId="2" builtinId="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1790700</xdr:colOff>
          <xdr:row>10</xdr:row>
          <xdr:rowOff>190500</xdr:rowOff>
        </xdr:from>
        <xdr:to>
          <xdr:col>2</xdr:col>
          <xdr:colOff>3019425</xdr:colOff>
          <xdr:row>14</xdr:row>
          <xdr:rowOff>47625</xdr:rowOff>
        </xdr:to>
        <xdr:sp macro="" textlink="">
          <xdr:nvSpPr>
            <xdr:cNvPr id="8194" name="GetData" descr="Get Data"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1" i="0" u="none" strike="noStrike" baseline="0">
                  <a:solidFill>
                    <a:srgbClr val="000080"/>
                  </a:solidFill>
                  <a:latin typeface="Arial"/>
                  <a:cs typeface="Arial"/>
                </a:rPr>
                <a:t>Run Selected Supplemental and Apportionment Schedule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Macro%20Report%20202/template/Copy%20of%20Quarterly%20Supplemental%20and%20Apportionment%20Schedule%20MASTER%20v2016.09.14%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ain"/>
      <sheetName val="BalSht"/>
      <sheetName val="IncStmt"/>
      <sheetName val="App by State"/>
      <sheetName val="Query ODS FS"/>
      <sheetName val="Query ODS FS PYE"/>
      <sheetName val="Fund Names"/>
      <sheetName val="All Projects Losses"/>
      <sheetName val="Funds win Funds"/>
      <sheetName val="Notes for Mary"/>
      <sheetName val="App by Deal"/>
      <sheetName val="Query ODS States"/>
      <sheetName val="Query ODS Investors"/>
      <sheetName val="Query ODS Pcts"/>
      <sheetName val="Fund Listing"/>
    </sheetNames>
    <sheetDataSet>
      <sheetData sheetId="0"/>
      <sheetData sheetId="1"/>
      <sheetData sheetId="2"/>
      <sheetData sheetId="3"/>
      <sheetData sheetId="4"/>
      <sheetData sheetId="5"/>
      <sheetData sheetId="6"/>
      <sheetData sheetId="7">
        <row r="2">
          <cell r="A2" t="str">
            <v>1070 Washington Bridge, LLC</v>
          </cell>
        </row>
        <row r="3">
          <cell r="A3" t="str">
            <v>481 - Potential Deals</v>
          </cell>
        </row>
        <row r="4">
          <cell r="A4" t="str">
            <v>481 EAHF</v>
          </cell>
        </row>
        <row r="5">
          <cell r="A5" t="str">
            <v>481 EAHF II</v>
          </cell>
        </row>
        <row r="6">
          <cell r="A6" t="str">
            <v>481 EAHF III</v>
          </cell>
        </row>
        <row r="7">
          <cell r="A7" t="str">
            <v>481 EAHF IV</v>
          </cell>
        </row>
        <row r="8">
          <cell r="A8" t="str">
            <v>5th3rd - Potential Deals</v>
          </cell>
        </row>
        <row r="9">
          <cell r="A9" t="str">
            <v>ACELA II</v>
          </cell>
        </row>
        <row r="10">
          <cell r="A10" t="str">
            <v>AEUEF</v>
          </cell>
        </row>
        <row r="11">
          <cell r="A11" t="str">
            <v>AEUEF II</v>
          </cell>
        </row>
        <row r="12">
          <cell r="A12" t="str">
            <v>AHEF</v>
          </cell>
        </row>
        <row r="13">
          <cell r="A13" t="str">
            <v>AHEF 2</v>
          </cell>
        </row>
        <row r="14">
          <cell r="A14" t="str">
            <v>ALLY - Potential Deals</v>
          </cell>
        </row>
        <row r="15">
          <cell r="A15" t="str">
            <v>AMEXWEST</v>
          </cell>
        </row>
        <row r="16">
          <cell r="A16" t="str">
            <v>AMEXWEST II</v>
          </cell>
        </row>
        <row r="17">
          <cell r="A17" t="str">
            <v>Arthur Ave Bridge, LLC</v>
          </cell>
        </row>
        <row r="18">
          <cell r="A18" t="str">
            <v>Benchmark Fund</v>
          </cell>
        </row>
        <row r="19">
          <cell r="A19" t="str">
            <v>BOA</v>
          </cell>
        </row>
        <row r="20">
          <cell r="A20" t="str">
            <v>BOA - Potential Deals</v>
          </cell>
        </row>
        <row r="21">
          <cell r="A21" t="str">
            <v>BOA1</v>
          </cell>
        </row>
        <row r="22">
          <cell r="A22" t="str">
            <v>BOA10</v>
          </cell>
        </row>
        <row r="23">
          <cell r="A23" t="str">
            <v>BOA11</v>
          </cell>
        </row>
        <row r="24">
          <cell r="A24" t="str">
            <v>BOA2</v>
          </cell>
        </row>
        <row r="25">
          <cell r="A25" t="str">
            <v>BOA3</v>
          </cell>
        </row>
        <row r="26">
          <cell r="A26" t="str">
            <v>BOA3A</v>
          </cell>
        </row>
        <row r="27">
          <cell r="A27" t="str">
            <v>BOA3B</v>
          </cell>
        </row>
        <row r="28">
          <cell r="A28" t="str">
            <v>BOA3C</v>
          </cell>
        </row>
        <row r="29">
          <cell r="A29" t="str">
            <v>BOA3D</v>
          </cell>
        </row>
        <row r="30">
          <cell r="A30" t="str">
            <v>BOA3E</v>
          </cell>
        </row>
        <row r="31">
          <cell r="A31" t="str">
            <v>BOA3F</v>
          </cell>
        </row>
        <row r="32">
          <cell r="A32" t="str">
            <v>BOA3G</v>
          </cell>
        </row>
        <row r="33">
          <cell r="A33" t="str">
            <v>BOA3H</v>
          </cell>
        </row>
        <row r="34">
          <cell r="A34" t="str">
            <v>BOA4</v>
          </cell>
        </row>
        <row r="35">
          <cell r="A35" t="str">
            <v>BOA4A</v>
          </cell>
        </row>
        <row r="36">
          <cell r="A36" t="str">
            <v>BOA4B</v>
          </cell>
        </row>
        <row r="37">
          <cell r="A37" t="str">
            <v>BOA5</v>
          </cell>
        </row>
        <row r="38">
          <cell r="A38" t="str">
            <v>BOA6</v>
          </cell>
        </row>
        <row r="39">
          <cell r="A39" t="str">
            <v>BOA7</v>
          </cell>
        </row>
        <row r="40">
          <cell r="A40" t="str">
            <v>BOA8</v>
          </cell>
        </row>
        <row r="41">
          <cell r="A41" t="str">
            <v>BOA9</v>
          </cell>
        </row>
        <row r="42">
          <cell r="A42" t="str">
            <v>BofNY - Potential Deals</v>
          </cell>
        </row>
        <row r="43">
          <cell r="A43" t="str">
            <v>CCHF</v>
          </cell>
        </row>
        <row r="44">
          <cell r="A44" t="str">
            <v>CEHEF</v>
          </cell>
        </row>
        <row r="45">
          <cell r="A45" t="str">
            <v>CHA</v>
          </cell>
        </row>
        <row r="46">
          <cell r="A46" t="str">
            <v>CHA 2</v>
          </cell>
        </row>
        <row r="47">
          <cell r="A47" t="str">
            <v>CHA 3</v>
          </cell>
        </row>
        <row r="48">
          <cell r="A48" t="str">
            <v>CHASE</v>
          </cell>
        </row>
        <row r="49">
          <cell r="A49" t="str">
            <v>CHEF88</v>
          </cell>
        </row>
        <row r="50">
          <cell r="A50" t="str">
            <v>CHEF89</v>
          </cell>
        </row>
        <row r="51">
          <cell r="A51" t="str">
            <v>CHI</v>
          </cell>
        </row>
        <row r="52">
          <cell r="A52" t="str">
            <v>CHI 2</v>
          </cell>
        </row>
        <row r="53">
          <cell r="A53" t="str">
            <v>CHI 3</v>
          </cell>
        </row>
        <row r="54">
          <cell r="A54" t="str">
            <v>CINCI1</v>
          </cell>
        </row>
        <row r="55">
          <cell r="A55" t="str">
            <v>CINCI2</v>
          </cell>
        </row>
        <row r="56">
          <cell r="A56" t="str">
            <v>CIP 1</v>
          </cell>
        </row>
        <row r="57">
          <cell r="A57" t="str">
            <v>CITIBANK</v>
          </cell>
        </row>
        <row r="58">
          <cell r="A58" t="str">
            <v>CITIZENS - Potential Deals</v>
          </cell>
        </row>
        <row r="59">
          <cell r="A59" t="str">
            <v>CNE 3</v>
          </cell>
        </row>
        <row r="60">
          <cell r="A60" t="str">
            <v>DELEF</v>
          </cell>
        </row>
        <row r="61">
          <cell r="A61" t="str">
            <v>DELVAL</v>
          </cell>
        </row>
        <row r="62">
          <cell r="A62" t="str">
            <v>DISCOVER - Potential Deals</v>
          </cell>
        </row>
        <row r="63">
          <cell r="A63" t="str">
            <v>DMLP</v>
          </cell>
        </row>
        <row r="64">
          <cell r="A64" t="str">
            <v>DOLLAR - Potential Deals</v>
          </cell>
        </row>
        <row r="65">
          <cell r="A65" t="str">
            <v>EAHF I</v>
          </cell>
        </row>
        <row r="66">
          <cell r="A66" t="str">
            <v>ECGC</v>
          </cell>
        </row>
        <row r="67">
          <cell r="A67" t="str">
            <v>ECOF</v>
          </cell>
        </row>
        <row r="68">
          <cell r="A68" t="str">
            <v>ECOF - Potential Deals</v>
          </cell>
        </row>
        <row r="69">
          <cell r="A69" t="str">
            <v>ECOF II</v>
          </cell>
        </row>
        <row r="70">
          <cell r="A70" t="str">
            <v>EFNAHF I</v>
          </cell>
        </row>
        <row r="71">
          <cell r="A71" t="str">
            <v>EGCW</v>
          </cell>
        </row>
        <row r="72">
          <cell r="A72" t="str">
            <v>EGCW2</v>
          </cell>
        </row>
        <row r="73">
          <cell r="A73" t="str">
            <v>EGS</v>
          </cell>
        </row>
        <row r="74">
          <cell r="A74" t="str">
            <v>EHA</v>
          </cell>
        </row>
        <row r="75">
          <cell r="A75" t="str">
            <v>EHA 2</v>
          </cell>
        </row>
        <row r="76">
          <cell r="A76" t="str">
            <v>EHCF</v>
          </cell>
        </row>
        <row r="77">
          <cell r="A77" t="str">
            <v>EHCF II</v>
          </cell>
        </row>
        <row r="78">
          <cell r="A78" t="str">
            <v>EHCF III</v>
          </cell>
        </row>
        <row r="79">
          <cell r="A79" t="str">
            <v>EHCF IV</v>
          </cell>
        </row>
        <row r="80">
          <cell r="A80" t="str">
            <v>EHCF V</v>
          </cell>
        </row>
        <row r="81">
          <cell r="A81" t="str">
            <v>EHEF I</v>
          </cell>
        </row>
        <row r="82">
          <cell r="A82" t="str">
            <v>EHHPF I</v>
          </cell>
        </row>
        <row r="83">
          <cell r="A83" t="str">
            <v>EHOF I</v>
          </cell>
        </row>
        <row r="84">
          <cell r="A84" t="str">
            <v>EHP</v>
          </cell>
        </row>
        <row r="85">
          <cell r="A85" t="str">
            <v>EHP 10</v>
          </cell>
        </row>
        <row r="86">
          <cell r="A86" t="str">
            <v>EHP 11</v>
          </cell>
        </row>
        <row r="87">
          <cell r="A87" t="str">
            <v>EHP 12</v>
          </cell>
        </row>
        <row r="88">
          <cell r="A88" t="str">
            <v>EHP 13</v>
          </cell>
        </row>
        <row r="89">
          <cell r="A89" t="str">
            <v>EHP 14</v>
          </cell>
        </row>
        <row r="90">
          <cell r="A90" t="str">
            <v>EHP 15</v>
          </cell>
        </row>
        <row r="91">
          <cell r="A91" t="str">
            <v>EHP 15 Investor</v>
          </cell>
        </row>
        <row r="92">
          <cell r="A92" t="str">
            <v>EHP 16</v>
          </cell>
        </row>
        <row r="93">
          <cell r="A93" t="str">
            <v>EHP 16 Investor</v>
          </cell>
        </row>
        <row r="94">
          <cell r="A94" t="str">
            <v>EHP 17</v>
          </cell>
        </row>
        <row r="95">
          <cell r="A95" t="str">
            <v>EHP 18</v>
          </cell>
        </row>
        <row r="96">
          <cell r="A96" t="str">
            <v>EHP 19</v>
          </cell>
        </row>
        <row r="97">
          <cell r="A97" t="str">
            <v>EHP 2</v>
          </cell>
        </row>
        <row r="98">
          <cell r="A98" t="str">
            <v>EHP 20</v>
          </cell>
        </row>
        <row r="99">
          <cell r="A99" t="str">
            <v>EHP 21</v>
          </cell>
        </row>
        <row r="100">
          <cell r="A100" t="str">
            <v>EHP 22</v>
          </cell>
        </row>
        <row r="101">
          <cell r="A101" t="str">
            <v>EHP 23</v>
          </cell>
        </row>
        <row r="102">
          <cell r="A102" t="str">
            <v>EHP 24</v>
          </cell>
        </row>
        <row r="103">
          <cell r="A103" t="str">
            <v>EHP 25</v>
          </cell>
        </row>
        <row r="104">
          <cell r="A104" t="str">
            <v>EHP 26</v>
          </cell>
        </row>
        <row r="105">
          <cell r="A105" t="str">
            <v>EHP 27</v>
          </cell>
        </row>
        <row r="106">
          <cell r="A106" t="str">
            <v>EHP 28</v>
          </cell>
        </row>
        <row r="107">
          <cell r="A107" t="str">
            <v>EHP 29</v>
          </cell>
        </row>
        <row r="108">
          <cell r="A108" t="str">
            <v>EHP 3</v>
          </cell>
        </row>
        <row r="109">
          <cell r="A109" t="str">
            <v>EHP 3-II</v>
          </cell>
        </row>
        <row r="110">
          <cell r="A110" t="str">
            <v>EHP 30</v>
          </cell>
        </row>
        <row r="111">
          <cell r="A111" t="str">
            <v>EHP 31</v>
          </cell>
        </row>
        <row r="112">
          <cell r="A112" t="str">
            <v>EHP 7</v>
          </cell>
        </row>
        <row r="113">
          <cell r="A113" t="str">
            <v>EHP 8</v>
          </cell>
        </row>
        <row r="114">
          <cell r="A114" t="str">
            <v>EHP 9</v>
          </cell>
        </row>
        <row r="115">
          <cell r="A115" t="str">
            <v>EHP92</v>
          </cell>
        </row>
        <row r="116">
          <cell r="A116" t="str">
            <v>EHP94</v>
          </cell>
        </row>
        <row r="117">
          <cell r="A117" t="str">
            <v>EHP95</v>
          </cell>
        </row>
        <row r="118">
          <cell r="A118" t="str">
            <v>EHPF</v>
          </cell>
        </row>
        <row r="119">
          <cell r="A119" t="str">
            <v>EHPNYF I</v>
          </cell>
        </row>
        <row r="120">
          <cell r="A120" t="str">
            <v>EHPPNF</v>
          </cell>
        </row>
        <row r="121">
          <cell r="A121" t="str">
            <v>EHPPNF II</v>
          </cell>
        </row>
        <row r="122">
          <cell r="A122" t="str">
            <v>EKHF I</v>
          </cell>
        </row>
        <row r="123">
          <cell r="A123" t="str">
            <v>EKIF</v>
          </cell>
        </row>
        <row r="124">
          <cell r="A124" t="str">
            <v>ELF I</v>
          </cell>
        </row>
        <row r="125">
          <cell r="A125" t="str">
            <v>EMOF 1</v>
          </cell>
        </row>
        <row r="126">
          <cell r="A126" t="str">
            <v>EMOF 2</v>
          </cell>
        </row>
        <row r="127">
          <cell r="A127" t="str">
            <v>EMSLF</v>
          </cell>
        </row>
        <row r="128">
          <cell r="A128" t="str">
            <v>ENIF I</v>
          </cell>
        </row>
        <row r="129">
          <cell r="A129" t="str">
            <v>ENIF II</v>
          </cell>
        </row>
        <row r="130">
          <cell r="A130" t="str">
            <v>ENP I</v>
          </cell>
        </row>
        <row r="131">
          <cell r="A131" t="str">
            <v>ENP I-II</v>
          </cell>
        </row>
        <row r="132">
          <cell r="A132" t="str">
            <v>ENP II</v>
          </cell>
        </row>
        <row r="133">
          <cell r="A133" t="str">
            <v>ENP III</v>
          </cell>
        </row>
        <row r="134">
          <cell r="A134" t="str">
            <v>ENP IV</v>
          </cell>
        </row>
        <row r="135">
          <cell r="A135" t="str">
            <v>ENP IV Bridge, LLC</v>
          </cell>
        </row>
        <row r="136">
          <cell r="A136" t="str">
            <v>ENP V</v>
          </cell>
        </row>
        <row r="137">
          <cell r="A137" t="str">
            <v>ENP VI</v>
          </cell>
        </row>
        <row r="138">
          <cell r="A138" t="str">
            <v>ENP VII</v>
          </cell>
        </row>
        <row r="139">
          <cell r="A139" t="str">
            <v>ENP VIII</v>
          </cell>
        </row>
        <row r="140">
          <cell r="A140" t="str">
            <v>ENYH09</v>
          </cell>
        </row>
        <row r="141">
          <cell r="A141" t="str">
            <v>EOF</v>
          </cell>
        </row>
        <row r="142">
          <cell r="A142" t="str">
            <v>EPM</v>
          </cell>
        </row>
        <row r="143">
          <cell r="A143" t="str">
            <v>ERB 1</v>
          </cell>
        </row>
        <row r="144">
          <cell r="A144" t="str">
            <v>ERB 2</v>
          </cell>
        </row>
        <row r="145">
          <cell r="A145" t="str">
            <v>ESNBHF I</v>
          </cell>
        </row>
        <row r="146">
          <cell r="A146" t="str">
            <v>EUIGAHF</v>
          </cell>
        </row>
        <row r="147">
          <cell r="A147" t="str">
            <v>EWFEF</v>
          </cell>
        </row>
        <row r="148">
          <cell r="A148" t="str">
            <v>FHTCF</v>
          </cell>
        </row>
        <row r="149">
          <cell r="A149" t="str">
            <v>FHTCF2</v>
          </cell>
        </row>
        <row r="150">
          <cell r="A150" t="str">
            <v>FIRST NIAGARA - Potential</v>
          </cell>
        </row>
        <row r="151">
          <cell r="A151" t="str">
            <v>FIRSTBANK - Potential Deals</v>
          </cell>
        </row>
        <row r="152">
          <cell r="A152" t="str">
            <v>FREDDIE</v>
          </cell>
        </row>
        <row r="153">
          <cell r="A153" t="str">
            <v>FREDDIE 2</v>
          </cell>
        </row>
        <row r="154">
          <cell r="A154" t="str">
            <v>Grayslake Senior Housing Bridge, LLC</v>
          </cell>
        </row>
        <row r="155">
          <cell r="A155" t="str">
            <v>GRLKS X</v>
          </cell>
        </row>
        <row r="156">
          <cell r="A156" t="str">
            <v>GRLKS XI</v>
          </cell>
        </row>
        <row r="157">
          <cell r="A157" t="str">
            <v>GRLKS XII</v>
          </cell>
        </row>
        <row r="158">
          <cell r="A158" t="str">
            <v>GRLKS XIV</v>
          </cell>
        </row>
        <row r="159">
          <cell r="A159" t="str">
            <v>GRLKS XV</v>
          </cell>
        </row>
        <row r="160">
          <cell r="A160" t="str">
            <v>Harlem Bridge, LLC</v>
          </cell>
        </row>
        <row r="161">
          <cell r="A161" t="str">
            <v>HBF 1</v>
          </cell>
        </row>
        <row r="162">
          <cell r="A162" t="str">
            <v>HERITAGE - Potential Deals</v>
          </cell>
        </row>
        <row r="163">
          <cell r="A163" t="str">
            <v>HOF 10</v>
          </cell>
        </row>
        <row r="164">
          <cell r="A164" t="str">
            <v>HOF 11</v>
          </cell>
        </row>
        <row r="165">
          <cell r="A165" t="str">
            <v>HOF 12</v>
          </cell>
        </row>
        <row r="166">
          <cell r="A166" t="str">
            <v>HOF 13</v>
          </cell>
        </row>
        <row r="167">
          <cell r="A167" t="str">
            <v>HOF 14</v>
          </cell>
        </row>
        <row r="168">
          <cell r="A168" t="str">
            <v>HOF 4</v>
          </cell>
        </row>
        <row r="169">
          <cell r="A169" t="str">
            <v>HOF 5</v>
          </cell>
        </row>
        <row r="170">
          <cell r="A170" t="str">
            <v>HOF 6</v>
          </cell>
        </row>
        <row r="171">
          <cell r="A171" t="str">
            <v>HOF 7</v>
          </cell>
        </row>
        <row r="172">
          <cell r="A172" t="str">
            <v>HOF 8</v>
          </cell>
        </row>
        <row r="173">
          <cell r="A173" t="str">
            <v>HOF 9</v>
          </cell>
        </row>
        <row r="174">
          <cell r="A174" t="str">
            <v>HOF-1</v>
          </cell>
        </row>
        <row r="175">
          <cell r="A175" t="str">
            <v>HOF-2</v>
          </cell>
        </row>
        <row r="176">
          <cell r="A176" t="str">
            <v>HOF-3</v>
          </cell>
        </row>
        <row r="177">
          <cell r="A177" t="str">
            <v>HTN</v>
          </cell>
        </row>
        <row r="178">
          <cell r="A178" t="str">
            <v>Hypothetical Fund #1</v>
          </cell>
        </row>
        <row r="179">
          <cell r="A179" t="str">
            <v>Hypothetical Fund #2</v>
          </cell>
        </row>
        <row r="180">
          <cell r="A180" t="str">
            <v>IBAHF</v>
          </cell>
        </row>
        <row r="181">
          <cell r="A181" t="str">
            <v>IBERIA - Potential Deals</v>
          </cell>
        </row>
        <row r="182">
          <cell r="A182" t="str">
            <v>IND I</v>
          </cell>
        </row>
        <row r="183">
          <cell r="A183" t="str">
            <v>JPMCC - Potential Deals</v>
          </cell>
        </row>
        <row r="184">
          <cell r="A184" t="str">
            <v>KEY - Potential Deals</v>
          </cell>
        </row>
        <row r="185">
          <cell r="A185" t="str">
            <v>M and T</v>
          </cell>
        </row>
        <row r="186">
          <cell r="A186" t="str">
            <v>M and T - Potential Deals</v>
          </cell>
        </row>
        <row r="187">
          <cell r="A187" t="str">
            <v>M and T 2</v>
          </cell>
        </row>
        <row r="188">
          <cell r="A188" t="str">
            <v>MHEF 1</v>
          </cell>
        </row>
        <row r="189">
          <cell r="A189" t="str">
            <v>MHEF 2</v>
          </cell>
        </row>
        <row r="190">
          <cell r="A190" t="str">
            <v>MHEF 3</v>
          </cell>
        </row>
        <row r="191">
          <cell r="A191" t="str">
            <v>MICH 2</v>
          </cell>
        </row>
        <row r="192">
          <cell r="A192" t="str">
            <v>MICH 3</v>
          </cell>
        </row>
        <row r="193">
          <cell r="A193" t="str">
            <v>MICH 4</v>
          </cell>
        </row>
        <row r="194">
          <cell r="A194" t="str">
            <v>MICH 5</v>
          </cell>
        </row>
        <row r="195">
          <cell r="A195" t="str">
            <v>MICH 6</v>
          </cell>
        </row>
        <row r="196">
          <cell r="A196" t="str">
            <v>MICH 7</v>
          </cell>
        </row>
        <row r="197">
          <cell r="A197" t="str">
            <v>MICH 8</v>
          </cell>
        </row>
        <row r="198">
          <cell r="A198" t="str">
            <v>MICHEF</v>
          </cell>
        </row>
        <row r="199">
          <cell r="A199" t="str">
            <v>MICROSOFT - Potential Deals</v>
          </cell>
        </row>
        <row r="200">
          <cell r="A200" t="str">
            <v>MNEEF</v>
          </cell>
        </row>
        <row r="201">
          <cell r="A201" t="str">
            <v>Mt Sharon Bridge, LLC</v>
          </cell>
        </row>
        <row r="202">
          <cell r="A202" t="str">
            <v>NAHF1</v>
          </cell>
        </row>
        <row r="203">
          <cell r="A203" t="str">
            <v>NAHF2</v>
          </cell>
        </row>
        <row r="204">
          <cell r="A204" t="str">
            <v>NCEF</v>
          </cell>
        </row>
        <row r="205">
          <cell r="A205" t="str">
            <v>NORTHERN TRUST - Potential</v>
          </cell>
        </row>
        <row r="206">
          <cell r="A206" t="str">
            <v>NYEF00-I</v>
          </cell>
        </row>
        <row r="207">
          <cell r="A207" t="str">
            <v>NYEF00-II</v>
          </cell>
        </row>
        <row r="208">
          <cell r="A208" t="str">
            <v>NYEF01</v>
          </cell>
        </row>
        <row r="209">
          <cell r="A209" t="str">
            <v>NYEF02</v>
          </cell>
        </row>
        <row r="210">
          <cell r="A210" t="str">
            <v>NYEF03</v>
          </cell>
        </row>
        <row r="211">
          <cell r="A211" t="str">
            <v>NYEF04</v>
          </cell>
        </row>
        <row r="212">
          <cell r="A212" t="str">
            <v>NYEF05</v>
          </cell>
        </row>
        <row r="213">
          <cell r="A213" t="str">
            <v>NYEF06</v>
          </cell>
        </row>
        <row r="214">
          <cell r="A214" t="str">
            <v>NYEF07</v>
          </cell>
        </row>
        <row r="215">
          <cell r="A215" t="str">
            <v>NYEF08</v>
          </cell>
        </row>
        <row r="216">
          <cell r="A216" t="str">
            <v>NYEF09</v>
          </cell>
        </row>
        <row r="217">
          <cell r="A217" t="str">
            <v>NYEF89</v>
          </cell>
        </row>
        <row r="218">
          <cell r="A218" t="str">
            <v>NYEF90</v>
          </cell>
        </row>
        <row r="219">
          <cell r="A219" t="str">
            <v>NYEF92</v>
          </cell>
        </row>
        <row r="220">
          <cell r="A220" t="str">
            <v>NYEF93</v>
          </cell>
        </row>
        <row r="221">
          <cell r="A221" t="str">
            <v>NYEF94</v>
          </cell>
        </row>
        <row r="222">
          <cell r="A222" t="str">
            <v>NYEF95-I</v>
          </cell>
        </row>
        <row r="223">
          <cell r="A223" t="str">
            <v>NYEF95-II</v>
          </cell>
        </row>
        <row r="224">
          <cell r="A224" t="str">
            <v>NYSTC</v>
          </cell>
        </row>
        <row r="225">
          <cell r="A225" t="str">
            <v>NYSTC2</v>
          </cell>
        </row>
        <row r="226">
          <cell r="A226" t="str">
            <v>OEF</v>
          </cell>
        </row>
        <row r="227">
          <cell r="A227" t="str">
            <v>OHIO 1</v>
          </cell>
        </row>
        <row r="228">
          <cell r="A228" t="str">
            <v>OHIO 2</v>
          </cell>
        </row>
        <row r="229">
          <cell r="A229" t="str">
            <v>OHIO 3</v>
          </cell>
        </row>
        <row r="230">
          <cell r="A230" t="str">
            <v>PITT</v>
          </cell>
        </row>
        <row r="231">
          <cell r="A231" t="str">
            <v>PRU</v>
          </cell>
        </row>
        <row r="232">
          <cell r="A232" t="str">
            <v>RIEF 1</v>
          </cell>
        </row>
        <row r="233">
          <cell r="A233" t="str">
            <v>RIEF 2</v>
          </cell>
        </row>
        <row r="234">
          <cell r="A234" t="str">
            <v>SANANM</v>
          </cell>
        </row>
        <row r="235">
          <cell r="A235" t="str">
            <v>SNB - Potential Deals</v>
          </cell>
        </row>
        <row r="236">
          <cell r="A236" t="str">
            <v>STEP 1</v>
          </cell>
        </row>
        <row r="237">
          <cell r="A237" t="str">
            <v>SUNTRUST - Potential Deals</v>
          </cell>
        </row>
        <row r="238">
          <cell r="A238" t="str">
            <v>USAHF</v>
          </cell>
        </row>
        <row r="239">
          <cell r="A239" t="str">
            <v>WAMU</v>
          </cell>
        </row>
        <row r="240">
          <cell r="A240" t="str">
            <v>West Farm Bridge, LLC</v>
          </cell>
        </row>
        <row r="241">
          <cell r="A241" t="str">
            <v>WINCOPIN</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116"/>
  <sheetViews>
    <sheetView zoomScaleNormal="100" workbookViewId="0">
      <selection activeCell="I25" sqref="I25"/>
    </sheetView>
  </sheetViews>
  <sheetFormatPr defaultRowHeight="15" x14ac:dyDescent="0.25"/>
  <sheetData>
    <row r="1" spans="1:2" x14ac:dyDescent="0.25">
      <c r="A1" s="11" t="s">
        <v>41</v>
      </c>
    </row>
    <row r="2" spans="1:2" x14ac:dyDescent="0.25">
      <c r="A2" t="s">
        <v>42</v>
      </c>
    </row>
    <row r="4" spans="1:2" x14ac:dyDescent="0.25">
      <c r="A4" s="12" t="s">
        <v>43</v>
      </c>
    </row>
    <row r="5" spans="1:2" x14ac:dyDescent="0.25">
      <c r="A5" s="12" t="s">
        <v>44</v>
      </c>
    </row>
    <row r="6" spans="1:2" x14ac:dyDescent="0.25">
      <c r="A6" s="12" t="s">
        <v>45</v>
      </c>
    </row>
    <row r="7" spans="1:2" x14ac:dyDescent="0.25">
      <c r="A7" s="12" t="s">
        <v>46</v>
      </c>
    </row>
    <row r="8" spans="1:2" x14ac:dyDescent="0.25">
      <c r="A8" s="12" t="s">
        <v>47</v>
      </c>
    </row>
    <row r="9" spans="1:2" x14ac:dyDescent="0.25">
      <c r="A9" s="12" t="s">
        <v>48</v>
      </c>
    </row>
    <row r="11" spans="1:2" x14ac:dyDescent="0.25">
      <c r="A11" s="13">
        <v>1</v>
      </c>
      <c r="B11" s="12" t="s">
        <v>49</v>
      </c>
    </row>
    <row r="12" spans="1:2" x14ac:dyDescent="0.25">
      <c r="A12" s="13">
        <v>2</v>
      </c>
      <c r="B12" s="12" t="s">
        <v>50</v>
      </c>
    </row>
    <row r="13" spans="1:2" x14ac:dyDescent="0.25">
      <c r="A13" s="13">
        <v>3</v>
      </c>
      <c r="B13" s="12" t="s">
        <v>51</v>
      </c>
    </row>
    <row r="14" spans="1:2" x14ac:dyDescent="0.25">
      <c r="A14" s="13">
        <v>4</v>
      </c>
      <c r="B14" s="12" t="s">
        <v>52</v>
      </c>
    </row>
    <row r="15" spans="1:2" x14ac:dyDescent="0.25">
      <c r="A15" s="13">
        <v>5</v>
      </c>
      <c r="B15" s="12" t="s">
        <v>53</v>
      </c>
    </row>
    <row r="16" spans="1:2" x14ac:dyDescent="0.25">
      <c r="A16" s="13">
        <v>6</v>
      </c>
      <c r="B16" s="12" t="s">
        <v>54</v>
      </c>
    </row>
    <row r="17" spans="1:2" x14ac:dyDescent="0.25">
      <c r="A17" s="13">
        <v>7</v>
      </c>
      <c r="B17" t="s">
        <v>55</v>
      </c>
    </row>
    <row r="18" spans="1:2" x14ac:dyDescent="0.25">
      <c r="A18" s="13">
        <v>8</v>
      </c>
      <c r="B18" s="12" t="s">
        <v>56</v>
      </c>
    </row>
    <row r="20" spans="1:2" x14ac:dyDescent="0.25">
      <c r="A20" s="11" t="s">
        <v>57</v>
      </c>
    </row>
    <row r="21" spans="1:2" x14ac:dyDescent="0.25">
      <c r="A21" s="13">
        <v>1</v>
      </c>
      <c r="B21" t="s">
        <v>58</v>
      </c>
    </row>
    <row r="22" spans="1:2" x14ac:dyDescent="0.25">
      <c r="A22" s="13">
        <v>2</v>
      </c>
      <c r="B22" s="12" t="s">
        <v>59</v>
      </c>
    </row>
    <row r="23" spans="1:2" x14ac:dyDescent="0.25">
      <c r="A23" s="13">
        <v>3</v>
      </c>
      <c r="B23" t="s">
        <v>60</v>
      </c>
    </row>
    <row r="24" spans="1:2" x14ac:dyDescent="0.25">
      <c r="A24" s="13">
        <v>4</v>
      </c>
      <c r="B24" s="12" t="s">
        <v>61</v>
      </c>
    </row>
    <row r="25" spans="1:2" x14ac:dyDescent="0.25">
      <c r="A25" s="13">
        <v>5</v>
      </c>
      <c r="B25" s="12" t="s">
        <v>62</v>
      </c>
    </row>
    <row r="26" spans="1:2" x14ac:dyDescent="0.25">
      <c r="A26" s="13">
        <v>6</v>
      </c>
      <c r="B26" s="12" t="s">
        <v>63</v>
      </c>
    </row>
    <row r="27" spans="1:2" x14ac:dyDescent="0.25">
      <c r="A27" s="13">
        <v>7</v>
      </c>
      <c r="B27" s="12" t="s">
        <v>64</v>
      </c>
    </row>
    <row r="28" spans="1:2" x14ac:dyDescent="0.25">
      <c r="A28" s="13">
        <v>8</v>
      </c>
      <c r="B28" t="s">
        <v>65</v>
      </c>
    </row>
    <row r="29" spans="1:2" x14ac:dyDescent="0.25">
      <c r="A29" s="13">
        <v>9</v>
      </c>
      <c r="B29" s="12" t="s">
        <v>66</v>
      </c>
    </row>
    <row r="30" spans="1:2" x14ac:dyDescent="0.25">
      <c r="A30" s="13">
        <v>10</v>
      </c>
      <c r="B30" s="12" t="s">
        <v>67</v>
      </c>
    </row>
    <row r="31" spans="1:2" x14ac:dyDescent="0.25">
      <c r="A31" s="13">
        <v>11</v>
      </c>
      <c r="B31" t="s">
        <v>68</v>
      </c>
    </row>
    <row r="32" spans="1:2" x14ac:dyDescent="0.25">
      <c r="A32" s="13">
        <v>12</v>
      </c>
      <c r="B32" s="12" t="s">
        <v>69</v>
      </c>
    </row>
    <row r="33" spans="1:2" x14ac:dyDescent="0.25">
      <c r="A33" s="13">
        <v>13</v>
      </c>
      <c r="B33" s="12" t="s">
        <v>70</v>
      </c>
    </row>
    <row r="35" spans="1:2" x14ac:dyDescent="0.25">
      <c r="A35" t="s">
        <v>71</v>
      </c>
    </row>
    <row r="36" spans="1:2" x14ac:dyDescent="0.25">
      <c r="A36" t="s">
        <v>72</v>
      </c>
    </row>
    <row r="37" spans="1:2" x14ac:dyDescent="0.25">
      <c r="A37" t="s">
        <v>73</v>
      </c>
    </row>
    <row r="38" spans="1:2" x14ac:dyDescent="0.25">
      <c r="B38" t="s">
        <v>74</v>
      </c>
    </row>
    <row r="39" spans="1:2" x14ac:dyDescent="0.25">
      <c r="B39" t="s">
        <v>75</v>
      </c>
    </row>
    <row r="40" spans="1:2" x14ac:dyDescent="0.25">
      <c r="A40" t="s">
        <v>76</v>
      </c>
    </row>
    <row r="41" spans="1:2" x14ac:dyDescent="0.25">
      <c r="A41" t="s">
        <v>77</v>
      </c>
    </row>
    <row r="42" spans="1:2" x14ac:dyDescent="0.25">
      <c r="A42" t="s">
        <v>78</v>
      </c>
    </row>
    <row r="43" spans="1:2" x14ac:dyDescent="0.25">
      <c r="A43" t="s">
        <v>79</v>
      </c>
    </row>
    <row r="44" spans="1:2" x14ac:dyDescent="0.25">
      <c r="A44" t="s">
        <v>80</v>
      </c>
    </row>
    <row r="46" spans="1:2" x14ac:dyDescent="0.25">
      <c r="A46" t="s">
        <v>81</v>
      </c>
    </row>
    <row r="47" spans="1:2" x14ac:dyDescent="0.25">
      <c r="A47" t="s">
        <v>82</v>
      </c>
    </row>
    <row r="48" spans="1:2" x14ac:dyDescent="0.25">
      <c r="A48" t="s">
        <v>83</v>
      </c>
    </row>
    <row r="49" spans="1:2" x14ac:dyDescent="0.25">
      <c r="A49" t="s">
        <v>84</v>
      </c>
    </row>
    <row r="50" spans="1:2" x14ac:dyDescent="0.25">
      <c r="B50" t="s">
        <v>85</v>
      </c>
    </row>
    <row r="51" spans="1:2" x14ac:dyDescent="0.25">
      <c r="A51" t="s">
        <v>76</v>
      </c>
    </row>
    <row r="52" spans="1:2" x14ac:dyDescent="0.25">
      <c r="A52" t="s">
        <v>77</v>
      </c>
    </row>
    <row r="53" spans="1:2" x14ac:dyDescent="0.25">
      <c r="A53" t="s">
        <v>78</v>
      </c>
    </row>
    <row r="54" spans="1:2" x14ac:dyDescent="0.25">
      <c r="A54" t="s">
        <v>79</v>
      </c>
    </row>
    <row r="55" spans="1:2" x14ac:dyDescent="0.25">
      <c r="A55" t="s">
        <v>80</v>
      </c>
    </row>
    <row r="58" spans="1:2" s="11" customFormat="1" ht="12.75" x14ac:dyDescent="0.2">
      <c r="A58" s="11" t="s">
        <v>86</v>
      </c>
    </row>
    <row r="59" spans="1:2" x14ac:dyDescent="0.25">
      <c r="A59" t="s">
        <v>87</v>
      </c>
    </row>
    <row r="60" spans="1:2" x14ac:dyDescent="0.25">
      <c r="A60" s="12" t="s">
        <v>88</v>
      </c>
    </row>
    <row r="61" spans="1:2" x14ac:dyDescent="0.25">
      <c r="A61" s="12" t="s">
        <v>89</v>
      </c>
    </row>
    <row r="62" spans="1:2" x14ac:dyDescent="0.25">
      <c r="A62" t="s">
        <v>90</v>
      </c>
    </row>
    <row r="63" spans="1:2" x14ac:dyDescent="0.25">
      <c r="A63" t="s">
        <v>91</v>
      </c>
    </row>
    <row r="64" spans="1:2" x14ac:dyDescent="0.25">
      <c r="B64" t="s">
        <v>92</v>
      </c>
    </row>
    <row r="65" spans="1:3" x14ac:dyDescent="0.25">
      <c r="B65" t="s">
        <v>93</v>
      </c>
    </row>
    <row r="66" spans="1:3" x14ac:dyDescent="0.25">
      <c r="B66" t="s">
        <v>94</v>
      </c>
    </row>
    <row r="67" spans="1:3" x14ac:dyDescent="0.25">
      <c r="B67" t="s">
        <v>95</v>
      </c>
    </row>
    <row r="68" spans="1:3" x14ac:dyDescent="0.25">
      <c r="C68" t="s">
        <v>96</v>
      </c>
    </row>
    <row r="69" spans="1:3" x14ac:dyDescent="0.25">
      <c r="A69" t="s">
        <v>97</v>
      </c>
    </row>
    <row r="70" spans="1:3" x14ac:dyDescent="0.25">
      <c r="C70" t="s">
        <v>98</v>
      </c>
    </row>
    <row r="71" spans="1:3" x14ac:dyDescent="0.25">
      <c r="B71" t="s">
        <v>99</v>
      </c>
    </row>
    <row r="72" spans="1:3" x14ac:dyDescent="0.25">
      <c r="B72" t="s">
        <v>100</v>
      </c>
    </row>
    <row r="73" spans="1:3" x14ac:dyDescent="0.25">
      <c r="A73" t="s">
        <v>101</v>
      </c>
    </row>
    <row r="75" spans="1:3" x14ac:dyDescent="0.25">
      <c r="A75" t="s">
        <v>102</v>
      </c>
    </row>
    <row r="76" spans="1:3" x14ac:dyDescent="0.25">
      <c r="A76" t="s">
        <v>90</v>
      </c>
    </row>
    <row r="77" spans="1:3" x14ac:dyDescent="0.25">
      <c r="A77" t="s">
        <v>103</v>
      </c>
    </row>
    <row r="78" spans="1:3" x14ac:dyDescent="0.25">
      <c r="B78" t="s">
        <v>104</v>
      </c>
    </row>
    <row r="79" spans="1:3" x14ac:dyDescent="0.25">
      <c r="B79" t="s">
        <v>105</v>
      </c>
    </row>
    <row r="80" spans="1:3" x14ac:dyDescent="0.25">
      <c r="B80" t="s">
        <v>106</v>
      </c>
    </row>
    <row r="81" spans="1:3" x14ac:dyDescent="0.25">
      <c r="B81" t="s">
        <v>107</v>
      </c>
    </row>
    <row r="82" spans="1:3" x14ac:dyDescent="0.25">
      <c r="B82" t="s">
        <v>108</v>
      </c>
    </row>
    <row r="83" spans="1:3" x14ac:dyDescent="0.25">
      <c r="B83" t="s">
        <v>109</v>
      </c>
    </row>
    <row r="85" spans="1:3" x14ac:dyDescent="0.25">
      <c r="A85" t="s">
        <v>91</v>
      </c>
    </row>
    <row r="86" spans="1:3" x14ac:dyDescent="0.25">
      <c r="B86" t="s">
        <v>92</v>
      </c>
    </row>
    <row r="87" spans="1:3" x14ac:dyDescent="0.25">
      <c r="B87" t="s">
        <v>93</v>
      </c>
    </row>
    <row r="88" spans="1:3" x14ac:dyDescent="0.25">
      <c r="B88" t="s">
        <v>94</v>
      </c>
    </row>
    <row r="89" spans="1:3" x14ac:dyDescent="0.25">
      <c r="B89" t="s">
        <v>95</v>
      </c>
    </row>
    <row r="90" spans="1:3" x14ac:dyDescent="0.25">
      <c r="C90" t="s">
        <v>96</v>
      </c>
    </row>
    <row r="91" spans="1:3" x14ac:dyDescent="0.25">
      <c r="A91" t="s">
        <v>97</v>
      </c>
    </row>
    <row r="92" spans="1:3" x14ac:dyDescent="0.25">
      <c r="C92" t="s">
        <v>98</v>
      </c>
    </row>
    <row r="93" spans="1:3" x14ac:dyDescent="0.25">
      <c r="B93" t="s">
        <v>99</v>
      </c>
    </row>
    <row r="94" spans="1:3" x14ac:dyDescent="0.25">
      <c r="B94" t="s">
        <v>100</v>
      </c>
    </row>
    <row r="95" spans="1:3" x14ac:dyDescent="0.25">
      <c r="A95" t="s">
        <v>101</v>
      </c>
    </row>
    <row r="97" spans="1:2" x14ac:dyDescent="0.25">
      <c r="A97" s="11" t="s">
        <v>110</v>
      </c>
    </row>
    <row r="98" spans="1:2" x14ac:dyDescent="0.25">
      <c r="A98" t="s">
        <v>111</v>
      </c>
    </row>
    <row r="99" spans="1:2" x14ac:dyDescent="0.25">
      <c r="A99" t="s">
        <v>112</v>
      </c>
    </row>
    <row r="100" spans="1:2" x14ac:dyDescent="0.25">
      <c r="A100" t="s">
        <v>113</v>
      </c>
    </row>
    <row r="101" spans="1:2" x14ac:dyDescent="0.25">
      <c r="A101" t="s">
        <v>114</v>
      </c>
    </row>
    <row r="103" spans="1:2" x14ac:dyDescent="0.25">
      <c r="A103" s="11" t="s">
        <v>115</v>
      </c>
    </row>
    <row r="104" spans="1:2" x14ac:dyDescent="0.25">
      <c r="A104" s="12" t="s">
        <v>116</v>
      </c>
    </row>
    <row r="105" spans="1:2" x14ac:dyDescent="0.25">
      <c r="A105" s="12" t="s">
        <v>117</v>
      </c>
    </row>
    <row r="106" spans="1:2" x14ac:dyDescent="0.25">
      <c r="A106" s="12" t="s">
        <v>118</v>
      </c>
    </row>
    <row r="107" spans="1:2" x14ac:dyDescent="0.25">
      <c r="A107" s="12" t="s">
        <v>119</v>
      </c>
    </row>
    <row r="108" spans="1:2" x14ac:dyDescent="0.25">
      <c r="B108" s="12" t="s">
        <v>120</v>
      </c>
    </row>
    <row r="109" spans="1:2" x14ac:dyDescent="0.25">
      <c r="B109" s="12" t="s">
        <v>121</v>
      </c>
    </row>
    <row r="110" spans="1:2" x14ac:dyDescent="0.25">
      <c r="B110" s="12" t="s">
        <v>122</v>
      </c>
    </row>
    <row r="111" spans="1:2" x14ac:dyDescent="0.25">
      <c r="B111" s="12" t="s">
        <v>123</v>
      </c>
    </row>
    <row r="112" spans="1:2" x14ac:dyDescent="0.25">
      <c r="A112" s="12" t="s">
        <v>124</v>
      </c>
    </row>
    <row r="113" spans="1:2" x14ac:dyDescent="0.25">
      <c r="A113" s="12" t="s">
        <v>125</v>
      </c>
    </row>
    <row r="114" spans="1:2" x14ac:dyDescent="0.25">
      <c r="A114" s="12" t="s">
        <v>126</v>
      </c>
    </row>
    <row r="115" spans="1:2" x14ac:dyDescent="0.25">
      <c r="A115" s="14" t="s">
        <v>127</v>
      </c>
    </row>
    <row r="116" spans="1:2" x14ac:dyDescent="0.25">
      <c r="B116" s="12" t="s">
        <v>128</v>
      </c>
    </row>
  </sheetData>
  <pageMargins left="0.7" right="0.7" top="0.75" bottom="0.75" header="0.3" footer="0.3"/>
  <pageSetup scale="5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0:J57"/>
  <sheetViews>
    <sheetView tabSelected="1" topLeftCell="A28" zoomScale="77" zoomScaleNormal="77" workbookViewId="0">
      <selection activeCell="B54" sqref="B54"/>
    </sheetView>
  </sheetViews>
  <sheetFormatPr defaultRowHeight="15" x14ac:dyDescent="0.25"/>
  <cols>
    <col min="1" max="1" width="22.5703125" customWidth="1"/>
    <col min="2" max="2" width="15.140625" customWidth="1"/>
    <col min="3" max="3" width="53.28515625" customWidth="1"/>
    <col min="4" max="4" width="17.85546875" customWidth="1"/>
    <col min="5" max="5" width="36.140625" bestFit="1" customWidth="1"/>
    <col min="6" max="6" width="27.7109375" customWidth="1"/>
    <col min="7" max="7" width="32.7109375" customWidth="1"/>
    <col min="8" max="9" width="11.85546875" bestFit="1" customWidth="1"/>
  </cols>
  <sheetData>
    <row r="10" spans="1:10" s="67" customFormat="1" ht="18" x14ac:dyDescent="0.25">
      <c r="A10" s="15"/>
      <c r="B10" s="15"/>
      <c r="C10" s="16" t="s">
        <v>133</v>
      </c>
      <c r="E10" s="17"/>
      <c r="F10" s="35"/>
      <c r="G10" s="35"/>
      <c r="H10" s="18"/>
      <c r="I10" s="18"/>
      <c r="J10" s="19"/>
    </row>
    <row r="11" spans="1:10" ht="18" x14ac:dyDescent="0.25">
      <c r="A11" s="20" t="s">
        <v>162</v>
      </c>
      <c r="B11" s="21" t="s">
        <v>145</v>
      </c>
      <c r="C11" s="21"/>
      <c r="D11" s="16"/>
      <c r="E11" s="17"/>
      <c r="F11" s="35"/>
      <c r="G11" s="35"/>
      <c r="H11" s="18"/>
      <c r="I11" s="18"/>
      <c r="J11" s="19"/>
    </row>
    <row r="12" spans="1:10" x14ac:dyDescent="0.25">
      <c r="A12" s="20">
        <v>12</v>
      </c>
      <c r="B12" s="21" t="s">
        <v>0</v>
      </c>
      <c r="C12" s="21"/>
      <c r="D12" s="22"/>
      <c r="E12" s="24" t="s">
        <v>132</v>
      </c>
      <c r="F12" s="25">
        <f ca="1">NOW()</f>
        <v>43212.873717361108</v>
      </c>
      <c r="G12" s="25"/>
    </row>
    <row r="13" spans="1:10" x14ac:dyDescent="0.25">
      <c r="A13" s="20">
        <v>2017</v>
      </c>
      <c r="B13" s="21" t="s">
        <v>1</v>
      </c>
      <c r="C13" s="21"/>
      <c r="D13" s="22"/>
      <c r="E13" s="23"/>
      <c r="F13" s="35"/>
      <c r="G13" s="35"/>
      <c r="H13" s="18"/>
      <c r="I13" s="18"/>
      <c r="J13" s="19"/>
    </row>
    <row r="14" spans="1:10" x14ac:dyDescent="0.25">
      <c r="A14" s="26"/>
      <c r="B14" s="27"/>
      <c r="C14" s="27"/>
      <c r="D14" s="22"/>
      <c r="E14" s="23"/>
      <c r="F14" s="35"/>
      <c r="G14" s="35"/>
      <c r="H14" s="18"/>
      <c r="I14" s="18"/>
      <c r="J14" s="19"/>
    </row>
    <row r="15" spans="1:10" ht="15.75" thickBot="1" x14ac:dyDescent="0.3">
      <c r="A15" s="28" t="s">
        <v>2</v>
      </c>
      <c r="B15" s="29">
        <f>SUBTOTAL(2,B20:B2469)</f>
        <v>35</v>
      </c>
      <c r="C15" s="30" t="s">
        <v>3</v>
      </c>
      <c r="D15" s="30"/>
      <c r="E15" s="31"/>
      <c r="F15" s="36"/>
      <c r="G15" s="36"/>
      <c r="H15" s="32"/>
      <c r="I15" s="32"/>
      <c r="J15" s="33"/>
    </row>
    <row r="16" spans="1:10" ht="15.75" thickTop="1" x14ac:dyDescent="0.25">
      <c r="A16" s="34"/>
      <c r="B16" s="27"/>
      <c r="C16" s="27"/>
      <c r="D16" s="22"/>
      <c r="E16" s="23"/>
      <c r="F16" s="35"/>
      <c r="G16" s="35"/>
      <c r="H16" s="18"/>
      <c r="I16" s="18"/>
      <c r="J16" s="19"/>
    </row>
    <row r="17" spans="1:7" x14ac:dyDescent="0.25">
      <c r="F17" s="33"/>
      <c r="G17" s="33"/>
    </row>
    <row r="18" spans="1:7" x14ac:dyDescent="0.25">
      <c r="A18" s="60"/>
      <c r="D18" s="8"/>
      <c r="F18" s="4"/>
      <c r="G18" s="4"/>
    </row>
    <row r="19" spans="1:7" ht="43.5" customHeight="1" x14ac:dyDescent="0.25">
      <c r="A19" s="56" t="s">
        <v>146</v>
      </c>
      <c r="B19" s="56" t="s">
        <v>129</v>
      </c>
      <c r="C19" s="56" t="s">
        <v>130</v>
      </c>
      <c r="D19" s="57" t="s">
        <v>28</v>
      </c>
      <c r="E19" s="58" t="s">
        <v>131</v>
      </c>
      <c r="F19" s="58" t="s">
        <v>163</v>
      </c>
      <c r="G19" s="58" t="s">
        <v>164</v>
      </c>
    </row>
    <row r="20" spans="1:7" x14ac:dyDescent="0.25">
      <c r="A20" s="72" t="s">
        <v>162</v>
      </c>
      <c r="B20" s="70">
        <v>70342</v>
      </c>
      <c r="C20" s="73" t="s">
        <v>332</v>
      </c>
      <c r="D20" s="71">
        <v>0.9998999999999999</v>
      </c>
      <c r="E20" s="70" t="s">
        <v>167</v>
      </c>
      <c r="F20" s="77">
        <f>INDEX(IncStmt!$B$11:DA$37,MATCH("NET INCOME / LOSS",IncStmt!$A$11:$A$37,0),MATCH($B20,IncStmt!$B$1:$DA$1,0))</f>
        <v>23997</v>
      </c>
      <c r="G20" s="77">
        <v>-7001</v>
      </c>
    </row>
    <row r="21" spans="1:7" x14ac:dyDescent="0.25">
      <c r="A21" s="72" t="s">
        <v>162</v>
      </c>
      <c r="B21" s="70">
        <v>70343</v>
      </c>
      <c r="C21" s="73" t="s">
        <v>333</v>
      </c>
      <c r="D21" s="71">
        <v>0.9998999999999999</v>
      </c>
      <c r="E21" s="70" t="s">
        <v>167</v>
      </c>
      <c r="F21" s="77">
        <f>INDEX(IncStmt!$B$11:DA$37,MATCH("NET INCOME / LOSS",IncStmt!$A$11:$A$37,0),MATCH($B21,IncStmt!$B$1:$DA$1,0))</f>
        <v>-20555</v>
      </c>
      <c r="G21" s="77">
        <v>-23426</v>
      </c>
    </row>
    <row r="22" spans="1:7" x14ac:dyDescent="0.25">
      <c r="A22" s="72" t="s">
        <v>162</v>
      </c>
      <c r="B22" s="70">
        <v>70344</v>
      </c>
      <c r="C22" s="73" t="s">
        <v>334</v>
      </c>
      <c r="D22" s="71">
        <v>0.9998999999999999</v>
      </c>
      <c r="E22" s="70" t="s">
        <v>167</v>
      </c>
      <c r="F22" s="77">
        <f>INDEX(IncStmt!$B$11:DA$37,MATCH("NET INCOME / LOSS",IncStmt!$A$11:$A$37,0),MATCH($B22,IncStmt!$B$1:$DA$1,0))</f>
        <v>55363</v>
      </c>
      <c r="G22" s="77">
        <v>-21759</v>
      </c>
    </row>
    <row r="23" spans="1:7" x14ac:dyDescent="0.25">
      <c r="A23" s="72" t="s">
        <v>162</v>
      </c>
      <c r="B23" s="70">
        <v>70346</v>
      </c>
      <c r="C23" s="73" t="s">
        <v>335</v>
      </c>
      <c r="D23" s="71">
        <v>0.9998999999999999</v>
      </c>
      <c r="E23" s="70" t="s">
        <v>167</v>
      </c>
      <c r="F23" s="77">
        <f>INDEX(IncStmt!$B$11:DA$37,MATCH("NET INCOME / LOSS",IncStmt!$A$11:$A$37,0),MATCH($B23,IncStmt!$B$1:$DA$1,0))</f>
        <v>-42934</v>
      </c>
      <c r="G23" s="77">
        <v>-20369</v>
      </c>
    </row>
    <row r="24" spans="1:7" x14ac:dyDescent="0.25">
      <c r="A24" s="72" t="s">
        <v>162</v>
      </c>
      <c r="B24" s="70">
        <v>70348</v>
      </c>
      <c r="C24" s="73" t="s">
        <v>336</v>
      </c>
      <c r="D24" s="71">
        <v>0.9998999999999999</v>
      </c>
      <c r="E24" s="70" t="s">
        <v>167</v>
      </c>
      <c r="F24" s="77">
        <f>INDEX(IncStmt!$B$11:DA$37,MATCH("NET INCOME / LOSS",IncStmt!$A$11:$A$37,0),MATCH($B24,IncStmt!$B$1:$DA$1,0))</f>
        <v>-143229</v>
      </c>
      <c r="G24" s="77">
        <v>-64044</v>
      </c>
    </row>
    <row r="25" spans="1:7" x14ac:dyDescent="0.25">
      <c r="A25" s="72" t="s">
        <v>162</v>
      </c>
      <c r="B25" s="70">
        <v>70350</v>
      </c>
      <c r="C25" s="73" t="s">
        <v>337</v>
      </c>
      <c r="D25" s="71">
        <v>0.9998999999999999</v>
      </c>
      <c r="E25" s="70" t="s">
        <v>167</v>
      </c>
      <c r="F25" s="77">
        <f>INDEX(IncStmt!$B$11:DA$37,MATCH("NET INCOME / LOSS",IncStmt!$A$11:$A$37,0),MATCH($B25,IncStmt!$B$1:$DA$1,0))</f>
        <v>32268</v>
      </c>
      <c r="G25" s="77">
        <v>-27712</v>
      </c>
    </row>
    <row r="26" spans="1:7" x14ac:dyDescent="0.25">
      <c r="A26" s="72" t="s">
        <v>162</v>
      </c>
      <c r="B26" s="70">
        <v>70352</v>
      </c>
      <c r="C26" s="73" t="s">
        <v>338</v>
      </c>
      <c r="D26" s="71">
        <v>0.9998999999999999</v>
      </c>
      <c r="E26" s="70" t="s">
        <v>167</v>
      </c>
      <c r="F26" s="77">
        <f>INDEX(IncStmt!$B$11:DA$37,MATCH("NET INCOME / LOSS",IncStmt!$A$11:$A$37,0),MATCH($B26,IncStmt!$B$1:$DA$1,0))</f>
        <v>133465</v>
      </c>
      <c r="G26" s="77">
        <v>1669</v>
      </c>
    </row>
    <row r="27" spans="1:7" x14ac:dyDescent="0.25">
      <c r="A27" s="72" t="s">
        <v>162</v>
      </c>
      <c r="B27" s="70">
        <v>70358</v>
      </c>
      <c r="C27" s="73" t="s">
        <v>340</v>
      </c>
      <c r="D27" s="71">
        <v>0.9998999999999999</v>
      </c>
      <c r="E27" s="70" t="s">
        <v>167</v>
      </c>
      <c r="F27" s="77">
        <f>INDEX(IncStmt!$B$11:DA$37,MATCH("NET INCOME / LOSS",IncStmt!$A$11:$A$37,0),MATCH($B27,IncStmt!$B$1:$DA$1,0))</f>
        <v>73233</v>
      </c>
      <c r="G27" s="77">
        <v>-37645</v>
      </c>
    </row>
    <row r="28" spans="1:7" x14ac:dyDescent="0.25">
      <c r="A28" s="72" t="s">
        <v>162</v>
      </c>
      <c r="B28" s="70">
        <v>70361</v>
      </c>
      <c r="C28" s="73" t="s">
        <v>339</v>
      </c>
      <c r="D28" s="71">
        <v>0.9998999999999999</v>
      </c>
      <c r="E28" s="70" t="s">
        <v>167</v>
      </c>
      <c r="F28" s="77">
        <f>INDEX(IncStmt!$B$11:DA$37,MATCH("NET INCOME / LOSS",IncStmt!$A$11:$A$37,0),MATCH($B28,IncStmt!$B$1:$DA$1,0))</f>
        <v>4838</v>
      </c>
      <c r="G28" s="77">
        <v>175579</v>
      </c>
    </row>
    <row r="29" spans="1:7" x14ac:dyDescent="0.25">
      <c r="A29" s="72" t="s">
        <v>162</v>
      </c>
      <c r="B29" s="70">
        <v>70364</v>
      </c>
      <c r="C29" s="73" t="s">
        <v>341</v>
      </c>
      <c r="D29" s="71">
        <v>0.9998999999999999</v>
      </c>
      <c r="E29" s="70" t="s">
        <v>167</v>
      </c>
      <c r="F29" s="77">
        <f>INDEX(IncStmt!$B$11:DA$37,MATCH("NET INCOME / LOSS",IncStmt!$A$11:$A$37,0),MATCH($B29,IncStmt!$B$1:$DA$1,0))</f>
        <v>-136017</v>
      </c>
      <c r="G29" s="77">
        <v>-40301</v>
      </c>
    </row>
    <row r="30" spans="1:7" x14ac:dyDescent="0.25">
      <c r="A30" s="72" t="s">
        <v>162</v>
      </c>
      <c r="B30" s="70">
        <v>70365</v>
      </c>
      <c r="C30" s="73" t="s">
        <v>342</v>
      </c>
      <c r="D30" s="71">
        <v>0.9998999999999999</v>
      </c>
      <c r="E30" s="70" t="s">
        <v>167</v>
      </c>
      <c r="F30" s="77">
        <f>INDEX(IncStmt!$B$11:DA$37,MATCH("NET INCOME / LOSS",IncStmt!$A$11:$A$37,0),MATCH($B30,IncStmt!$B$1:$DA$1,0))</f>
        <v>-189038</v>
      </c>
      <c r="G30" s="77">
        <v>-11024</v>
      </c>
    </row>
    <row r="31" spans="1:7" x14ac:dyDescent="0.25">
      <c r="A31" s="72" t="s">
        <v>162</v>
      </c>
      <c r="B31" s="70">
        <v>70366</v>
      </c>
      <c r="C31" s="73" t="s">
        <v>343</v>
      </c>
      <c r="D31" s="71">
        <v>0.9998999999999999</v>
      </c>
      <c r="E31" s="70" t="s">
        <v>167</v>
      </c>
      <c r="F31" s="77">
        <f>INDEX(IncStmt!$B$11:DA$37,MATCH("NET INCOME / LOSS",IncStmt!$A$11:$A$37,0),MATCH($B31,IncStmt!$B$1:$DA$1,0))</f>
        <v>154072</v>
      </c>
      <c r="G31" s="77">
        <v>22549</v>
      </c>
    </row>
    <row r="32" spans="1:7" x14ac:dyDescent="0.25">
      <c r="A32" s="72" t="s">
        <v>162</v>
      </c>
      <c r="B32" s="83">
        <v>70367</v>
      </c>
      <c r="C32" s="73" t="s">
        <v>344</v>
      </c>
      <c r="D32" s="71">
        <v>0.9998999999999999</v>
      </c>
      <c r="E32" s="70" t="s">
        <v>167</v>
      </c>
      <c r="F32" s="77">
        <f>INDEX(IncStmt!$B$11:DA$37,MATCH("NET INCOME / LOSS",IncStmt!$A$11:$A$37,0),MATCH($B32,IncStmt!$B$1:$DA$1,0))</f>
        <v>-182693</v>
      </c>
      <c r="G32" s="77">
        <v>96765</v>
      </c>
    </row>
    <row r="33" spans="1:7" x14ac:dyDescent="0.25">
      <c r="A33" s="72" t="s">
        <v>162</v>
      </c>
      <c r="B33" s="83">
        <v>70368</v>
      </c>
      <c r="C33" s="73" t="s">
        <v>345</v>
      </c>
      <c r="D33" s="71">
        <v>0.9998999999999999</v>
      </c>
      <c r="E33" s="70" t="s">
        <v>167</v>
      </c>
      <c r="F33" s="77">
        <f>INDEX(IncStmt!$B$11:DA$37,MATCH("NET INCOME / LOSS",IncStmt!$A$11:$A$37,0),MATCH($B33,IncStmt!$B$1:$DA$1,0))</f>
        <v>-211051</v>
      </c>
      <c r="G33" s="77">
        <v>4357</v>
      </c>
    </row>
    <row r="34" spans="1:7" x14ac:dyDescent="0.25">
      <c r="A34" s="72" t="s">
        <v>162</v>
      </c>
      <c r="B34" s="83">
        <v>70373</v>
      </c>
      <c r="C34" s="73" t="s">
        <v>346</v>
      </c>
      <c r="D34" s="71">
        <v>0.9998999999999999</v>
      </c>
      <c r="E34" s="70" t="s">
        <v>222</v>
      </c>
      <c r="F34" s="77">
        <f>INDEX(IncStmt!$B$11:DA$37,MATCH("NET INCOME / LOSS",IncStmt!$A$11:$A$37,0),MATCH($B34,IncStmt!$B$1:$DA$1,0))</f>
        <v>-131720</v>
      </c>
      <c r="G34" s="77">
        <v>-43579</v>
      </c>
    </row>
    <row r="35" spans="1:7" x14ac:dyDescent="0.25">
      <c r="A35" s="72" t="s">
        <v>162</v>
      </c>
      <c r="B35" s="83">
        <v>70374</v>
      </c>
      <c r="C35" s="73" t="s">
        <v>347</v>
      </c>
      <c r="D35" s="71">
        <v>0.9998999999999999</v>
      </c>
      <c r="E35" s="70" t="s">
        <v>225</v>
      </c>
      <c r="F35" s="77">
        <f>INDEX(IncStmt!$B$11:DA$37,MATCH("NET INCOME / LOSS",IncStmt!$A$11:$A$37,0),MATCH($B35,IncStmt!$B$1:$DA$1,0))</f>
        <v>-56772</v>
      </c>
      <c r="G35" s="77">
        <v>40785</v>
      </c>
    </row>
    <row r="36" spans="1:7" x14ac:dyDescent="0.25">
      <c r="A36" s="72" t="s">
        <v>162</v>
      </c>
      <c r="B36" s="83">
        <v>70375</v>
      </c>
      <c r="C36" s="73" t="s">
        <v>348</v>
      </c>
      <c r="D36" s="71">
        <v>0.9998999999999999</v>
      </c>
      <c r="E36" s="70" t="s">
        <v>225</v>
      </c>
      <c r="F36" s="77">
        <f>INDEX(IncStmt!$B$11:DA$37,MATCH("NET INCOME / LOSS",IncStmt!$A$11:$A$37,0),MATCH($B36,IncStmt!$B$1:$DA$1,0))</f>
        <v>197694</v>
      </c>
      <c r="G36" s="77">
        <v>38109</v>
      </c>
    </row>
    <row r="37" spans="1:7" x14ac:dyDescent="0.25">
      <c r="A37" s="72" t="s">
        <v>162</v>
      </c>
      <c r="B37" s="83">
        <v>70340</v>
      </c>
      <c r="C37" s="73" t="s">
        <v>349</v>
      </c>
      <c r="D37" s="71">
        <v>1E-4</v>
      </c>
      <c r="E37" s="70" t="s">
        <v>167</v>
      </c>
      <c r="F37" s="77">
        <f>INDEX(IncStmt!$B$11:DA$37,MATCH("NET INCOME / LOSS",IncStmt!$A$11:$A$37,0),MATCH($B37,IncStmt!$B$1:$DA$1,0))</f>
        <v>-5049</v>
      </c>
      <c r="G37" s="77">
        <f t="shared" ref="G37:G42" si="0">IF(ISTEXT(F37),F37,F37*D37)</f>
        <v>-0.50490000000000002</v>
      </c>
    </row>
    <row r="38" spans="1:7" x14ac:dyDescent="0.25">
      <c r="A38" s="72" t="s">
        <v>162</v>
      </c>
      <c r="B38" s="83">
        <v>70349</v>
      </c>
      <c r="C38" s="73" t="s">
        <v>350</v>
      </c>
      <c r="D38" s="71">
        <v>1E-4</v>
      </c>
      <c r="E38" s="70" t="s">
        <v>167</v>
      </c>
      <c r="F38" s="77">
        <f>INDEX(IncStmt!$B$11:DA$37,MATCH("NET INCOME / LOSS",IncStmt!$A$11:$A$37,0),MATCH($B38,IncStmt!$B$1:$DA$1,0))</f>
        <v>-353230</v>
      </c>
      <c r="G38" s="77">
        <f t="shared" si="0"/>
        <v>-35.323</v>
      </c>
    </row>
    <row r="39" spans="1:7" x14ac:dyDescent="0.25">
      <c r="A39" s="72" t="s">
        <v>162</v>
      </c>
      <c r="B39" s="83">
        <v>70362</v>
      </c>
      <c r="C39" s="73" t="s">
        <v>351</v>
      </c>
      <c r="D39" s="71">
        <v>1E-4</v>
      </c>
      <c r="E39" s="70" t="s">
        <v>167</v>
      </c>
      <c r="F39" s="77">
        <f>INDEX(IncStmt!$B$11:DA$37,MATCH("NET INCOME / LOSS",IncStmt!$A$11:$A$37,0),MATCH($B39,IncStmt!$B$1:$DA$1,0))</f>
        <v>-164850</v>
      </c>
      <c r="G39" s="77">
        <f t="shared" si="0"/>
        <v>-16.484999999999999</v>
      </c>
    </row>
    <row r="40" spans="1:7" x14ac:dyDescent="0.25">
      <c r="A40" s="72" t="s">
        <v>162</v>
      </c>
      <c r="B40" s="83">
        <v>70370</v>
      </c>
      <c r="C40" s="73" t="s">
        <v>352</v>
      </c>
      <c r="D40" s="71">
        <v>1E-4</v>
      </c>
      <c r="E40" s="70" t="s">
        <v>167</v>
      </c>
      <c r="F40" s="77">
        <f>INDEX(IncStmt!$B$11:DA$37,MATCH("NET INCOME / LOSS",IncStmt!$A$11:$A$37,0),MATCH($B40,IncStmt!$B$1:$DA$1,0))</f>
        <v>-208576</v>
      </c>
      <c r="G40" s="77">
        <f t="shared" si="0"/>
        <v>-20.857600000000001</v>
      </c>
    </row>
    <row r="41" spans="1:7" x14ac:dyDescent="0.25">
      <c r="A41" s="72" t="s">
        <v>162</v>
      </c>
      <c r="B41" s="83">
        <v>70371</v>
      </c>
      <c r="C41" s="73" t="s">
        <v>353</v>
      </c>
      <c r="D41" s="71">
        <v>1E-4</v>
      </c>
      <c r="E41" s="70" t="s">
        <v>167</v>
      </c>
      <c r="F41" s="77">
        <f>INDEX(IncStmt!$B$11:DA$37,MATCH("NET INCOME / LOSS",IncStmt!$A$11:$A$37,0),MATCH($B41,IncStmt!$B$1:$DA$1,0))</f>
        <v>-173115</v>
      </c>
      <c r="G41" s="77">
        <f t="shared" si="0"/>
        <v>-17.311500000000002</v>
      </c>
    </row>
    <row r="42" spans="1:7" x14ac:dyDescent="0.25">
      <c r="A42" s="72" t="s">
        <v>162</v>
      </c>
      <c r="B42" s="83">
        <v>70372</v>
      </c>
      <c r="C42" s="76" t="s">
        <v>354</v>
      </c>
      <c r="D42" s="71">
        <v>1E-4</v>
      </c>
      <c r="E42" s="70" t="s">
        <v>167</v>
      </c>
      <c r="F42" s="77">
        <f>INDEX(IncStmt!$B$11:DA$37,MATCH("NET INCOME / LOSS",IncStmt!$A$11:$A$37,0),MATCH($B42,IncStmt!$B$1:$DA$1,0))</f>
        <v>-190988</v>
      </c>
      <c r="G42" s="77">
        <f t="shared" si="0"/>
        <v>-19.098800000000001</v>
      </c>
    </row>
    <row r="43" spans="1:7" x14ac:dyDescent="0.25">
      <c r="A43" s="72" t="s">
        <v>162</v>
      </c>
      <c r="B43" s="83">
        <v>70377</v>
      </c>
      <c r="C43" s="73" t="s">
        <v>355</v>
      </c>
      <c r="D43" s="71">
        <v>1E-4</v>
      </c>
      <c r="E43" s="70" t="s">
        <v>167</v>
      </c>
      <c r="F43" s="77">
        <f>INDEX(IncStmt!$B$11:DA$37,MATCH("NET INCOME / LOSS",IncStmt!$A$11:$A$37,0),MATCH($B43,IncStmt!$B$1:$DA$1,0))</f>
        <v>-3436</v>
      </c>
      <c r="G43" s="77">
        <v>0</v>
      </c>
    </row>
    <row r="44" spans="1:7" x14ac:dyDescent="0.25">
      <c r="A44" s="72" t="s">
        <v>162</v>
      </c>
      <c r="B44" s="83">
        <v>70378</v>
      </c>
      <c r="C44" s="73" t="s">
        <v>356</v>
      </c>
      <c r="D44" s="71">
        <v>1E-4</v>
      </c>
      <c r="E44" s="70" t="s">
        <v>167</v>
      </c>
      <c r="F44" s="77">
        <f>INDEX(IncStmt!$B$11:DA$37,MATCH("NET INCOME / LOSS",IncStmt!$A$11:$A$37,0),MATCH($B44,IncStmt!$B$1:$DA$1,0))</f>
        <v>-37537</v>
      </c>
      <c r="G44" s="77">
        <f>IF(ISTEXT(F44),F44,F44*D44)</f>
        <v>-3.7537000000000003</v>
      </c>
    </row>
    <row r="45" spans="1:7" x14ac:dyDescent="0.25">
      <c r="A45" s="72" t="s">
        <v>162</v>
      </c>
      <c r="B45" s="83">
        <v>70376</v>
      </c>
      <c r="C45" s="73" t="s">
        <v>357</v>
      </c>
      <c r="D45" s="71">
        <v>9.4999999999999992E-5</v>
      </c>
      <c r="E45" s="70" t="s">
        <v>167</v>
      </c>
      <c r="F45" s="77">
        <f>INDEX(IncStmt!$B$11:DA$37,MATCH("NET INCOME / LOSS",IncStmt!$A$11:$A$37,0),MATCH($B45,IncStmt!$B$1:$DA$1,0))</f>
        <v>-57045</v>
      </c>
      <c r="G45" s="77">
        <f>IF(ISTEXT(F45),F45,F45*D45)</f>
        <v>-5.4192749999999998</v>
      </c>
    </row>
    <row r="46" spans="1:7" x14ac:dyDescent="0.25">
      <c r="A46" s="72" t="s">
        <v>162</v>
      </c>
      <c r="B46" s="83">
        <v>70379</v>
      </c>
      <c r="C46" s="73" t="s">
        <v>358</v>
      </c>
      <c r="D46" s="71">
        <v>9.4000000000000008E-5</v>
      </c>
      <c r="E46" s="70" t="s">
        <v>167</v>
      </c>
      <c r="F46" s="77">
        <f>INDEX(IncStmt!$B$11:DA$37,MATCH("NET INCOME / LOSS",IncStmt!$A$11:$A$37,0),MATCH($B46,IncStmt!$B$1:$DA$1,0))</f>
        <v>121934</v>
      </c>
      <c r="G46" s="77">
        <v>11</v>
      </c>
    </row>
    <row r="47" spans="1:7" x14ac:dyDescent="0.25">
      <c r="A47" s="72" t="s">
        <v>162</v>
      </c>
      <c r="B47" s="83">
        <v>70381</v>
      </c>
      <c r="C47" s="73" t="s">
        <v>359</v>
      </c>
      <c r="D47" s="71">
        <v>9.2499999999999999E-5</v>
      </c>
      <c r="E47" s="70" t="s">
        <v>167</v>
      </c>
      <c r="F47" s="77">
        <f>INDEX(IncStmt!$B$11:DA$37,MATCH("NET INCOME / LOSS",IncStmt!$A$11:$A$37,0),MATCH($B47,IncStmt!$B$1:$DA$1,0))</f>
        <v>-51603</v>
      </c>
      <c r="G47" s="77">
        <f>IF(ISTEXT(F47),F47,F47*D47)</f>
        <v>-4.7732774999999998</v>
      </c>
    </row>
    <row r="48" spans="1:7" x14ac:dyDescent="0.25">
      <c r="A48" s="72" t="s">
        <v>162</v>
      </c>
      <c r="B48" s="83">
        <v>70363</v>
      </c>
      <c r="C48" s="73" t="s">
        <v>360</v>
      </c>
      <c r="D48" s="71">
        <v>9.1000000000000003E-5</v>
      </c>
      <c r="E48" s="70" t="s">
        <v>167</v>
      </c>
      <c r="F48" s="77">
        <f>INDEX(IncStmt!$B$11:DA$37,MATCH("NET INCOME / LOSS",IncStmt!$A$11:$A$37,0),MATCH($B48,IncStmt!$B$1:$DA$1,0))</f>
        <v>-2417</v>
      </c>
      <c r="G48" s="77">
        <v>0</v>
      </c>
    </row>
    <row r="49" spans="1:7" x14ac:dyDescent="0.25">
      <c r="A49" s="72" t="s">
        <v>162</v>
      </c>
      <c r="B49" s="83">
        <v>70354</v>
      </c>
      <c r="C49" s="73" t="s">
        <v>361</v>
      </c>
      <c r="D49" s="71">
        <v>9.001E-5</v>
      </c>
      <c r="E49" s="70" t="s">
        <v>167</v>
      </c>
      <c r="F49" s="77">
        <f>INDEX(IncStmt!$B$11:DA$37,MATCH("NET INCOME / LOSS",IncStmt!$A$11:$A$37,0),MATCH($B49,IncStmt!$B$1:$DA$1,0))</f>
        <v>-26879</v>
      </c>
      <c r="G49" s="77">
        <f>IF(ISTEXT(F49),F49,F49*D49)</f>
        <v>-2.4193787900000001</v>
      </c>
    </row>
    <row r="50" spans="1:7" x14ac:dyDescent="0.25">
      <c r="A50" s="72" t="s">
        <v>162</v>
      </c>
      <c r="B50" s="83">
        <v>70357</v>
      </c>
      <c r="C50" s="73" t="s">
        <v>362</v>
      </c>
      <c r="D50" s="71">
        <v>9.001E-5</v>
      </c>
      <c r="E50" s="70" t="s">
        <v>167</v>
      </c>
      <c r="F50" s="77">
        <f>INDEX(IncStmt!$B$11:DA$37,MATCH("NET INCOME / LOSS",IncStmt!$A$11:$A$37,0),MATCH($B50,IncStmt!$B$1:$DA$1,0))</f>
        <v>-214878</v>
      </c>
      <c r="G50" s="77">
        <f>IF(ISTEXT(F50),F50,F50*D50)</f>
        <v>-19.34116878</v>
      </c>
    </row>
    <row r="51" spans="1:7" x14ac:dyDescent="0.25">
      <c r="A51" s="72" t="s">
        <v>162</v>
      </c>
      <c r="B51" s="83">
        <v>70369</v>
      </c>
      <c r="C51" s="73" t="s">
        <v>363</v>
      </c>
      <c r="D51" s="71">
        <v>9.001E-5</v>
      </c>
      <c r="E51" s="70" t="s">
        <v>167</v>
      </c>
      <c r="F51" s="77">
        <f>INDEX(IncStmt!$B$11:DA$37,MATCH("NET INCOME / LOSS",IncStmt!$A$11:$A$37,0),MATCH($B51,IncStmt!$B$1:$DA$1,0))</f>
        <v>-331245</v>
      </c>
      <c r="G51" s="77">
        <f>IF(ISTEXT(F51),F51,F51*D51)</f>
        <v>-29.815362449999999</v>
      </c>
    </row>
    <row r="52" spans="1:7" x14ac:dyDescent="0.25">
      <c r="A52" s="72" t="s">
        <v>162</v>
      </c>
      <c r="B52" s="83">
        <v>70341</v>
      </c>
      <c r="C52" s="73" t="s">
        <v>364</v>
      </c>
      <c r="D52" s="71">
        <v>8.5000000000000006E-5</v>
      </c>
      <c r="E52" s="70" t="s">
        <v>167</v>
      </c>
      <c r="F52" s="77">
        <f>INDEX(IncStmt!$B$11:DA$37,MATCH("NET INCOME / LOSS",IncStmt!$A$11:$A$37,0),MATCH($B52,IncStmt!$B$1:$DA$1,0))</f>
        <v>-2801</v>
      </c>
      <c r="G52" s="77">
        <v>0</v>
      </c>
    </row>
    <row r="53" spans="1:7" x14ac:dyDescent="0.25">
      <c r="A53" s="72" t="s">
        <v>162</v>
      </c>
      <c r="B53" s="83">
        <v>70345</v>
      </c>
      <c r="C53" s="73" t="s">
        <v>365</v>
      </c>
      <c r="D53" s="71">
        <v>7.0000000000000007E-5</v>
      </c>
      <c r="E53" s="70" t="s">
        <v>167</v>
      </c>
      <c r="F53" s="77">
        <f>INDEX(IncStmt!$B$11:DA$37,MATCH("NET INCOME / LOSS",IncStmt!$A$11:$A$37,0),MATCH($B53,IncStmt!$B$1:$DA$1,0))</f>
        <v>-208017</v>
      </c>
      <c r="G53" s="77">
        <f>IF(ISTEXT(F53),F53,F53*D53)</f>
        <v>-14.561190000000002</v>
      </c>
    </row>
    <row r="54" spans="1:7" x14ac:dyDescent="0.25">
      <c r="A54" s="72" t="s">
        <v>162</v>
      </c>
      <c r="B54" s="83">
        <v>70347</v>
      </c>
      <c r="C54" s="73" t="s">
        <v>366</v>
      </c>
      <c r="D54" s="71">
        <v>7.0000000000000007E-5</v>
      </c>
      <c r="E54" s="70" t="s">
        <v>167</v>
      </c>
      <c r="F54" s="77">
        <f>INDEX(IncStmt!$B$11:DA$37,MATCH("NET INCOME / LOSS",IncStmt!$A$11:$A$37,0),MATCH($B54,IncStmt!$B$1:$DA$1,0))</f>
        <v>-195424</v>
      </c>
      <c r="G54" s="77">
        <f>IF(ISTEXT(F54),F54,F54*D54)</f>
        <v>-13.679680000000001</v>
      </c>
    </row>
    <row r="56" spans="1:7" ht="15.75" thickBot="1" x14ac:dyDescent="0.3">
      <c r="F56" s="69">
        <f>SUBTOTAL(9,F19:F54)</f>
        <v>-2544235</v>
      </c>
      <c r="G56" s="69">
        <f>SUBTOTAL(9,G19:G54)</f>
        <v>82760.656167480003</v>
      </c>
    </row>
    <row r="57" spans="1:7" ht="15.75" thickTop="1" x14ac:dyDescent="0.25"/>
  </sheetData>
  <autoFilter ref="A19:G47">
    <sortState ref="A20:G54">
      <sortCondition descending="1" ref="D10:D19"/>
    </sortState>
  </autoFilter>
  <sortState ref="A11:G46">
    <sortCondition ref="A10"/>
  </sortState>
  <printOptions horizontalCentered="1"/>
  <pageMargins left="0.25" right="0.25" top="0.75" bottom="0.75" header="0.3" footer="0.3"/>
  <pageSetup scale="50" fitToHeight="0" orientation="landscape" draft="1" r:id="rId1"/>
  <headerFooter>
    <oddHeader>&amp;CEnterprise Homes Preservation Fund, LLC
SUMMARIZED MAIN SHEET
OPERATING PARTNERSHIPS - DETAILS
Unaudited
For period ending December 31, 2017</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8194" r:id="rId4" name="GetData">
              <controlPr defaultSize="0" print="0" autoFill="0" autoPict="0" macro="[0]!GetData_Click" altText="Get Data">
                <anchor moveWithCells="1" sizeWithCells="1">
                  <from>
                    <xdr:col>2</xdr:col>
                    <xdr:colOff>1790700</xdr:colOff>
                    <xdr:row>10</xdr:row>
                    <xdr:rowOff>190500</xdr:rowOff>
                  </from>
                  <to>
                    <xdr:col>2</xdr:col>
                    <xdr:colOff>3019425</xdr:colOff>
                    <xdr:row>14</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E126"/>
  <sheetViews>
    <sheetView workbookViewId="0">
      <selection activeCell="A2" sqref="A2:E36"/>
    </sheetView>
  </sheetViews>
  <sheetFormatPr defaultRowHeight="15" x14ac:dyDescent="0.25"/>
  <cols>
    <col min="1" max="1" width="10.42578125" bestFit="1" customWidth="1"/>
  </cols>
  <sheetData>
    <row r="2" spans="1:5" x14ac:dyDescent="0.25">
      <c r="A2" s="68" t="s">
        <v>162</v>
      </c>
      <c r="B2" t="s">
        <v>165</v>
      </c>
      <c r="C2" t="s">
        <v>166</v>
      </c>
      <c r="D2">
        <v>0.01</v>
      </c>
      <c r="E2" t="s">
        <v>167</v>
      </c>
    </row>
    <row r="3" spans="1:5" x14ac:dyDescent="0.25">
      <c r="A3" s="68" t="s">
        <v>162</v>
      </c>
      <c r="B3" t="s">
        <v>168</v>
      </c>
      <c r="C3" t="s">
        <v>169</v>
      </c>
      <c r="D3">
        <v>8.5000000000000006E-3</v>
      </c>
      <c r="E3" t="s">
        <v>167</v>
      </c>
    </row>
    <row r="4" spans="1:5" x14ac:dyDescent="0.25">
      <c r="A4" s="68" t="s">
        <v>162</v>
      </c>
      <c r="B4" t="s">
        <v>170</v>
      </c>
      <c r="C4" t="s">
        <v>171</v>
      </c>
      <c r="D4">
        <v>99.99</v>
      </c>
      <c r="E4" t="s">
        <v>167</v>
      </c>
    </row>
    <row r="5" spans="1:5" x14ac:dyDescent="0.25">
      <c r="A5" s="68" t="s">
        <v>162</v>
      </c>
      <c r="B5" t="s">
        <v>172</v>
      </c>
      <c r="C5" t="s">
        <v>173</v>
      </c>
      <c r="D5">
        <v>99.99</v>
      </c>
      <c r="E5" t="s">
        <v>167</v>
      </c>
    </row>
    <row r="6" spans="1:5" x14ac:dyDescent="0.25">
      <c r="A6" s="68" t="s">
        <v>162</v>
      </c>
      <c r="B6" t="s">
        <v>174</v>
      </c>
      <c r="C6" t="s">
        <v>175</v>
      </c>
      <c r="D6">
        <v>99.99</v>
      </c>
      <c r="E6" t="s">
        <v>167</v>
      </c>
    </row>
    <row r="7" spans="1:5" x14ac:dyDescent="0.25">
      <c r="A7" s="68" t="s">
        <v>162</v>
      </c>
      <c r="B7" t="s">
        <v>176</v>
      </c>
      <c r="C7" t="s">
        <v>177</v>
      </c>
      <c r="D7">
        <v>7.0000000000000001E-3</v>
      </c>
      <c r="E7" t="s">
        <v>167</v>
      </c>
    </row>
    <row r="8" spans="1:5" x14ac:dyDescent="0.25">
      <c r="A8" s="68" t="s">
        <v>162</v>
      </c>
      <c r="B8" t="s">
        <v>178</v>
      </c>
      <c r="C8" t="s">
        <v>179</v>
      </c>
      <c r="D8">
        <v>99.99</v>
      </c>
      <c r="E8" t="s">
        <v>167</v>
      </c>
    </row>
    <row r="9" spans="1:5" x14ac:dyDescent="0.25">
      <c r="A9" s="68" t="s">
        <v>162</v>
      </c>
      <c r="B9" t="s">
        <v>180</v>
      </c>
      <c r="C9" t="s">
        <v>181</v>
      </c>
      <c r="D9">
        <v>7.0000000000000001E-3</v>
      </c>
      <c r="E9" t="s">
        <v>167</v>
      </c>
    </row>
    <row r="10" spans="1:5" x14ac:dyDescent="0.25">
      <c r="A10" s="68" t="s">
        <v>162</v>
      </c>
      <c r="B10" t="s">
        <v>182</v>
      </c>
      <c r="C10" t="s">
        <v>183</v>
      </c>
      <c r="D10">
        <v>99.99</v>
      </c>
      <c r="E10" t="s">
        <v>167</v>
      </c>
    </row>
    <row r="11" spans="1:5" x14ac:dyDescent="0.25">
      <c r="A11" s="68" t="s">
        <v>162</v>
      </c>
      <c r="B11" t="s">
        <v>184</v>
      </c>
      <c r="C11" t="s">
        <v>185</v>
      </c>
      <c r="D11">
        <v>0.01</v>
      </c>
      <c r="E11" t="s">
        <v>167</v>
      </c>
    </row>
    <row r="12" spans="1:5" x14ac:dyDescent="0.25">
      <c r="A12" s="68" t="s">
        <v>162</v>
      </c>
      <c r="B12" t="s">
        <v>186</v>
      </c>
      <c r="C12" t="s">
        <v>187</v>
      </c>
      <c r="D12">
        <v>99.99</v>
      </c>
      <c r="E12" t="s">
        <v>167</v>
      </c>
    </row>
    <row r="13" spans="1:5" x14ac:dyDescent="0.25">
      <c r="A13" s="68" t="s">
        <v>162</v>
      </c>
      <c r="B13" t="s">
        <v>188</v>
      </c>
      <c r="C13" t="s">
        <v>189</v>
      </c>
      <c r="D13">
        <v>99.99</v>
      </c>
      <c r="E13" t="s">
        <v>167</v>
      </c>
    </row>
    <row r="14" spans="1:5" x14ac:dyDescent="0.25">
      <c r="A14" s="68" t="s">
        <v>162</v>
      </c>
      <c r="B14" t="s">
        <v>190</v>
      </c>
      <c r="C14" t="s">
        <v>191</v>
      </c>
      <c r="D14">
        <v>9.0010000000000003E-3</v>
      </c>
      <c r="E14" t="s">
        <v>167</v>
      </c>
    </row>
    <row r="15" spans="1:5" x14ac:dyDescent="0.25">
      <c r="A15" s="68" t="s">
        <v>162</v>
      </c>
      <c r="B15" t="s">
        <v>192</v>
      </c>
      <c r="C15" t="s">
        <v>193</v>
      </c>
      <c r="D15">
        <v>9.0010000000000003E-3</v>
      </c>
      <c r="E15" t="s">
        <v>167</v>
      </c>
    </row>
    <row r="16" spans="1:5" x14ac:dyDescent="0.25">
      <c r="A16" s="68" t="s">
        <v>162</v>
      </c>
      <c r="B16" t="s">
        <v>194</v>
      </c>
      <c r="C16" t="s">
        <v>195</v>
      </c>
      <c r="D16">
        <v>99.99</v>
      </c>
      <c r="E16" t="s">
        <v>167</v>
      </c>
    </row>
    <row r="17" spans="1:5" x14ac:dyDescent="0.25">
      <c r="A17" s="68" t="s">
        <v>162</v>
      </c>
      <c r="B17" t="s">
        <v>196</v>
      </c>
      <c r="C17" t="s">
        <v>197</v>
      </c>
      <c r="D17">
        <v>99.99</v>
      </c>
      <c r="E17" t="s">
        <v>167</v>
      </c>
    </row>
    <row r="18" spans="1:5" x14ac:dyDescent="0.25">
      <c r="A18" s="68" t="s">
        <v>162</v>
      </c>
      <c r="B18" t="s">
        <v>198</v>
      </c>
      <c r="C18" t="s">
        <v>199</v>
      </c>
      <c r="D18">
        <v>0.01</v>
      </c>
      <c r="E18" t="s">
        <v>167</v>
      </c>
    </row>
    <row r="19" spans="1:5" x14ac:dyDescent="0.25">
      <c r="A19" s="68" t="s">
        <v>162</v>
      </c>
      <c r="B19" t="s">
        <v>200</v>
      </c>
      <c r="C19" t="s">
        <v>201</v>
      </c>
      <c r="D19">
        <v>9.1000000000000004E-3</v>
      </c>
      <c r="E19" t="s">
        <v>167</v>
      </c>
    </row>
    <row r="20" spans="1:5" x14ac:dyDescent="0.25">
      <c r="A20" s="68" t="s">
        <v>162</v>
      </c>
      <c r="B20" t="s">
        <v>202</v>
      </c>
      <c r="C20" t="s">
        <v>203</v>
      </c>
      <c r="D20">
        <v>99.99</v>
      </c>
      <c r="E20" t="s">
        <v>167</v>
      </c>
    </row>
    <row r="21" spans="1:5" x14ac:dyDescent="0.25">
      <c r="A21" s="68" t="s">
        <v>162</v>
      </c>
      <c r="B21" t="s">
        <v>204</v>
      </c>
      <c r="C21" t="s">
        <v>205</v>
      </c>
      <c r="D21">
        <v>99.99</v>
      </c>
      <c r="E21" t="s">
        <v>167</v>
      </c>
    </row>
    <row r="22" spans="1:5" x14ac:dyDescent="0.25">
      <c r="A22" s="68" t="s">
        <v>162</v>
      </c>
      <c r="B22" t="s">
        <v>206</v>
      </c>
      <c r="C22" t="s">
        <v>207</v>
      </c>
      <c r="D22">
        <v>99.99</v>
      </c>
      <c r="E22" t="s">
        <v>167</v>
      </c>
    </row>
    <row r="23" spans="1:5" x14ac:dyDescent="0.25">
      <c r="A23" s="68" t="s">
        <v>162</v>
      </c>
      <c r="B23" t="s">
        <v>208</v>
      </c>
      <c r="C23" t="s">
        <v>209</v>
      </c>
      <c r="D23">
        <v>99.99</v>
      </c>
      <c r="E23" t="s">
        <v>167</v>
      </c>
    </row>
    <row r="24" spans="1:5" x14ac:dyDescent="0.25">
      <c r="A24" s="68" t="s">
        <v>162</v>
      </c>
      <c r="B24" t="s">
        <v>210</v>
      </c>
      <c r="C24" t="s">
        <v>211</v>
      </c>
      <c r="D24">
        <v>99.99</v>
      </c>
      <c r="E24" t="s">
        <v>167</v>
      </c>
    </row>
    <row r="25" spans="1:5" x14ac:dyDescent="0.25">
      <c r="A25" s="68" t="s">
        <v>162</v>
      </c>
      <c r="B25" t="s">
        <v>212</v>
      </c>
      <c r="C25" t="s">
        <v>213</v>
      </c>
      <c r="D25">
        <v>9.0010000000000003E-3</v>
      </c>
      <c r="E25" t="s">
        <v>167</v>
      </c>
    </row>
    <row r="26" spans="1:5" x14ac:dyDescent="0.25">
      <c r="A26" s="68" t="s">
        <v>162</v>
      </c>
      <c r="B26" t="s">
        <v>214</v>
      </c>
      <c r="C26" t="s">
        <v>215</v>
      </c>
      <c r="D26">
        <v>0.01</v>
      </c>
      <c r="E26" t="s">
        <v>167</v>
      </c>
    </row>
    <row r="27" spans="1:5" x14ac:dyDescent="0.25">
      <c r="A27" s="68" t="s">
        <v>162</v>
      </c>
      <c r="B27" t="s">
        <v>216</v>
      </c>
      <c r="C27" t="s">
        <v>217</v>
      </c>
      <c r="D27">
        <v>0.01</v>
      </c>
      <c r="E27" t="s">
        <v>167</v>
      </c>
    </row>
    <row r="28" spans="1:5" x14ac:dyDescent="0.25">
      <c r="A28" s="68" t="s">
        <v>162</v>
      </c>
      <c r="B28" t="s">
        <v>218</v>
      </c>
      <c r="C28" t="s">
        <v>219</v>
      </c>
      <c r="D28">
        <v>0.01</v>
      </c>
      <c r="E28" t="s">
        <v>167</v>
      </c>
    </row>
    <row r="29" spans="1:5" x14ac:dyDescent="0.25">
      <c r="A29" s="68" t="s">
        <v>162</v>
      </c>
      <c r="B29" t="s">
        <v>220</v>
      </c>
      <c r="C29" t="s">
        <v>221</v>
      </c>
      <c r="D29">
        <v>99.99</v>
      </c>
      <c r="E29" t="s">
        <v>222</v>
      </c>
    </row>
    <row r="30" spans="1:5" x14ac:dyDescent="0.25">
      <c r="A30" s="68" t="s">
        <v>162</v>
      </c>
      <c r="B30" t="s">
        <v>223</v>
      </c>
      <c r="C30" t="s">
        <v>224</v>
      </c>
      <c r="D30">
        <v>99.99</v>
      </c>
      <c r="E30" t="s">
        <v>225</v>
      </c>
    </row>
    <row r="31" spans="1:5" x14ac:dyDescent="0.25">
      <c r="A31" s="68" t="s">
        <v>162</v>
      </c>
      <c r="B31" t="s">
        <v>226</v>
      </c>
      <c r="C31" t="s">
        <v>227</v>
      </c>
      <c r="D31">
        <v>99.99</v>
      </c>
      <c r="E31" t="s">
        <v>225</v>
      </c>
    </row>
    <row r="32" spans="1:5" x14ac:dyDescent="0.25">
      <c r="A32" s="68" t="s">
        <v>162</v>
      </c>
      <c r="B32" t="s">
        <v>228</v>
      </c>
      <c r="C32" t="s">
        <v>229</v>
      </c>
      <c r="D32">
        <v>9.4999999999999998E-3</v>
      </c>
      <c r="E32" t="s">
        <v>167</v>
      </c>
    </row>
    <row r="33" spans="1:5" x14ac:dyDescent="0.25">
      <c r="A33" s="68" t="s">
        <v>162</v>
      </c>
      <c r="B33" t="s">
        <v>230</v>
      </c>
      <c r="C33" t="s">
        <v>231</v>
      </c>
      <c r="D33">
        <v>0.01</v>
      </c>
      <c r="E33" t="s">
        <v>167</v>
      </c>
    </row>
    <row r="34" spans="1:5" x14ac:dyDescent="0.25">
      <c r="A34" s="68" t="s">
        <v>162</v>
      </c>
      <c r="B34" t="s">
        <v>232</v>
      </c>
      <c r="C34" t="s">
        <v>233</v>
      </c>
      <c r="D34">
        <v>0.01</v>
      </c>
      <c r="E34" t="s">
        <v>167</v>
      </c>
    </row>
    <row r="35" spans="1:5" x14ac:dyDescent="0.25">
      <c r="A35" s="68" t="s">
        <v>162</v>
      </c>
      <c r="B35" t="s">
        <v>234</v>
      </c>
      <c r="C35" t="s">
        <v>235</v>
      </c>
      <c r="D35">
        <v>9.4000000000000004E-3</v>
      </c>
      <c r="E35" t="s">
        <v>167</v>
      </c>
    </row>
    <row r="36" spans="1:5" x14ac:dyDescent="0.25">
      <c r="A36" s="68" t="s">
        <v>162</v>
      </c>
      <c r="B36" t="s">
        <v>236</v>
      </c>
      <c r="C36" t="s">
        <v>237</v>
      </c>
      <c r="D36">
        <v>9.2499999999999995E-3</v>
      </c>
      <c r="E36" t="s">
        <v>167</v>
      </c>
    </row>
    <row r="37" spans="1:5" x14ac:dyDescent="0.25">
      <c r="A37" s="68" t="s">
        <v>162</v>
      </c>
    </row>
    <row r="38" spans="1:5" x14ac:dyDescent="0.25">
      <c r="A38" s="68" t="s">
        <v>162</v>
      </c>
    </row>
    <row r="39" spans="1:5" x14ac:dyDescent="0.25">
      <c r="A39" s="68" t="s">
        <v>162</v>
      </c>
    </row>
    <row r="40" spans="1:5" x14ac:dyDescent="0.25">
      <c r="A40" s="68" t="s">
        <v>162</v>
      </c>
    </row>
    <row r="41" spans="1:5" x14ac:dyDescent="0.25">
      <c r="A41" s="68" t="s">
        <v>162</v>
      </c>
    </row>
    <row r="42" spans="1:5" x14ac:dyDescent="0.25">
      <c r="A42" s="68" t="s">
        <v>162</v>
      </c>
    </row>
    <row r="43" spans="1:5" x14ac:dyDescent="0.25">
      <c r="A43" s="68" t="s">
        <v>162</v>
      </c>
    </row>
    <row r="44" spans="1:5" x14ac:dyDescent="0.25">
      <c r="A44" s="68" t="s">
        <v>162</v>
      </c>
    </row>
    <row r="45" spans="1:5" x14ac:dyDescent="0.25">
      <c r="A45" s="68" t="s">
        <v>162</v>
      </c>
    </row>
    <row r="46" spans="1:5" x14ac:dyDescent="0.25">
      <c r="A46" s="68" t="s">
        <v>162</v>
      </c>
    </row>
    <row r="47" spans="1:5" x14ac:dyDescent="0.25">
      <c r="A47" s="68" t="s">
        <v>162</v>
      </c>
    </row>
    <row r="48" spans="1:5" x14ac:dyDescent="0.25">
      <c r="A48" s="68" t="s">
        <v>162</v>
      </c>
    </row>
    <row r="49" spans="1:1" x14ac:dyDescent="0.25">
      <c r="A49" s="68" t="s">
        <v>162</v>
      </c>
    </row>
    <row r="50" spans="1:1" x14ac:dyDescent="0.25">
      <c r="A50" s="68" t="s">
        <v>162</v>
      </c>
    </row>
    <row r="51" spans="1:1" x14ac:dyDescent="0.25">
      <c r="A51" s="68" t="s">
        <v>162</v>
      </c>
    </row>
    <row r="52" spans="1:1" x14ac:dyDescent="0.25">
      <c r="A52" s="68" t="s">
        <v>162</v>
      </c>
    </row>
    <row r="53" spans="1:1" x14ac:dyDescent="0.25">
      <c r="A53" s="68" t="s">
        <v>162</v>
      </c>
    </row>
    <row r="54" spans="1:1" x14ac:dyDescent="0.25">
      <c r="A54" s="68" t="s">
        <v>162</v>
      </c>
    </row>
    <row r="55" spans="1:1" x14ac:dyDescent="0.25">
      <c r="A55" s="68" t="s">
        <v>162</v>
      </c>
    </row>
    <row r="56" spans="1:1" x14ac:dyDescent="0.25">
      <c r="A56" s="68" t="s">
        <v>162</v>
      </c>
    </row>
    <row r="57" spans="1:1" x14ac:dyDescent="0.25">
      <c r="A57" s="68" t="s">
        <v>162</v>
      </c>
    </row>
    <row r="58" spans="1:1" x14ac:dyDescent="0.25">
      <c r="A58" s="68" t="s">
        <v>162</v>
      </c>
    </row>
    <row r="59" spans="1:1" x14ac:dyDescent="0.25">
      <c r="A59" s="68" t="s">
        <v>162</v>
      </c>
    </row>
    <row r="60" spans="1:1" x14ac:dyDescent="0.25">
      <c r="A60" s="68" t="s">
        <v>162</v>
      </c>
    </row>
    <row r="61" spans="1:1" x14ac:dyDescent="0.25">
      <c r="A61" s="68" t="s">
        <v>162</v>
      </c>
    </row>
    <row r="62" spans="1:1" x14ac:dyDescent="0.25">
      <c r="A62" s="68" t="s">
        <v>162</v>
      </c>
    </row>
    <row r="63" spans="1:1" x14ac:dyDescent="0.25">
      <c r="A63" s="68" t="s">
        <v>162</v>
      </c>
    </row>
    <row r="64" spans="1:1" x14ac:dyDescent="0.25">
      <c r="A64" s="68" t="s">
        <v>162</v>
      </c>
    </row>
    <row r="65" spans="1:1" x14ac:dyDescent="0.25">
      <c r="A65" s="68" t="s">
        <v>162</v>
      </c>
    </row>
    <row r="66" spans="1:1" x14ac:dyDescent="0.25">
      <c r="A66" s="68" t="s">
        <v>162</v>
      </c>
    </row>
    <row r="67" spans="1:1" x14ac:dyDescent="0.25">
      <c r="A67" s="68" t="s">
        <v>162</v>
      </c>
    </row>
    <row r="68" spans="1:1" x14ac:dyDescent="0.25">
      <c r="A68" s="68" t="s">
        <v>162</v>
      </c>
    </row>
    <row r="69" spans="1:1" x14ac:dyDescent="0.25">
      <c r="A69" s="68" t="s">
        <v>162</v>
      </c>
    </row>
    <row r="70" spans="1:1" x14ac:dyDescent="0.25">
      <c r="A70" s="68" t="s">
        <v>162</v>
      </c>
    </row>
    <row r="71" spans="1:1" x14ac:dyDescent="0.25">
      <c r="A71" s="68" t="s">
        <v>162</v>
      </c>
    </row>
    <row r="72" spans="1:1" x14ac:dyDescent="0.25">
      <c r="A72" s="68" t="s">
        <v>162</v>
      </c>
    </row>
    <row r="73" spans="1:1" x14ac:dyDescent="0.25">
      <c r="A73" s="68" t="s">
        <v>162</v>
      </c>
    </row>
    <row r="74" spans="1:1" x14ac:dyDescent="0.25">
      <c r="A74" s="68" t="s">
        <v>162</v>
      </c>
    </row>
    <row r="75" spans="1:1" x14ac:dyDescent="0.25">
      <c r="A75" s="68" t="s">
        <v>162</v>
      </c>
    </row>
    <row r="76" spans="1:1" x14ac:dyDescent="0.25">
      <c r="A76" s="68" t="s">
        <v>162</v>
      </c>
    </row>
    <row r="77" spans="1:1" x14ac:dyDescent="0.25">
      <c r="A77" s="68" t="s">
        <v>162</v>
      </c>
    </row>
    <row r="78" spans="1:1" x14ac:dyDescent="0.25">
      <c r="A78" s="68" t="s">
        <v>162</v>
      </c>
    </row>
    <row r="79" spans="1:1" x14ac:dyDescent="0.25">
      <c r="A79" s="68" t="s">
        <v>162</v>
      </c>
    </row>
    <row r="80" spans="1:1" x14ac:dyDescent="0.25">
      <c r="A80" s="68" t="s">
        <v>162</v>
      </c>
    </row>
    <row r="81" spans="1:1" x14ac:dyDescent="0.25">
      <c r="A81" s="68" t="s">
        <v>162</v>
      </c>
    </row>
    <row r="82" spans="1:1" x14ac:dyDescent="0.25">
      <c r="A82" s="68" t="s">
        <v>162</v>
      </c>
    </row>
    <row r="83" spans="1:1" x14ac:dyDescent="0.25">
      <c r="A83" s="68" t="s">
        <v>162</v>
      </c>
    </row>
    <row r="84" spans="1:1" x14ac:dyDescent="0.25">
      <c r="A84" s="68" t="s">
        <v>162</v>
      </c>
    </row>
    <row r="85" spans="1:1" x14ac:dyDescent="0.25">
      <c r="A85" s="68" t="s">
        <v>162</v>
      </c>
    </row>
    <row r="86" spans="1:1" x14ac:dyDescent="0.25">
      <c r="A86" s="68" t="s">
        <v>162</v>
      </c>
    </row>
    <row r="87" spans="1:1" x14ac:dyDescent="0.25">
      <c r="A87" s="68" t="s">
        <v>162</v>
      </c>
    </row>
    <row r="88" spans="1:1" x14ac:dyDescent="0.25">
      <c r="A88" s="68" t="s">
        <v>162</v>
      </c>
    </row>
    <row r="89" spans="1:1" x14ac:dyDescent="0.25">
      <c r="A89" s="68" t="s">
        <v>162</v>
      </c>
    </row>
    <row r="90" spans="1:1" x14ac:dyDescent="0.25">
      <c r="A90" s="68" t="s">
        <v>162</v>
      </c>
    </row>
    <row r="91" spans="1:1" x14ac:dyDescent="0.25">
      <c r="A91" s="68" t="s">
        <v>162</v>
      </c>
    </row>
    <row r="92" spans="1:1" x14ac:dyDescent="0.25">
      <c r="A92" s="68" t="s">
        <v>162</v>
      </c>
    </row>
    <row r="93" spans="1:1" x14ac:dyDescent="0.25">
      <c r="A93" s="68" t="s">
        <v>162</v>
      </c>
    </row>
    <row r="94" spans="1:1" x14ac:dyDescent="0.25">
      <c r="A94" s="68" t="s">
        <v>162</v>
      </c>
    </row>
    <row r="95" spans="1:1" x14ac:dyDescent="0.25">
      <c r="A95" s="68" t="s">
        <v>162</v>
      </c>
    </row>
    <row r="96" spans="1:1" x14ac:dyDescent="0.25">
      <c r="A96" s="68" t="s">
        <v>162</v>
      </c>
    </row>
    <row r="97" spans="1:1" x14ac:dyDescent="0.25">
      <c r="A97" s="68" t="s">
        <v>162</v>
      </c>
    </row>
    <row r="98" spans="1:1" x14ac:dyDescent="0.25">
      <c r="A98" s="68" t="s">
        <v>162</v>
      </c>
    </row>
    <row r="99" spans="1:1" x14ac:dyDescent="0.25">
      <c r="A99" s="68" t="s">
        <v>162</v>
      </c>
    </row>
    <row r="100" spans="1:1" x14ac:dyDescent="0.25">
      <c r="A100" s="68" t="s">
        <v>162</v>
      </c>
    </row>
    <row r="101" spans="1:1" x14ac:dyDescent="0.25">
      <c r="A101" t="s">
        <v>162</v>
      </c>
    </row>
    <row r="102" spans="1:1" x14ac:dyDescent="0.25">
      <c r="A102" t="s">
        <v>162</v>
      </c>
    </row>
    <row r="103" spans="1:1" x14ac:dyDescent="0.25">
      <c r="A103" t="s">
        <v>162</v>
      </c>
    </row>
    <row r="104" spans="1:1" x14ac:dyDescent="0.25">
      <c r="A104" t="s">
        <v>162</v>
      </c>
    </row>
    <row r="105" spans="1:1" x14ac:dyDescent="0.25">
      <c r="A105" t="s">
        <v>162</v>
      </c>
    </row>
    <row r="106" spans="1:1" x14ac:dyDescent="0.25">
      <c r="A106" t="s">
        <v>162</v>
      </c>
    </row>
    <row r="107" spans="1:1" x14ac:dyDescent="0.25">
      <c r="A107" t="s">
        <v>162</v>
      </c>
    </row>
    <row r="108" spans="1:1" x14ac:dyDescent="0.25">
      <c r="A108" t="s">
        <v>162</v>
      </c>
    </row>
    <row r="109" spans="1:1" x14ac:dyDescent="0.25">
      <c r="A109" t="s">
        <v>162</v>
      </c>
    </row>
    <row r="110" spans="1:1" x14ac:dyDescent="0.25">
      <c r="A110" t="s">
        <v>162</v>
      </c>
    </row>
    <row r="111" spans="1:1" x14ac:dyDescent="0.25">
      <c r="A111" t="s">
        <v>162</v>
      </c>
    </row>
    <row r="112" spans="1:1" x14ac:dyDescent="0.25">
      <c r="A112" t="s">
        <v>162</v>
      </c>
    </row>
    <row r="113" spans="1:1" x14ac:dyDescent="0.25">
      <c r="A113" t="s">
        <v>162</v>
      </c>
    </row>
    <row r="114" spans="1:1" x14ac:dyDescent="0.25">
      <c r="A114" t="s">
        <v>162</v>
      </c>
    </row>
    <row r="115" spans="1:1" x14ac:dyDescent="0.25">
      <c r="A115" t="s">
        <v>162</v>
      </c>
    </row>
    <row r="116" spans="1:1" x14ac:dyDescent="0.25">
      <c r="A116" t="s">
        <v>162</v>
      </c>
    </row>
    <row r="117" spans="1:1" x14ac:dyDescent="0.25">
      <c r="A117" t="s">
        <v>162</v>
      </c>
    </row>
    <row r="118" spans="1:1" x14ac:dyDescent="0.25">
      <c r="A118" t="s">
        <v>162</v>
      </c>
    </row>
    <row r="119" spans="1:1" x14ac:dyDescent="0.25">
      <c r="A119" t="s">
        <v>162</v>
      </c>
    </row>
    <row r="120" spans="1:1" x14ac:dyDescent="0.25">
      <c r="A120" t="s">
        <v>162</v>
      </c>
    </row>
    <row r="121" spans="1:1" x14ac:dyDescent="0.25">
      <c r="A121" t="s">
        <v>162</v>
      </c>
    </row>
    <row r="122" spans="1:1" x14ac:dyDescent="0.25">
      <c r="A122" t="s">
        <v>162</v>
      </c>
    </row>
    <row r="123" spans="1:1" x14ac:dyDescent="0.25">
      <c r="A123" t="s">
        <v>162</v>
      </c>
    </row>
    <row r="124" spans="1:1" x14ac:dyDescent="0.25">
      <c r="A124" t="s">
        <v>162</v>
      </c>
    </row>
    <row r="125" spans="1:1" x14ac:dyDescent="0.25">
      <c r="A125" t="s">
        <v>162</v>
      </c>
    </row>
    <row r="126" spans="1:1" x14ac:dyDescent="0.25">
      <c r="A126" t="s">
        <v>162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C64"/>
  <sheetViews>
    <sheetView view="pageBreakPreview" topLeftCell="Y2" zoomScale="112" zoomScaleNormal="98" zoomScaleSheetLayoutView="112" workbookViewId="0">
      <selection activeCell="Y11" sqref="Y11"/>
    </sheetView>
  </sheetViews>
  <sheetFormatPr defaultColWidth="8.85546875" defaultRowHeight="12.75" x14ac:dyDescent="0.2"/>
  <cols>
    <col min="1" max="1" width="44" style="2" customWidth="1"/>
    <col min="2" max="105" width="16.5703125" style="2" customWidth="1"/>
    <col min="106" max="16384" width="8.85546875" style="2"/>
  </cols>
  <sheetData>
    <row r="1" spans="1:105" s="9" customFormat="1" ht="15" hidden="1" x14ac:dyDescent="0.25">
      <c r="B1" s="9">
        <v>70342</v>
      </c>
      <c r="C1" s="5">
        <v>70343</v>
      </c>
      <c r="D1" s="5">
        <v>70344</v>
      </c>
      <c r="E1" s="5">
        <v>70346</v>
      </c>
      <c r="F1" s="5">
        <v>70348</v>
      </c>
      <c r="G1" s="5">
        <v>70350</v>
      </c>
      <c r="H1" s="5">
        <v>70352</v>
      </c>
      <c r="I1" s="5">
        <v>70358</v>
      </c>
      <c r="J1" s="5">
        <v>70361</v>
      </c>
      <c r="K1" s="5">
        <v>70364</v>
      </c>
      <c r="L1" s="5">
        <v>70365</v>
      </c>
      <c r="M1" s="5">
        <v>70366</v>
      </c>
      <c r="N1" s="5">
        <v>70367</v>
      </c>
      <c r="O1" s="9">
        <v>70368</v>
      </c>
      <c r="P1" s="10">
        <v>70373</v>
      </c>
      <c r="Q1" s="9">
        <v>70374</v>
      </c>
      <c r="R1" s="5">
        <v>70375</v>
      </c>
      <c r="S1" s="5">
        <v>70340</v>
      </c>
      <c r="T1" s="5">
        <v>70349</v>
      </c>
      <c r="U1" s="5">
        <v>70362</v>
      </c>
      <c r="V1" s="5">
        <v>70370</v>
      </c>
      <c r="W1" s="5">
        <v>70371</v>
      </c>
      <c r="X1" s="5">
        <v>70372</v>
      </c>
      <c r="Y1" s="5">
        <v>70377</v>
      </c>
      <c r="Z1" s="5">
        <v>70378</v>
      </c>
      <c r="AA1" s="9">
        <v>70376</v>
      </c>
      <c r="AB1" s="10">
        <v>70379</v>
      </c>
      <c r="AC1" s="9">
        <v>70381</v>
      </c>
      <c r="AD1" s="9">
        <v>70363</v>
      </c>
      <c r="AE1" s="9">
        <v>70354</v>
      </c>
      <c r="AF1" s="9">
        <v>70357</v>
      </c>
      <c r="AG1" s="9">
        <v>70369</v>
      </c>
      <c r="AH1" s="9">
        <v>70341</v>
      </c>
      <c r="AI1" s="9">
        <v>70345</v>
      </c>
      <c r="AJ1" s="9">
        <v>70347</v>
      </c>
      <c r="CQ1" s="6"/>
    </row>
    <row r="2" spans="1:105" s="9" customFormat="1" ht="15" x14ac:dyDescent="0.25">
      <c r="C2" s="5"/>
      <c r="D2" s="5"/>
      <c r="E2" s="5"/>
      <c r="F2" s="5"/>
      <c r="G2" s="5"/>
      <c r="H2" s="5"/>
      <c r="I2" s="5"/>
      <c r="J2" s="5"/>
      <c r="K2" s="5"/>
      <c r="L2" s="5"/>
      <c r="M2" s="5"/>
      <c r="N2" s="5"/>
      <c r="P2" s="10"/>
      <c r="R2" s="5"/>
      <c r="S2" s="5"/>
      <c r="T2" s="5"/>
      <c r="U2" s="5"/>
      <c r="V2" s="5"/>
      <c r="W2" s="5"/>
      <c r="X2" s="5"/>
      <c r="Y2" s="5"/>
      <c r="Z2" s="5"/>
      <c r="AB2" s="10"/>
      <c r="CQ2" s="6"/>
    </row>
    <row r="3" spans="1:105" s="9" customFormat="1" ht="15" x14ac:dyDescent="0.25">
      <c r="C3" s="5"/>
      <c r="D3" s="5"/>
      <c r="E3" s="5"/>
      <c r="F3" s="5"/>
      <c r="G3" s="5"/>
      <c r="H3" s="5"/>
      <c r="I3" s="5"/>
      <c r="J3" s="5"/>
      <c r="K3" s="5"/>
      <c r="L3" s="5"/>
      <c r="M3" s="5"/>
      <c r="N3" s="5"/>
      <c r="P3" s="10"/>
      <c r="R3" s="5"/>
      <c r="S3" s="5"/>
      <c r="T3" s="5"/>
      <c r="U3" s="5"/>
      <c r="V3" s="5"/>
      <c r="W3" s="5"/>
      <c r="X3" s="5"/>
      <c r="Y3" s="5"/>
      <c r="Z3" s="5"/>
      <c r="AB3" s="10"/>
      <c r="CQ3" s="6"/>
    </row>
    <row r="4" spans="1:105" s="9" customFormat="1" ht="15" x14ac:dyDescent="0.25">
      <c r="C4" s="5"/>
      <c r="D4" s="5"/>
      <c r="E4" s="5"/>
      <c r="F4" s="5"/>
      <c r="G4" s="5"/>
      <c r="H4" s="5"/>
      <c r="I4" s="5"/>
      <c r="J4" s="5"/>
      <c r="K4" s="5"/>
      <c r="L4" s="5"/>
      <c r="M4" s="5"/>
      <c r="N4" s="5"/>
      <c r="P4" s="10"/>
      <c r="R4" s="5"/>
      <c r="S4" s="5"/>
      <c r="T4" s="5"/>
      <c r="U4" s="5"/>
      <c r="V4" s="5"/>
      <c r="W4" s="5"/>
      <c r="X4" s="5"/>
      <c r="Y4" s="5"/>
      <c r="Z4" s="5"/>
      <c r="AB4" s="10"/>
      <c r="CQ4" s="6"/>
    </row>
    <row r="5" spans="1:105" s="9" customFormat="1" ht="15" x14ac:dyDescent="0.25">
      <c r="C5" s="5"/>
      <c r="D5" s="5"/>
      <c r="E5" s="5"/>
      <c r="F5" s="5"/>
      <c r="G5" s="5"/>
      <c r="H5" s="5"/>
      <c r="I5" s="5"/>
      <c r="J5" s="5"/>
      <c r="K5" s="5"/>
      <c r="L5" s="5"/>
      <c r="M5" s="5"/>
      <c r="N5" s="5"/>
      <c r="P5" s="10"/>
      <c r="R5" s="5"/>
      <c r="S5" s="5"/>
      <c r="T5" s="5"/>
      <c r="U5" s="5"/>
      <c r="V5" s="5"/>
      <c r="W5" s="5"/>
      <c r="X5" s="5"/>
      <c r="Y5" s="5"/>
      <c r="Z5" s="5"/>
      <c r="AB5" s="10"/>
      <c r="CQ5" s="6"/>
    </row>
    <row r="6" spans="1:105" s="9" customFormat="1" ht="15" x14ac:dyDescent="0.25">
      <c r="C6" s="5"/>
      <c r="D6" s="5"/>
      <c r="E6" s="5"/>
      <c r="F6" s="5"/>
      <c r="G6" s="5"/>
      <c r="H6" s="5"/>
      <c r="I6" s="5"/>
      <c r="J6" s="5"/>
      <c r="K6" s="5"/>
      <c r="L6" s="5"/>
      <c r="M6" s="5"/>
      <c r="N6" s="5"/>
      <c r="P6" s="10"/>
      <c r="R6" s="5"/>
      <c r="S6" s="5"/>
      <c r="T6" s="5"/>
      <c r="U6" s="5"/>
      <c r="V6" s="5"/>
      <c r="W6" s="5"/>
      <c r="X6" s="5"/>
      <c r="Y6" s="5"/>
      <c r="Z6" s="5"/>
      <c r="AB6" s="10"/>
      <c r="CQ6" s="6"/>
    </row>
    <row r="7" spans="1:105" s="9" customFormat="1" ht="15" x14ac:dyDescent="0.25">
      <c r="C7" s="5"/>
      <c r="D7" s="5"/>
      <c r="E7" s="5"/>
      <c r="F7" s="5"/>
      <c r="G7" s="5"/>
      <c r="H7" s="5"/>
      <c r="I7" s="5"/>
      <c r="J7" s="5"/>
      <c r="K7" s="5"/>
      <c r="L7" s="5"/>
      <c r="M7" s="5"/>
      <c r="N7" s="5"/>
      <c r="P7" s="10"/>
      <c r="R7" s="5"/>
      <c r="S7" s="5"/>
      <c r="T7" s="5"/>
      <c r="U7" s="5"/>
      <c r="V7" s="5"/>
      <c r="W7" s="5"/>
      <c r="X7" s="5"/>
      <c r="Y7" s="5"/>
      <c r="Z7" s="5"/>
      <c r="AB7" s="10"/>
      <c r="CQ7" s="6"/>
    </row>
    <row r="8" spans="1:105" s="9" customFormat="1" ht="15" x14ac:dyDescent="0.25">
      <c r="C8" s="5"/>
      <c r="D8" s="5"/>
      <c r="E8" s="5"/>
      <c r="F8" s="5"/>
      <c r="G8" s="5"/>
      <c r="H8" s="5"/>
      <c r="I8" s="5"/>
      <c r="J8" s="5"/>
      <c r="K8" s="5"/>
      <c r="L8" s="5"/>
      <c r="M8" s="5"/>
      <c r="N8" s="5"/>
      <c r="P8" s="10"/>
      <c r="R8" s="5"/>
      <c r="S8" s="5"/>
      <c r="T8" s="5"/>
      <c r="U8" s="5"/>
      <c r="V8" s="5"/>
      <c r="W8" s="5"/>
      <c r="X8" s="5"/>
      <c r="Y8" s="5"/>
      <c r="Z8" s="5"/>
      <c r="AB8" s="10"/>
      <c r="CQ8" s="6"/>
    </row>
    <row r="9" spans="1:105" s="9" customFormat="1" ht="15" x14ac:dyDescent="0.25">
      <c r="C9" s="5"/>
      <c r="D9" s="5"/>
      <c r="E9" s="5"/>
      <c r="F9" s="5"/>
      <c r="G9" s="5"/>
      <c r="H9" s="5"/>
      <c r="I9" s="5"/>
      <c r="J9" s="5"/>
      <c r="K9" s="5"/>
      <c r="L9" s="5"/>
      <c r="M9" s="5"/>
      <c r="N9" s="5"/>
      <c r="P9" s="10"/>
      <c r="R9" s="5"/>
      <c r="S9" s="5"/>
      <c r="T9" s="5"/>
      <c r="U9" s="5"/>
      <c r="V9" s="5"/>
      <c r="W9" s="5"/>
      <c r="X9" s="5"/>
      <c r="Y9" s="5"/>
      <c r="Z9" s="5"/>
      <c r="AB9" s="10"/>
      <c r="CQ9" s="6"/>
    </row>
    <row r="10" spans="1:105" s="9" customFormat="1" ht="15" x14ac:dyDescent="0.25">
      <c r="C10" s="5"/>
      <c r="D10" s="5"/>
      <c r="E10" s="5"/>
      <c r="F10" s="5"/>
      <c r="G10" s="5"/>
      <c r="H10" s="5"/>
      <c r="I10" s="5"/>
      <c r="J10" s="5"/>
      <c r="K10" s="5"/>
      <c r="L10" s="5"/>
      <c r="M10" s="5"/>
      <c r="N10" s="5"/>
      <c r="P10" s="10"/>
      <c r="R10" s="5"/>
      <c r="S10" s="5"/>
      <c r="T10" s="5"/>
      <c r="U10" s="5"/>
      <c r="V10" s="5"/>
      <c r="W10" s="5"/>
      <c r="X10" s="5"/>
      <c r="Y10" s="5"/>
      <c r="Z10" s="5"/>
      <c r="AB10" s="10"/>
      <c r="CQ10" s="6"/>
    </row>
    <row r="11" spans="1:105" s="7" customFormat="1" ht="99.75" customHeight="1" x14ac:dyDescent="0.25">
      <c r="B11" s="78" t="str">
        <f>VLOOKUP(B$1,Main!$B$19:$C$2510,2,FALSE)</f>
        <v>Tyler Road Limited Partnership</v>
      </c>
      <c r="C11" s="78" t="str">
        <f>VLOOKUP(C$1,Main!$B$19:$C$2510,2,FALSE)</f>
        <v>West Manchester Limited Partnership</v>
      </c>
      <c r="D11" s="78" t="str">
        <f>VLOOKUP(D$1,Main!$B$19:$C$2510,2,FALSE)</f>
        <v xml:space="preserve">Naaman's Creek Limited Partnership </v>
      </c>
      <c r="E11" s="78" t="str">
        <f>VLOOKUP(E$1,Main!$B$19:$C$2510,2,FALSE)</f>
        <v>Lower Salford Limited Partnership</v>
      </c>
      <c r="F11" s="78" t="str">
        <f>VLOOKUP(F$1,Main!$B$19:$C$2510,2,FALSE)</f>
        <v>Bethlehem Village Limited Partnership</v>
      </c>
      <c r="G11" s="78" t="str">
        <f>VLOOKUP(G$1,Main!$B$19:$C$2510,2,FALSE)</f>
        <v>Easton Limited Partnership</v>
      </c>
      <c r="H11" s="78" t="str">
        <f>VLOOKUP(H$1,Main!$B$19:$C$2510,2,FALSE)</f>
        <v>Somerset Commons LLLP</v>
      </c>
      <c r="I11" s="78" t="str">
        <f>VLOOKUP(I$1,Main!$B$19:$C$2510,2,FALSE)</f>
        <v>Ellicott City II Limited Partnership</v>
      </c>
      <c r="J11" s="78" t="str">
        <f>VLOOKUP(J$1,Main!$B$19:$C$2510,2,FALSE)</f>
        <v>Hickory Ridge Village LLLP</v>
      </c>
      <c r="K11" s="78" t="str">
        <f>VLOOKUP(K$1,Main!$B$19:$C$2510,2,FALSE)</f>
        <v>Woodbridge Commons LLLP</v>
      </c>
      <c r="L11" s="78" t="str">
        <f>VLOOKUP(L$1,Main!$B$19:$C$2510,2,FALSE)</f>
        <v>Park View at Bel Air II LLLP</v>
      </c>
      <c r="M11" s="78" t="str">
        <f>VLOOKUP(M$1,Main!$B$19:$C$2510,2,FALSE)</f>
        <v>Abingdon II LLLP</v>
      </c>
      <c r="N11" s="84" t="str">
        <f>VLOOKUP(N$1,Main!$B$19:$C$2510,2,FALSE)</f>
        <v>College Parkway LLLP</v>
      </c>
      <c r="O11" s="84" t="str">
        <f>VLOOKUP(O$1,Main!$B$19:$C$2510,2,FALSE)</f>
        <v>Glen Burnie LLLP</v>
      </c>
      <c r="P11" s="84" t="str">
        <f>VLOOKUP(P$1,Main!$B$19:$C$2510,2,FALSE)</f>
        <v>Coldspring Limited Partnership</v>
      </c>
      <c r="Q11" s="84" t="str">
        <f>VLOOKUP(Q$1,Main!$B$19:$C$2510,2,FALSE)</f>
        <v>Parkville LLLP</v>
      </c>
      <c r="R11" s="84" t="str">
        <f>VLOOKUP(R$1,Main!$B$19:$C$2510,2,FALSE)</f>
        <v>Woodlawn Apartments Limited Partnership</v>
      </c>
      <c r="S11" s="84" t="str">
        <f>VLOOKUP(S$1,Main!$B$19:$C$2510,2,FALSE)</f>
        <v>Catonsville LLLP</v>
      </c>
      <c r="T11" s="84" t="str">
        <f>VLOOKUP(T$1,Main!$B$19:$C$2510,2,FALSE)</f>
        <v>Salisbury LLLP</v>
      </c>
      <c r="U11" s="84" t="str">
        <f>VLOOKUP(U$1,Main!$B$19:$C$2510,2,FALSE)</f>
        <v>Snowden River LLLP</v>
      </c>
      <c r="V11" s="84" t="str">
        <f>VLOOKUP(V$1,Main!$B$19:$C$2510,2,FALSE)</f>
        <v>Ashland LLLP</v>
      </c>
      <c r="W11" s="84" t="str">
        <f>VLOOKUP(W$1,Main!$B$19:$C$2510,2,FALSE)</f>
        <v>Fullerton, LLLP</v>
      </c>
      <c r="X11" s="84" t="str">
        <f>VLOOKUP(X$1,Main!$B$19:$C$2510,2,FALSE)</f>
        <v>Ashland Park View LLLP</v>
      </c>
      <c r="Y11" s="84" t="str">
        <f>VLOOKUP(Y$1,Main!$B$19:$C$2510,2,FALSE)</f>
        <v>Randallstown, LLLP</v>
      </c>
      <c r="Z11" s="78" t="str">
        <f>VLOOKUP(Z$1,Main!$B$19:$C$2510,2,FALSE)</f>
        <v>Rosedale, LLLP</v>
      </c>
      <c r="AA11" s="78" t="str">
        <f>VLOOKUP(AA$1,Main!$B$19:$C$2510,2,FALSE)</f>
        <v>Miramar LLLP</v>
      </c>
      <c r="AB11" s="78" t="str">
        <f>VLOOKUP(AB$1,Main!$B$19:$C$2510,2,FALSE)</f>
        <v>Timothy House LLLP</v>
      </c>
      <c r="AC11" s="78" t="str">
        <f>VLOOKUP(AC$1,Main!$B$19:$C$2510,2,FALSE)</f>
        <v>Aberdeen Commons LLLP</v>
      </c>
      <c r="AD11" s="78" t="str">
        <f>VLOOKUP(AD$1,Main!$B$19:$C$2510,2,FALSE)</f>
        <v>Columbia LLLP</v>
      </c>
      <c r="AE11" s="78" t="str">
        <f>VLOOKUP(AE$1,Main!$B$19:$C$2510,2,FALSE)</f>
        <v>Laurel LLLP</v>
      </c>
      <c r="AF11" s="78" t="str">
        <f>VLOOKUP(AF$1,Main!$B$19:$C$2510,2,FALSE)</f>
        <v>Emerson LLLP</v>
      </c>
      <c r="AG11" s="78" t="str">
        <f>VLOOKUP(AG$1,Main!$B$19:$C$2510,2,FALSE)</f>
        <v>Severna Park LLLP</v>
      </c>
      <c r="AH11" s="78" t="str">
        <f>VLOOKUP(AH$1,Main!$B$19:$C$2510,2,FALSE)</f>
        <v>South Pantops Limited Partnership</v>
      </c>
      <c r="AI11" s="78" t="str">
        <f>VLOOKUP(AI$1,Main!$B$19:$C$2510,2,FALSE)</f>
        <v>York Commons Limited Partnership LLLP</v>
      </c>
      <c r="AJ11" s="46" t="str">
        <f>VLOOKUP(AJ$1,Main!$B$19:$C$2510,2,FALSE)</f>
        <v>Cheltenham Park View LP II</v>
      </c>
      <c r="AK11" s="79" t="s">
        <v>367</v>
      </c>
      <c r="AL11" s="46" t="e">
        <f>VLOOKUP(AL$1,Main!$B$19:$C$2510,2,FALSE)</f>
        <v>#N/A</v>
      </c>
      <c r="AM11" s="46" t="e">
        <f>VLOOKUP(AM$1,Main!$B$19:$C$2510,2,FALSE)</f>
        <v>#N/A</v>
      </c>
      <c r="AN11" s="46" t="e">
        <f>VLOOKUP(AN$1,Main!$B$19:$C$2510,2,FALSE)</f>
        <v>#N/A</v>
      </c>
      <c r="AO11" s="46" t="e">
        <f>VLOOKUP(AO$1,Main!$B$19:$C$2510,2,FALSE)</f>
        <v>#N/A</v>
      </c>
      <c r="AP11" s="46" t="e">
        <f>VLOOKUP(AP$1,Main!$B$19:$C$2510,2,FALSE)</f>
        <v>#N/A</v>
      </c>
      <c r="AQ11" s="46" t="e">
        <f>VLOOKUP(AQ$1,Main!$B$19:$C$2510,2,FALSE)</f>
        <v>#N/A</v>
      </c>
      <c r="AR11" s="46" t="e">
        <f>VLOOKUP(AR$1,Main!$B$19:$C$2510,2,FALSE)</f>
        <v>#N/A</v>
      </c>
      <c r="AS11" s="46" t="e">
        <f>VLOOKUP(AS$1,Main!$B$19:$C$2510,2,FALSE)</f>
        <v>#N/A</v>
      </c>
      <c r="AT11" s="46" t="e">
        <f>VLOOKUP(AT$1,Main!$B$19:$C$2510,2,FALSE)</f>
        <v>#N/A</v>
      </c>
      <c r="AU11" s="46" t="e">
        <f>VLOOKUP(AU$1,Main!$B$19:$C$2510,2,FALSE)</f>
        <v>#N/A</v>
      </c>
      <c r="AV11" s="46" t="e">
        <f>VLOOKUP(AV$1,Main!$B$19:$C$2510,2,FALSE)</f>
        <v>#N/A</v>
      </c>
      <c r="AW11" s="46" t="e">
        <f>VLOOKUP(AW$1,Main!$B$19:$C$2510,2,FALSE)</f>
        <v>#N/A</v>
      </c>
      <c r="AX11" s="46" t="e">
        <f>VLOOKUP(AX$1,Main!$B$19:$C$2510,2,FALSE)</f>
        <v>#N/A</v>
      </c>
      <c r="AY11" s="46" t="e">
        <f>VLOOKUP(AY$1,Main!$B$19:$C$2510,2,FALSE)</f>
        <v>#N/A</v>
      </c>
      <c r="AZ11" s="46" t="e">
        <f>VLOOKUP(AZ$1,Main!$B$19:$C$2510,2,FALSE)</f>
        <v>#N/A</v>
      </c>
      <c r="BA11" s="46" t="e">
        <f>VLOOKUP(BA$1,Main!$B$19:$C$2510,2,FALSE)</f>
        <v>#N/A</v>
      </c>
      <c r="BB11" s="46" t="e">
        <f>VLOOKUP(BB$1,Main!$B$19:$C$2510,2,FALSE)</f>
        <v>#N/A</v>
      </c>
      <c r="BC11" s="46" t="e">
        <f>VLOOKUP(BC$1,Main!$B$19:$C$2510,2,FALSE)</f>
        <v>#N/A</v>
      </c>
      <c r="BD11" s="46" t="e">
        <f>VLOOKUP(BD$1,Main!$B$19:$C$2510,2,FALSE)</f>
        <v>#N/A</v>
      </c>
      <c r="BE11" s="46" t="e">
        <f>VLOOKUP(BE$1,Main!$B$19:$C$2510,2,FALSE)</f>
        <v>#N/A</v>
      </c>
      <c r="BF11" s="46" t="e">
        <f>VLOOKUP(BF$1,Main!$B$19:$C$2510,2,FALSE)</f>
        <v>#N/A</v>
      </c>
      <c r="BG11" s="46" t="e">
        <f>VLOOKUP(BG$1,Main!$B$19:$C$2510,2,FALSE)</f>
        <v>#N/A</v>
      </c>
      <c r="BH11" s="46" t="e">
        <f>VLOOKUP(BH$1,Main!$B$19:$C$2510,2,FALSE)</f>
        <v>#N/A</v>
      </c>
      <c r="BI11" s="46" t="e">
        <f>VLOOKUP(BI$1,Main!$B$19:$C$2510,2,FALSE)</f>
        <v>#N/A</v>
      </c>
      <c r="BJ11" s="46" t="e">
        <f>VLOOKUP(BJ$1,Main!$B$19:$C$2510,2,FALSE)</f>
        <v>#N/A</v>
      </c>
      <c r="BK11" s="46" t="e">
        <f>VLOOKUP(BK$1,Main!$B$19:$C$2510,2,FALSE)</f>
        <v>#N/A</v>
      </c>
      <c r="BL11" s="46" t="e">
        <f>VLOOKUP(BL$1,Main!$B$19:$C$2510,2,FALSE)</f>
        <v>#N/A</v>
      </c>
      <c r="BM11" s="46" t="e">
        <f>VLOOKUP(BM$1,Main!$B$19:$C$2510,2,FALSE)</f>
        <v>#N/A</v>
      </c>
      <c r="BN11" s="46" t="e">
        <f>VLOOKUP(BN$1,Main!$B$19:$C$2510,2,FALSE)</f>
        <v>#N/A</v>
      </c>
      <c r="BO11" s="46" t="e">
        <f>VLOOKUP(BO$1,Main!$B$19:$C$2510,2,FALSE)</f>
        <v>#N/A</v>
      </c>
      <c r="BP11" s="46" t="e">
        <f>VLOOKUP(BP$1,Main!$B$19:$C$2510,2,FALSE)</f>
        <v>#N/A</v>
      </c>
      <c r="BQ11" s="46" t="e">
        <f>VLOOKUP(BQ$1,Main!$B$19:$C$2510,2,FALSE)</f>
        <v>#N/A</v>
      </c>
      <c r="BR11" s="46" t="e">
        <f>VLOOKUP(BR$1,Main!$B$19:$C$2510,2,FALSE)</f>
        <v>#N/A</v>
      </c>
      <c r="BS11" s="46" t="e">
        <f>VLOOKUP(BS$1,Main!$B$19:$C$2510,2,FALSE)</f>
        <v>#N/A</v>
      </c>
      <c r="BT11" s="46" t="e">
        <f>VLOOKUP(BT$1,Main!$B$19:$C$2510,2,FALSE)</f>
        <v>#N/A</v>
      </c>
      <c r="BU11" s="46" t="e">
        <f>VLOOKUP(BU$1,Main!$B$19:$C$2510,2,FALSE)</f>
        <v>#N/A</v>
      </c>
      <c r="BV11" s="46" t="e">
        <f>VLOOKUP(BV$1,Main!$B$19:$C$2510,2,FALSE)</f>
        <v>#N/A</v>
      </c>
      <c r="BW11" s="46" t="e">
        <f>VLOOKUP(BW$1,Main!$B$19:$C$2510,2,FALSE)</f>
        <v>#N/A</v>
      </c>
      <c r="BX11" s="46" t="e">
        <f>VLOOKUP(BX$1,Main!$B$19:$C$2510,2,FALSE)</f>
        <v>#N/A</v>
      </c>
      <c r="BY11" s="46" t="e">
        <f>VLOOKUP(BY$1,Main!$B$19:$C$2510,2,FALSE)</f>
        <v>#N/A</v>
      </c>
      <c r="BZ11" s="46" t="e">
        <f>VLOOKUP(BZ$1,Main!$B$19:$C$2510,2,FALSE)</f>
        <v>#N/A</v>
      </c>
      <c r="CA11" s="46" t="e">
        <f>VLOOKUP(CA$1,Main!$B$19:$C$2510,2,FALSE)</f>
        <v>#N/A</v>
      </c>
      <c r="CB11" s="46" t="e">
        <f>VLOOKUP(CB$1,Main!$B$19:$C$2510,2,FALSE)</f>
        <v>#N/A</v>
      </c>
      <c r="CC11" s="46" t="e">
        <f>VLOOKUP(CC$1,Main!$B$19:$C$2510,2,FALSE)</f>
        <v>#N/A</v>
      </c>
      <c r="CD11" s="46" t="e">
        <f>VLOOKUP(CD$1,Main!$B$19:$C$2510,2,FALSE)</f>
        <v>#N/A</v>
      </c>
      <c r="CE11" s="46" t="e">
        <f>VLOOKUP(CE$1,Main!$B$19:$C$2510,2,FALSE)</f>
        <v>#N/A</v>
      </c>
      <c r="CF11" s="46" t="e">
        <f>VLOOKUP(CF$1,Main!$B$19:$C$2510,2,FALSE)</f>
        <v>#N/A</v>
      </c>
      <c r="CG11" s="46" t="e">
        <f>VLOOKUP(CG$1,Main!$B$19:$C$2510,2,FALSE)</f>
        <v>#N/A</v>
      </c>
      <c r="CH11" s="46" t="e">
        <f>VLOOKUP(CH$1,Main!$B$19:$C$2510,2,FALSE)</f>
        <v>#N/A</v>
      </c>
      <c r="CI11" s="46" t="e">
        <f>VLOOKUP(CI$1,Main!$B$19:$C$2510,2,FALSE)</f>
        <v>#N/A</v>
      </c>
      <c r="CJ11" s="46" t="e">
        <f>VLOOKUP(CJ$1,Main!$B$19:$C$2510,2,FALSE)</f>
        <v>#N/A</v>
      </c>
      <c r="CK11" s="46" t="e">
        <f>VLOOKUP(CK$1,Main!$B$19:$C$2510,2,FALSE)</f>
        <v>#N/A</v>
      </c>
      <c r="CL11" s="46" t="e">
        <f>VLOOKUP(CL$1,Main!$B$19:$C$2510,2,FALSE)</f>
        <v>#N/A</v>
      </c>
      <c r="CM11" s="46" t="e">
        <f>VLOOKUP(CM$1,Main!$B$19:$C$2510,2,FALSE)</f>
        <v>#N/A</v>
      </c>
      <c r="CN11" s="46" t="e">
        <f>VLOOKUP(CN$1,Main!$B$19:$C$2510,2,FALSE)</f>
        <v>#N/A</v>
      </c>
      <c r="CO11" s="46" t="e">
        <f>VLOOKUP(CO$1,Main!$B$19:$C$2510,2,FALSE)</f>
        <v>#N/A</v>
      </c>
      <c r="CP11" s="46" t="e">
        <f>VLOOKUP(CP$1,Main!$B$19:$C$2510,2,FALSE)</f>
        <v>#N/A</v>
      </c>
      <c r="CQ11" s="46" t="e">
        <f>VLOOKUP(CQ$1,Main!$B$19:$C$2510,2,FALSE)</f>
        <v>#N/A</v>
      </c>
      <c r="CR11" s="46" t="e">
        <f>VLOOKUP(CR$1,Main!$B$19:$C$2510,2,FALSE)</f>
        <v>#N/A</v>
      </c>
      <c r="CS11" s="46" t="e">
        <f>VLOOKUP(CS$1,Main!$B$19:$C$2510,2,FALSE)</f>
        <v>#N/A</v>
      </c>
      <c r="CT11" s="46" t="e">
        <f>VLOOKUP(CT$1,Main!$B$19:$C$2510,2,FALSE)</f>
        <v>#N/A</v>
      </c>
      <c r="CU11" s="46" t="e">
        <f>VLOOKUP(CU$1,Main!$B$19:$C$2510,2,FALSE)</f>
        <v>#N/A</v>
      </c>
      <c r="CV11" s="46" t="e">
        <f>VLOOKUP(CV$1,Main!$B$19:$C$2510,2,FALSE)</f>
        <v>#N/A</v>
      </c>
      <c r="CW11" s="46" t="e">
        <f>VLOOKUP(CW$1,Main!$B$19:$C$2510,2,FALSE)</f>
        <v>#N/A</v>
      </c>
      <c r="CX11" s="46" t="e">
        <f>VLOOKUP(CX$1,Main!$B$19:$C$2510,2,FALSE)</f>
        <v>#N/A</v>
      </c>
      <c r="CY11" s="46" t="e">
        <f>VLOOKUP(CY$1,Main!$B$19:$C$2510,2,FALSE)</f>
        <v>#N/A</v>
      </c>
      <c r="CZ11" s="46" t="e">
        <f>VLOOKUP(CZ$1,Main!$B$19:$C$2510,2,FALSE)</f>
        <v>#N/A</v>
      </c>
      <c r="DA11" s="46" t="e">
        <f>VLOOKUP(DA$1,Main!$B$19:$C$2510,2,FALSE)</f>
        <v>#N/A</v>
      </c>
    </row>
    <row r="13" spans="1:105" x14ac:dyDescent="0.2">
      <c r="A13" s="61" t="s">
        <v>147</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row>
    <row r="14" spans="1:105" s="40" customFormat="1" x14ac:dyDescent="0.2">
      <c r="A14" s="2"/>
    </row>
    <row r="15" spans="1:105" s="43" customFormat="1" x14ac:dyDescent="0.2">
      <c r="A15" s="62" t="s">
        <v>148</v>
      </c>
      <c r="B15" s="39">
        <f>IF(B$1,SUMIFS('BalSht Data'!$H$2:$H$2050,'BalSht Data'!$G$2:$G$2050,$A15,'BalSht Data'!$A$2:$A$2050,B$1),#N/A)</f>
        <v>214886</v>
      </c>
      <c r="C15" s="39">
        <f>IF(C$1,SUMIFS('BalSht Data'!$H$2:$H$2050,'BalSht Data'!$G$2:$G$2050,$A15,'BalSht Data'!$A$2:$A$2050,C$1),#N/A)</f>
        <v>413494</v>
      </c>
      <c r="D15" s="39">
        <f>IF(D$1,SUMIFS('BalSht Data'!$H$2:$H$2050,'BalSht Data'!$G$2:$G$2050,$A15,'BalSht Data'!$A$2:$A$2050,D$1),#N/A)</f>
        <v>769214</v>
      </c>
      <c r="E15" s="39">
        <f>IF(E$1,SUMIFS('BalSht Data'!$H$2:$H$2050,'BalSht Data'!$G$2:$G$2050,$A15,'BalSht Data'!$A$2:$A$2050,E$1),#N/A)</f>
        <v>714855</v>
      </c>
      <c r="F15" s="39">
        <f>IF(F$1,SUMIFS('BalSht Data'!$H$2:$H$2050,'BalSht Data'!$G$2:$G$2050,$A15,'BalSht Data'!$A$2:$A$2050,F$1),#N/A)</f>
        <v>1324724</v>
      </c>
      <c r="G15" s="39">
        <f>IF(G$1,SUMIFS('BalSht Data'!$H$2:$H$2050,'BalSht Data'!$G$2:$G$2050,$A15,'BalSht Data'!$A$2:$A$2050,G$1),#N/A)</f>
        <v>208760</v>
      </c>
      <c r="H15" s="39">
        <f>IF(H$1,SUMIFS('BalSht Data'!$H$2:$H$2050,'BalSht Data'!$G$2:$G$2050,$A15,'BalSht Data'!$A$2:$A$2050,H$1),#N/A)</f>
        <v>1212591</v>
      </c>
      <c r="I15" s="39">
        <f>IF(I$1,SUMIFS('BalSht Data'!$H$2:$H$2050,'BalSht Data'!$G$2:$G$2050,$A15,'BalSht Data'!$A$2:$A$2050,I$1),#N/A)</f>
        <v>0</v>
      </c>
      <c r="J15" s="39">
        <f>IF(J$1,SUMIFS('BalSht Data'!$H$2:$H$2050,'BalSht Data'!$G$2:$G$2050,$A15,'BalSht Data'!$A$2:$A$2050,J$1),#N/A)</f>
        <v>0</v>
      </c>
      <c r="K15" s="39">
        <f>IF(K$1,SUMIFS('BalSht Data'!$H$2:$H$2050,'BalSht Data'!$G$2:$G$2050,$A15,'BalSht Data'!$A$2:$A$2050,K$1),#N/A)</f>
        <v>2044951</v>
      </c>
      <c r="L15" s="39">
        <f>IF(L$1,SUMIFS('BalSht Data'!$H$2:$H$2050,'BalSht Data'!$G$2:$G$2050,$A15,'BalSht Data'!$A$2:$A$2050,L$1),#N/A)</f>
        <v>749491</v>
      </c>
      <c r="M15" s="39">
        <f>IF(M$1,SUMIFS('BalSht Data'!$H$2:$H$2050,'BalSht Data'!$G$2:$G$2050,$A15,'BalSht Data'!$A$2:$A$2050,M$1),#N/A)</f>
        <v>667744</v>
      </c>
      <c r="N15" s="39">
        <f>IF(N$1,SUMIFS('BalSht Data'!$H$2:$H$2050,'BalSht Data'!$G$2:$G$2050,$A15,'BalSht Data'!$A$2:$A$2050,N$1),#N/A)</f>
        <v>1879000</v>
      </c>
      <c r="O15" s="39">
        <f>IF(O$1,SUMIFS('BalSht Data'!$H$2:$H$2050,'BalSht Data'!$G$2:$G$2050,$A15,'BalSht Data'!$A$2:$A$2050,O$1),#N/A)</f>
        <v>652531</v>
      </c>
      <c r="P15" s="39">
        <f>IF(P$1,SUMIFS('BalSht Data'!$H$2:$H$2050,'BalSht Data'!$G$2:$G$2050,$A15,'BalSht Data'!$A$2:$A$2050,P$1),#N/A)</f>
        <v>6063</v>
      </c>
      <c r="Q15" s="39">
        <f>IF(Q$1,SUMIFS('BalSht Data'!$H$2:$H$2050,'BalSht Data'!$G$2:$G$2050,$A15,'BalSht Data'!$A$2:$A$2050,Q$1),#N/A)</f>
        <v>400612</v>
      </c>
      <c r="R15" s="39">
        <f>IF(R$1,SUMIFS('BalSht Data'!$H$2:$H$2050,'BalSht Data'!$G$2:$G$2050,$A15,'BalSht Data'!$A$2:$A$2050,R$1),#N/A)</f>
        <v>210936</v>
      </c>
      <c r="S15" s="39">
        <f>IF(S$1,SUMIFS('BalSht Data'!$H$2:$H$2050,'BalSht Data'!$G$2:$G$2050,$A15,'BalSht Data'!$A$2:$A$2050,S$1),#N/A)</f>
        <v>578132</v>
      </c>
      <c r="T15" s="39">
        <f>IF(T$1,SUMIFS('BalSht Data'!$H$2:$H$2050,'BalSht Data'!$G$2:$G$2050,$A15,'BalSht Data'!$A$2:$A$2050,T$1),#N/A)</f>
        <v>827264</v>
      </c>
      <c r="U15" s="39">
        <f>IF(U$1,SUMIFS('BalSht Data'!$H$2:$H$2050,'BalSht Data'!$G$2:$G$2050,$A15,'BalSht Data'!$A$2:$A$2050,U$1),#N/A)</f>
        <v>0</v>
      </c>
      <c r="V15" s="39">
        <f>IF(V$1,SUMIFS('BalSht Data'!$H$2:$H$2050,'BalSht Data'!$G$2:$G$2050,$A15,'BalSht Data'!$A$2:$A$2050,V$1),#N/A)</f>
        <v>784640</v>
      </c>
      <c r="W15" s="39">
        <f>IF(W$1,SUMIFS('BalSht Data'!$H$2:$H$2050,'BalSht Data'!$G$2:$G$2050,$A15,'BalSht Data'!$A$2:$A$2050,W$1),#N/A)</f>
        <v>776886</v>
      </c>
      <c r="X15" s="39">
        <f>IF(X$1,SUMIFS('BalSht Data'!$H$2:$H$2050,'BalSht Data'!$G$2:$G$2050,$A15,'BalSht Data'!$A$2:$A$2050,X$1),#N/A)</f>
        <v>764647</v>
      </c>
      <c r="Y15" s="39">
        <f>IF(Y$1,SUMIFS('BalSht Data'!$H$2:$H$2050,'BalSht Data'!$G$2:$G$2050,$A15,'BalSht Data'!$A$2:$A$2050,Y$1),#N/A)</f>
        <v>685537</v>
      </c>
      <c r="Z15" s="39">
        <f>IF(Z$1,SUMIFS('BalSht Data'!$H$2:$H$2050,'BalSht Data'!$G$2:$G$2050,$A15,'BalSht Data'!$A$2:$A$2050,Z$1),#N/A)</f>
        <v>901719</v>
      </c>
      <c r="AA15" s="39">
        <f>IF(AA$1,SUMIFS('BalSht Data'!$H$2:$H$2050,'BalSht Data'!$G$2:$G$2050,$A15,'BalSht Data'!$A$2:$A$2050,AA$1),#N/A)</f>
        <v>654265</v>
      </c>
      <c r="AB15" s="39">
        <f>IF(AB$1,SUMIFS('BalSht Data'!$H$2:$H$2050,'BalSht Data'!$G$2:$G$2050,$A15,'BalSht Data'!$A$2:$A$2050,AB$1),#N/A)</f>
        <v>921411</v>
      </c>
      <c r="AC15" s="39">
        <v>2137417</v>
      </c>
      <c r="AD15" s="39">
        <f>IF(AD$1,SUMIFS('BalSht Data'!$H$2:$H$2050,'BalSht Data'!$G$2:$G$2050,$A15,'BalSht Data'!$A$2:$A$2050,AD$1),#N/A)</f>
        <v>1228734</v>
      </c>
      <c r="AE15" s="39">
        <f>IF(AE$1,SUMIFS('BalSht Data'!$H$2:$H$2050,'BalSht Data'!$G$2:$G$2050,$A15,'BalSht Data'!$A$2:$A$2050,AE$1),#N/A)</f>
        <v>0</v>
      </c>
      <c r="AF15" s="39">
        <v>0</v>
      </c>
      <c r="AG15" s="39">
        <f>IF(AG$1,SUMIFS('BalSht Data'!$H$2:$H$2050,'BalSht Data'!$G$2:$G$2050,$A15,'BalSht Data'!$A$2:$A$2050,AG$1),#N/A)</f>
        <v>1947185</v>
      </c>
      <c r="AH15" s="39">
        <f>IF(AH$1,SUMIFS('BalSht Data'!$H$2:$H$2050,'BalSht Data'!$G$2:$G$2050,$A15,'BalSht Data'!$A$2:$A$2050,AH$1),#N/A)</f>
        <v>954767</v>
      </c>
      <c r="AI15" s="39">
        <f>IF(AI$1,SUMIFS('BalSht Data'!$H$2:$H$2050,'BalSht Data'!$G$2:$G$2050,$A15,'BalSht Data'!$A$2:$A$2050,AI$1),#N/A)</f>
        <v>965229</v>
      </c>
      <c r="AJ15" s="39">
        <f>IF(AJ$1,SUMIFS('BalSht Data'!$H$2:$H$2050,'BalSht Data'!$G$2:$G$2050,$A15,'BalSht Data'!$A$2:$A$2050,AJ$1),#N/A)</f>
        <v>1220137</v>
      </c>
      <c r="AK15" s="39">
        <f>SUM(B15:AJ15)</f>
        <v>26817822</v>
      </c>
      <c r="AL15" s="39" t="e">
        <f>IF(AL$1,SUMIFS('BalSht Data'!$H$2:$H$2050,'BalSht Data'!$G$2:$G$2050,$A15,'BalSht Data'!$A$2:$A$2050,AL$1),#N/A)</f>
        <v>#N/A</v>
      </c>
      <c r="AM15" s="39" t="e">
        <f>IF(AM$1,SUMIFS('BalSht Data'!$H$2:$H$2050,'BalSht Data'!$G$2:$G$2050,$A15,'BalSht Data'!$A$2:$A$2050,AM$1),#N/A)</f>
        <v>#N/A</v>
      </c>
      <c r="AN15" s="39" t="e">
        <f>IF(AN$1,SUMIFS('BalSht Data'!$H$2:$H$2050,'BalSht Data'!$G$2:$G$2050,$A15,'BalSht Data'!$A$2:$A$2050,AN$1),#N/A)</f>
        <v>#N/A</v>
      </c>
      <c r="AO15" s="39" t="e">
        <f>IF(AO$1,SUMIFS('BalSht Data'!$H$2:$H$2050,'BalSht Data'!$G$2:$G$2050,$A15,'BalSht Data'!$A$2:$A$2050,AO$1),#N/A)</f>
        <v>#N/A</v>
      </c>
      <c r="AP15" s="39" t="e">
        <f>IF(AP$1,SUMIFS('BalSht Data'!$H$2:$H$2050,'BalSht Data'!$G$2:$G$2050,$A15,'BalSht Data'!$A$2:$A$2050,AP$1),#N/A)</f>
        <v>#N/A</v>
      </c>
      <c r="AQ15" s="39" t="e">
        <f>IF(AQ$1,SUMIFS('BalSht Data'!$H$2:$H$2050,'BalSht Data'!$G$2:$G$2050,$A15,'BalSht Data'!$A$2:$A$2050,AQ$1),#N/A)</f>
        <v>#N/A</v>
      </c>
      <c r="AR15" s="39" t="e">
        <f>IF(AR$1,SUMIFS('BalSht Data'!$H$2:$H$2050,'BalSht Data'!$G$2:$G$2050,$A15,'BalSht Data'!$A$2:$A$2050,AR$1),#N/A)</f>
        <v>#N/A</v>
      </c>
      <c r="AS15" s="39" t="e">
        <f>IF(AS$1,SUMIFS('BalSht Data'!$H$2:$H$2050,'BalSht Data'!$G$2:$G$2050,$A15,'BalSht Data'!$A$2:$A$2050,AS$1),#N/A)</f>
        <v>#N/A</v>
      </c>
      <c r="AT15" s="39" t="e">
        <f>IF(AT$1,SUMIFS('BalSht Data'!$H$2:$H$2050,'BalSht Data'!$G$2:$G$2050,$A15,'BalSht Data'!$A$2:$A$2050,AT$1),#N/A)</f>
        <v>#N/A</v>
      </c>
      <c r="AU15" s="39" t="e">
        <f>IF(AU$1,SUMIFS('BalSht Data'!$H$2:$H$2050,'BalSht Data'!$G$2:$G$2050,$A15,'BalSht Data'!$A$2:$A$2050,AU$1),#N/A)</f>
        <v>#N/A</v>
      </c>
      <c r="AV15" s="39" t="e">
        <f>IF(AV$1,SUMIFS('BalSht Data'!$H$2:$H$2050,'BalSht Data'!$G$2:$G$2050,$A15,'BalSht Data'!$A$2:$A$2050,AV$1),#N/A)</f>
        <v>#N/A</v>
      </c>
      <c r="AW15" s="39" t="e">
        <f>IF(AW$1,SUMIFS('BalSht Data'!$H$2:$H$2050,'BalSht Data'!$G$2:$G$2050,$A15,'BalSht Data'!$A$2:$A$2050,AW$1),#N/A)</f>
        <v>#N/A</v>
      </c>
      <c r="AX15" s="39" t="e">
        <f>IF(AX$1,SUMIFS('BalSht Data'!$H$2:$H$2050,'BalSht Data'!$G$2:$G$2050,$A15,'BalSht Data'!$A$2:$A$2050,AX$1),#N/A)</f>
        <v>#N/A</v>
      </c>
      <c r="AY15" s="39" t="e">
        <f>IF(AY$1,SUMIFS('BalSht Data'!$H$2:$H$2050,'BalSht Data'!$G$2:$G$2050,$A15,'BalSht Data'!$A$2:$A$2050,AY$1),#N/A)</f>
        <v>#N/A</v>
      </c>
      <c r="AZ15" s="39" t="e">
        <f>IF(AZ$1,SUMIFS('BalSht Data'!$H$2:$H$2050,'BalSht Data'!$G$2:$G$2050,$A15,'BalSht Data'!$A$2:$A$2050,AZ$1),#N/A)</f>
        <v>#N/A</v>
      </c>
      <c r="BA15" s="39" t="e">
        <f>IF(BA$1,SUMIFS('BalSht Data'!$H$2:$H$2050,'BalSht Data'!$G$2:$G$2050,$A15,'BalSht Data'!$A$2:$A$2050,BA$1),#N/A)</f>
        <v>#N/A</v>
      </c>
      <c r="BB15" s="39" t="e">
        <f>IF(BB$1,SUMIFS('BalSht Data'!$H$2:$H$2050,'BalSht Data'!$G$2:$G$2050,$A15,'BalSht Data'!$A$2:$A$2050,BB$1),#N/A)</f>
        <v>#N/A</v>
      </c>
      <c r="BC15" s="39" t="e">
        <f>IF(BC$1,SUMIFS('BalSht Data'!$H$2:$H$2050,'BalSht Data'!$G$2:$G$2050,$A15,'BalSht Data'!$A$2:$A$2050,BC$1),#N/A)</f>
        <v>#N/A</v>
      </c>
      <c r="BD15" s="39" t="e">
        <f>IF(BD$1,SUMIFS('BalSht Data'!$H$2:$H$2050,'BalSht Data'!$G$2:$G$2050,$A15,'BalSht Data'!$A$2:$A$2050,BD$1),#N/A)</f>
        <v>#N/A</v>
      </c>
      <c r="BE15" s="39" t="e">
        <f>IF(BE$1,SUMIFS('BalSht Data'!$H$2:$H$2050,'BalSht Data'!$G$2:$G$2050,$A15,'BalSht Data'!$A$2:$A$2050,BE$1),#N/A)</f>
        <v>#N/A</v>
      </c>
      <c r="BF15" s="39" t="e">
        <f>IF(BF$1,SUMIFS('BalSht Data'!$H$2:$H$2050,'BalSht Data'!$G$2:$G$2050,$A15,'BalSht Data'!$A$2:$A$2050,BF$1),#N/A)</f>
        <v>#N/A</v>
      </c>
      <c r="BG15" s="39" t="e">
        <f>IF(BG$1,SUMIFS('BalSht Data'!$H$2:$H$2050,'BalSht Data'!$G$2:$G$2050,$A15,'BalSht Data'!$A$2:$A$2050,BG$1),#N/A)</f>
        <v>#N/A</v>
      </c>
      <c r="BH15" s="39" t="e">
        <f>IF(BH$1,SUMIFS('BalSht Data'!$H$2:$H$2050,'BalSht Data'!$G$2:$G$2050,$A15,'BalSht Data'!$A$2:$A$2050,BH$1),#N/A)</f>
        <v>#N/A</v>
      </c>
      <c r="BI15" s="39" t="e">
        <f>IF(BI$1,SUMIFS('BalSht Data'!$H$2:$H$2050,'BalSht Data'!$G$2:$G$2050,$A15,'BalSht Data'!$A$2:$A$2050,BI$1),#N/A)</f>
        <v>#N/A</v>
      </c>
      <c r="BJ15" s="39" t="e">
        <f>IF(BJ$1,SUMIFS('BalSht Data'!$H$2:$H$2050,'BalSht Data'!$G$2:$G$2050,$A15,'BalSht Data'!$A$2:$A$2050,BJ$1),#N/A)</f>
        <v>#N/A</v>
      </c>
      <c r="BK15" s="39" t="e">
        <f>IF(BK$1,SUMIFS('BalSht Data'!$H$2:$H$2050,'BalSht Data'!$G$2:$G$2050,$A15,'BalSht Data'!$A$2:$A$2050,BK$1),#N/A)</f>
        <v>#N/A</v>
      </c>
      <c r="BL15" s="39" t="e">
        <f>IF(BL$1,SUMIFS('BalSht Data'!$H$2:$H$2050,'BalSht Data'!$G$2:$G$2050,$A15,'BalSht Data'!$A$2:$A$2050,BL$1),#N/A)</f>
        <v>#N/A</v>
      </c>
      <c r="BM15" s="39" t="e">
        <f>IF(BM$1,SUMIFS('BalSht Data'!$H$2:$H$2050,'BalSht Data'!$G$2:$G$2050,$A15,'BalSht Data'!$A$2:$A$2050,BM$1),#N/A)</f>
        <v>#N/A</v>
      </c>
      <c r="BN15" s="39" t="e">
        <f>IF(BN$1,SUMIFS('BalSht Data'!$H$2:$H$2050,'BalSht Data'!$G$2:$G$2050,$A15,'BalSht Data'!$A$2:$A$2050,BN$1),#N/A)</f>
        <v>#N/A</v>
      </c>
      <c r="BO15" s="39" t="e">
        <f>IF(BO$1,SUMIFS('BalSht Data'!$H$2:$H$2050,'BalSht Data'!$G$2:$G$2050,$A15,'BalSht Data'!$A$2:$A$2050,BO$1),#N/A)</f>
        <v>#N/A</v>
      </c>
      <c r="BP15" s="39" t="e">
        <f>IF(BP$1,SUMIFS('BalSht Data'!$H$2:$H$2050,'BalSht Data'!$G$2:$G$2050,$A15,'BalSht Data'!$A$2:$A$2050,BP$1),#N/A)</f>
        <v>#N/A</v>
      </c>
      <c r="BQ15" s="39" t="e">
        <f>IF(BQ$1,SUMIFS('BalSht Data'!$H$2:$H$2050,'BalSht Data'!$G$2:$G$2050,$A15,'BalSht Data'!$A$2:$A$2050,BQ$1),#N/A)</f>
        <v>#N/A</v>
      </c>
      <c r="BR15" s="39" t="e">
        <f>IF(BR$1,SUMIFS('BalSht Data'!$H$2:$H$2050,'BalSht Data'!$G$2:$G$2050,$A15,'BalSht Data'!$A$2:$A$2050,BR$1),#N/A)</f>
        <v>#N/A</v>
      </c>
      <c r="BS15" s="39" t="e">
        <f>IF(BS$1,SUMIFS('BalSht Data'!$H$2:$H$2050,'BalSht Data'!$G$2:$G$2050,$A15,'BalSht Data'!$A$2:$A$2050,BS$1),#N/A)</f>
        <v>#N/A</v>
      </c>
      <c r="BT15" s="39" t="e">
        <f>IF(BT$1,SUMIFS('BalSht Data'!$H$2:$H$2050,'BalSht Data'!$G$2:$G$2050,$A15,'BalSht Data'!$A$2:$A$2050,BT$1),#N/A)</f>
        <v>#N/A</v>
      </c>
      <c r="BU15" s="39" t="e">
        <f>IF(BU$1,SUMIFS('BalSht Data'!$H$2:$H$2050,'BalSht Data'!$G$2:$G$2050,$A15,'BalSht Data'!$A$2:$A$2050,BU$1),#N/A)</f>
        <v>#N/A</v>
      </c>
      <c r="BV15" s="39" t="e">
        <f>IF(BV$1,SUMIFS('BalSht Data'!$H$2:$H$2050,'BalSht Data'!$G$2:$G$2050,$A15,'BalSht Data'!$A$2:$A$2050,BV$1),#N/A)</f>
        <v>#N/A</v>
      </c>
      <c r="BW15" s="39" t="e">
        <f>IF(BW$1,SUMIFS('BalSht Data'!$H$2:$H$2050,'BalSht Data'!$G$2:$G$2050,$A15,'BalSht Data'!$A$2:$A$2050,BW$1),#N/A)</f>
        <v>#N/A</v>
      </c>
      <c r="BX15" s="39" t="e">
        <f>IF(BX$1,SUMIFS('BalSht Data'!$H$2:$H$2050,'BalSht Data'!$G$2:$G$2050,$A15,'BalSht Data'!$A$2:$A$2050,BX$1),#N/A)</f>
        <v>#N/A</v>
      </c>
      <c r="BY15" s="39" t="e">
        <f>IF(BY$1,SUMIFS('BalSht Data'!$H$2:$H$2050,'BalSht Data'!$G$2:$G$2050,$A15,'BalSht Data'!$A$2:$A$2050,BY$1),#N/A)</f>
        <v>#N/A</v>
      </c>
      <c r="BZ15" s="39" t="e">
        <f>IF(BZ$1,SUMIFS('BalSht Data'!$H$2:$H$2050,'BalSht Data'!$G$2:$G$2050,$A15,'BalSht Data'!$A$2:$A$2050,BZ$1),#N/A)</f>
        <v>#N/A</v>
      </c>
      <c r="CA15" s="39" t="e">
        <f>IF(CA$1,SUMIFS('BalSht Data'!$H$2:$H$2050,'BalSht Data'!$G$2:$G$2050,$A15,'BalSht Data'!$A$2:$A$2050,CA$1),#N/A)</f>
        <v>#N/A</v>
      </c>
      <c r="CB15" s="39" t="e">
        <f>IF(CB$1,SUMIFS('BalSht Data'!$H$2:$H$2050,'BalSht Data'!$G$2:$G$2050,$A15,'BalSht Data'!$A$2:$A$2050,CB$1),#N/A)</f>
        <v>#N/A</v>
      </c>
      <c r="CC15" s="39" t="e">
        <f>IF(CC$1,SUMIFS('BalSht Data'!$H$2:$H$2050,'BalSht Data'!$G$2:$G$2050,$A15,'BalSht Data'!$A$2:$A$2050,CC$1),#N/A)</f>
        <v>#N/A</v>
      </c>
      <c r="CD15" s="39" t="e">
        <f>IF(CD$1,SUMIFS('BalSht Data'!$H$2:$H$2050,'BalSht Data'!$G$2:$G$2050,$A15,'BalSht Data'!$A$2:$A$2050,CD$1),#N/A)</f>
        <v>#N/A</v>
      </c>
      <c r="CE15" s="39" t="e">
        <f>IF(CE$1,SUMIFS('BalSht Data'!$H$2:$H$2050,'BalSht Data'!$G$2:$G$2050,$A15,'BalSht Data'!$A$2:$A$2050,CE$1),#N/A)</f>
        <v>#N/A</v>
      </c>
      <c r="CF15" s="39" t="e">
        <f>IF(CF$1,SUMIFS('BalSht Data'!$H$2:$H$2050,'BalSht Data'!$G$2:$G$2050,$A15,'BalSht Data'!$A$2:$A$2050,CF$1),#N/A)</f>
        <v>#N/A</v>
      </c>
      <c r="CG15" s="39" t="e">
        <f>IF(CG$1,SUMIFS('BalSht Data'!$H$2:$H$2050,'BalSht Data'!$G$2:$G$2050,$A15,'BalSht Data'!$A$2:$A$2050,CG$1),#N/A)</f>
        <v>#N/A</v>
      </c>
      <c r="CH15" s="39" t="e">
        <f>IF(CH$1,SUMIFS('BalSht Data'!$H$2:$H$2050,'BalSht Data'!$G$2:$G$2050,$A15,'BalSht Data'!$A$2:$A$2050,CH$1),#N/A)</f>
        <v>#N/A</v>
      </c>
      <c r="CI15" s="39" t="e">
        <f>IF(CI$1,SUMIFS('BalSht Data'!$H$2:$H$2050,'BalSht Data'!$G$2:$G$2050,$A15,'BalSht Data'!$A$2:$A$2050,CI$1),#N/A)</f>
        <v>#N/A</v>
      </c>
      <c r="CJ15" s="39" t="e">
        <f>IF(CJ$1,SUMIFS('BalSht Data'!$H$2:$H$2050,'BalSht Data'!$G$2:$G$2050,$A15,'BalSht Data'!$A$2:$A$2050,CJ$1),#N/A)</f>
        <v>#N/A</v>
      </c>
      <c r="CK15" s="39" t="e">
        <f>IF(CK$1,SUMIFS('BalSht Data'!$H$2:$H$2050,'BalSht Data'!$G$2:$G$2050,$A15,'BalSht Data'!$A$2:$A$2050,CK$1),#N/A)</f>
        <v>#N/A</v>
      </c>
      <c r="CL15" s="39" t="e">
        <f>IF(CL$1,SUMIFS('BalSht Data'!$H$2:$H$2050,'BalSht Data'!$G$2:$G$2050,$A15,'BalSht Data'!$A$2:$A$2050,CL$1),#N/A)</f>
        <v>#N/A</v>
      </c>
      <c r="CM15" s="39" t="e">
        <f>IF(CM$1,SUMIFS('BalSht Data'!$H$2:$H$2050,'BalSht Data'!$G$2:$G$2050,$A15,'BalSht Data'!$A$2:$A$2050,CM$1),#N/A)</f>
        <v>#N/A</v>
      </c>
      <c r="CN15" s="39" t="e">
        <f>IF(CN$1,SUMIFS('BalSht Data'!$H$2:$H$2050,'BalSht Data'!$G$2:$G$2050,$A15,'BalSht Data'!$A$2:$A$2050,CN$1),#N/A)</f>
        <v>#N/A</v>
      </c>
      <c r="CO15" s="39" t="e">
        <f>IF(CO$1,SUMIFS('BalSht Data'!$H$2:$H$2050,'BalSht Data'!$G$2:$G$2050,$A15,'BalSht Data'!$A$2:$A$2050,CO$1),#N/A)</f>
        <v>#N/A</v>
      </c>
      <c r="CP15" s="39" t="e">
        <f>IF(CP$1,SUMIFS('BalSht Data'!$H$2:$H$2050,'BalSht Data'!$G$2:$G$2050,$A15,'BalSht Data'!$A$2:$A$2050,CP$1),#N/A)</f>
        <v>#N/A</v>
      </c>
      <c r="CQ15" s="39" t="e">
        <f>IF(CQ$1,SUMIFS('BalSht Data'!$H$2:$H$2050,'BalSht Data'!$G$2:$G$2050,$A15,'BalSht Data'!$A$2:$A$2050,CQ$1),#N/A)</f>
        <v>#N/A</v>
      </c>
      <c r="CR15" s="39" t="e">
        <f>IF(CR$1,SUMIFS('BalSht Data'!$H$2:$H$2050,'BalSht Data'!$G$2:$G$2050,$A15,'BalSht Data'!$A$2:$A$2050,CR$1),#N/A)</f>
        <v>#N/A</v>
      </c>
      <c r="CS15" s="39" t="e">
        <f>IF(CS$1,SUMIFS('BalSht Data'!$H$2:$H$2050,'BalSht Data'!$G$2:$G$2050,$A15,'BalSht Data'!$A$2:$A$2050,CS$1),#N/A)</f>
        <v>#N/A</v>
      </c>
      <c r="CT15" s="39" t="e">
        <f>IF(CT$1,SUMIFS('BalSht Data'!$H$2:$H$2050,'BalSht Data'!$G$2:$G$2050,$A15,'BalSht Data'!$A$2:$A$2050,CT$1),#N/A)</f>
        <v>#N/A</v>
      </c>
      <c r="CU15" s="39" t="e">
        <f>IF(CU$1,SUMIFS('BalSht Data'!$H$2:$H$2050,'BalSht Data'!$G$2:$G$2050,$A15,'BalSht Data'!$A$2:$A$2050,CU$1),#N/A)</f>
        <v>#N/A</v>
      </c>
      <c r="CV15" s="39" t="e">
        <f>IF(CV$1,SUMIFS('BalSht Data'!$H$2:$H$2050,'BalSht Data'!$G$2:$G$2050,$A15,'BalSht Data'!$A$2:$A$2050,CV$1),#N/A)</f>
        <v>#N/A</v>
      </c>
      <c r="CW15" s="39" t="e">
        <f>IF(CW$1,SUMIFS('BalSht Data'!$H$2:$H$2050,'BalSht Data'!$G$2:$G$2050,$A15,'BalSht Data'!$A$2:$A$2050,CW$1),#N/A)</f>
        <v>#N/A</v>
      </c>
      <c r="CX15" s="39" t="e">
        <f>IF(CX$1,SUMIFS('BalSht Data'!$H$2:$H$2050,'BalSht Data'!$G$2:$G$2050,$A15,'BalSht Data'!$A$2:$A$2050,CX$1),#N/A)</f>
        <v>#N/A</v>
      </c>
      <c r="CY15" s="39" t="e">
        <f>IF(CY$1,SUMIFS('BalSht Data'!$H$2:$H$2050,'BalSht Data'!$G$2:$G$2050,$A15,'BalSht Data'!$A$2:$A$2050,CY$1),#N/A)</f>
        <v>#N/A</v>
      </c>
      <c r="CZ15" s="39" t="e">
        <f>IF(CZ$1,SUMIFS('BalSht Data'!$H$2:$H$2050,'BalSht Data'!$G$2:$G$2050,$A15,'BalSht Data'!$A$2:$A$2050,CZ$1),#N/A)</f>
        <v>#N/A</v>
      </c>
      <c r="DA15" s="39" t="e">
        <f>IF(DA$1,SUMIFS('BalSht Data'!$H$2:$H$2050,'BalSht Data'!$G$2:$G$2050,$A15,'BalSht Data'!$A$2:$A$2050,DA$1),#N/A)</f>
        <v>#N/A</v>
      </c>
    </row>
    <row r="16" spans="1:105" s="40" customFormat="1" x14ac:dyDescent="0.2">
      <c r="A16" s="53" t="s">
        <v>13</v>
      </c>
      <c r="B16" s="43">
        <f>IF(B$1,SUMIFS('BalSht Data'!$H$2:$H$2050,'BalSht Data'!$G$2:$G$2050,$A16,'BalSht Data'!$A$2:$A$2050,B$1),#N/A)</f>
        <v>4335982</v>
      </c>
      <c r="C16" s="43">
        <f>IF(C$1,SUMIFS('BalSht Data'!$H$2:$H$2050,'BalSht Data'!$G$2:$G$2050,$A16,'BalSht Data'!$A$2:$A$2050,C$1),#N/A)</f>
        <v>4189975</v>
      </c>
      <c r="D16" s="43">
        <f>IF(D$1,SUMIFS('BalSht Data'!$H$2:$H$2050,'BalSht Data'!$G$2:$G$2050,$A16,'BalSht Data'!$A$2:$A$2050,D$1),#N/A)</f>
        <v>5148497</v>
      </c>
      <c r="E16" s="43">
        <f>IF(E$1,SUMIFS('BalSht Data'!$H$2:$H$2050,'BalSht Data'!$G$2:$G$2050,$A16,'BalSht Data'!$A$2:$A$2050,E$1),#N/A)</f>
        <v>9705285</v>
      </c>
      <c r="F16" s="43">
        <f>IF(F$1,SUMIFS('BalSht Data'!$H$2:$H$2050,'BalSht Data'!$G$2:$G$2050,$A16,'BalSht Data'!$A$2:$A$2050,F$1),#N/A)</f>
        <v>9314310</v>
      </c>
      <c r="G16" s="43">
        <f>IF(G$1,SUMIFS('BalSht Data'!$H$2:$H$2050,'BalSht Data'!$G$2:$G$2050,$A16,'BalSht Data'!$A$2:$A$2050,G$1),#N/A)</f>
        <v>4723007</v>
      </c>
      <c r="H16" s="43">
        <f>IF(H$1,SUMIFS('BalSht Data'!$H$2:$H$2050,'BalSht Data'!$G$2:$G$2050,$A16,'BalSht Data'!$A$2:$A$2050,H$1),#N/A)</f>
        <v>7792375</v>
      </c>
      <c r="I16" s="43">
        <f>IF(I$1,SUMIFS('BalSht Data'!$H$2:$H$2050,'BalSht Data'!$G$2:$G$2050,$A16,'BalSht Data'!$A$2:$A$2050,I$1),#N/A)</f>
        <v>6329049</v>
      </c>
      <c r="J16" s="43">
        <f>IF(J$1,SUMIFS('BalSht Data'!$H$2:$H$2050,'BalSht Data'!$G$2:$G$2050,$A16,'BalSht Data'!$A$2:$A$2050,J$1),#N/A)</f>
        <v>7380856</v>
      </c>
      <c r="K16" s="43">
        <f>IF(K$1,SUMIFS('BalSht Data'!$H$2:$H$2050,'BalSht Data'!$G$2:$G$2050,$A16,'BalSht Data'!$A$2:$A$2050,K$1),#N/A)</f>
        <v>11465916</v>
      </c>
      <c r="L16" s="43">
        <f>IF(L$1,SUMIFS('BalSht Data'!$H$2:$H$2050,'BalSht Data'!$G$2:$G$2050,$A16,'BalSht Data'!$A$2:$A$2050,L$1),#N/A)</f>
        <v>6710114</v>
      </c>
      <c r="M16" s="43">
        <f>IF(M$1,SUMIFS('BalSht Data'!$H$2:$H$2050,'BalSht Data'!$G$2:$G$2050,$A16,'BalSht Data'!$A$2:$A$2050,M$1),#N/A)</f>
        <v>6586026</v>
      </c>
      <c r="N16" s="43">
        <f>IF(N$1,SUMIFS('BalSht Data'!$H$2:$H$2050,'BalSht Data'!$G$2:$G$2050,$A16,'BalSht Data'!$A$2:$A$2050,N$1),#N/A)</f>
        <v>13720368</v>
      </c>
      <c r="O16" s="43">
        <f>IF(O$1,SUMIFS('BalSht Data'!$H$2:$H$2050,'BalSht Data'!$G$2:$G$2050,$A16,'BalSht Data'!$A$2:$A$2050,O$1),#N/A)</f>
        <v>7358498</v>
      </c>
      <c r="P16" s="43">
        <f>IF(P$1,SUMIFS('BalSht Data'!$H$2:$H$2050,'BalSht Data'!$G$2:$G$2050,$A16,'BalSht Data'!$A$2:$A$2050,P$1),#N/A)</f>
        <v>7468257</v>
      </c>
      <c r="Q16" s="43">
        <f>IF(Q$1,SUMIFS('BalSht Data'!$H$2:$H$2050,'BalSht Data'!$G$2:$G$2050,$A16,'BalSht Data'!$A$2:$A$2050,Q$1),#N/A)</f>
        <v>6694612</v>
      </c>
      <c r="R16" s="43">
        <f>IF(R$1,SUMIFS('BalSht Data'!$H$2:$H$2050,'BalSht Data'!$G$2:$G$2050,$A16,'BalSht Data'!$A$2:$A$2050,R$1),#N/A)</f>
        <v>6454815</v>
      </c>
      <c r="S16" s="43">
        <f>IF(S$1,SUMIFS('BalSht Data'!$H$2:$H$2050,'BalSht Data'!$G$2:$G$2050,$A16,'BalSht Data'!$A$2:$A$2050,S$1),#N/A)</f>
        <v>9123282</v>
      </c>
      <c r="T16" s="43">
        <f>IF(T$1,SUMIFS('BalSht Data'!$H$2:$H$2050,'BalSht Data'!$G$2:$G$2050,$A16,'BalSht Data'!$A$2:$A$2050,T$1),#N/A)</f>
        <v>10280874</v>
      </c>
      <c r="U16" s="43">
        <f>IF(U$1,SUMIFS('BalSht Data'!$H$2:$H$2050,'BalSht Data'!$G$2:$G$2050,$A16,'BalSht Data'!$A$2:$A$2050,U$1),#N/A)</f>
        <v>7786537</v>
      </c>
      <c r="V16" s="43">
        <f>IF(V$1,SUMIFS('BalSht Data'!$H$2:$H$2050,'BalSht Data'!$G$2:$G$2050,$A16,'BalSht Data'!$A$2:$A$2050,V$1),#N/A)</f>
        <v>10153070</v>
      </c>
      <c r="W16" s="43">
        <f>IF(W$1,SUMIFS('BalSht Data'!$H$2:$H$2050,'BalSht Data'!$G$2:$G$2050,$A16,'BalSht Data'!$A$2:$A$2050,W$1),#N/A)</f>
        <v>7320156</v>
      </c>
      <c r="X16" s="43">
        <f>IF(X$1,SUMIFS('BalSht Data'!$H$2:$H$2050,'BalSht Data'!$G$2:$G$2050,$A16,'BalSht Data'!$A$2:$A$2050,X$1),#N/A)</f>
        <v>7809239</v>
      </c>
      <c r="Y16" s="43">
        <f>IF(Y$1,SUMIFS('BalSht Data'!$H$2:$H$2050,'BalSht Data'!$G$2:$G$2050,$A16,'BalSht Data'!$A$2:$A$2050,Y$1),#N/A)</f>
        <v>7737101</v>
      </c>
      <c r="Z16" s="43">
        <f>IF(Z$1,SUMIFS('BalSht Data'!$H$2:$H$2050,'BalSht Data'!$G$2:$G$2050,$A16,'BalSht Data'!$A$2:$A$2050,Z$1),#N/A)</f>
        <v>8059726</v>
      </c>
      <c r="AA16" s="43">
        <f>IF(AA$1,SUMIFS('BalSht Data'!$H$2:$H$2050,'BalSht Data'!$G$2:$G$2050,$A16,'BalSht Data'!$A$2:$A$2050,AA$1),#N/A)</f>
        <v>7748341</v>
      </c>
      <c r="AB16" s="43">
        <f>IF(AB$1,SUMIFS('BalSht Data'!$H$2:$H$2050,'BalSht Data'!$G$2:$G$2050,$A16,'BalSht Data'!$A$2:$A$2050,AB$1),#N/A)</f>
        <v>5548668</v>
      </c>
      <c r="AC16" s="43">
        <v>13250782</v>
      </c>
      <c r="AD16" s="43">
        <f>IF(AD$1,SUMIFS('BalSht Data'!$H$2:$H$2050,'BalSht Data'!$G$2:$G$2050,$A16,'BalSht Data'!$A$2:$A$2050,AD$1),#N/A)</f>
        <v>6059845</v>
      </c>
      <c r="AE16" s="43">
        <f>IF(AE$1,SUMIFS('BalSht Data'!$H$2:$H$2050,'BalSht Data'!$G$2:$G$2050,$A16,'BalSht Data'!$A$2:$A$2050,AE$1),#N/A)</f>
        <v>10067698</v>
      </c>
      <c r="AF16" s="43">
        <f>IF(AF$1,SUMIFS('BalSht Data'!$H$2:$H$2050,'BalSht Data'!$G$2:$G$2050,$A16,'BalSht Data'!$A$2:$A$2050,AF$1),#N/A)</f>
        <v>9165615</v>
      </c>
      <c r="AG16" s="43">
        <f>IF(AG$1,SUMIFS('BalSht Data'!$H$2:$H$2050,'BalSht Data'!$G$2:$G$2050,$A16,'BalSht Data'!$A$2:$A$2050,AG$1),#N/A)</f>
        <v>11789767</v>
      </c>
      <c r="AH16" s="43">
        <f>IF(AH$1,SUMIFS('BalSht Data'!$H$2:$H$2050,'BalSht Data'!$G$2:$G$2050,$A16,'BalSht Data'!$A$2:$A$2050,AH$1),#N/A)</f>
        <v>8356155</v>
      </c>
      <c r="AI16" s="43">
        <f>IF(AI$1,SUMIFS('BalSht Data'!$H$2:$H$2050,'BalSht Data'!$G$2:$G$2050,$A16,'BalSht Data'!$A$2:$A$2050,AI$1),#N/A)</f>
        <v>8865618</v>
      </c>
      <c r="AJ16" s="43">
        <f>IF(AJ$1,SUMIFS('BalSht Data'!$H$2:$H$2050,'BalSht Data'!$G$2:$G$2050,$A16,'BalSht Data'!$A$2:$A$2050,AJ$1),#N/A)</f>
        <v>8421994</v>
      </c>
      <c r="AK16" s="43">
        <f>SUM(B16:AJ16)</f>
        <v>282922410</v>
      </c>
      <c r="AL16" s="43" t="e">
        <f>IF(AL$1,SUMIFS('BalSht Data'!$H$2:$H$2050,'BalSht Data'!$G$2:$G$2050,$A16,'BalSht Data'!$A$2:$A$2050,AL$1),#N/A)</f>
        <v>#N/A</v>
      </c>
      <c r="AM16" s="43" t="e">
        <f>IF(AM$1,SUMIFS('BalSht Data'!$H$2:$H$2050,'BalSht Data'!$G$2:$G$2050,$A16,'BalSht Data'!$A$2:$A$2050,AM$1),#N/A)</f>
        <v>#N/A</v>
      </c>
      <c r="AN16" s="43" t="e">
        <f>IF(AN$1,SUMIFS('BalSht Data'!$H$2:$H$2050,'BalSht Data'!$G$2:$G$2050,$A16,'BalSht Data'!$A$2:$A$2050,AN$1),#N/A)</f>
        <v>#N/A</v>
      </c>
      <c r="AO16" s="43" t="e">
        <f>IF(AO$1,SUMIFS('BalSht Data'!$H$2:$H$2050,'BalSht Data'!$G$2:$G$2050,$A16,'BalSht Data'!$A$2:$A$2050,AO$1),#N/A)</f>
        <v>#N/A</v>
      </c>
      <c r="AP16" s="43" t="e">
        <f>IF(AP$1,SUMIFS('BalSht Data'!$H$2:$H$2050,'BalSht Data'!$G$2:$G$2050,$A16,'BalSht Data'!$A$2:$A$2050,AP$1),#N/A)</f>
        <v>#N/A</v>
      </c>
      <c r="AQ16" s="43" t="e">
        <f>IF(AQ$1,SUMIFS('BalSht Data'!$H$2:$H$2050,'BalSht Data'!$G$2:$G$2050,$A16,'BalSht Data'!$A$2:$A$2050,AQ$1),#N/A)</f>
        <v>#N/A</v>
      </c>
      <c r="AR16" s="43" t="e">
        <f>IF(AR$1,SUMIFS('BalSht Data'!$H$2:$H$2050,'BalSht Data'!$G$2:$G$2050,$A16,'BalSht Data'!$A$2:$A$2050,AR$1),#N/A)</f>
        <v>#N/A</v>
      </c>
      <c r="AS16" s="43" t="e">
        <f>IF(AS$1,SUMIFS('BalSht Data'!$H$2:$H$2050,'BalSht Data'!$G$2:$G$2050,$A16,'BalSht Data'!$A$2:$A$2050,AS$1),#N/A)</f>
        <v>#N/A</v>
      </c>
      <c r="AT16" s="43" t="e">
        <f>IF(AT$1,SUMIFS('BalSht Data'!$H$2:$H$2050,'BalSht Data'!$G$2:$G$2050,$A16,'BalSht Data'!$A$2:$A$2050,AT$1),#N/A)</f>
        <v>#N/A</v>
      </c>
      <c r="AU16" s="43" t="e">
        <f>IF(AU$1,SUMIFS('BalSht Data'!$H$2:$H$2050,'BalSht Data'!$G$2:$G$2050,$A16,'BalSht Data'!$A$2:$A$2050,AU$1),#N/A)</f>
        <v>#N/A</v>
      </c>
      <c r="AV16" s="43" t="e">
        <f>IF(AV$1,SUMIFS('BalSht Data'!$H$2:$H$2050,'BalSht Data'!$G$2:$G$2050,$A16,'BalSht Data'!$A$2:$A$2050,AV$1),#N/A)</f>
        <v>#N/A</v>
      </c>
      <c r="AW16" s="43" t="e">
        <f>IF(AW$1,SUMIFS('BalSht Data'!$H$2:$H$2050,'BalSht Data'!$G$2:$G$2050,$A16,'BalSht Data'!$A$2:$A$2050,AW$1),#N/A)</f>
        <v>#N/A</v>
      </c>
      <c r="AX16" s="43" t="e">
        <f>IF(AX$1,SUMIFS('BalSht Data'!$H$2:$H$2050,'BalSht Data'!$G$2:$G$2050,$A16,'BalSht Data'!$A$2:$A$2050,AX$1),#N/A)</f>
        <v>#N/A</v>
      </c>
      <c r="AY16" s="43" t="e">
        <f>IF(AY$1,SUMIFS('BalSht Data'!$H$2:$H$2050,'BalSht Data'!$G$2:$G$2050,$A16,'BalSht Data'!$A$2:$A$2050,AY$1),#N/A)</f>
        <v>#N/A</v>
      </c>
      <c r="AZ16" s="43" t="e">
        <f>IF(AZ$1,SUMIFS('BalSht Data'!$H$2:$H$2050,'BalSht Data'!$G$2:$G$2050,$A16,'BalSht Data'!$A$2:$A$2050,AZ$1),#N/A)</f>
        <v>#N/A</v>
      </c>
      <c r="BA16" s="43" t="e">
        <f>IF(BA$1,SUMIFS('BalSht Data'!$H$2:$H$2050,'BalSht Data'!$G$2:$G$2050,$A16,'BalSht Data'!$A$2:$A$2050,BA$1),#N/A)</f>
        <v>#N/A</v>
      </c>
      <c r="BB16" s="43" t="e">
        <f>IF(BB$1,SUMIFS('BalSht Data'!$H$2:$H$2050,'BalSht Data'!$G$2:$G$2050,$A16,'BalSht Data'!$A$2:$A$2050,BB$1),#N/A)</f>
        <v>#N/A</v>
      </c>
      <c r="BC16" s="43" t="e">
        <f>IF(BC$1,SUMIFS('BalSht Data'!$H$2:$H$2050,'BalSht Data'!$G$2:$G$2050,$A16,'BalSht Data'!$A$2:$A$2050,BC$1),#N/A)</f>
        <v>#N/A</v>
      </c>
      <c r="BD16" s="43" t="e">
        <f>IF(BD$1,SUMIFS('BalSht Data'!$H$2:$H$2050,'BalSht Data'!$G$2:$G$2050,$A16,'BalSht Data'!$A$2:$A$2050,BD$1),#N/A)</f>
        <v>#N/A</v>
      </c>
      <c r="BE16" s="43" t="e">
        <f>IF(BE$1,SUMIFS('BalSht Data'!$H$2:$H$2050,'BalSht Data'!$G$2:$G$2050,$A16,'BalSht Data'!$A$2:$A$2050,BE$1),#N/A)</f>
        <v>#N/A</v>
      </c>
      <c r="BF16" s="43" t="e">
        <f>IF(BF$1,SUMIFS('BalSht Data'!$H$2:$H$2050,'BalSht Data'!$G$2:$G$2050,$A16,'BalSht Data'!$A$2:$A$2050,BF$1),#N/A)</f>
        <v>#N/A</v>
      </c>
      <c r="BG16" s="43" t="e">
        <f>IF(BG$1,SUMIFS('BalSht Data'!$H$2:$H$2050,'BalSht Data'!$G$2:$G$2050,$A16,'BalSht Data'!$A$2:$A$2050,BG$1),#N/A)</f>
        <v>#N/A</v>
      </c>
      <c r="BH16" s="43" t="e">
        <f>IF(BH$1,SUMIFS('BalSht Data'!$H$2:$H$2050,'BalSht Data'!$G$2:$G$2050,$A16,'BalSht Data'!$A$2:$A$2050,BH$1),#N/A)</f>
        <v>#N/A</v>
      </c>
      <c r="BI16" s="43" t="e">
        <f>IF(BI$1,SUMIFS('BalSht Data'!$H$2:$H$2050,'BalSht Data'!$G$2:$G$2050,$A16,'BalSht Data'!$A$2:$A$2050,BI$1),#N/A)</f>
        <v>#N/A</v>
      </c>
      <c r="BJ16" s="43" t="e">
        <f>IF(BJ$1,SUMIFS('BalSht Data'!$H$2:$H$2050,'BalSht Data'!$G$2:$G$2050,$A16,'BalSht Data'!$A$2:$A$2050,BJ$1),#N/A)</f>
        <v>#N/A</v>
      </c>
      <c r="BK16" s="43" t="e">
        <f>IF(BK$1,SUMIFS('BalSht Data'!$H$2:$H$2050,'BalSht Data'!$G$2:$G$2050,$A16,'BalSht Data'!$A$2:$A$2050,BK$1),#N/A)</f>
        <v>#N/A</v>
      </c>
      <c r="BL16" s="43" t="e">
        <f>IF(BL$1,SUMIFS('BalSht Data'!$H$2:$H$2050,'BalSht Data'!$G$2:$G$2050,$A16,'BalSht Data'!$A$2:$A$2050,BL$1),#N/A)</f>
        <v>#N/A</v>
      </c>
      <c r="BM16" s="43" t="e">
        <f>IF(BM$1,SUMIFS('BalSht Data'!$H$2:$H$2050,'BalSht Data'!$G$2:$G$2050,$A16,'BalSht Data'!$A$2:$A$2050,BM$1),#N/A)</f>
        <v>#N/A</v>
      </c>
      <c r="BN16" s="43" t="e">
        <f>IF(BN$1,SUMIFS('BalSht Data'!$H$2:$H$2050,'BalSht Data'!$G$2:$G$2050,$A16,'BalSht Data'!$A$2:$A$2050,BN$1),#N/A)</f>
        <v>#N/A</v>
      </c>
      <c r="BO16" s="43" t="e">
        <f>IF(BO$1,SUMIFS('BalSht Data'!$H$2:$H$2050,'BalSht Data'!$G$2:$G$2050,$A16,'BalSht Data'!$A$2:$A$2050,BO$1),#N/A)</f>
        <v>#N/A</v>
      </c>
      <c r="BP16" s="43" t="e">
        <f>IF(BP$1,SUMIFS('BalSht Data'!$H$2:$H$2050,'BalSht Data'!$G$2:$G$2050,$A16,'BalSht Data'!$A$2:$A$2050,BP$1),#N/A)</f>
        <v>#N/A</v>
      </c>
      <c r="BQ16" s="43" t="e">
        <f>IF(BQ$1,SUMIFS('BalSht Data'!$H$2:$H$2050,'BalSht Data'!$G$2:$G$2050,$A16,'BalSht Data'!$A$2:$A$2050,BQ$1),#N/A)</f>
        <v>#N/A</v>
      </c>
      <c r="BR16" s="43" t="e">
        <f>IF(BR$1,SUMIFS('BalSht Data'!$H$2:$H$2050,'BalSht Data'!$G$2:$G$2050,$A16,'BalSht Data'!$A$2:$A$2050,BR$1),#N/A)</f>
        <v>#N/A</v>
      </c>
      <c r="BS16" s="43" t="e">
        <f>IF(BS$1,SUMIFS('BalSht Data'!$H$2:$H$2050,'BalSht Data'!$G$2:$G$2050,$A16,'BalSht Data'!$A$2:$A$2050,BS$1),#N/A)</f>
        <v>#N/A</v>
      </c>
      <c r="BT16" s="43" t="e">
        <f>IF(BT$1,SUMIFS('BalSht Data'!$H$2:$H$2050,'BalSht Data'!$G$2:$G$2050,$A16,'BalSht Data'!$A$2:$A$2050,BT$1),#N/A)</f>
        <v>#N/A</v>
      </c>
      <c r="BU16" s="43" t="e">
        <f>IF(BU$1,SUMIFS('BalSht Data'!$H$2:$H$2050,'BalSht Data'!$G$2:$G$2050,$A16,'BalSht Data'!$A$2:$A$2050,BU$1),#N/A)</f>
        <v>#N/A</v>
      </c>
      <c r="BV16" s="43" t="e">
        <f>IF(BV$1,SUMIFS('BalSht Data'!$H$2:$H$2050,'BalSht Data'!$G$2:$G$2050,$A16,'BalSht Data'!$A$2:$A$2050,BV$1),#N/A)</f>
        <v>#N/A</v>
      </c>
      <c r="BW16" s="43" t="e">
        <f>IF(BW$1,SUMIFS('BalSht Data'!$H$2:$H$2050,'BalSht Data'!$G$2:$G$2050,$A16,'BalSht Data'!$A$2:$A$2050,BW$1),#N/A)</f>
        <v>#N/A</v>
      </c>
      <c r="BX16" s="43" t="e">
        <f>IF(BX$1,SUMIFS('BalSht Data'!$H$2:$H$2050,'BalSht Data'!$G$2:$G$2050,$A16,'BalSht Data'!$A$2:$A$2050,BX$1),#N/A)</f>
        <v>#N/A</v>
      </c>
      <c r="BY16" s="43" t="e">
        <f>IF(BY$1,SUMIFS('BalSht Data'!$H$2:$H$2050,'BalSht Data'!$G$2:$G$2050,$A16,'BalSht Data'!$A$2:$A$2050,BY$1),#N/A)</f>
        <v>#N/A</v>
      </c>
      <c r="BZ16" s="43" t="e">
        <f>IF(BZ$1,SUMIFS('BalSht Data'!$H$2:$H$2050,'BalSht Data'!$G$2:$G$2050,$A16,'BalSht Data'!$A$2:$A$2050,BZ$1),#N/A)</f>
        <v>#N/A</v>
      </c>
      <c r="CA16" s="43" t="e">
        <f>IF(CA$1,SUMIFS('BalSht Data'!$H$2:$H$2050,'BalSht Data'!$G$2:$G$2050,$A16,'BalSht Data'!$A$2:$A$2050,CA$1),#N/A)</f>
        <v>#N/A</v>
      </c>
      <c r="CB16" s="43" t="e">
        <f>IF(CB$1,SUMIFS('BalSht Data'!$H$2:$H$2050,'BalSht Data'!$G$2:$G$2050,$A16,'BalSht Data'!$A$2:$A$2050,CB$1),#N/A)</f>
        <v>#N/A</v>
      </c>
      <c r="CC16" s="43" t="e">
        <f>IF(CC$1,SUMIFS('BalSht Data'!$H$2:$H$2050,'BalSht Data'!$G$2:$G$2050,$A16,'BalSht Data'!$A$2:$A$2050,CC$1),#N/A)</f>
        <v>#N/A</v>
      </c>
      <c r="CD16" s="43" t="e">
        <f>IF(CD$1,SUMIFS('BalSht Data'!$H$2:$H$2050,'BalSht Data'!$G$2:$G$2050,$A16,'BalSht Data'!$A$2:$A$2050,CD$1),#N/A)</f>
        <v>#N/A</v>
      </c>
      <c r="CE16" s="43" t="e">
        <f>IF(CE$1,SUMIFS('BalSht Data'!$H$2:$H$2050,'BalSht Data'!$G$2:$G$2050,$A16,'BalSht Data'!$A$2:$A$2050,CE$1),#N/A)</f>
        <v>#N/A</v>
      </c>
      <c r="CF16" s="43" t="e">
        <f>IF(CF$1,SUMIFS('BalSht Data'!$H$2:$H$2050,'BalSht Data'!$G$2:$G$2050,$A16,'BalSht Data'!$A$2:$A$2050,CF$1),#N/A)</f>
        <v>#N/A</v>
      </c>
      <c r="CG16" s="43" t="e">
        <f>IF(CG$1,SUMIFS('BalSht Data'!$H$2:$H$2050,'BalSht Data'!$G$2:$G$2050,$A16,'BalSht Data'!$A$2:$A$2050,CG$1),#N/A)</f>
        <v>#N/A</v>
      </c>
      <c r="CH16" s="43" t="e">
        <f>IF(CH$1,SUMIFS('BalSht Data'!$H$2:$H$2050,'BalSht Data'!$G$2:$G$2050,$A16,'BalSht Data'!$A$2:$A$2050,CH$1),#N/A)</f>
        <v>#N/A</v>
      </c>
      <c r="CI16" s="43" t="e">
        <f>IF(CI$1,SUMIFS('BalSht Data'!$H$2:$H$2050,'BalSht Data'!$G$2:$G$2050,$A16,'BalSht Data'!$A$2:$A$2050,CI$1),#N/A)</f>
        <v>#N/A</v>
      </c>
      <c r="CJ16" s="43" t="e">
        <f>IF(CJ$1,SUMIFS('BalSht Data'!$H$2:$H$2050,'BalSht Data'!$G$2:$G$2050,$A16,'BalSht Data'!$A$2:$A$2050,CJ$1),#N/A)</f>
        <v>#N/A</v>
      </c>
      <c r="CK16" s="43" t="e">
        <f>IF(CK$1,SUMIFS('BalSht Data'!$H$2:$H$2050,'BalSht Data'!$G$2:$G$2050,$A16,'BalSht Data'!$A$2:$A$2050,CK$1),#N/A)</f>
        <v>#N/A</v>
      </c>
      <c r="CL16" s="43" t="e">
        <f>IF(CL$1,SUMIFS('BalSht Data'!$H$2:$H$2050,'BalSht Data'!$G$2:$G$2050,$A16,'BalSht Data'!$A$2:$A$2050,CL$1),#N/A)</f>
        <v>#N/A</v>
      </c>
      <c r="CM16" s="43" t="e">
        <f>IF(CM$1,SUMIFS('BalSht Data'!$H$2:$H$2050,'BalSht Data'!$G$2:$G$2050,$A16,'BalSht Data'!$A$2:$A$2050,CM$1),#N/A)</f>
        <v>#N/A</v>
      </c>
      <c r="CN16" s="43" t="e">
        <f>IF(CN$1,SUMIFS('BalSht Data'!$H$2:$H$2050,'BalSht Data'!$G$2:$G$2050,$A16,'BalSht Data'!$A$2:$A$2050,CN$1),#N/A)</f>
        <v>#N/A</v>
      </c>
      <c r="CO16" s="43" t="e">
        <f>IF(CO$1,SUMIFS('BalSht Data'!$H$2:$H$2050,'BalSht Data'!$G$2:$G$2050,$A16,'BalSht Data'!$A$2:$A$2050,CO$1),#N/A)</f>
        <v>#N/A</v>
      </c>
      <c r="CP16" s="43" t="e">
        <f>IF(CP$1,SUMIFS('BalSht Data'!$H$2:$H$2050,'BalSht Data'!$G$2:$G$2050,$A16,'BalSht Data'!$A$2:$A$2050,CP$1),#N/A)</f>
        <v>#N/A</v>
      </c>
      <c r="CQ16" s="43" t="e">
        <f>IF(CQ$1,SUMIFS('BalSht Data'!$H$2:$H$2050,'BalSht Data'!$G$2:$G$2050,$A16,'BalSht Data'!$A$2:$A$2050,CQ$1),#N/A)</f>
        <v>#N/A</v>
      </c>
      <c r="CR16" s="43" t="e">
        <f>IF(CR$1,SUMIFS('BalSht Data'!$H$2:$H$2050,'BalSht Data'!$G$2:$G$2050,$A16,'BalSht Data'!$A$2:$A$2050,CR$1),#N/A)</f>
        <v>#N/A</v>
      </c>
      <c r="CS16" s="43" t="e">
        <f>IF(CS$1,SUMIFS('BalSht Data'!$H$2:$H$2050,'BalSht Data'!$G$2:$G$2050,$A16,'BalSht Data'!$A$2:$A$2050,CS$1),#N/A)</f>
        <v>#N/A</v>
      </c>
      <c r="CT16" s="43" t="e">
        <f>IF(CT$1,SUMIFS('BalSht Data'!$H$2:$H$2050,'BalSht Data'!$G$2:$G$2050,$A16,'BalSht Data'!$A$2:$A$2050,CT$1),#N/A)</f>
        <v>#N/A</v>
      </c>
      <c r="CU16" s="43" t="e">
        <f>IF(CU$1,SUMIFS('BalSht Data'!$H$2:$H$2050,'BalSht Data'!$G$2:$G$2050,$A16,'BalSht Data'!$A$2:$A$2050,CU$1),#N/A)</f>
        <v>#N/A</v>
      </c>
      <c r="CV16" s="43" t="e">
        <f>IF(CV$1,SUMIFS('BalSht Data'!$H$2:$H$2050,'BalSht Data'!$G$2:$G$2050,$A16,'BalSht Data'!$A$2:$A$2050,CV$1),#N/A)</f>
        <v>#N/A</v>
      </c>
      <c r="CW16" s="43" t="e">
        <f>IF(CW$1,SUMIFS('BalSht Data'!$H$2:$H$2050,'BalSht Data'!$G$2:$G$2050,$A16,'BalSht Data'!$A$2:$A$2050,CW$1),#N/A)</f>
        <v>#N/A</v>
      </c>
      <c r="CX16" s="43" t="e">
        <f>IF(CX$1,SUMIFS('BalSht Data'!$H$2:$H$2050,'BalSht Data'!$G$2:$G$2050,$A16,'BalSht Data'!$A$2:$A$2050,CX$1),#N/A)</f>
        <v>#N/A</v>
      </c>
      <c r="CY16" s="43" t="e">
        <f>IF(CY$1,SUMIFS('BalSht Data'!$H$2:$H$2050,'BalSht Data'!$G$2:$G$2050,$A16,'BalSht Data'!$A$2:$A$2050,CY$1),#N/A)</f>
        <v>#N/A</v>
      </c>
      <c r="CZ16" s="43" t="e">
        <f>IF(CZ$1,SUMIFS('BalSht Data'!$H$2:$H$2050,'BalSht Data'!$G$2:$G$2050,$A16,'BalSht Data'!$A$2:$A$2050,CZ$1),#N/A)</f>
        <v>#N/A</v>
      </c>
      <c r="DA16" s="43" t="e">
        <f>IF(DA$1,SUMIFS('BalSht Data'!$H$2:$H$2050,'BalSht Data'!$G$2:$G$2050,$A16,'BalSht Data'!$A$2:$A$2050,DA$1),#N/A)</f>
        <v>#N/A</v>
      </c>
    </row>
    <row r="17" spans="1:105" s="40" customFormat="1" ht="15" x14ac:dyDescent="0.35">
      <c r="A17" s="53" t="s">
        <v>15</v>
      </c>
      <c r="B17" s="80">
        <f>IF(B$1,SUMIFS('BalSht Data'!$H$2:$H$2050,'BalSht Data'!$G$2:$G$2050,$A17,'BalSht Data'!$A$2:$A$2050,B$1),#N/A)</f>
        <v>294273</v>
      </c>
      <c r="C17" s="80">
        <f>IF(C$1,SUMIFS('BalSht Data'!$H$2:$H$2050,'BalSht Data'!$G$2:$G$2050,$A17,'BalSht Data'!$A$2:$A$2050,C$1),#N/A)</f>
        <v>253722</v>
      </c>
      <c r="D17" s="80">
        <f>IF(D$1,SUMIFS('BalSht Data'!$H$2:$H$2050,'BalSht Data'!$G$2:$G$2050,$A17,'BalSht Data'!$A$2:$A$2050,D$1),#N/A)</f>
        <v>311231</v>
      </c>
      <c r="E17" s="80">
        <f>IF(E$1,SUMIFS('BalSht Data'!$H$2:$H$2050,'BalSht Data'!$G$2:$G$2050,$A17,'BalSht Data'!$A$2:$A$2050,E$1),#N/A)</f>
        <v>467506</v>
      </c>
      <c r="F17" s="80">
        <f>IF(F$1,SUMIFS('BalSht Data'!$H$2:$H$2050,'BalSht Data'!$G$2:$G$2050,$A17,'BalSht Data'!$A$2:$A$2050,F$1),#N/A)</f>
        <v>367155</v>
      </c>
      <c r="G17" s="80">
        <f>IF(G$1,SUMIFS('BalSht Data'!$H$2:$H$2050,'BalSht Data'!$G$2:$G$2050,$A17,'BalSht Data'!$A$2:$A$2050,G$1),#N/A)</f>
        <v>381152</v>
      </c>
      <c r="H17" s="80">
        <f>IF(H$1,SUMIFS('BalSht Data'!$H$2:$H$2050,'BalSht Data'!$G$2:$G$2050,$A17,'BalSht Data'!$A$2:$A$2050,H$1),#N/A)</f>
        <v>351895</v>
      </c>
      <c r="I17" s="80">
        <f>IF(I$1,SUMIFS('BalSht Data'!$H$2:$H$2050,'BalSht Data'!$G$2:$G$2050,$A17,'BalSht Data'!$A$2:$A$2050,I$1),#N/A)</f>
        <v>442567</v>
      </c>
      <c r="J17" s="80">
        <f>IF(J$1,SUMIFS('BalSht Data'!$H$2:$H$2050,'BalSht Data'!$G$2:$G$2050,$A17,'BalSht Data'!$A$2:$A$2050,J$1),#N/A)</f>
        <v>292267</v>
      </c>
      <c r="K17" s="80">
        <f>IF(K$1,SUMIFS('BalSht Data'!$H$2:$H$2050,'BalSht Data'!$G$2:$G$2050,$A17,'BalSht Data'!$A$2:$A$2050,K$1),#N/A)</f>
        <v>756187</v>
      </c>
      <c r="L17" s="80">
        <f>IF(L$1,SUMIFS('BalSht Data'!$H$2:$H$2050,'BalSht Data'!$G$2:$G$2050,$A17,'BalSht Data'!$A$2:$A$2050,L$1),#N/A)</f>
        <v>246920</v>
      </c>
      <c r="M17" s="80">
        <f>IF(M$1,SUMIFS('BalSht Data'!$H$2:$H$2050,'BalSht Data'!$G$2:$G$2050,$A17,'BalSht Data'!$A$2:$A$2050,M$1),#N/A)</f>
        <v>253780</v>
      </c>
      <c r="N17" s="80">
        <f>IF(N$1,SUMIFS('BalSht Data'!$H$2:$H$2050,'BalSht Data'!$G$2:$G$2050,$A17,'BalSht Data'!$A$2:$A$2050,N$1),#N/A)</f>
        <v>511688</v>
      </c>
      <c r="O17" s="80">
        <f>IF(O$1,SUMIFS('BalSht Data'!$H$2:$H$2050,'BalSht Data'!$G$2:$G$2050,$A17,'BalSht Data'!$A$2:$A$2050,O$1),#N/A)</f>
        <v>444307</v>
      </c>
      <c r="P17" s="80">
        <f>IF(P$1,SUMIFS('BalSht Data'!$H$2:$H$2050,'BalSht Data'!$G$2:$G$2050,$A17,'BalSht Data'!$A$2:$A$2050,P$1),#N/A)</f>
        <v>246073</v>
      </c>
      <c r="Q17" s="80">
        <f>IF(Q$1,SUMIFS('BalSht Data'!$H$2:$H$2050,'BalSht Data'!$G$2:$G$2050,$A17,'BalSht Data'!$A$2:$A$2050,Q$1),#N/A)</f>
        <v>361944</v>
      </c>
      <c r="R17" s="80">
        <f>IF(R$1,SUMIFS('BalSht Data'!$H$2:$H$2050,'BalSht Data'!$G$2:$G$2050,$A17,'BalSht Data'!$A$2:$A$2050,R$1),#N/A)</f>
        <v>332418</v>
      </c>
      <c r="S17" s="80">
        <f>IF(S$1,SUMIFS('BalSht Data'!$H$2:$H$2050,'BalSht Data'!$G$2:$G$2050,$A17,'BalSht Data'!$A$2:$A$2050,S$1),#N/A)</f>
        <v>268496</v>
      </c>
      <c r="T17" s="80">
        <f>IF(T$1,SUMIFS('BalSht Data'!$H$2:$H$2050,'BalSht Data'!$G$2:$G$2050,$A17,'BalSht Data'!$A$2:$A$2050,T$1),#N/A)</f>
        <v>641459</v>
      </c>
      <c r="U17" s="80">
        <f>IF(U$1,SUMIFS('BalSht Data'!$H$2:$H$2050,'BalSht Data'!$G$2:$G$2050,$A17,'BalSht Data'!$A$2:$A$2050,U$1),#N/A)</f>
        <v>245505</v>
      </c>
      <c r="V17" s="80">
        <f>IF(V$1,SUMIFS('BalSht Data'!$H$2:$H$2050,'BalSht Data'!$G$2:$G$2050,$A17,'BalSht Data'!$A$2:$A$2050,V$1),#N/A)</f>
        <v>335902</v>
      </c>
      <c r="W17" s="80">
        <f>IF(W$1,SUMIFS('BalSht Data'!$H$2:$H$2050,'BalSht Data'!$G$2:$G$2050,$A17,'BalSht Data'!$A$2:$A$2050,W$1),#N/A)</f>
        <v>256597</v>
      </c>
      <c r="X17" s="80">
        <f>IF(X$1,SUMIFS('BalSht Data'!$H$2:$H$2050,'BalSht Data'!$G$2:$G$2050,$A17,'BalSht Data'!$A$2:$A$2050,X$1),#N/A)</f>
        <v>483015</v>
      </c>
      <c r="Y17" s="80">
        <f>IF(Y$1,SUMIFS('BalSht Data'!$H$2:$H$2050,'BalSht Data'!$G$2:$G$2050,$A17,'BalSht Data'!$A$2:$A$2050,Y$1),#N/A)</f>
        <v>300229</v>
      </c>
      <c r="Z17" s="80">
        <f>IF(Z$1,SUMIFS('BalSht Data'!$H$2:$H$2050,'BalSht Data'!$G$2:$G$2050,$A17,'BalSht Data'!$A$2:$A$2050,Z$1),#N/A)</f>
        <v>142621</v>
      </c>
      <c r="AA17" s="80">
        <f>IF(AA$1,SUMIFS('BalSht Data'!$H$2:$H$2050,'BalSht Data'!$G$2:$G$2050,$A17,'BalSht Data'!$A$2:$A$2050,AA$1),#N/A)</f>
        <v>288912</v>
      </c>
      <c r="AB17" s="80">
        <f>IF(AB$1,SUMIFS('BalSht Data'!$H$2:$H$2050,'BalSht Data'!$G$2:$G$2050,$A17,'BalSht Data'!$A$2:$A$2050,AB$1),#N/A)</f>
        <v>279784</v>
      </c>
      <c r="AC17" s="80">
        <v>315848</v>
      </c>
      <c r="AD17" s="80">
        <f>IF(AD$1,SUMIFS('BalSht Data'!$H$2:$H$2050,'BalSht Data'!$G$2:$G$2050,$A17,'BalSht Data'!$A$2:$A$2050,AD$1),#N/A)</f>
        <v>293118</v>
      </c>
      <c r="AE17" s="80">
        <f>IF(AE$1,SUMIFS('BalSht Data'!$H$2:$H$2050,'BalSht Data'!$G$2:$G$2050,$A17,'BalSht Data'!$A$2:$A$2050,AE$1),#N/A)</f>
        <v>385385</v>
      </c>
      <c r="AF17" s="80">
        <f>IF(AF$1,SUMIFS('BalSht Data'!$H$2:$H$2050,'BalSht Data'!$G$2:$G$2050,$A17,'BalSht Data'!$A$2:$A$2050,AF$1),#N/A)</f>
        <v>373542</v>
      </c>
      <c r="AG17" s="80">
        <f>IF(AG$1,SUMIFS('BalSht Data'!$H$2:$H$2050,'BalSht Data'!$G$2:$G$2050,$A17,'BalSht Data'!$A$2:$A$2050,AG$1),#N/A)</f>
        <v>548924</v>
      </c>
      <c r="AH17" s="80">
        <f>IF(AH$1,SUMIFS('BalSht Data'!$H$2:$H$2050,'BalSht Data'!$G$2:$G$2050,$A17,'BalSht Data'!$A$2:$A$2050,AH$1),#N/A)</f>
        <v>285480</v>
      </c>
      <c r="AI17" s="80">
        <f>IF(AI$1,SUMIFS('BalSht Data'!$H$2:$H$2050,'BalSht Data'!$G$2:$G$2050,$A17,'BalSht Data'!$A$2:$A$2050,AI$1),#N/A)</f>
        <v>474786</v>
      </c>
      <c r="AJ17" s="80">
        <f>IF(AJ$1,SUMIFS('BalSht Data'!$H$2:$H$2050,'BalSht Data'!$G$2:$G$2050,$A17,'BalSht Data'!$A$2:$A$2050,AJ$1),#N/A)</f>
        <v>207875</v>
      </c>
      <c r="AK17" s="80">
        <f>SUM(B17:AJ17)</f>
        <v>12442563</v>
      </c>
      <c r="AL17" s="43" t="e">
        <f>IF(AL$1,SUMIFS('BalSht Data'!$H$2:$H$2050,'BalSht Data'!$G$2:$G$2050,$A17,'BalSht Data'!$A$2:$A$2050,AL$1),#N/A)</f>
        <v>#N/A</v>
      </c>
      <c r="AM17" s="43" t="e">
        <f>IF(AM$1,SUMIFS('BalSht Data'!$H$2:$H$2050,'BalSht Data'!$G$2:$G$2050,$A17,'BalSht Data'!$A$2:$A$2050,AM$1),#N/A)</f>
        <v>#N/A</v>
      </c>
      <c r="AN17" s="43" t="e">
        <f>IF(AN$1,SUMIFS('BalSht Data'!$H$2:$H$2050,'BalSht Data'!$G$2:$G$2050,$A17,'BalSht Data'!$A$2:$A$2050,AN$1),#N/A)</f>
        <v>#N/A</v>
      </c>
      <c r="AO17" s="43" t="e">
        <f>IF(AO$1,SUMIFS('BalSht Data'!$H$2:$H$2050,'BalSht Data'!$G$2:$G$2050,$A17,'BalSht Data'!$A$2:$A$2050,AO$1),#N/A)</f>
        <v>#N/A</v>
      </c>
      <c r="AP17" s="43" t="e">
        <f>IF(AP$1,SUMIFS('BalSht Data'!$H$2:$H$2050,'BalSht Data'!$G$2:$G$2050,$A17,'BalSht Data'!$A$2:$A$2050,AP$1),#N/A)</f>
        <v>#N/A</v>
      </c>
      <c r="AQ17" s="43" t="e">
        <f>IF(AQ$1,SUMIFS('BalSht Data'!$H$2:$H$2050,'BalSht Data'!$G$2:$G$2050,$A17,'BalSht Data'!$A$2:$A$2050,AQ$1),#N/A)</f>
        <v>#N/A</v>
      </c>
      <c r="AR17" s="43" t="e">
        <f>IF(AR$1,SUMIFS('BalSht Data'!$H$2:$H$2050,'BalSht Data'!$G$2:$G$2050,$A17,'BalSht Data'!$A$2:$A$2050,AR$1),#N/A)</f>
        <v>#N/A</v>
      </c>
      <c r="AS17" s="43" t="e">
        <f>IF(AS$1,SUMIFS('BalSht Data'!$H$2:$H$2050,'BalSht Data'!$G$2:$G$2050,$A17,'BalSht Data'!$A$2:$A$2050,AS$1),#N/A)</f>
        <v>#N/A</v>
      </c>
      <c r="AT17" s="43" t="e">
        <f>IF(AT$1,SUMIFS('BalSht Data'!$H$2:$H$2050,'BalSht Data'!$G$2:$G$2050,$A17,'BalSht Data'!$A$2:$A$2050,AT$1),#N/A)</f>
        <v>#N/A</v>
      </c>
      <c r="AU17" s="43" t="e">
        <f>IF(AU$1,SUMIFS('BalSht Data'!$H$2:$H$2050,'BalSht Data'!$G$2:$G$2050,$A17,'BalSht Data'!$A$2:$A$2050,AU$1),#N/A)</f>
        <v>#N/A</v>
      </c>
      <c r="AV17" s="43" t="e">
        <f>IF(AV$1,SUMIFS('BalSht Data'!$H$2:$H$2050,'BalSht Data'!$G$2:$G$2050,$A17,'BalSht Data'!$A$2:$A$2050,AV$1),#N/A)</f>
        <v>#N/A</v>
      </c>
      <c r="AW17" s="43" t="e">
        <f>IF(AW$1,SUMIFS('BalSht Data'!$H$2:$H$2050,'BalSht Data'!$G$2:$G$2050,$A17,'BalSht Data'!$A$2:$A$2050,AW$1),#N/A)</f>
        <v>#N/A</v>
      </c>
      <c r="AX17" s="43" t="e">
        <f>IF(AX$1,SUMIFS('BalSht Data'!$H$2:$H$2050,'BalSht Data'!$G$2:$G$2050,$A17,'BalSht Data'!$A$2:$A$2050,AX$1),#N/A)</f>
        <v>#N/A</v>
      </c>
      <c r="AY17" s="43" t="e">
        <f>IF(AY$1,SUMIFS('BalSht Data'!$H$2:$H$2050,'BalSht Data'!$G$2:$G$2050,$A17,'BalSht Data'!$A$2:$A$2050,AY$1),#N/A)</f>
        <v>#N/A</v>
      </c>
      <c r="AZ17" s="43" t="e">
        <f>IF(AZ$1,SUMIFS('BalSht Data'!$H$2:$H$2050,'BalSht Data'!$G$2:$G$2050,$A17,'BalSht Data'!$A$2:$A$2050,AZ$1),#N/A)</f>
        <v>#N/A</v>
      </c>
      <c r="BA17" s="43" t="e">
        <f>IF(BA$1,SUMIFS('BalSht Data'!$H$2:$H$2050,'BalSht Data'!$G$2:$G$2050,$A17,'BalSht Data'!$A$2:$A$2050,BA$1),#N/A)</f>
        <v>#N/A</v>
      </c>
      <c r="BB17" s="43" t="e">
        <f>IF(BB$1,SUMIFS('BalSht Data'!$H$2:$H$2050,'BalSht Data'!$G$2:$G$2050,$A17,'BalSht Data'!$A$2:$A$2050,BB$1),#N/A)</f>
        <v>#N/A</v>
      </c>
      <c r="BC17" s="43" t="e">
        <f>IF(BC$1,SUMIFS('BalSht Data'!$H$2:$H$2050,'BalSht Data'!$G$2:$G$2050,$A17,'BalSht Data'!$A$2:$A$2050,BC$1),#N/A)</f>
        <v>#N/A</v>
      </c>
      <c r="BD17" s="43" t="e">
        <f>IF(BD$1,SUMIFS('BalSht Data'!$H$2:$H$2050,'BalSht Data'!$G$2:$G$2050,$A17,'BalSht Data'!$A$2:$A$2050,BD$1),#N/A)</f>
        <v>#N/A</v>
      </c>
      <c r="BE17" s="43" t="e">
        <f>IF(BE$1,SUMIFS('BalSht Data'!$H$2:$H$2050,'BalSht Data'!$G$2:$G$2050,$A17,'BalSht Data'!$A$2:$A$2050,BE$1),#N/A)</f>
        <v>#N/A</v>
      </c>
      <c r="BF17" s="43" t="e">
        <f>IF(BF$1,SUMIFS('BalSht Data'!$H$2:$H$2050,'BalSht Data'!$G$2:$G$2050,$A17,'BalSht Data'!$A$2:$A$2050,BF$1),#N/A)</f>
        <v>#N/A</v>
      </c>
      <c r="BG17" s="43" t="e">
        <f>IF(BG$1,SUMIFS('BalSht Data'!$H$2:$H$2050,'BalSht Data'!$G$2:$G$2050,$A17,'BalSht Data'!$A$2:$A$2050,BG$1),#N/A)</f>
        <v>#N/A</v>
      </c>
      <c r="BH17" s="43" t="e">
        <f>IF(BH$1,SUMIFS('BalSht Data'!$H$2:$H$2050,'BalSht Data'!$G$2:$G$2050,$A17,'BalSht Data'!$A$2:$A$2050,BH$1),#N/A)</f>
        <v>#N/A</v>
      </c>
      <c r="BI17" s="43" t="e">
        <f>IF(BI$1,SUMIFS('BalSht Data'!$H$2:$H$2050,'BalSht Data'!$G$2:$G$2050,$A17,'BalSht Data'!$A$2:$A$2050,BI$1),#N/A)</f>
        <v>#N/A</v>
      </c>
      <c r="BJ17" s="43" t="e">
        <f>IF(BJ$1,SUMIFS('BalSht Data'!$H$2:$H$2050,'BalSht Data'!$G$2:$G$2050,$A17,'BalSht Data'!$A$2:$A$2050,BJ$1),#N/A)</f>
        <v>#N/A</v>
      </c>
      <c r="BK17" s="43" t="e">
        <f>IF(BK$1,SUMIFS('BalSht Data'!$H$2:$H$2050,'BalSht Data'!$G$2:$G$2050,$A17,'BalSht Data'!$A$2:$A$2050,BK$1),#N/A)</f>
        <v>#N/A</v>
      </c>
      <c r="BL17" s="43" t="e">
        <f>IF(BL$1,SUMIFS('BalSht Data'!$H$2:$H$2050,'BalSht Data'!$G$2:$G$2050,$A17,'BalSht Data'!$A$2:$A$2050,BL$1),#N/A)</f>
        <v>#N/A</v>
      </c>
      <c r="BM17" s="43" t="e">
        <f>IF(BM$1,SUMIFS('BalSht Data'!$H$2:$H$2050,'BalSht Data'!$G$2:$G$2050,$A17,'BalSht Data'!$A$2:$A$2050,BM$1),#N/A)</f>
        <v>#N/A</v>
      </c>
      <c r="BN17" s="43" t="e">
        <f>IF(BN$1,SUMIFS('BalSht Data'!$H$2:$H$2050,'BalSht Data'!$G$2:$G$2050,$A17,'BalSht Data'!$A$2:$A$2050,BN$1),#N/A)</f>
        <v>#N/A</v>
      </c>
      <c r="BO17" s="43" t="e">
        <f>IF(BO$1,SUMIFS('BalSht Data'!$H$2:$H$2050,'BalSht Data'!$G$2:$G$2050,$A17,'BalSht Data'!$A$2:$A$2050,BO$1),#N/A)</f>
        <v>#N/A</v>
      </c>
      <c r="BP17" s="43" t="e">
        <f>IF(BP$1,SUMIFS('BalSht Data'!$H$2:$H$2050,'BalSht Data'!$G$2:$G$2050,$A17,'BalSht Data'!$A$2:$A$2050,BP$1),#N/A)</f>
        <v>#N/A</v>
      </c>
      <c r="BQ17" s="43" t="e">
        <f>IF(BQ$1,SUMIFS('BalSht Data'!$H$2:$H$2050,'BalSht Data'!$G$2:$G$2050,$A17,'BalSht Data'!$A$2:$A$2050,BQ$1),#N/A)</f>
        <v>#N/A</v>
      </c>
      <c r="BR17" s="43" t="e">
        <f>IF(BR$1,SUMIFS('BalSht Data'!$H$2:$H$2050,'BalSht Data'!$G$2:$G$2050,$A17,'BalSht Data'!$A$2:$A$2050,BR$1),#N/A)</f>
        <v>#N/A</v>
      </c>
      <c r="BS17" s="43" t="e">
        <f>IF(BS$1,SUMIFS('BalSht Data'!$H$2:$H$2050,'BalSht Data'!$G$2:$G$2050,$A17,'BalSht Data'!$A$2:$A$2050,BS$1),#N/A)</f>
        <v>#N/A</v>
      </c>
      <c r="BT17" s="43" t="e">
        <f>IF(BT$1,SUMIFS('BalSht Data'!$H$2:$H$2050,'BalSht Data'!$G$2:$G$2050,$A17,'BalSht Data'!$A$2:$A$2050,BT$1),#N/A)</f>
        <v>#N/A</v>
      </c>
      <c r="BU17" s="43" t="e">
        <f>IF(BU$1,SUMIFS('BalSht Data'!$H$2:$H$2050,'BalSht Data'!$G$2:$G$2050,$A17,'BalSht Data'!$A$2:$A$2050,BU$1),#N/A)</f>
        <v>#N/A</v>
      </c>
      <c r="BV17" s="43" t="e">
        <f>IF(BV$1,SUMIFS('BalSht Data'!$H$2:$H$2050,'BalSht Data'!$G$2:$G$2050,$A17,'BalSht Data'!$A$2:$A$2050,BV$1),#N/A)</f>
        <v>#N/A</v>
      </c>
      <c r="BW17" s="43" t="e">
        <f>IF(BW$1,SUMIFS('BalSht Data'!$H$2:$H$2050,'BalSht Data'!$G$2:$G$2050,$A17,'BalSht Data'!$A$2:$A$2050,BW$1),#N/A)</f>
        <v>#N/A</v>
      </c>
      <c r="BX17" s="43" t="e">
        <f>IF(BX$1,SUMIFS('BalSht Data'!$H$2:$H$2050,'BalSht Data'!$G$2:$G$2050,$A17,'BalSht Data'!$A$2:$A$2050,BX$1),#N/A)</f>
        <v>#N/A</v>
      </c>
      <c r="BY17" s="43" t="e">
        <f>IF(BY$1,SUMIFS('BalSht Data'!$H$2:$H$2050,'BalSht Data'!$G$2:$G$2050,$A17,'BalSht Data'!$A$2:$A$2050,BY$1),#N/A)</f>
        <v>#N/A</v>
      </c>
      <c r="BZ17" s="43" t="e">
        <f>IF(BZ$1,SUMIFS('BalSht Data'!$H$2:$H$2050,'BalSht Data'!$G$2:$G$2050,$A17,'BalSht Data'!$A$2:$A$2050,BZ$1),#N/A)</f>
        <v>#N/A</v>
      </c>
      <c r="CA17" s="43" t="e">
        <f>IF(CA$1,SUMIFS('BalSht Data'!$H$2:$H$2050,'BalSht Data'!$G$2:$G$2050,$A17,'BalSht Data'!$A$2:$A$2050,CA$1),#N/A)</f>
        <v>#N/A</v>
      </c>
      <c r="CB17" s="43" t="e">
        <f>IF(CB$1,SUMIFS('BalSht Data'!$H$2:$H$2050,'BalSht Data'!$G$2:$G$2050,$A17,'BalSht Data'!$A$2:$A$2050,CB$1),#N/A)</f>
        <v>#N/A</v>
      </c>
      <c r="CC17" s="43" t="e">
        <f>IF(CC$1,SUMIFS('BalSht Data'!$H$2:$H$2050,'BalSht Data'!$G$2:$G$2050,$A17,'BalSht Data'!$A$2:$A$2050,CC$1),#N/A)</f>
        <v>#N/A</v>
      </c>
      <c r="CD17" s="43" t="e">
        <f>IF(CD$1,SUMIFS('BalSht Data'!$H$2:$H$2050,'BalSht Data'!$G$2:$G$2050,$A17,'BalSht Data'!$A$2:$A$2050,CD$1),#N/A)</f>
        <v>#N/A</v>
      </c>
      <c r="CE17" s="43" t="e">
        <f>IF(CE$1,SUMIFS('BalSht Data'!$H$2:$H$2050,'BalSht Data'!$G$2:$G$2050,$A17,'BalSht Data'!$A$2:$A$2050,CE$1),#N/A)</f>
        <v>#N/A</v>
      </c>
      <c r="CF17" s="43" t="e">
        <f>IF(CF$1,SUMIFS('BalSht Data'!$H$2:$H$2050,'BalSht Data'!$G$2:$G$2050,$A17,'BalSht Data'!$A$2:$A$2050,CF$1),#N/A)</f>
        <v>#N/A</v>
      </c>
      <c r="CG17" s="43" t="e">
        <f>IF(CG$1,SUMIFS('BalSht Data'!$H$2:$H$2050,'BalSht Data'!$G$2:$G$2050,$A17,'BalSht Data'!$A$2:$A$2050,CG$1),#N/A)</f>
        <v>#N/A</v>
      </c>
      <c r="CH17" s="43" t="e">
        <f>IF(CH$1,SUMIFS('BalSht Data'!$H$2:$H$2050,'BalSht Data'!$G$2:$G$2050,$A17,'BalSht Data'!$A$2:$A$2050,CH$1),#N/A)</f>
        <v>#N/A</v>
      </c>
      <c r="CI17" s="43" t="e">
        <f>IF(CI$1,SUMIFS('BalSht Data'!$H$2:$H$2050,'BalSht Data'!$G$2:$G$2050,$A17,'BalSht Data'!$A$2:$A$2050,CI$1),#N/A)</f>
        <v>#N/A</v>
      </c>
      <c r="CJ17" s="43" t="e">
        <f>IF(CJ$1,SUMIFS('BalSht Data'!$H$2:$H$2050,'BalSht Data'!$G$2:$G$2050,$A17,'BalSht Data'!$A$2:$A$2050,CJ$1),#N/A)</f>
        <v>#N/A</v>
      </c>
      <c r="CK17" s="43" t="e">
        <f>IF(CK$1,SUMIFS('BalSht Data'!$H$2:$H$2050,'BalSht Data'!$G$2:$G$2050,$A17,'BalSht Data'!$A$2:$A$2050,CK$1),#N/A)</f>
        <v>#N/A</v>
      </c>
      <c r="CL17" s="43" t="e">
        <f>IF(CL$1,SUMIFS('BalSht Data'!$H$2:$H$2050,'BalSht Data'!$G$2:$G$2050,$A17,'BalSht Data'!$A$2:$A$2050,CL$1),#N/A)</f>
        <v>#N/A</v>
      </c>
      <c r="CM17" s="43" t="e">
        <f>IF(CM$1,SUMIFS('BalSht Data'!$H$2:$H$2050,'BalSht Data'!$G$2:$G$2050,$A17,'BalSht Data'!$A$2:$A$2050,CM$1),#N/A)</f>
        <v>#N/A</v>
      </c>
      <c r="CN17" s="43" t="e">
        <f>IF(CN$1,SUMIFS('BalSht Data'!$H$2:$H$2050,'BalSht Data'!$G$2:$G$2050,$A17,'BalSht Data'!$A$2:$A$2050,CN$1),#N/A)</f>
        <v>#N/A</v>
      </c>
      <c r="CO17" s="43" t="e">
        <f>IF(CO$1,SUMIFS('BalSht Data'!$H$2:$H$2050,'BalSht Data'!$G$2:$G$2050,$A17,'BalSht Data'!$A$2:$A$2050,CO$1),#N/A)</f>
        <v>#N/A</v>
      </c>
      <c r="CP17" s="43" t="e">
        <f>IF(CP$1,SUMIFS('BalSht Data'!$H$2:$H$2050,'BalSht Data'!$G$2:$G$2050,$A17,'BalSht Data'!$A$2:$A$2050,CP$1),#N/A)</f>
        <v>#N/A</v>
      </c>
      <c r="CQ17" s="43" t="e">
        <f>IF(CQ$1,SUMIFS('BalSht Data'!$H$2:$H$2050,'BalSht Data'!$G$2:$G$2050,$A17,'BalSht Data'!$A$2:$A$2050,CQ$1),#N/A)</f>
        <v>#N/A</v>
      </c>
      <c r="CR17" s="43" t="e">
        <f>IF(CR$1,SUMIFS('BalSht Data'!$H$2:$H$2050,'BalSht Data'!$G$2:$G$2050,$A17,'BalSht Data'!$A$2:$A$2050,CR$1),#N/A)</f>
        <v>#N/A</v>
      </c>
      <c r="CS17" s="43" t="e">
        <f>IF(CS$1,SUMIFS('BalSht Data'!$H$2:$H$2050,'BalSht Data'!$G$2:$G$2050,$A17,'BalSht Data'!$A$2:$A$2050,CS$1),#N/A)</f>
        <v>#N/A</v>
      </c>
      <c r="CT17" s="43" t="e">
        <f>IF(CT$1,SUMIFS('BalSht Data'!$H$2:$H$2050,'BalSht Data'!$G$2:$G$2050,$A17,'BalSht Data'!$A$2:$A$2050,CT$1),#N/A)</f>
        <v>#N/A</v>
      </c>
      <c r="CU17" s="43" t="e">
        <f>IF(CU$1,SUMIFS('BalSht Data'!$H$2:$H$2050,'BalSht Data'!$G$2:$G$2050,$A17,'BalSht Data'!$A$2:$A$2050,CU$1),#N/A)</f>
        <v>#N/A</v>
      </c>
      <c r="CV17" s="43" t="e">
        <f>IF(CV$1,SUMIFS('BalSht Data'!$H$2:$H$2050,'BalSht Data'!$G$2:$G$2050,$A17,'BalSht Data'!$A$2:$A$2050,CV$1),#N/A)</f>
        <v>#N/A</v>
      </c>
      <c r="CW17" s="43" t="e">
        <f>IF(CW$1,SUMIFS('BalSht Data'!$H$2:$H$2050,'BalSht Data'!$G$2:$G$2050,$A17,'BalSht Data'!$A$2:$A$2050,CW$1),#N/A)</f>
        <v>#N/A</v>
      </c>
      <c r="CX17" s="43" t="e">
        <f>IF(CX$1,SUMIFS('BalSht Data'!$H$2:$H$2050,'BalSht Data'!$G$2:$G$2050,$A17,'BalSht Data'!$A$2:$A$2050,CX$1),#N/A)</f>
        <v>#N/A</v>
      </c>
      <c r="CY17" s="43" t="e">
        <f>IF(CY$1,SUMIFS('BalSht Data'!$H$2:$H$2050,'BalSht Data'!$G$2:$G$2050,$A17,'BalSht Data'!$A$2:$A$2050,CY$1),#N/A)</f>
        <v>#N/A</v>
      </c>
      <c r="CZ17" s="43" t="e">
        <f>IF(CZ$1,SUMIFS('BalSht Data'!$H$2:$H$2050,'BalSht Data'!$G$2:$G$2050,$A17,'BalSht Data'!$A$2:$A$2050,CZ$1),#N/A)</f>
        <v>#N/A</v>
      </c>
      <c r="DA17" s="43" t="e">
        <f>IF(DA$1,SUMIFS('BalSht Data'!$H$2:$H$2050,'BalSht Data'!$G$2:$G$2050,$A17,'BalSht Data'!$A$2:$A$2050,DA$1),#N/A)</f>
        <v>#N/A</v>
      </c>
    </row>
    <row r="18" spans="1:105" s="42" customFormat="1" ht="15" hidden="1" x14ac:dyDescent="0.35">
      <c r="A18" s="53" t="s">
        <v>14</v>
      </c>
      <c r="B18" s="49">
        <f>IF(B$1,SUMIFS('BalSht Data'!$H$2:$H$2050,'BalSht Data'!$G$2:$G$2050,$A18,'BalSht Data'!$A$2:$A$2050,B$1),#N/A)</f>
        <v>0</v>
      </c>
      <c r="C18" s="49">
        <f>IF(C$1,SUMIFS('BalSht Data'!$H$2:$H$2050,'BalSht Data'!$G$2:$G$2050,$A18,'BalSht Data'!$A$2:$A$2050,C$1),#N/A)</f>
        <v>0</v>
      </c>
      <c r="D18" s="49">
        <f>IF(D$1,SUMIFS('BalSht Data'!$H$2:$H$2050,'BalSht Data'!$G$2:$G$2050,$A18,'BalSht Data'!$A$2:$A$2050,D$1),#N/A)</f>
        <v>0</v>
      </c>
      <c r="E18" s="49">
        <f>IF(E$1,SUMIFS('BalSht Data'!$H$2:$H$2050,'BalSht Data'!$G$2:$G$2050,$A18,'BalSht Data'!$A$2:$A$2050,E$1),#N/A)</f>
        <v>0</v>
      </c>
      <c r="F18" s="49">
        <f>IF(F$1,SUMIFS('BalSht Data'!$H$2:$H$2050,'BalSht Data'!$G$2:$G$2050,$A18,'BalSht Data'!$A$2:$A$2050,F$1),#N/A)</f>
        <v>0</v>
      </c>
      <c r="G18" s="49">
        <f>IF(G$1,SUMIFS('BalSht Data'!$H$2:$H$2050,'BalSht Data'!$G$2:$G$2050,$A18,'BalSht Data'!$A$2:$A$2050,G$1),#N/A)</f>
        <v>0</v>
      </c>
      <c r="H18" s="49">
        <f>IF(H$1,SUMIFS('BalSht Data'!$H$2:$H$2050,'BalSht Data'!$G$2:$G$2050,$A18,'BalSht Data'!$A$2:$A$2050,H$1),#N/A)</f>
        <v>0</v>
      </c>
      <c r="I18" s="49">
        <f>IF(I$1,SUMIFS('BalSht Data'!$H$2:$H$2050,'BalSht Data'!$G$2:$G$2050,$A18,'BalSht Data'!$A$2:$A$2050,I$1),#N/A)</f>
        <v>0</v>
      </c>
      <c r="J18" s="49">
        <f>IF(J$1,SUMIFS('BalSht Data'!$H$2:$H$2050,'BalSht Data'!$G$2:$G$2050,$A18,'BalSht Data'!$A$2:$A$2050,J$1),#N/A)</f>
        <v>0</v>
      </c>
      <c r="K18" s="49">
        <f>IF(K$1,SUMIFS('BalSht Data'!$H$2:$H$2050,'BalSht Data'!$G$2:$G$2050,$A18,'BalSht Data'!$A$2:$A$2050,K$1),#N/A)</f>
        <v>0</v>
      </c>
      <c r="L18" s="49">
        <f>IF(L$1,SUMIFS('BalSht Data'!$H$2:$H$2050,'BalSht Data'!$G$2:$G$2050,$A18,'BalSht Data'!$A$2:$A$2050,L$1),#N/A)</f>
        <v>0</v>
      </c>
      <c r="M18" s="49">
        <f>IF(M$1,SUMIFS('BalSht Data'!$H$2:$H$2050,'BalSht Data'!$G$2:$G$2050,$A18,'BalSht Data'!$A$2:$A$2050,M$1),#N/A)</f>
        <v>0</v>
      </c>
      <c r="N18" s="49">
        <f>IF(N$1,SUMIFS('BalSht Data'!$H$2:$H$2050,'BalSht Data'!$G$2:$G$2050,$A18,'BalSht Data'!$A$2:$A$2050,N$1),#N/A)</f>
        <v>0</v>
      </c>
      <c r="O18" s="49">
        <f>IF(O$1,SUMIFS('BalSht Data'!$H$2:$H$2050,'BalSht Data'!$G$2:$G$2050,$A18,'BalSht Data'!$A$2:$A$2050,O$1),#N/A)</f>
        <v>0</v>
      </c>
      <c r="P18" s="49">
        <f>IF(P$1,SUMIFS('BalSht Data'!$H$2:$H$2050,'BalSht Data'!$G$2:$G$2050,$A18,'BalSht Data'!$A$2:$A$2050,P$1),#N/A)</f>
        <v>0</v>
      </c>
      <c r="Q18" s="49">
        <f>IF(Q$1,SUMIFS('BalSht Data'!$H$2:$H$2050,'BalSht Data'!$G$2:$G$2050,$A18,'BalSht Data'!$A$2:$A$2050,Q$1),#N/A)</f>
        <v>0</v>
      </c>
      <c r="R18" s="49">
        <f>IF(R$1,SUMIFS('BalSht Data'!$H$2:$H$2050,'BalSht Data'!$G$2:$G$2050,$A18,'BalSht Data'!$A$2:$A$2050,R$1),#N/A)</f>
        <v>0</v>
      </c>
      <c r="S18" s="49">
        <f>IF(S$1,SUMIFS('BalSht Data'!$H$2:$H$2050,'BalSht Data'!$G$2:$G$2050,$A18,'BalSht Data'!$A$2:$A$2050,S$1),#N/A)</f>
        <v>0</v>
      </c>
      <c r="T18" s="49">
        <f>IF(T$1,SUMIFS('BalSht Data'!$H$2:$H$2050,'BalSht Data'!$G$2:$G$2050,$A18,'BalSht Data'!$A$2:$A$2050,T$1),#N/A)</f>
        <v>0</v>
      </c>
      <c r="U18" s="49">
        <f>IF(U$1,SUMIFS('BalSht Data'!$H$2:$H$2050,'BalSht Data'!$G$2:$G$2050,$A18,'BalSht Data'!$A$2:$A$2050,U$1),#N/A)</f>
        <v>0</v>
      </c>
      <c r="V18" s="49">
        <f>IF(V$1,SUMIFS('BalSht Data'!$H$2:$H$2050,'BalSht Data'!$G$2:$G$2050,$A18,'BalSht Data'!$A$2:$A$2050,V$1),#N/A)</f>
        <v>0</v>
      </c>
      <c r="W18" s="49">
        <f>IF(W$1,SUMIFS('BalSht Data'!$H$2:$H$2050,'BalSht Data'!$G$2:$G$2050,$A18,'BalSht Data'!$A$2:$A$2050,W$1),#N/A)</f>
        <v>0</v>
      </c>
      <c r="X18" s="49">
        <f>IF(X$1,SUMIFS('BalSht Data'!$H$2:$H$2050,'BalSht Data'!$G$2:$G$2050,$A18,'BalSht Data'!$A$2:$A$2050,X$1),#N/A)</f>
        <v>0</v>
      </c>
      <c r="Y18" s="49">
        <f>IF(Y$1,SUMIFS('BalSht Data'!$H$2:$H$2050,'BalSht Data'!$G$2:$G$2050,$A18,'BalSht Data'!$A$2:$A$2050,Y$1),#N/A)</f>
        <v>0</v>
      </c>
      <c r="Z18" s="49">
        <f>IF(Z$1,SUMIFS('BalSht Data'!$H$2:$H$2050,'BalSht Data'!$G$2:$G$2050,$A18,'BalSht Data'!$A$2:$A$2050,Z$1),#N/A)</f>
        <v>0</v>
      </c>
      <c r="AA18" s="49">
        <f>IF(AA$1,SUMIFS('BalSht Data'!$H$2:$H$2050,'BalSht Data'!$G$2:$G$2050,$A18,'BalSht Data'!$A$2:$A$2050,AA$1),#N/A)</f>
        <v>0</v>
      </c>
      <c r="AB18" s="49">
        <f>IF(AB$1,SUMIFS('BalSht Data'!$H$2:$H$2050,'BalSht Data'!$G$2:$G$2050,$A18,'BalSht Data'!$A$2:$A$2050,AB$1),#N/A)</f>
        <v>0</v>
      </c>
      <c r="AC18" s="49">
        <f>IF(AC$1,SUMIFS('BalSht Data'!$H$2:$H$2050,'BalSht Data'!$G$2:$G$2050,$A18,'BalSht Data'!$A$2:$A$2050,AC$1),#N/A)</f>
        <v>0</v>
      </c>
      <c r="AD18" s="49">
        <f>IF(AD$1,SUMIFS('BalSht Data'!$H$2:$H$2050,'BalSht Data'!$G$2:$G$2050,$A18,'BalSht Data'!$A$2:$A$2050,AD$1),#N/A)</f>
        <v>0</v>
      </c>
      <c r="AE18" s="49">
        <f>IF(AE$1,SUMIFS('BalSht Data'!$H$2:$H$2050,'BalSht Data'!$G$2:$G$2050,$A18,'BalSht Data'!$A$2:$A$2050,AE$1),#N/A)</f>
        <v>0</v>
      </c>
      <c r="AF18" s="49">
        <f>IF(AF$1,SUMIFS('BalSht Data'!$H$2:$H$2050,'BalSht Data'!$G$2:$G$2050,$A18,'BalSht Data'!$A$2:$A$2050,AF$1),#N/A)</f>
        <v>0</v>
      </c>
      <c r="AG18" s="49">
        <f>IF(AG$1,SUMIFS('BalSht Data'!$H$2:$H$2050,'BalSht Data'!$G$2:$G$2050,$A18,'BalSht Data'!$A$2:$A$2050,AG$1),#N/A)</f>
        <v>0</v>
      </c>
      <c r="AH18" s="49">
        <f>IF(AH$1,SUMIFS('BalSht Data'!$H$2:$H$2050,'BalSht Data'!$G$2:$G$2050,$A18,'BalSht Data'!$A$2:$A$2050,AH$1),#N/A)</f>
        <v>0</v>
      </c>
      <c r="AI18" s="49">
        <f>IF(AI$1,SUMIFS('BalSht Data'!$H$2:$H$2050,'BalSht Data'!$G$2:$G$2050,$A18,'BalSht Data'!$A$2:$A$2050,AI$1),#N/A)</f>
        <v>0</v>
      </c>
      <c r="AJ18" s="49">
        <f>IF(AJ$1,SUMIFS('BalSht Data'!$H$2:$H$2050,'BalSht Data'!$G$2:$G$2050,$A18,'BalSht Data'!$A$2:$A$2050,AJ$1),#N/A)</f>
        <v>0</v>
      </c>
      <c r="AK18" s="43">
        <f>SUM(B18:AJ18)</f>
        <v>0</v>
      </c>
      <c r="AL18" s="49" t="e">
        <f>IF(AL$1,SUMIFS('BalSht Data'!$H$2:$H$2050,'BalSht Data'!$G$2:$G$2050,$A18,'BalSht Data'!$A$2:$A$2050,AL$1),#N/A)</f>
        <v>#N/A</v>
      </c>
      <c r="AM18" s="49" t="e">
        <f>IF(AM$1,SUMIFS('BalSht Data'!$H$2:$H$2050,'BalSht Data'!$G$2:$G$2050,$A18,'BalSht Data'!$A$2:$A$2050,AM$1),#N/A)</f>
        <v>#N/A</v>
      </c>
      <c r="AN18" s="49" t="e">
        <f>IF(AN$1,SUMIFS('BalSht Data'!$H$2:$H$2050,'BalSht Data'!$G$2:$G$2050,$A18,'BalSht Data'!$A$2:$A$2050,AN$1),#N/A)</f>
        <v>#N/A</v>
      </c>
      <c r="AO18" s="49" t="e">
        <f>IF(AO$1,SUMIFS('BalSht Data'!$H$2:$H$2050,'BalSht Data'!$G$2:$G$2050,$A18,'BalSht Data'!$A$2:$A$2050,AO$1),#N/A)</f>
        <v>#N/A</v>
      </c>
      <c r="AP18" s="49" t="e">
        <f>IF(AP$1,SUMIFS('BalSht Data'!$H$2:$H$2050,'BalSht Data'!$G$2:$G$2050,$A18,'BalSht Data'!$A$2:$A$2050,AP$1),#N/A)</f>
        <v>#N/A</v>
      </c>
      <c r="AQ18" s="49" t="e">
        <f>IF(AQ$1,SUMIFS('BalSht Data'!$H$2:$H$2050,'BalSht Data'!$G$2:$G$2050,$A18,'BalSht Data'!$A$2:$A$2050,AQ$1),#N/A)</f>
        <v>#N/A</v>
      </c>
      <c r="AR18" s="49" t="e">
        <f>IF(AR$1,SUMIFS('BalSht Data'!$H$2:$H$2050,'BalSht Data'!$G$2:$G$2050,$A18,'BalSht Data'!$A$2:$A$2050,AR$1),#N/A)</f>
        <v>#N/A</v>
      </c>
      <c r="AS18" s="49" t="e">
        <f>IF(AS$1,SUMIFS('BalSht Data'!$H$2:$H$2050,'BalSht Data'!$G$2:$G$2050,$A18,'BalSht Data'!$A$2:$A$2050,AS$1),#N/A)</f>
        <v>#N/A</v>
      </c>
      <c r="AT18" s="49" t="e">
        <f>IF(AT$1,SUMIFS('BalSht Data'!$H$2:$H$2050,'BalSht Data'!$G$2:$G$2050,$A18,'BalSht Data'!$A$2:$A$2050,AT$1),#N/A)</f>
        <v>#N/A</v>
      </c>
      <c r="AU18" s="49" t="e">
        <f>IF(AU$1,SUMIFS('BalSht Data'!$H$2:$H$2050,'BalSht Data'!$G$2:$G$2050,$A18,'BalSht Data'!$A$2:$A$2050,AU$1),#N/A)</f>
        <v>#N/A</v>
      </c>
      <c r="AV18" s="49" t="e">
        <f>IF(AV$1,SUMIFS('BalSht Data'!$H$2:$H$2050,'BalSht Data'!$G$2:$G$2050,$A18,'BalSht Data'!$A$2:$A$2050,AV$1),#N/A)</f>
        <v>#N/A</v>
      </c>
      <c r="AW18" s="49" t="e">
        <f>IF(AW$1,SUMIFS('BalSht Data'!$H$2:$H$2050,'BalSht Data'!$G$2:$G$2050,$A18,'BalSht Data'!$A$2:$A$2050,AW$1),#N/A)</f>
        <v>#N/A</v>
      </c>
      <c r="AX18" s="49" t="e">
        <f>IF(AX$1,SUMIFS('BalSht Data'!$H$2:$H$2050,'BalSht Data'!$G$2:$G$2050,$A18,'BalSht Data'!$A$2:$A$2050,AX$1),#N/A)</f>
        <v>#N/A</v>
      </c>
      <c r="AY18" s="49" t="e">
        <f>IF(AY$1,SUMIFS('BalSht Data'!$H$2:$H$2050,'BalSht Data'!$G$2:$G$2050,$A18,'BalSht Data'!$A$2:$A$2050,AY$1),#N/A)</f>
        <v>#N/A</v>
      </c>
      <c r="AZ18" s="49" t="e">
        <f>IF(AZ$1,SUMIFS('BalSht Data'!$H$2:$H$2050,'BalSht Data'!$G$2:$G$2050,$A18,'BalSht Data'!$A$2:$A$2050,AZ$1),#N/A)</f>
        <v>#N/A</v>
      </c>
      <c r="BA18" s="49" t="e">
        <f>IF(BA$1,SUMIFS('BalSht Data'!$H$2:$H$2050,'BalSht Data'!$G$2:$G$2050,$A18,'BalSht Data'!$A$2:$A$2050,BA$1),#N/A)</f>
        <v>#N/A</v>
      </c>
      <c r="BB18" s="49" t="e">
        <f>IF(BB$1,SUMIFS('BalSht Data'!$H$2:$H$2050,'BalSht Data'!$G$2:$G$2050,$A18,'BalSht Data'!$A$2:$A$2050,BB$1),#N/A)</f>
        <v>#N/A</v>
      </c>
      <c r="BC18" s="49" t="e">
        <f>IF(BC$1,SUMIFS('BalSht Data'!$H$2:$H$2050,'BalSht Data'!$G$2:$G$2050,$A18,'BalSht Data'!$A$2:$A$2050,BC$1),#N/A)</f>
        <v>#N/A</v>
      </c>
      <c r="BD18" s="49" t="e">
        <f>IF(BD$1,SUMIFS('BalSht Data'!$H$2:$H$2050,'BalSht Data'!$G$2:$G$2050,$A18,'BalSht Data'!$A$2:$A$2050,BD$1),#N/A)</f>
        <v>#N/A</v>
      </c>
      <c r="BE18" s="49" t="e">
        <f>IF(BE$1,SUMIFS('BalSht Data'!$H$2:$H$2050,'BalSht Data'!$G$2:$G$2050,$A18,'BalSht Data'!$A$2:$A$2050,BE$1),#N/A)</f>
        <v>#N/A</v>
      </c>
      <c r="BF18" s="49" t="e">
        <f>IF(BF$1,SUMIFS('BalSht Data'!$H$2:$H$2050,'BalSht Data'!$G$2:$G$2050,$A18,'BalSht Data'!$A$2:$A$2050,BF$1),#N/A)</f>
        <v>#N/A</v>
      </c>
      <c r="BG18" s="49" t="e">
        <f>IF(BG$1,SUMIFS('BalSht Data'!$H$2:$H$2050,'BalSht Data'!$G$2:$G$2050,$A18,'BalSht Data'!$A$2:$A$2050,BG$1),#N/A)</f>
        <v>#N/A</v>
      </c>
      <c r="BH18" s="49" t="e">
        <f>IF(BH$1,SUMIFS('BalSht Data'!$H$2:$H$2050,'BalSht Data'!$G$2:$G$2050,$A18,'BalSht Data'!$A$2:$A$2050,BH$1),#N/A)</f>
        <v>#N/A</v>
      </c>
      <c r="BI18" s="49" t="e">
        <f>IF(BI$1,SUMIFS('BalSht Data'!$H$2:$H$2050,'BalSht Data'!$G$2:$G$2050,$A18,'BalSht Data'!$A$2:$A$2050,BI$1),#N/A)</f>
        <v>#N/A</v>
      </c>
      <c r="BJ18" s="49" t="e">
        <f>IF(BJ$1,SUMIFS('BalSht Data'!$H$2:$H$2050,'BalSht Data'!$G$2:$G$2050,$A18,'BalSht Data'!$A$2:$A$2050,BJ$1),#N/A)</f>
        <v>#N/A</v>
      </c>
      <c r="BK18" s="49" t="e">
        <f>IF(BK$1,SUMIFS('BalSht Data'!$H$2:$H$2050,'BalSht Data'!$G$2:$G$2050,$A18,'BalSht Data'!$A$2:$A$2050,BK$1),#N/A)</f>
        <v>#N/A</v>
      </c>
      <c r="BL18" s="49" t="e">
        <f>IF(BL$1,SUMIFS('BalSht Data'!$H$2:$H$2050,'BalSht Data'!$G$2:$G$2050,$A18,'BalSht Data'!$A$2:$A$2050,BL$1),#N/A)</f>
        <v>#N/A</v>
      </c>
      <c r="BM18" s="49" t="e">
        <f>IF(BM$1,SUMIFS('BalSht Data'!$H$2:$H$2050,'BalSht Data'!$G$2:$G$2050,$A18,'BalSht Data'!$A$2:$A$2050,BM$1),#N/A)</f>
        <v>#N/A</v>
      </c>
      <c r="BN18" s="49" t="e">
        <f>IF(BN$1,SUMIFS('BalSht Data'!$H$2:$H$2050,'BalSht Data'!$G$2:$G$2050,$A18,'BalSht Data'!$A$2:$A$2050,BN$1),#N/A)</f>
        <v>#N/A</v>
      </c>
      <c r="BO18" s="49" t="e">
        <f>IF(BO$1,SUMIFS('BalSht Data'!$H$2:$H$2050,'BalSht Data'!$G$2:$G$2050,$A18,'BalSht Data'!$A$2:$A$2050,BO$1),#N/A)</f>
        <v>#N/A</v>
      </c>
      <c r="BP18" s="49" t="e">
        <f>IF(BP$1,SUMIFS('BalSht Data'!$H$2:$H$2050,'BalSht Data'!$G$2:$G$2050,$A18,'BalSht Data'!$A$2:$A$2050,BP$1),#N/A)</f>
        <v>#N/A</v>
      </c>
      <c r="BQ18" s="49" t="e">
        <f>IF(BQ$1,SUMIFS('BalSht Data'!$H$2:$H$2050,'BalSht Data'!$G$2:$G$2050,$A18,'BalSht Data'!$A$2:$A$2050,BQ$1),#N/A)</f>
        <v>#N/A</v>
      </c>
      <c r="BR18" s="49" t="e">
        <f>IF(BR$1,SUMIFS('BalSht Data'!$H$2:$H$2050,'BalSht Data'!$G$2:$G$2050,$A18,'BalSht Data'!$A$2:$A$2050,BR$1),#N/A)</f>
        <v>#N/A</v>
      </c>
      <c r="BS18" s="49" t="e">
        <f>IF(BS$1,SUMIFS('BalSht Data'!$H$2:$H$2050,'BalSht Data'!$G$2:$G$2050,$A18,'BalSht Data'!$A$2:$A$2050,BS$1),#N/A)</f>
        <v>#N/A</v>
      </c>
      <c r="BT18" s="49" t="e">
        <f>IF(BT$1,SUMIFS('BalSht Data'!$H$2:$H$2050,'BalSht Data'!$G$2:$G$2050,$A18,'BalSht Data'!$A$2:$A$2050,BT$1),#N/A)</f>
        <v>#N/A</v>
      </c>
      <c r="BU18" s="49" t="e">
        <f>IF(BU$1,SUMIFS('BalSht Data'!$H$2:$H$2050,'BalSht Data'!$G$2:$G$2050,$A18,'BalSht Data'!$A$2:$A$2050,BU$1),#N/A)</f>
        <v>#N/A</v>
      </c>
      <c r="BV18" s="49" t="e">
        <f>IF(BV$1,SUMIFS('BalSht Data'!$H$2:$H$2050,'BalSht Data'!$G$2:$G$2050,$A18,'BalSht Data'!$A$2:$A$2050,BV$1),#N/A)</f>
        <v>#N/A</v>
      </c>
      <c r="BW18" s="49" t="e">
        <f>IF(BW$1,SUMIFS('BalSht Data'!$H$2:$H$2050,'BalSht Data'!$G$2:$G$2050,$A18,'BalSht Data'!$A$2:$A$2050,BW$1),#N/A)</f>
        <v>#N/A</v>
      </c>
      <c r="BX18" s="49" t="e">
        <f>IF(BX$1,SUMIFS('BalSht Data'!$H$2:$H$2050,'BalSht Data'!$G$2:$G$2050,$A18,'BalSht Data'!$A$2:$A$2050,BX$1),#N/A)</f>
        <v>#N/A</v>
      </c>
      <c r="BY18" s="49" t="e">
        <f>IF(BY$1,SUMIFS('BalSht Data'!$H$2:$H$2050,'BalSht Data'!$G$2:$G$2050,$A18,'BalSht Data'!$A$2:$A$2050,BY$1),#N/A)</f>
        <v>#N/A</v>
      </c>
      <c r="BZ18" s="49" t="e">
        <f>IF(BZ$1,SUMIFS('BalSht Data'!$H$2:$H$2050,'BalSht Data'!$G$2:$G$2050,$A18,'BalSht Data'!$A$2:$A$2050,BZ$1),#N/A)</f>
        <v>#N/A</v>
      </c>
      <c r="CA18" s="49" t="e">
        <f>IF(CA$1,SUMIFS('BalSht Data'!$H$2:$H$2050,'BalSht Data'!$G$2:$G$2050,$A18,'BalSht Data'!$A$2:$A$2050,CA$1),#N/A)</f>
        <v>#N/A</v>
      </c>
      <c r="CB18" s="49" t="e">
        <f>IF(CB$1,SUMIFS('BalSht Data'!$H$2:$H$2050,'BalSht Data'!$G$2:$G$2050,$A18,'BalSht Data'!$A$2:$A$2050,CB$1),#N/A)</f>
        <v>#N/A</v>
      </c>
      <c r="CC18" s="49" t="e">
        <f>IF(CC$1,SUMIFS('BalSht Data'!$H$2:$H$2050,'BalSht Data'!$G$2:$G$2050,$A18,'BalSht Data'!$A$2:$A$2050,CC$1),#N/A)</f>
        <v>#N/A</v>
      </c>
      <c r="CD18" s="49" t="e">
        <f>IF(CD$1,SUMIFS('BalSht Data'!$H$2:$H$2050,'BalSht Data'!$G$2:$G$2050,$A18,'BalSht Data'!$A$2:$A$2050,CD$1),#N/A)</f>
        <v>#N/A</v>
      </c>
      <c r="CE18" s="49" t="e">
        <f>IF(CE$1,SUMIFS('BalSht Data'!$H$2:$H$2050,'BalSht Data'!$G$2:$G$2050,$A18,'BalSht Data'!$A$2:$A$2050,CE$1),#N/A)</f>
        <v>#N/A</v>
      </c>
      <c r="CF18" s="49" t="e">
        <f>IF(CF$1,SUMIFS('BalSht Data'!$H$2:$H$2050,'BalSht Data'!$G$2:$G$2050,$A18,'BalSht Data'!$A$2:$A$2050,CF$1),#N/A)</f>
        <v>#N/A</v>
      </c>
      <c r="CG18" s="49" t="e">
        <f>IF(CG$1,SUMIFS('BalSht Data'!$H$2:$H$2050,'BalSht Data'!$G$2:$G$2050,$A18,'BalSht Data'!$A$2:$A$2050,CG$1),#N/A)</f>
        <v>#N/A</v>
      </c>
      <c r="CH18" s="49" t="e">
        <f>IF(CH$1,SUMIFS('BalSht Data'!$H$2:$H$2050,'BalSht Data'!$G$2:$G$2050,$A18,'BalSht Data'!$A$2:$A$2050,CH$1),#N/A)</f>
        <v>#N/A</v>
      </c>
      <c r="CI18" s="49" t="e">
        <f>IF(CI$1,SUMIFS('BalSht Data'!$H$2:$H$2050,'BalSht Data'!$G$2:$G$2050,$A18,'BalSht Data'!$A$2:$A$2050,CI$1),#N/A)</f>
        <v>#N/A</v>
      </c>
      <c r="CJ18" s="49" t="e">
        <f>IF(CJ$1,SUMIFS('BalSht Data'!$H$2:$H$2050,'BalSht Data'!$G$2:$G$2050,$A18,'BalSht Data'!$A$2:$A$2050,CJ$1),#N/A)</f>
        <v>#N/A</v>
      </c>
      <c r="CK18" s="49" t="e">
        <f>IF(CK$1,SUMIFS('BalSht Data'!$H$2:$H$2050,'BalSht Data'!$G$2:$G$2050,$A18,'BalSht Data'!$A$2:$A$2050,CK$1),#N/A)</f>
        <v>#N/A</v>
      </c>
      <c r="CL18" s="49" t="e">
        <f>IF(CL$1,SUMIFS('BalSht Data'!$H$2:$H$2050,'BalSht Data'!$G$2:$G$2050,$A18,'BalSht Data'!$A$2:$A$2050,CL$1),#N/A)</f>
        <v>#N/A</v>
      </c>
      <c r="CM18" s="49" t="e">
        <f>IF(CM$1,SUMIFS('BalSht Data'!$H$2:$H$2050,'BalSht Data'!$G$2:$G$2050,$A18,'BalSht Data'!$A$2:$A$2050,CM$1),#N/A)</f>
        <v>#N/A</v>
      </c>
      <c r="CN18" s="49" t="e">
        <f>IF(CN$1,SUMIFS('BalSht Data'!$H$2:$H$2050,'BalSht Data'!$G$2:$G$2050,$A18,'BalSht Data'!$A$2:$A$2050,CN$1),#N/A)</f>
        <v>#N/A</v>
      </c>
      <c r="CO18" s="49" t="e">
        <f>IF(CO$1,SUMIFS('BalSht Data'!$H$2:$H$2050,'BalSht Data'!$G$2:$G$2050,$A18,'BalSht Data'!$A$2:$A$2050,CO$1),#N/A)</f>
        <v>#N/A</v>
      </c>
      <c r="CP18" s="49" t="e">
        <f>IF(CP$1,SUMIFS('BalSht Data'!$H$2:$H$2050,'BalSht Data'!$G$2:$G$2050,$A18,'BalSht Data'!$A$2:$A$2050,CP$1),#N/A)</f>
        <v>#N/A</v>
      </c>
      <c r="CQ18" s="49" t="e">
        <f>IF(CQ$1,SUMIFS('BalSht Data'!$H$2:$H$2050,'BalSht Data'!$G$2:$G$2050,$A18,'BalSht Data'!$A$2:$A$2050,CQ$1),#N/A)</f>
        <v>#N/A</v>
      </c>
      <c r="CR18" s="49" t="e">
        <f>IF(CR$1,SUMIFS('BalSht Data'!$H$2:$H$2050,'BalSht Data'!$G$2:$G$2050,$A18,'BalSht Data'!$A$2:$A$2050,CR$1),#N/A)</f>
        <v>#N/A</v>
      </c>
      <c r="CS18" s="49" t="e">
        <f>IF(CS$1,SUMIFS('BalSht Data'!$H$2:$H$2050,'BalSht Data'!$G$2:$G$2050,$A18,'BalSht Data'!$A$2:$A$2050,CS$1),#N/A)</f>
        <v>#N/A</v>
      </c>
      <c r="CT18" s="49" t="e">
        <f>IF(CT$1,SUMIFS('BalSht Data'!$H$2:$H$2050,'BalSht Data'!$G$2:$G$2050,$A18,'BalSht Data'!$A$2:$A$2050,CT$1),#N/A)</f>
        <v>#N/A</v>
      </c>
      <c r="CU18" s="49" t="e">
        <f>IF(CU$1,SUMIFS('BalSht Data'!$H$2:$H$2050,'BalSht Data'!$G$2:$G$2050,$A18,'BalSht Data'!$A$2:$A$2050,CU$1),#N/A)</f>
        <v>#N/A</v>
      </c>
      <c r="CV18" s="49" t="e">
        <f>IF(CV$1,SUMIFS('BalSht Data'!$H$2:$H$2050,'BalSht Data'!$G$2:$G$2050,$A18,'BalSht Data'!$A$2:$A$2050,CV$1),#N/A)</f>
        <v>#N/A</v>
      </c>
      <c r="CW18" s="49" t="e">
        <f>IF(CW$1,SUMIFS('BalSht Data'!$H$2:$H$2050,'BalSht Data'!$G$2:$G$2050,$A18,'BalSht Data'!$A$2:$A$2050,CW$1),#N/A)</f>
        <v>#N/A</v>
      </c>
      <c r="CX18" s="49" t="e">
        <f>IF(CX$1,SUMIFS('BalSht Data'!$H$2:$H$2050,'BalSht Data'!$G$2:$G$2050,$A18,'BalSht Data'!$A$2:$A$2050,CX$1),#N/A)</f>
        <v>#N/A</v>
      </c>
      <c r="CY18" s="49" t="e">
        <f>IF(CY$1,SUMIFS('BalSht Data'!$H$2:$H$2050,'BalSht Data'!$G$2:$G$2050,$A18,'BalSht Data'!$A$2:$A$2050,CY$1),#N/A)</f>
        <v>#N/A</v>
      </c>
      <c r="CZ18" s="49" t="e">
        <f>IF(CZ$1,SUMIFS('BalSht Data'!$H$2:$H$2050,'BalSht Data'!$G$2:$G$2050,$A18,'BalSht Data'!$A$2:$A$2050,CZ$1),#N/A)</f>
        <v>#N/A</v>
      </c>
      <c r="DA18" s="49" t="e">
        <f>IF(DA$1,SUMIFS('BalSht Data'!$H$2:$H$2050,'BalSht Data'!$G$2:$G$2050,$A18,'BalSht Data'!$A$2:$A$2050,DA$1),#N/A)</f>
        <v>#N/A</v>
      </c>
    </row>
    <row r="19" spans="1:105" s="40" customFormat="1" x14ac:dyDescent="0.2">
      <c r="A19" s="63"/>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row>
    <row r="20" spans="1:105" s="40" customFormat="1" x14ac:dyDescent="0.2">
      <c r="A20" s="63"/>
      <c r="B20" s="40">
        <f t="shared" ref="B20" si="0">SUM(B15:B18)</f>
        <v>4845141</v>
      </c>
      <c r="C20" s="40">
        <f>SUM(C15:C18)</f>
        <v>4857191</v>
      </c>
      <c r="D20" s="40">
        <f>SUM(D15:D18)</f>
        <v>6228942</v>
      </c>
      <c r="E20" s="40">
        <f t="shared" ref="E20:AG20" si="1">SUM(E15:E18)</f>
        <v>10887646</v>
      </c>
      <c r="F20" s="40">
        <f t="shared" si="1"/>
        <v>11006189</v>
      </c>
      <c r="G20" s="40">
        <f t="shared" si="1"/>
        <v>5312919</v>
      </c>
      <c r="H20" s="40">
        <f t="shared" si="1"/>
        <v>9356861</v>
      </c>
      <c r="I20" s="40">
        <f t="shared" si="1"/>
        <v>6771616</v>
      </c>
      <c r="J20" s="40">
        <f t="shared" si="1"/>
        <v>7673123</v>
      </c>
      <c r="K20" s="40">
        <f t="shared" si="1"/>
        <v>14267054</v>
      </c>
      <c r="L20" s="40">
        <f t="shared" si="1"/>
        <v>7706525</v>
      </c>
      <c r="M20" s="40">
        <f t="shared" si="1"/>
        <v>7507550</v>
      </c>
      <c r="N20" s="40">
        <f t="shared" si="1"/>
        <v>16111056</v>
      </c>
      <c r="O20" s="40">
        <f t="shared" si="1"/>
        <v>8455336</v>
      </c>
      <c r="P20" s="40">
        <f t="shared" si="1"/>
        <v>7720393</v>
      </c>
      <c r="Q20" s="40">
        <f t="shared" si="1"/>
        <v>7457168</v>
      </c>
      <c r="R20" s="40">
        <f t="shared" si="1"/>
        <v>6998169</v>
      </c>
      <c r="S20" s="40">
        <f t="shared" si="1"/>
        <v>9969910</v>
      </c>
      <c r="T20" s="40">
        <f t="shared" si="1"/>
        <v>11749597</v>
      </c>
      <c r="U20" s="40">
        <f t="shared" si="1"/>
        <v>8032042</v>
      </c>
      <c r="V20" s="40">
        <f t="shared" si="1"/>
        <v>11273612</v>
      </c>
      <c r="W20" s="40">
        <f t="shared" si="1"/>
        <v>8353639</v>
      </c>
      <c r="X20" s="40">
        <f t="shared" si="1"/>
        <v>9056901</v>
      </c>
      <c r="Y20" s="40">
        <f t="shared" si="1"/>
        <v>8722867</v>
      </c>
      <c r="Z20" s="40">
        <f t="shared" si="1"/>
        <v>9104066</v>
      </c>
      <c r="AA20" s="40">
        <f t="shared" si="1"/>
        <v>8691518</v>
      </c>
      <c r="AB20" s="40">
        <f t="shared" si="1"/>
        <v>6749863</v>
      </c>
      <c r="AC20" s="40">
        <f t="shared" si="1"/>
        <v>15704047</v>
      </c>
      <c r="AD20" s="40">
        <f t="shared" si="1"/>
        <v>7581697</v>
      </c>
      <c r="AE20" s="40">
        <f t="shared" si="1"/>
        <v>10453083</v>
      </c>
      <c r="AF20" s="40">
        <f t="shared" si="1"/>
        <v>9539157</v>
      </c>
      <c r="AG20" s="40">
        <f t="shared" si="1"/>
        <v>14285876</v>
      </c>
      <c r="AH20" s="40">
        <f t="shared" ref="AH20:BN20" si="2">SUM(AH15:AH18)</f>
        <v>9596402</v>
      </c>
      <c r="AI20" s="40">
        <f t="shared" si="2"/>
        <v>10305633</v>
      </c>
      <c r="AJ20" s="40">
        <f>SUM(AJ15:AJ18)</f>
        <v>9850006</v>
      </c>
      <c r="AK20" s="40">
        <f>SUM(AK15:AK18)</f>
        <v>322182795</v>
      </c>
      <c r="AL20" s="40" t="e">
        <f t="shared" si="2"/>
        <v>#N/A</v>
      </c>
      <c r="AM20" s="40" t="e">
        <f t="shared" si="2"/>
        <v>#N/A</v>
      </c>
      <c r="AN20" s="40" t="e">
        <f t="shared" si="2"/>
        <v>#N/A</v>
      </c>
      <c r="AO20" s="40" t="e">
        <f t="shared" si="2"/>
        <v>#N/A</v>
      </c>
      <c r="AP20" s="40" t="e">
        <f t="shared" si="2"/>
        <v>#N/A</v>
      </c>
      <c r="AQ20" s="40" t="e">
        <f t="shared" si="2"/>
        <v>#N/A</v>
      </c>
      <c r="AR20" s="40" t="e">
        <f t="shared" si="2"/>
        <v>#N/A</v>
      </c>
      <c r="AS20" s="40" t="e">
        <f t="shared" si="2"/>
        <v>#N/A</v>
      </c>
      <c r="AT20" s="40" t="e">
        <f t="shared" si="2"/>
        <v>#N/A</v>
      </c>
      <c r="AU20" s="40" t="e">
        <f t="shared" si="2"/>
        <v>#N/A</v>
      </c>
      <c r="AV20" s="40" t="e">
        <f t="shared" si="2"/>
        <v>#N/A</v>
      </c>
      <c r="AW20" s="40" t="e">
        <f t="shared" si="2"/>
        <v>#N/A</v>
      </c>
      <c r="AX20" s="40" t="e">
        <f t="shared" si="2"/>
        <v>#N/A</v>
      </c>
      <c r="AY20" s="40" t="e">
        <f t="shared" si="2"/>
        <v>#N/A</v>
      </c>
      <c r="AZ20" s="40" t="e">
        <f t="shared" si="2"/>
        <v>#N/A</v>
      </c>
      <c r="BA20" s="40" t="e">
        <f t="shared" si="2"/>
        <v>#N/A</v>
      </c>
      <c r="BB20" s="40" t="e">
        <f t="shared" si="2"/>
        <v>#N/A</v>
      </c>
      <c r="BC20" s="40" t="e">
        <f t="shared" si="2"/>
        <v>#N/A</v>
      </c>
      <c r="BD20" s="40" t="e">
        <f t="shared" si="2"/>
        <v>#N/A</v>
      </c>
      <c r="BE20" s="40" t="e">
        <f t="shared" si="2"/>
        <v>#N/A</v>
      </c>
      <c r="BF20" s="40" t="e">
        <f t="shared" si="2"/>
        <v>#N/A</v>
      </c>
      <c r="BG20" s="40" t="e">
        <f t="shared" si="2"/>
        <v>#N/A</v>
      </c>
      <c r="BH20" s="40" t="e">
        <f t="shared" si="2"/>
        <v>#N/A</v>
      </c>
      <c r="BI20" s="40" t="e">
        <f t="shared" si="2"/>
        <v>#N/A</v>
      </c>
      <c r="BJ20" s="40" t="e">
        <f t="shared" si="2"/>
        <v>#N/A</v>
      </c>
      <c r="BK20" s="40" t="e">
        <f t="shared" si="2"/>
        <v>#N/A</v>
      </c>
      <c r="BL20" s="40" t="e">
        <f t="shared" si="2"/>
        <v>#N/A</v>
      </c>
      <c r="BM20" s="40" t="e">
        <f t="shared" si="2"/>
        <v>#N/A</v>
      </c>
      <c r="BN20" s="40" t="e">
        <f t="shared" si="2"/>
        <v>#N/A</v>
      </c>
      <c r="BO20" s="40" t="e">
        <f t="shared" ref="BO20:CT20" si="3">SUM(BO15:BO18)</f>
        <v>#N/A</v>
      </c>
      <c r="BP20" s="40" t="e">
        <f t="shared" si="3"/>
        <v>#N/A</v>
      </c>
      <c r="BQ20" s="40" t="e">
        <f t="shared" si="3"/>
        <v>#N/A</v>
      </c>
      <c r="BR20" s="40" t="e">
        <f t="shared" si="3"/>
        <v>#N/A</v>
      </c>
      <c r="BS20" s="40" t="e">
        <f t="shared" si="3"/>
        <v>#N/A</v>
      </c>
      <c r="BT20" s="40" t="e">
        <f t="shared" si="3"/>
        <v>#N/A</v>
      </c>
      <c r="BU20" s="40" t="e">
        <f t="shared" si="3"/>
        <v>#N/A</v>
      </c>
      <c r="BV20" s="40" t="e">
        <f t="shared" si="3"/>
        <v>#N/A</v>
      </c>
      <c r="BW20" s="40" t="e">
        <f t="shared" si="3"/>
        <v>#N/A</v>
      </c>
      <c r="BX20" s="40" t="e">
        <f t="shared" si="3"/>
        <v>#N/A</v>
      </c>
      <c r="BY20" s="40" t="e">
        <f t="shared" si="3"/>
        <v>#N/A</v>
      </c>
      <c r="BZ20" s="40" t="e">
        <f t="shared" si="3"/>
        <v>#N/A</v>
      </c>
      <c r="CA20" s="40" t="e">
        <f t="shared" si="3"/>
        <v>#N/A</v>
      </c>
      <c r="CB20" s="40" t="e">
        <f t="shared" si="3"/>
        <v>#N/A</v>
      </c>
      <c r="CC20" s="40" t="e">
        <f t="shared" si="3"/>
        <v>#N/A</v>
      </c>
      <c r="CD20" s="40" t="e">
        <f t="shared" si="3"/>
        <v>#N/A</v>
      </c>
      <c r="CE20" s="40" t="e">
        <f t="shared" si="3"/>
        <v>#N/A</v>
      </c>
      <c r="CF20" s="40" t="e">
        <f t="shared" si="3"/>
        <v>#N/A</v>
      </c>
      <c r="CG20" s="40" t="e">
        <f t="shared" si="3"/>
        <v>#N/A</v>
      </c>
      <c r="CH20" s="40" t="e">
        <f t="shared" si="3"/>
        <v>#N/A</v>
      </c>
      <c r="CI20" s="40" t="e">
        <f t="shared" si="3"/>
        <v>#N/A</v>
      </c>
      <c r="CJ20" s="40" t="e">
        <f t="shared" si="3"/>
        <v>#N/A</v>
      </c>
      <c r="CK20" s="40" t="e">
        <f t="shared" si="3"/>
        <v>#N/A</v>
      </c>
      <c r="CL20" s="40" t="e">
        <f t="shared" si="3"/>
        <v>#N/A</v>
      </c>
      <c r="CM20" s="40" t="e">
        <f t="shared" si="3"/>
        <v>#N/A</v>
      </c>
      <c r="CN20" s="40" t="e">
        <f t="shared" si="3"/>
        <v>#N/A</v>
      </c>
      <c r="CO20" s="40" t="e">
        <f t="shared" si="3"/>
        <v>#N/A</v>
      </c>
      <c r="CP20" s="40" t="e">
        <f t="shared" si="3"/>
        <v>#N/A</v>
      </c>
      <c r="CQ20" s="40" t="e">
        <f t="shared" si="3"/>
        <v>#N/A</v>
      </c>
      <c r="CR20" s="40" t="e">
        <f t="shared" si="3"/>
        <v>#N/A</v>
      </c>
      <c r="CS20" s="40" t="e">
        <f t="shared" si="3"/>
        <v>#N/A</v>
      </c>
      <c r="CT20" s="40" t="e">
        <f t="shared" si="3"/>
        <v>#N/A</v>
      </c>
      <c r="CU20" s="40" t="e">
        <f t="shared" ref="CU20:DA20" si="4">SUM(CU15:CU18)</f>
        <v>#N/A</v>
      </c>
      <c r="CV20" s="40" t="e">
        <f t="shared" si="4"/>
        <v>#N/A</v>
      </c>
      <c r="CW20" s="40" t="e">
        <f t="shared" si="4"/>
        <v>#N/A</v>
      </c>
      <c r="CX20" s="40" t="e">
        <f t="shared" si="4"/>
        <v>#N/A</v>
      </c>
      <c r="CY20" s="40" t="e">
        <f t="shared" si="4"/>
        <v>#N/A</v>
      </c>
      <c r="CZ20" s="40" t="e">
        <f t="shared" si="4"/>
        <v>#N/A</v>
      </c>
      <c r="DA20" s="40" t="e">
        <f t="shared" si="4"/>
        <v>#N/A</v>
      </c>
    </row>
    <row r="21" spans="1:105" s="40" customFormat="1" x14ac:dyDescent="0.2">
      <c r="A21" s="63"/>
      <c r="B21" s="43"/>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row>
    <row r="22" spans="1:105" s="42" customFormat="1" ht="15" x14ac:dyDescent="0.35">
      <c r="A22" s="53" t="s">
        <v>12</v>
      </c>
      <c r="B22" s="49">
        <f>IF(B$1,SUMIFS('BalSht Data'!$H$2:$H$2050,'BalSht Data'!$G$2:$G$2050,$A22,'BalSht Data'!$A$2:$A$2050,B$1),#N/A)</f>
        <v>-2625445</v>
      </c>
      <c r="C22" s="49">
        <f>IF(C$1,SUMIFS('BalSht Data'!$H$2:$H$2050,'BalSht Data'!$G$2:$G$2050,$A22,'BalSht Data'!$A$2:$A$2050,C$1),#N/A)</f>
        <v>-2213723</v>
      </c>
      <c r="D22" s="49">
        <f>IF(D$1,SUMIFS('BalSht Data'!$H$2:$H$2050,'BalSht Data'!$G$2:$G$2050,$A22,'BalSht Data'!$A$2:$A$2050,D$1),#N/A)</f>
        <v>-2875834</v>
      </c>
      <c r="E22" s="49">
        <f>IF(E$1,SUMIFS('BalSht Data'!$H$2:$H$2050,'BalSht Data'!$G$2:$G$2050,$A22,'BalSht Data'!$A$2:$A$2050,E$1),#N/A)</f>
        <v>-4444704</v>
      </c>
      <c r="F22" s="49">
        <f>IF(F$1,SUMIFS('BalSht Data'!$H$2:$H$2050,'BalSht Data'!$G$2:$G$2050,$A22,'BalSht Data'!$A$2:$A$2050,F$1),#N/A)</f>
        <v>-4143914</v>
      </c>
      <c r="G22" s="49">
        <f>IF(G$1,SUMIFS('BalSht Data'!$H$2:$H$2050,'BalSht Data'!$G$2:$G$2050,$A22,'BalSht Data'!$A$2:$A$2050,G$1),#N/A)</f>
        <v>-2560127</v>
      </c>
      <c r="H22" s="49">
        <f>IF(H$1,SUMIFS('BalSht Data'!$H$2:$H$2050,'BalSht Data'!$G$2:$G$2050,$A22,'BalSht Data'!$A$2:$A$2050,H$1),#N/A)</f>
        <v>-1724611</v>
      </c>
      <c r="I22" s="49">
        <f>IF(I$1,SUMIFS('BalSht Data'!$H$2:$H$2050,'BalSht Data'!$G$2:$G$2050,$A22,'BalSht Data'!$A$2:$A$2050,I$1),#N/A)</f>
        <v>-3937888</v>
      </c>
      <c r="J22" s="49">
        <f>IF(J$1,SUMIFS('BalSht Data'!$H$2:$H$2050,'BalSht Data'!$G$2:$G$2050,$A22,'BalSht Data'!$A$2:$A$2050,J$1),#N/A)</f>
        <v>-2819008</v>
      </c>
      <c r="K22" s="49">
        <f>IF(K$1,SUMIFS('BalSht Data'!$H$2:$H$2050,'BalSht Data'!$G$2:$G$2050,$A22,'BalSht Data'!$A$2:$A$2050,K$1),#N/A)</f>
        <v>-4437734</v>
      </c>
      <c r="L22" s="49">
        <f>IF(L$1,SUMIFS('BalSht Data'!$H$2:$H$2050,'BalSht Data'!$G$2:$G$2050,$A22,'BalSht Data'!$A$2:$A$2050,L$1),#N/A)</f>
        <v>-3007312</v>
      </c>
      <c r="M22" s="49">
        <f>IF(M$1,SUMIFS('BalSht Data'!$H$2:$H$2050,'BalSht Data'!$G$2:$G$2050,$A22,'BalSht Data'!$A$2:$A$2050,M$1),#N/A)</f>
        <v>-3188723</v>
      </c>
      <c r="N22" s="49">
        <f>IF(N$1,SUMIFS('BalSht Data'!$H$2:$H$2050,'BalSht Data'!$G$2:$G$2050,$A22,'BalSht Data'!$A$2:$A$2050,N$1),#N/A)</f>
        <v>-4721912</v>
      </c>
      <c r="O22" s="49">
        <f>IF(O$1,SUMIFS('BalSht Data'!$H$2:$H$2050,'BalSht Data'!$G$2:$G$2050,$A22,'BalSht Data'!$A$2:$A$2050,O$1),#N/A)</f>
        <v>-2999727</v>
      </c>
      <c r="P22" s="49">
        <f>IF(P$1,SUMIFS('BalSht Data'!$H$2:$H$2050,'BalSht Data'!$G$2:$G$2050,$A22,'BalSht Data'!$A$2:$A$2050,P$1),#N/A)</f>
        <v>-4671524</v>
      </c>
      <c r="Q22" s="49">
        <f>IF(Q$1,SUMIFS('BalSht Data'!$H$2:$H$2050,'BalSht Data'!$G$2:$G$2050,$A22,'BalSht Data'!$A$2:$A$2050,Q$1),#N/A)</f>
        <v>-3024112</v>
      </c>
      <c r="R22" s="49">
        <f>IF(R$1,SUMIFS('BalSht Data'!$H$2:$H$2050,'BalSht Data'!$G$2:$G$2050,$A22,'BalSht Data'!$A$2:$A$2050,R$1),#N/A)</f>
        <v>-3238740</v>
      </c>
      <c r="S22" s="49">
        <f>IF(S$1,SUMIFS('BalSht Data'!$H$2:$H$2050,'BalSht Data'!$G$2:$G$2050,$A22,'BalSht Data'!$A$2:$A$2050,S$1),#N/A)</f>
        <v>-2442904</v>
      </c>
      <c r="T22" s="49">
        <f>IF(T$1,SUMIFS('BalSht Data'!$H$2:$H$2050,'BalSht Data'!$G$2:$G$2050,$A22,'BalSht Data'!$A$2:$A$2050,T$1),#N/A)</f>
        <v>-3520279</v>
      </c>
      <c r="U22" s="49">
        <f>IF(U$1,SUMIFS('BalSht Data'!$H$2:$H$2050,'BalSht Data'!$G$2:$G$2050,$A22,'BalSht Data'!$A$2:$A$2050,U$1),#N/A)</f>
        <v>-4066743</v>
      </c>
      <c r="V22" s="49">
        <f>IF(V$1,SUMIFS('BalSht Data'!$H$2:$H$2050,'BalSht Data'!$G$2:$G$2050,$A22,'BalSht Data'!$A$2:$A$2050,V$1),#N/A)</f>
        <v>-2921746</v>
      </c>
      <c r="W22" s="49">
        <f>IF(W$1,SUMIFS('BalSht Data'!$H$2:$H$2050,'BalSht Data'!$G$2:$G$2050,$A22,'BalSht Data'!$A$2:$A$2050,W$1),#N/A)</f>
        <v>-1603192</v>
      </c>
      <c r="X22" s="49">
        <f>IF(X$1,SUMIFS('BalSht Data'!$H$2:$H$2050,'BalSht Data'!$G$2:$G$2050,$A22,'BalSht Data'!$A$2:$A$2050,X$1),#N/A)</f>
        <v>-2431343</v>
      </c>
      <c r="Y22" s="49">
        <f>IF(Y$1,SUMIFS('BalSht Data'!$H$2:$H$2050,'BalSht Data'!$G$2:$G$2050,$A22,'BalSht Data'!$A$2:$A$2050,Y$1),#N/A)</f>
        <v>-1568581</v>
      </c>
      <c r="Z22" s="49">
        <f>IF(Z$1,SUMIFS('BalSht Data'!$H$2:$H$2050,'BalSht Data'!$G$2:$G$2050,$A22,'BalSht Data'!$A$2:$A$2050,Z$1),#N/A)</f>
        <v>-1468796</v>
      </c>
      <c r="AA22" s="49">
        <f>IF(AA$1,SUMIFS('BalSht Data'!$H$2:$H$2050,'BalSht Data'!$G$2:$G$2050,$A22,'BalSht Data'!$A$2:$A$2050,AA$1),#N/A)</f>
        <v>-3669705</v>
      </c>
      <c r="AB22" s="49">
        <f>IF(AB$1,SUMIFS('BalSht Data'!$H$2:$H$2050,'BalSht Data'!$G$2:$G$2050,$A22,'BalSht Data'!$A$2:$A$2050,AB$1),#N/A)</f>
        <v>-1632275</v>
      </c>
      <c r="AC22" s="49">
        <v>-3998642</v>
      </c>
      <c r="AD22" s="49">
        <f>IF(AD$1,SUMIFS('BalSht Data'!$H$2:$H$2050,'BalSht Data'!$G$2:$G$2050,$A22,'BalSht Data'!$A$2:$A$2050,AD$1),#N/A)</f>
        <v>-1341669</v>
      </c>
      <c r="AE22" s="49">
        <f>IF(AE$1,SUMIFS('BalSht Data'!$H$2:$H$2050,'BalSht Data'!$G$2:$G$2050,$A22,'BalSht Data'!$A$2:$A$2050,AE$1),#N/A)</f>
        <v>-2065180</v>
      </c>
      <c r="AF22" s="49">
        <f>IF(AF$1,SUMIFS('BalSht Data'!$H$2:$H$2050,'BalSht Data'!$G$2:$G$2050,$A22,'BalSht Data'!$A$2:$A$2050,AF$1),#N/A)</f>
        <v>-2503615</v>
      </c>
      <c r="AG22" s="49">
        <f>IF(AG$1,SUMIFS('BalSht Data'!$H$2:$H$2050,'BalSht Data'!$G$2:$G$2050,$A22,'BalSht Data'!$A$2:$A$2050,AG$1),#N/A)</f>
        <v>-3520119</v>
      </c>
      <c r="AH22" s="49">
        <f>IF(AH$1,SUMIFS('BalSht Data'!$H$2:$H$2050,'BalSht Data'!$G$2:$G$2050,$A22,'BalSht Data'!$A$2:$A$2050,AH$1),#N/A)</f>
        <v>-2826152</v>
      </c>
      <c r="AI22" s="49">
        <f>IF(AI$1,SUMIFS('BalSht Data'!$H$2:$H$2050,'BalSht Data'!$G$2:$G$2050,$A22,'BalSht Data'!$A$2:$A$2050,AI$1),#N/A)</f>
        <v>-3723150</v>
      </c>
      <c r="AJ22" s="49">
        <f>IF(AJ$1,SUMIFS('BalSht Data'!$H$2:$H$2050,'BalSht Data'!$G$2:$G$2050,$A22,'BalSht Data'!$A$2:$A$2050,AJ$1),#N/A)</f>
        <v>-2652816</v>
      </c>
      <c r="AK22" s="49">
        <f>SUM(B22:AJ22)</f>
        <v>-104591945</v>
      </c>
      <c r="AL22" s="49" t="e">
        <f>IF(AL$1,SUMIFS('BalSht Data'!$H$2:$H$2050,'BalSht Data'!$G$2:$G$2050,$A22,'BalSht Data'!$A$2:$A$2050,AL$1),#N/A)</f>
        <v>#N/A</v>
      </c>
      <c r="AM22" s="49" t="e">
        <f>IF(AM$1,SUMIFS('BalSht Data'!$H$2:$H$2050,'BalSht Data'!$G$2:$G$2050,$A22,'BalSht Data'!$A$2:$A$2050,AM$1),#N/A)</f>
        <v>#N/A</v>
      </c>
      <c r="AN22" s="49" t="e">
        <f>IF(AN$1,SUMIFS('BalSht Data'!$H$2:$H$2050,'BalSht Data'!$G$2:$G$2050,$A22,'BalSht Data'!$A$2:$A$2050,AN$1),#N/A)</f>
        <v>#N/A</v>
      </c>
      <c r="AO22" s="49" t="e">
        <f>IF(AO$1,SUMIFS('BalSht Data'!$H$2:$H$2050,'BalSht Data'!$G$2:$G$2050,$A22,'BalSht Data'!$A$2:$A$2050,AO$1),#N/A)</f>
        <v>#N/A</v>
      </c>
      <c r="AP22" s="49" t="e">
        <f>IF(AP$1,SUMIFS('BalSht Data'!$H$2:$H$2050,'BalSht Data'!$G$2:$G$2050,$A22,'BalSht Data'!$A$2:$A$2050,AP$1),#N/A)</f>
        <v>#N/A</v>
      </c>
      <c r="AQ22" s="49" t="e">
        <f>IF(AQ$1,SUMIFS('BalSht Data'!$H$2:$H$2050,'BalSht Data'!$G$2:$G$2050,$A22,'BalSht Data'!$A$2:$A$2050,AQ$1),#N/A)</f>
        <v>#N/A</v>
      </c>
      <c r="AR22" s="49" t="e">
        <f>IF(AR$1,SUMIFS('BalSht Data'!$H$2:$H$2050,'BalSht Data'!$G$2:$G$2050,$A22,'BalSht Data'!$A$2:$A$2050,AR$1),#N/A)</f>
        <v>#N/A</v>
      </c>
      <c r="AS22" s="49" t="e">
        <f>IF(AS$1,SUMIFS('BalSht Data'!$H$2:$H$2050,'BalSht Data'!$G$2:$G$2050,$A22,'BalSht Data'!$A$2:$A$2050,AS$1),#N/A)</f>
        <v>#N/A</v>
      </c>
      <c r="AT22" s="49" t="e">
        <f>IF(AT$1,SUMIFS('BalSht Data'!$H$2:$H$2050,'BalSht Data'!$G$2:$G$2050,$A22,'BalSht Data'!$A$2:$A$2050,AT$1),#N/A)</f>
        <v>#N/A</v>
      </c>
      <c r="AU22" s="49" t="e">
        <f>IF(AU$1,SUMIFS('BalSht Data'!$H$2:$H$2050,'BalSht Data'!$G$2:$G$2050,$A22,'BalSht Data'!$A$2:$A$2050,AU$1),#N/A)</f>
        <v>#N/A</v>
      </c>
      <c r="AV22" s="49" t="e">
        <f>IF(AV$1,SUMIFS('BalSht Data'!$H$2:$H$2050,'BalSht Data'!$G$2:$G$2050,$A22,'BalSht Data'!$A$2:$A$2050,AV$1),#N/A)</f>
        <v>#N/A</v>
      </c>
      <c r="AW22" s="49" t="e">
        <f>IF(AW$1,SUMIFS('BalSht Data'!$H$2:$H$2050,'BalSht Data'!$G$2:$G$2050,$A22,'BalSht Data'!$A$2:$A$2050,AW$1),#N/A)</f>
        <v>#N/A</v>
      </c>
      <c r="AX22" s="49" t="e">
        <f>IF(AX$1,SUMIFS('BalSht Data'!$H$2:$H$2050,'BalSht Data'!$G$2:$G$2050,$A22,'BalSht Data'!$A$2:$A$2050,AX$1),#N/A)</f>
        <v>#N/A</v>
      </c>
      <c r="AY22" s="49" t="e">
        <f>IF(AY$1,SUMIFS('BalSht Data'!$H$2:$H$2050,'BalSht Data'!$G$2:$G$2050,$A22,'BalSht Data'!$A$2:$A$2050,AY$1),#N/A)</f>
        <v>#N/A</v>
      </c>
      <c r="AZ22" s="49" t="e">
        <f>IF(AZ$1,SUMIFS('BalSht Data'!$H$2:$H$2050,'BalSht Data'!$G$2:$G$2050,$A22,'BalSht Data'!$A$2:$A$2050,AZ$1),#N/A)</f>
        <v>#N/A</v>
      </c>
      <c r="BA22" s="49" t="e">
        <f>IF(BA$1,SUMIFS('BalSht Data'!$H$2:$H$2050,'BalSht Data'!$G$2:$G$2050,$A22,'BalSht Data'!$A$2:$A$2050,BA$1),#N/A)</f>
        <v>#N/A</v>
      </c>
      <c r="BB22" s="49" t="e">
        <f>IF(BB$1,SUMIFS('BalSht Data'!$H$2:$H$2050,'BalSht Data'!$G$2:$G$2050,$A22,'BalSht Data'!$A$2:$A$2050,BB$1),#N/A)</f>
        <v>#N/A</v>
      </c>
      <c r="BC22" s="49" t="e">
        <f>IF(BC$1,SUMIFS('BalSht Data'!$H$2:$H$2050,'BalSht Data'!$G$2:$G$2050,$A22,'BalSht Data'!$A$2:$A$2050,BC$1),#N/A)</f>
        <v>#N/A</v>
      </c>
      <c r="BD22" s="49" t="e">
        <f>IF(BD$1,SUMIFS('BalSht Data'!$H$2:$H$2050,'BalSht Data'!$G$2:$G$2050,$A22,'BalSht Data'!$A$2:$A$2050,BD$1),#N/A)</f>
        <v>#N/A</v>
      </c>
      <c r="BE22" s="49" t="e">
        <f>IF(BE$1,SUMIFS('BalSht Data'!$H$2:$H$2050,'BalSht Data'!$G$2:$G$2050,$A22,'BalSht Data'!$A$2:$A$2050,BE$1),#N/A)</f>
        <v>#N/A</v>
      </c>
      <c r="BF22" s="49" t="e">
        <f>IF(BF$1,SUMIFS('BalSht Data'!$H$2:$H$2050,'BalSht Data'!$G$2:$G$2050,$A22,'BalSht Data'!$A$2:$A$2050,BF$1),#N/A)</f>
        <v>#N/A</v>
      </c>
      <c r="BG22" s="49" t="e">
        <f>IF(BG$1,SUMIFS('BalSht Data'!$H$2:$H$2050,'BalSht Data'!$G$2:$G$2050,$A22,'BalSht Data'!$A$2:$A$2050,BG$1),#N/A)</f>
        <v>#N/A</v>
      </c>
      <c r="BH22" s="49" t="e">
        <f>IF(BH$1,SUMIFS('BalSht Data'!$H$2:$H$2050,'BalSht Data'!$G$2:$G$2050,$A22,'BalSht Data'!$A$2:$A$2050,BH$1),#N/A)</f>
        <v>#N/A</v>
      </c>
      <c r="BI22" s="49" t="e">
        <f>IF(BI$1,SUMIFS('BalSht Data'!$H$2:$H$2050,'BalSht Data'!$G$2:$G$2050,$A22,'BalSht Data'!$A$2:$A$2050,BI$1),#N/A)</f>
        <v>#N/A</v>
      </c>
      <c r="BJ22" s="49" t="e">
        <f>IF(BJ$1,SUMIFS('BalSht Data'!$H$2:$H$2050,'BalSht Data'!$G$2:$G$2050,$A22,'BalSht Data'!$A$2:$A$2050,BJ$1),#N/A)</f>
        <v>#N/A</v>
      </c>
      <c r="BK22" s="49" t="e">
        <f>IF(BK$1,SUMIFS('BalSht Data'!$H$2:$H$2050,'BalSht Data'!$G$2:$G$2050,$A22,'BalSht Data'!$A$2:$A$2050,BK$1),#N/A)</f>
        <v>#N/A</v>
      </c>
      <c r="BL22" s="49" t="e">
        <f>IF(BL$1,SUMIFS('BalSht Data'!$H$2:$H$2050,'BalSht Data'!$G$2:$G$2050,$A22,'BalSht Data'!$A$2:$A$2050,BL$1),#N/A)</f>
        <v>#N/A</v>
      </c>
      <c r="BM22" s="49" t="e">
        <f>IF(BM$1,SUMIFS('BalSht Data'!$H$2:$H$2050,'BalSht Data'!$G$2:$G$2050,$A22,'BalSht Data'!$A$2:$A$2050,BM$1),#N/A)</f>
        <v>#N/A</v>
      </c>
      <c r="BN22" s="49" t="e">
        <f>IF(BN$1,SUMIFS('BalSht Data'!$H$2:$H$2050,'BalSht Data'!$G$2:$G$2050,$A22,'BalSht Data'!$A$2:$A$2050,BN$1),#N/A)</f>
        <v>#N/A</v>
      </c>
      <c r="BO22" s="49" t="e">
        <f>IF(BO$1,SUMIFS('BalSht Data'!$H$2:$H$2050,'BalSht Data'!$G$2:$G$2050,$A22,'BalSht Data'!$A$2:$A$2050,BO$1),#N/A)</f>
        <v>#N/A</v>
      </c>
      <c r="BP22" s="49" t="e">
        <f>IF(BP$1,SUMIFS('BalSht Data'!$H$2:$H$2050,'BalSht Data'!$G$2:$G$2050,$A22,'BalSht Data'!$A$2:$A$2050,BP$1),#N/A)</f>
        <v>#N/A</v>
      </c>
      <c r="BQ22" s="49" t="e">
        <f>IF(BQ$1,SUMIFS('BalSht Data'!$H$2:$H$2050,'BalSht Data'!$G$2:$G$2050,$A22,'BalSht Data'!$A$2:$A$2050,BQ$1),#N/A)</f>
        <v>#N/A</v>
      </c>
      <c r="BR22" s="49" t="e">
        <f>IF(BR$1,SUMIFS('BalSht Data'!$H$2:$H$2050,'BalSht Data'!$G$2:$G$2050,$A22,'BalSht Data'!$A$2:$A$2050,BR$1),#N/A)</f>
        <v>#N/A</v>
      </c>
      <c r="BS22" s="49" t="e">
        <f>IF(BS$1,SUMIFS('BalSht Data'!$H$2:$H$2050,'BalSht Data'!$G$2:$G$2050,$A22,'BalSht Data'!$A$2:$A$2050,BS$1),#N/A)</f>
        <v>#N/A</v>
      </c>
      <c r="BT22" s="49" t="e">
        <f>IF(BT$1,SUMIFS('BalSht Data'!$H$2:$H$2050,'BalSht Data'!$G$2:$G$2050,$A22,'BalSht Data'!$A$2:$A$2050,BT$1),#N/A)</f>
        <v>#N/A</v>
      </c>
      <c r="BU22" s="49" t="e">
        <f>IF(BU$1,SUMIFS('BalSht Data'!$H$2:$H$2050,'BalSht Data'!$G$2:$G$2050,$A22,'BalSht Data'!$A$2:$A$2050,BU$1),#N/A)</f>
        <v>#N/A</v>
      </c>
      <c r="BV22" s="49" t="e">
        <f>IF(BV$1,SUMIFS('BalSht Data'!$H$2:$H$2050,'BalSht Data'!$G$2:$G$2050,$A22,'BalSht Data'!$A$2:$A$2050,BV$1),#N/A)</f>
        <v>#N/A</v>
      </c>
      <c r="BW22" s="49" t="e">
        <f>IF(BW$1,SUMIFS('BalSht Data'!$H$2:$H$2050,'BalSht Data'!$G$2:$G$2050,$A22,'BalSht Data'!$A$2:$A$2050,BW$1),#N/A)</f>
        <v>#N/A</v>
      </c>
      <c r="BX22" s="49" t="e">
        <f>IF(BX$1,SUMIFS('BalSht Data'!$H$2:$H$2050,'BalSht Data'!$G$2:$G$2050,$A22,'BalSht Data'!$A$2:$A$2050,BX$1),#N/A)</f>
        <v>#N/A</v>
      </c>
      <c r="BY22" s="49" t="e">
        <f>IF(BY$1,SUMIFS('BalSht Data'!$H$2:$H$2050,'BalSht Data'!$G$2:$G$2050,$A22,'BalSht Data'!$A$2:$A$2050,BY$1),#N/A)</f>
        <v>#N/A</v>
      </c>
      <c r="BZ22" s="49" t="e">
        <f>IF(BZ$1,SUMIFS('BalSht Data'!$H$2:$H$2050,'BalSht Data'!$G$2:$G$2050,$A22,'BalSht Data'!$A$2:$A$2050,BZ$1),#N/A)</f>
        <v>#N/A</v>
      </c>
      <c r="CA22" s="49" t="e">
        <f>IF(CA$1,SUMIFS('BalSht Data'!$H$2:$H$2050,'BalSht Data'!$G$2:$G$2050,$A22,'BalSht Data'!$A$2:$A$2050,CA$1),#N/A)</f>
        <v>#N/A</v>
      </c>
      <c r="CB22" s="49" t="e">
        <f>IF(CB$1,SUMIFS('BalSht Data'!$H$2:$H$2050,'BalSht Data'!$G$2:$G$2050,$A22,'BalSht Data'!$A$2:$A$2050,CB$1),#N/A)</f>
        <v>#N/A</v>
      </c>
      <c r="CC22" s="49" t="e">
        <f>IF(CC$1,SUMIFS('BalSht Data'!$H$2:$H$2050,'BalSht Data'!$G$2:$G$2050,$A22,'BalSht Data'!$A$2:$A$2050,CC$1),#N/A)</f>
        <v>#N/A</v>
      </c>
      <c r="CD22" s="49" t="e">
        <f>IF(CD$1,SUMIFS('BalSht Data'!$H$2:$H$2050,'BalSht Data'!$G$2:$G$2050,$A22,'BalSht Data'!$A$2:$A$2050,CD$1),#N/A)</f>
        <v>#N/A</v>
      </c>
      <c r="CE22" s="49" t="e">
        <f>IF(CE$1,SUMIFS('BalSht Data'!$H$2:$H$2050,'BalSht Data'!$G$2:$G$2050,$A22,'BalSht Data'!$A$2:$A$2050,CE$1),#N/A)</f>
        <v>#N/A</v>
      </c>
      <c r="CF22" s="49" t="e">
        <f>IF(CF$1,SUMIFS('BalSht Data'!$H$2:$H$2050,'BalSht Data'!$G$2:$G$2050,$A22,'BalSht Data'!$A$2:$A$2050,CF$1),#N/A)</f>
        <v>#N/A</v>
      </c>
      <c r="CG22" s="49" t="e">
        <f>IF(CG$1,SUMIFS('BalSht Data'!$H$2:$H$2050,'BalSht Data'!$G$2:$G$2050,$A22,'BalSht Data'!$A$2:$A$2050,CG$1),#N/A)</f>
        <v>#N/A</v>
      </c>
      <c r="CH22" s="49" t="e">
        <f>IF(CH$1,SUMIFS('BalSht Data'!$H$2:$H$2050,'BalSht Data'!$G$2:$G$2050,$A22,'BalSht Data'!$A$2:$A$2050,CH$1),#N/A)</f>
        <v>#N/A</v>
      </c>
      <c r="CI22" s="49" t="e">
        <f>IF(CI$1,SUMIFS('BalSht Data'!$H$2:$H$2050,'BalSht Data'!$G$2:$G$2050,$A22,'BalSht Data'!$A$2:$A$2050,CI$1),#N/A)</f>
        <v>#N/A</v>
      </c>
      <c r="CJ22" s="49" t="e">
        <f>IF(CJ$1,SUMIFS('BalSht Data'!$H$2:$H$2050,'BalSht Data'!$G$2:$G$2050,$A22,'BalSht Data'!$A$2:$A$2050,CJ$1),#N/A)</f>
        <v>#N/A</v>
      </c>
      <c r="CK22" s="49" t="e">
        <f>IF(CK$1,SUMIFS('BalSht Data'!$H$2:$H$2050,'BalSht Data'!$G$2:$G$2050,$A22,'BalSht Data'!$A$2:$A$2050,CK$1),#N/A)</f>
        <v>#N/A</v>
      </c>
      <c r="CL22" s="49" t="e">
        <f>IF(CL$1,SUMIFS('BalSht Data'!$H$2:$H$2050,'BalSht Data'!$G$2:$G$2050,$A22,'BalSht Data'!$A$2:$A$2050,CL$1),#N/A)</f>
        <v>#N/A</v>
      </c>
      <c r="CM22" s="49" t="e">
        <f>IF(CM$1,SUMIFS('BalSht Data'!$H$2:$H$2050,'BalSht Data'!$G$2:$G$2050,$A22,'BalSht Data'!$A$2:$A$2050,CM$1),#N/A)</f>
        <v>#N/A</v>
      </c>
      <c r="CN22" s="49" t="e">
        <f>IF(CN$1,SUMIFS('BalSht Data'!$H$2:$H$2050,'BalSht Data'!$G$2:$G$2050,$A22,'BalSht Data'!$A$2:$A$2050,CN$1),#N/A)</f>
        <v>#N/A</v>
      </c>
      <c r="CO22" s="49" t="e">
        <f>IF(CO$1,SUMIFS('BalSht Data'!$H$2:$H$2050,'BalSht Data'!$G$2:$G$2050,$A22,'BalSht Data'!$A$2:$A$2050,CO$1),#N/A)</f>
        <v>#N/A</v>
      </c>
      <c r="CP22" s="49" t="e">
        <f>IF(CP$1,SUMIFS('BalSht Data'!$H$2:$H$2050,'BalSht Data'!$G$2:$G$2050,$A22,'BalSht Data'!$A$2:$A$2050,CP$1),#N/A)</f>
        <v>#N/A</v>
      </c>
      <c r="CQ22" s="49" t="e">
        <f>IF(CQ$1,SUMIFS('BalSht Data'!$H$2:$H$2050,'BalSht Data'!$G$2:$G$2050,$A22,'BalSht Data'!$A$2:$A$2050,CQ$1),#N/A)</f>
        <v>#N/A</v>
      </c>
      <c r="CR22" s="49" t="e">
        <f>IF(CR$1,SUMIFS('BalSht Data'!$H$2:$H$2050,'BalSht Data'!$G$2:$G$2050,$A22,'BalSht Data'!$A$2:$A$2050,CR$1),#N/A)</f>
        <v>#N/A</v>
      </c>
      <c r="CS22" s="49" t="e">
        <f>IF(CS$1,SUMIFS('BalSht Data'!$H$2:$H$2050,'BalSht Data'!$G$2:$G$2050,$A22,'BalSht Data'!$A$2:$A$2050,CS$1),#N/A)</f>
        <v>#N/A</v>
      </c>
      <c r="CT22" s="49" t="e">
        <f>IF(CT$1,SUMIFS('BalSht Data'!$H$2:$H$2050,'BalSht Data'!$G$2:$G$2050,$A22,'BalSht Data'!$A$2:$A$2050,CT$1),#N/A)</f>
        <v>#N/A</v>
      </c>
      <c r="CU22" s="49" t="e">
        <f>IF(CU$1,SUMIFS('BalSht Data'!$H$2:$H$2050,'BalSht Data'!$G$2:$G$2050,$A22,'BalSht Data'!$A$2:$A$2050,CU$1),#N/A)</f>
        <v>#N/A</v>
      </c>
      <c r="CV22" s="49" t="e">
        <f>IF(CV$1,SUMIFS('BalSht Data'!$H$2:$H$2050,'BalSht Data'!$G$2:$G$2050,$A22,'BalSht Data'!$A$2:$A$2050,CV$1),#N/A)</f>
        <v>#N/A</v>
      </c>
      <c r="CW22" s="49" t="e">
        <f>IF(CW$1,SUMIFS('BalSht Data'!$H$2:$H$2050,'BalSht Data'!$G$2:$G$2050,$A22,'BalSht Data'!$A$2:$A$2050,CW$1),#N/A)</f>
        <v>#N/A</v>
      </c>
      <c r="CX22" s="49" t="e">
        <f>IF(CX$1,SUMIFS('BalSht Data'!$H$2:$H$2050,'BalSht Data'!$G$2:$G$2050,$A22,'BalSht Data'!$A$2:$A$2050,CX$1),#N/A)</f>
        <v>#N/A</v>
      </c>
      <c r="CY22" s="49" t="e">
        <f>IF(CY$1,SUMIFS('BalSht Data'!$H$2:$H$2050,'BalSht Data'!$G$2:$G$2050,$A22,'BalSht Data'!$A$2:$A$2050,CY$1),#N/A)</f>
        <v>#N/A</v>
      </c>
      <c r="CZ22" s="49" t="e">
        <f>IF(CZ$1,SUMIFS('BalSht Data'!$H$2:$H$2050,'BalSht Data'!$G$2:$G$2050,$A22,'BalSht Data'!$A$2:$A$2050,CZ$1),#N/A)</f>
        <v>#N/A</v>
      </c>
      <c r="DA22" s="49" t="e">
        <f>IF(DA$1,SUMIFS('BalSht Data'!$H$2:$H$2050,'BalSht Data'!$G$2:$G$2050,$A22,'BalSht Data'!$A$2:$A$2050,DA$1),#N/A)</f>
        <v>#N/A</v>
      </c>
    </row>
    <row r="23" spans="1:105" s="40" customFormat="1" x14ac:dyDescent="0.2">
      <c r="A23" s="63"/>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row>
    <row r="24" spans="1:105" s="40" customFormat="1" x14ac:dyDescent="0.2">
      <c r="A24" s="53" t="s">
        <v>149</v>
      </c>
      <c r="B24" s="40">
        <f t="shared" ref="B24:I24" si="5">+SUM(B20:B22)</f>
        <v>2219696</v>
      </c>
      <c r="C24" s="40">
        <f t="shared" si="5"/>
        <v>2643468</v>
      </c>
      <c r="D24" s="40">
        <f t="shared" si="5"/>
        <v>3353108</v>
      </c>
      <c r="E24" s="40">
        <f t="shared" si="5"/>
        <v>6442942</v>
      </c>
      <c r="F24" s="40">
        <f t="shared" si="5"/>
        <v>6862275</v>
      </c>
      <c r="G24" s="40">
        <f t="shared" si="5"/>
        <v>2752792</v>
      </c>
      <c r="H24" s="40">
        <f t="shared" si="5"/>
        <v>7632250</v>
      </c>
      <c r="I24" s="40">
        <f t="shared" si="5"/>
        <v>2833728</v>
      </c>
      <c r="J24" s="40">
        <f t="shared" ref="J24:BO24" si="6">+SUM(J20:J22)</f>
        <v>4854115</v>
      </c>
      <c r="K24" s="40">
        <f t="shared" si="6"/>
        <v>9829320</v>
      </c>
      <c r="L24" s="40">
        <f t="shared" si="6"/>
        <v>4699213</v>
      </c>
      <c r="M24" s="40">
        <f t="shared" si="6"/>
        <v>4318827</v>
      </c>
      <c r="N24" s="40">
        <f t="shared" si="6"/>
        <v>11389144</v>
      </c>
      <c r="O24" s="40">
        <f t="shared" si="6"/>
        <v>5455609</v>
      </c>
      <c r="P24" s="40">
        <f t="shared" si="6"/>
        <v>3048869</v>
      </c>
      <c r="Q24" s="40">
        <f t="shared" si="6"/>
        <v>4433056</v>
      </c>
      <c r="R24" s="40">
        <f t="shared" si="6"/>
        <v>3759429</v>
      </c>
      <c r="S24" s="40">
        <f t="shared" si="6"/>
        <v>7527006</v>
      </c>
      <c r="T24" s="40">
        <f t="shared" si="6"/>
        <v>8229318</v>
      </c>
      <c r="U24" s="40">
        <f t="shared" si="6"/>
        <v>3965299</v>
      </c>
      <c r="V24" s="40">
        <f t="shared" si="6"/>
        <v>8351866</v>
      </c>
      <c r="W24" s="40">
        <f t="shared" si="6"/>
        <v>6750447</v>
      </c>
      <c r="X24" s="40">
        <f t="shared" si="6"/>
        <v>6625558</v>
      </c>
      <c r="Y24" s="40">
        <f t="shared" si="6"/>
        <v>7154286</v>
      </c>
      <c r="Z24" s="40">
        <f t="shared" si="6"/>
        <v>7635270</v>
      </c>
      <c r="AA24" s="40">
        <f t="shared" si="6"/>
        <v>5021813</v>
      </c>
      <c r="AB24" s="40">
        <f t="shared" si="6"/>
        <v>5117588</v>
      </c>
      <c r="AC24" s="40">
        <f t="shared" si="6"/>
        <v>11705405</v>
      </c>
      <c r="AD24" s="40">
        <f t="shared" si="6"/>
        <v>6240028</v>
      </c>
      <c r="AE24" s="40">
        <f t="shared" si="6"/>
        <v>8387903</v>
      </c>
      <c r="AF24" s="40">
        <f t="shared" si="6"/>
        <v>7035542</v>
      </c>
      <c r="AG24" s="40">
        <f t="shared" si="6"/>
        <v>10765757</v>
      </c>
      <c r="AH24" s="40">
        <f t="shared" si="6"/>
        <v>6770250</v>
      </c>
      <c r="AI24" s="40">
        <f t="shared" si="6"/>
        <v>6582483</v>
      </c>
      <c r="AJ24" s="40">
        <f t="shared" si="6"/>
        <v>7197190</v>
      </c>
      <c r="AK24" s="40">
        <f t="shared" si="6"/>
        <v>217590850</v>
      </c>
      <c r="AL24" s="40" t="e">
        <f t="shared" si="6"/>
        <v>#N/A</v>
      </c>
      <c r="AM24" s="40" t="e">
        <f t="shared" si="6"/>
        <v>#N/A</v>
      </c>
      <c r="AN24" s="40" t="e">
        <f t="shared" si="6"/>
        <v>#N/A</v>
      </c>
      <c r="AO24" s="40" t="e">
        <f t="shared" si="6"/>
        <v>#N/A</v>
      </c>
      <c r="AP24" s="40" t="e">
        <f t="shared" si="6"/>
        <v>#N/A</v>
      </c>
      <c r="AQ24" s="40" t="e">
        <f t="shared" si="6"/>
        <v>#N/A</v>
      </c>
      <c r="AR24" s="40" t="e">
        <f t="shared" si="6"/>
        <v>#N/A</v>
      </c>
      <c r="AS24" s="40" t="e">
        <f t="shared" si="6"/>
        <v>#N/A</v>
      </c>
      <c r="AT24" s="40" t="e">
        <f t="shared" si="6"/>
        <v>#N/A</v>
      </c>
      <c r="AU24" s="40" t="e">
        <f t="shared" si="6"/>
        <v>#N/A</v>
      </c>
      <c r="AV24" s="40" t="e">
        <f t="shared" si="6"/>
        <v>#N/A</v>
      </c>
      <c r="AW24" s="40" t="e">
        <f t="shared" si="6"/>
        <v>#N/A</v>
      </c>
      <c r="AX24" s="40" t="e">
        <f t="shared" si="6"/>
        <v>#N/A</v>
      </c>
      <c r="AY24" s="40" t="e">
        <f t="shared" si="6"/>
        <v>#N/A</v>
      </c>
      <c r="AZ24" s="40" t="e">
        <f t="shared" si="6"/>
        <v>#N/A</v>
      </c>
      <c r="BA24" s="40" t="e">
        <f t="shared" si="6"/>
        <v>#N/A</v>
      </c>
      <c r="BB24" s="40" t="e">
        <f t="shared" si="6"/>
        <v>#N/A</v>
      </c>
      <c r="BC24" s="40" t="e">
        <f t="shared" si="6"/>
        <v>#N/A</v>
      </c>
      <c r="BD24" s="40" t="e">
        <f t="shared" si="6"/>
        <v>#N/A</v>
      </c>
      <c r="BE24" s="40" t="e">
        <f t="shared" si="6"/>
        <v>#N/A</v>
      </c>
      <c r="BF24" s="40" t="e">
        <f t="shared" si="6"/>
        <v>#N/A</v>
      </c>
      <c r="BG24" s="40" t="e">
        <f t="shared" si="6"/>
        <v>#N/A</v>
      </c>
      <c r="BH24" s="40" t="e">
        <f t="shared" si="6"/>
        <v>#N/A</v>
      </c>
      <c r="BI24" s="40" t="e">
        <f t="shared" si="6"/>
        <v>#N/A</v>
      </c>
      <c r="BJ24" s="40" t="e">
        <f t="shared" si="6"/>
        <v>#N/A</v>
      </c>
      <c r="BK24" s="40" t="e">
        <f t="shared" si="6"/>
        <v>#N/A</v>
      </c>
      <c r="BL24" s="40" t="e">
        <f t="shared" si="6"/>
        <v>#N/A</v>
      </c>
      <c r="BM24" s="40" t="e">
        <f t="shared" si="6"/>
        <v>#N/A</v>
      </c>
      <c r="BN24" s="40" t="e">
        <f t="shared" si="6"/>
        <v>#N/A</v>
      </c>
      <c r="BO24" s="40" t="e">
        <f t="shared" si="6"/>
        <v>#N/A</v>
      </c>
      <c r="BP24" s="40" t="e">
        <f t="shared" ref="BP24:DA24" si="7">+SUM(BP20:BP22)</f>
        <v>#N/A</v>
      </c>
      <c r="BQ24" s="40" t="e">
        <f t="shared" si="7"/>
        <v>#N/A</v>
      </c>
      <c r="BR24" s="40" t="e">
        <f t="shared" si="7"/>
        <v>#N/A</v>
      </c>
      <c r="BS24" s="40" t="e">
        <f t="shared" si="7"/>
        <v>#N/A</v>
      </c>
      <c r="BT24" s="40" t="e">
        <f t="shared" si="7"/>
        <v>#N/A</v>
      </c>
      <c r="BU24" s="40" t="e">
        <f t="shared" si="7"/>
        <v>#N/A</v>
      </c>
      <c r="BV24" s="40" t="e">
        <f t="shared" si="7"/>
        <v>#N/A</v>
      </c>
      <c r="BW24" s="40" t="e">
        <f t="shared" si="7"/>
        <v>#N/A</v>
      </c>
      <c r="BX24" s="40" t="e">
        <f t="shared" si="7"/>
        <v>#N/A</v>
      </c>
      <c r="BY24" s="40" t="e">
        <f t="shared" si="7"/>
        <v>#N/A</v>
      </c>
      <c r="BZ24" s="40" t="e">
        <f t="shared" si="7"/>
        <v>#N/A</v>
      </c>
      <c r="CA24" s="40" t="e">
        <f t="shared" si="7"/>
        <v>#N/A</v>
      </c>
      <c r="CB24" s="40" t="e">
        <f t="shared" si="7"/>
        <v>#N/A</v>
      </c>
      <c r="CC24" s="40" t="e">
        <f t="shared" si="7"/>
        <v>#N/A</v>
      </c>
      <c r="CD24" s="40" t="e">
        <f t="shared" si="7"/>
        <v>#N/A</v>
      </c>
      <c r="CE24" s="40" t="e">
        <f t="shared" si="7"/>
        <v>#N/A</v>
      </c>
      <c r="CF24" s="40" t="e">
        <f t="shared" si="7"/>
        <v>#N/A</v>
      </c>
      <c r="CG24" s="40" t="e">
        <f t="shared" si="7"/>
        <v>#N/A</v>
      </c>
      <c r="CH24" s="40" t="e">
        <f t="shared" si="7"/>
        <v>#N/A</v>
      </c>
      <c r="CI24" s="40" t="e">
        <f t="shared" si="7"/>
        <v>#N/A</v>
      </c>
      <c r="CJ24" s="40" t="e">
        <f t="shared" si="7"/>
        <v>#N/A</v>
      </c>
      <c r="CK24" s="40" t="e">
        <f t="shared" si="7"/>
        <v>#N/A</v>
      </c>
      <c r="CL24" s="40" t="e">
        <f t="shared" si="7"/>
        <v>#N/A</v>
      </c>
      <c r="CM24" s="40" t="e">
        <f t="shared" si="7"/>
        <v>#N/A</v>
      </c>
      <c r="CN24" s="40" t="e">
        <f t="shared" si="7"/>
        <v>#N/A</v>
      </c>
      <c r="CO24" s="40" t="e">
        <f t="shared" si="7"/>
        <v>#N/A</v>
      </c>
      <c r="CP24" s="40" t="e">
        <f t="shared" si="7"/>
        <v>#N/A</v>
      </c>
      <c r="CQ24" s="40" t="e">
        <f t="shared" si="7"/>
        <v>#N/A</v>
      </c>
      <c r="CR24" s="40" t="e">
        <f t="shared" si="7"/>
        <v>#N/A</v>
      </c>
      <c r="CS24" s="40" t="e">
        <f t="shared" si="7"/>
        <v>#N/A</v>
      </c>
      <c r="CT24" s="40" t="e">
        <f t="shared" si="7"/>
        <v>#N/A</v>
      </c>
      <c r="CU24" s="40" t="e">
        <f t="shared" si="7"/>
        <v>#N/A</v>
      </c>
      <c r="CV24" s="40" t="e">
        <f t="shared" si="7"/>
        <v>#N/A</v>
      </c>
      <c r="CW24" s="40" t="e">
        <f t="shared" si="7"/>
        <v>#N/A</v>
      </c>
      <c r="CX24" s="40" t="e">
        <f t="shared" si="7"/>
        <v>#N/A</v>
      </c>
      <c r="CY24" s="40" t="e">
        <f t="shared" si="7"/>
        <v>#N/A</v>
      </c>
      <c r="CZ24" s="40" t="e">
        <f t="shared" si="7"/>
        <v>#N/A</v>
      </c>
      <c r="DA24" s="40" t="e">
        <f t="shared" si="7"/>
        <v>#N/A</v>
      </c>
    </row>
    <row r="25" spans="1:105" s="40" customFormat="1" x14ac:dyDescent="0.2">
      <c r="A25" s="2"/>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row>
    <row r="26" spans="1:105" s="40" customFormat="1" x14ac:dyDescent="0.2">
      <c r="A26" s="3" t="s">
        <v>150</v>
      </c>
      <c r="B26" s="43"/>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row>
    <row r="27" spans="1:105" s="40" customFormat="1" x14ac:dyDescent="0.2">
      <c r="A27" s="52" t="s">
        <v>18</v>
      </c>
      <c r="B27" s="43">
        <f>IF(B$1,SUMIFS('BalSht Data'!$H$2:$H$2050,'BalSht Data'!$G$2:$G$2050,$A27,'BalSht Data'!$A$2:$A$2050,B$1),#N/A)</f>
        <v>132995</v>
      </c>
      <c r="C27" s="43">
        <f>IF(C$1,SUMIFS('BalSht Data'!$H$2:$H$2050,'BalSht Data'!$G$2:$G$2050,$A27,'BalSht Data'!$A$2:$A$2050,C$1),#N/A)</f>
        <v>123004</v>
      </c>
      <c r="D27" s="43">
        <f>IF(D$1,SUMIFS('BalSht Data'!$H$2:$H$2050,'BalSht Data'!$G$2:$G$2050,$A27,'BalSht Data'!$A$2:$A$2050,D$1),#N/A)</f>
        <v>254823</v>
      </c>
      <c r="E27" s="43">
        <f>IF(E$1,SUMIFS('BalSht Data'!$H$2:$H$2050,'BalSht Data'!$G$2:$G$2050,$A27,'BalSht Data'!$A$2:$A$2050,E$1),#N/A)</f>
        <v>277725</v>
      </c>
      <c r="F27" s="43">
        <f>IF(F$1,SUMIFS('BalSht Data'!$H$2:$H$2050,'BalSht Data'!$G$2:$G$2050,$A27,'BalSht Data'!$A$2:$A$2050,F$1),#N/A)</f>
        <v>253673</v>
      </c>
      <c r="G27" s="43">
        <f>IF(G$1,SUMIFS('BalSht Data'!$H$2:$H$2050,'BalSht Data'!$G$2:$G$2050,$A27,'BalSht Data'!$A$2:$A$2050,G$1),#N/A)</f>
        <v>198875</v>
      </c>
      <c r="H27" s="43">
        <f>IF(H$1,SUMIFS('BalSht Data'!$H$2:$H$2050,'BalSht Data'!$G$2:$G$2050,$A27,'BalSht Data'!$A$2:$A$2050,H$1),#N/A)</f>
        <v>540908</v>
      </c>
      <c r="I27" s="43">
        <f>IF(I$1,SUMIFS('BalSht Data'!$H$2:$H$2050,'BalSht Data'!$G$2:$G$2050,$A27,'BalSht Data'!$A$2:$A$2050,I$1),#N/A)</f>
        <v>328320</v>
      </c>
      <c r="J27" s="43">
        <f>IF(J$1,SUMIFS('BalSht Data'!$H$2:$H$2050,'BalSht Data'!$G$2:$G$2050,$A27,'BalSht Data'!$A$2:$A$2050,J$1),#N/A)</f>
        <v>668795</v>
      </c>
      <c r="K27" s="43">
        <f>IF(K$1,SUMIFS('BalSht Data'!$H$2:$H$2050,'BalSht Data'!$G$2:$G$2050,$A27,'BalSht Data'!$A$2:$A$2050,K$1),#N/A)</f>
        <v>547921</v>
      </c>
      <c r="L27" s="43">
        <f>IF(L$1,SUMIFS('BalSht Data'!$H$2:$H$2050,'BalSht Data'!$G$2:$G$2050,$A27,'BalSht Data'!$A$2:$A$2050,L$1),#N/A)</f>
        <v>345439</v>
      </c>
      <c r="M27" s="43">
        <f>IF(M$1,SUMIFS('BalSht Data'!$H$2:$H$2050,'BalSht Data'!$G$2:$G$2050,$A27,'BalSht Data'!$A$2:$A$2050,M$1),#N/A)</f>
        <v>394074</v>
      </c>
      <c r="N27" s="43">
        <f>IF(N$1,SUMIFS('BalSht Data'!$H$2:$H$2050,'BalSht Data'!$G$2:$G$2050,$A27,'BalSht Data'!$A$2:$A$2050,N$1),#N/A)</f>
        <v>731886</v>
      </c>
      <c r="O27" s="43">
        <f>IF(O$1,SUMIFS('BalSht Data'!$H$2:$H$2050,'BalSht Data'!$G$2:$G$2050,$A27,'BalSht Data'!$A$2:$A$2050,O$1),#N/A)</f>
        <v>312439</v>
      </c>
      <c r="P27" s="43">
        <f>IF(P$1,SUMIFS('BalSht Data'!$H$2:$H$2050,'BalSht Data'!$G$2:$G$2050,$A27,'BalSht Data'!$A$2:$A$2050,P$1),#N/A)</f>
        <v>344359</v>
      </c>
      <c r="Q27" s="43">
        <f>IF(Q$1,SUMIFS('BalSht Data'!$H$2:$H$2050,'BalSht Data'!$G$2:$G$2050,$A27,'BalSht Data'!$A$2:$A$2050,Q$1),#N/A)</f>
        <v>371963</v>
      </c>
      <c r="R27" s="43">
        <f>IF(R$1,SUMIFS('BalSht Data'!$H$2:$H$2050,'BalSht Data'!$G$2:$G$2050,$A27,'BalSht Data'!$A$2:$A$2050,R$1),#N/A)</f>
        <v>383471</v>
      </c>
      <c r="S27" s="43">
        <f>IF(S$1,SUMIFS('BalSht Data'!$H$2:$H$2050,'BalSht Data'!$G$2:$G$2050,$A27,'BalSht Data'!$A$2:$A$2050,S$1),#N/A)</f>
        <v>303910</v>
      </c>
      <c r="T27" s="43">
        <f>IF(T$1,SUMIFS('BalSht Data'!$H$2:$H$2050,'BalSht Data'!$G$2:$G$2050,$A27,'BalSht Data'!$A$2:$A$2050,T$1),#N/A)</f>
        <v>106127</v>
      </c>
      <c r="U27" s="43">
        <f>IF(U$1,SUMIFS('BalSht Data'!$H$2:$H$2050,'BalSht Data'!$G$2:$G$2050,$A27,'BalSht Data'!$A$2:$A$2050,U$1),#N/A)</f>
        <v>265979</v>
      </c>
      <c r="V27" s="43">
        <f>IF(V$1,SUMIFS('BalSht Data'!$H$2:$H$2050,'BalSht Data'!$G$2:$G$2050,$A27,'BalSht Data'!$A$2:$A$2050,V$1),#N/A)</f>
        <v>153413</v>
      </c>
      <c r="W27" s="43">
        <f>IF(W$1,SUMIFS('BalSht Data'!$H$2:$H$2050,'BalSht Data'!$G$2:$G$2050,$A27,'BalSht Data'!$A$2:$A$2050,W$1),#N/A)</f>
        <v>242053</v>
      </c>
      <c r="X27" s="43">
        <f>IF(X$1,SUMIFS('BalSht Data'!$H$2:$H$2050,'BalSht Data'!$G$2:$G$2050,$A27,'BalSht Data'!$A$2:$A$2050,X$1),#N/A)</f>
        <v>148805</v>
      </c>
      <c r="Y27" s="43">
        <f>IF(Y$1,SUMIFS('BalSht Data'!$H$2:$H$2050,'BalSht Data'!$G$2:$G$2050,$A27,'BalSht Data'!$A$2:$A$2050,Y$1),#N/A)</f>
        <v>421396</v>
      </c>
      <c r="Z27" s="43">
        <f>IF(Z$1,SUMIFS('BalSht Data'!$H$2:$H$2050,'BalSht Data'!$G$2:$G$2050,$A27,'BalSht Data'!$A$2:$A$2050,Z$1),#N/A)</f>
        <v>279942</v>
      </c>
      <c r="AA27" s="43">
        <f>IF(AA$1,SUMIFS('BalSht Data'!$H$2:$H$2050,'BalSht Data'!$G$2:$G$2050,$A27,'BalSht Data'!$A$2:$A$2050,AA$1),#N/A)</f>
        <v>366043</v>
      </c>
      <c r="AB27" s="43">
        <f>IF(AB$1,SUMIFS('BalSht Data'!$H$2:$H$2050,'BalSht Data'!$G$2:$G$2050,$A27,'BalSht Data'!$A$2:$A$2050,AB$1),#N/A)</f>
        <v>328183</v>
      </c>
      <c r="AC27" s="43">
        <v>480572</v>
      </c>
      <c r="AD27" s="43">
        <f>IF(AD$1,SUMIFS('BalSht Data'!$H$2:$H$2050,'BalSht Data'!$G$2:$G$2050,$A27,'BalSht Data'!$A$2:$A$2050,AD$1),#N/A)</f>
        <v>415139</v>
      </c>
      <c r="AE27" s="43">
        <f>IF(AE$1,SUMIFS('BalSht Data'!$H$2:$H$2050,'BalSht Data'!$G$2:$G$2050,$A27,'BalSht Data'!$A$2:$A$2050,AE$1),#N/A)</f>
        <v>454241</v>
      </c>
      <c r="AF27" s="43">
        <f>IF(AF$1,SUMIFS('BalSht Data'!$H$2:$H$2050,'BalSht Data'!$G$2:$G$2050,$A27,'BalSht Data'!$A$2:$A$2050,AF$1),#N/A)</f>
        <v>198152</v>
      </c>
      <c r="AG27" s="43">
        <f>IF(AG$1,SUMIFS('BalSht Data'!$H$2:$H$2050,'BalSht Data'!$G$2:$G$2050,$A27,'BalSht Data'!$A$2:$A$2050,AG$1),#N/A)</f>
        <v>375227</v>
      </c>
      <c r="AH27" s="43">
        <f>IF(AH$1,SUMIFS('BalSht Data'!$H$2:$H$2050,'BalSht Data'!$G$2:$G$2050,$A27,'BalSht Data'!$A$2:$A$2050,AH$1),#N/A)</f>
        <v>311671</v>
      </c>
      <c r="AI27" s="43">
        <f>IF(AI$1,SUMIFS('BalSht Data'!$H$2:$H$2050,'BalSht Data'!$G$2:$G$2050,$A27,'BalSht Data'!$A$2:$A$2050,AI$1),#N/A)</f>
        <v>125245</v>
      </c>
      <c r="AJ27" s="43">
        <f>IF(AJ$1,SUMIFS('BalSht Data'!$H$2:$H$2050,'BalSht Data'!$G$2:$G$2050,$A27,'BalSht Data'!$A$2:$A$2050,AJ$1),#N/A)</f>
        <v>102210</v>
      </c>
      <c r="AK27" s="43">
        <f t="shared" ref="AK27:AK35" si="8">SUM(B27:AJ27)</f>
        <v>11288978</v>
      </c>
      <c r="AL27" s="43" t="e">
        <f>IF(AL$1,SUMIFS('BalSht Data'!$H$2:$H$2050,'BalSht Data'!$G$2:$G$2050,$A27,'BalSht Data'!$A$2:$A$2050,AL$1),#N/A)</f>
        <v>#N/A</v>
      </c>
      <c r="AM27" s="43" t="e">
        <f>IF(AM$1,SUMIFS('BalSht Data'!$H$2:$H$2050,'BalSht Data'!$G$2:$G$2050,$A27,'BalSht Data'!$A$2:$A$2050,AM$1),#N/A)</f>
        <v>#N/A</v>
      </c>
      <c r="AN27" s="43" t="e">
        <f>IF(AN$1,SUMIFS('BalSht Data'!$H$2:$H$2050,'BalSht Data'!$G$2:$G$2050,$A27,'BalSht Data'!$A$2:$A$2050,AN$1),#N/A)</f>
        <v>#N/A</v>
      </c>
      <c r="AO27" s="43" t="e">
        <f>IF(AO$1,SUMIFS('BalSht Data'!$H$2:$H$2050,'BalSht Data'!$G$2:$G$2050,$A27,'BalSht Data'!$A$2:$A$2050,AO$1),#N/A)</f>
        <v>#N/A</v>
      </c>
      <c r="AP27" s="43" t="e">
        <f>IF(AP$1,SUMIFS('BalSht Data'!$H$2:$H$2050,'BalSht Data'!$G$2:$G$2050,$A27,'BalSht Data'!$A$2:$A$2050,AP$1),#N/A)</f>
        <v>#N/A</v>
      </c>
      <c r="AQ27" s="43" t="e">
        <f>IF(AQ$1,SUMIFS('BalSht Data'!$H$2:$H$2050,'BalSht Data'!$G$2:$G$2050,$A27,'BalSht Data'!$A$2:$A$2050,AQ$1),#N/A)</f>
        <v>#N/A</v>
      </c>
      <c r="AR27" s="43" t="e">
        <f>IF(AR$1,SUMIFS('BalSht Data'!$H$2:$H$2050,'BalSht Data'!$G$2:$G$2050,$A27,'BalSht Data'!$A$2:$A$2050,AR$1),#N/A)</f>
        <v>#N/A</v>
      </c>
      <c r="AS27" s="43" t="e">
        <f>IF(AS$1,SUMIFS('BalSht Data'!$H$2:$H$2050,'BalSht Data'!$G$2:$G$2050,$A27,'BalSht Data'!$A$2:$A$2050,AS$1),#N/A)</f>
        <v>#N/A</v>
      </c>
      <c r="AT27" s="43" t="e">
        <f>IF(AT$1,SUMIFS('BalSht Data'!$H$2:$H$2050,'BalSht Data'!$G$2:$G$2050,$A27,'BalSht Data'!$A$2:$A$2050,AT$1),#N/A)</f>
        <v>#N/A</v>
      </c>
      <c r="AU27" s="43" t="e">
        <f>IF(AU$1,SUMIFS('BalSht Data'!$H$2:$H$2050,'BalSht Data'!$G$2:$G$2050,$A27,'BalSht Data'!$A$2:$A$2050,AU$1),#N/A)</f>
        <v>#N/A</v>
      </c>
      <c r="AV27" s="43" t="e">
        <f>IF(AV$1,SUMIFS('BalSht Data'!$H$2:$H$2050,'BalSht Data'!$G$2:$G$2050,$A27,'BalSht Data'!$A$2:$A$2050,AV$1),#N/A)</f>
        <v>#N/A</v>
      </c>
      <c r="AW27" s="43" t="e">
        <f>IF(AW$1,SUMIFS('BalSht Data'!$H$2:$H$2050,'BalSht Data'!$G$2:$G$2050,$A27,'BalSht Data'!$A$2:$A$2050,AW$1),#N/A)</f>
        <v>#N/A</v>
      </c>
      <c r="AX27" s="43" t="e">
        <f>IF(AX$1,SUMIFS('BalSht Data'!$H$2:$H$2050,'BalSht Data'!$G$2:$G$2050,$A27,'BalSht Data'!$A$2:$A$2050,AX$1),#N/A)</f>
        <v>#N/A</v>
      </c>
      <c r="AY27" s="43" t="e">
        <f>IF(AY$1,SUMIFS('BalSht Data'!$H$2:$H$2050,'BalSht Data'!$G$2:$G$2050,$A27,'BalSht Data'!$A$2:$A$2050,AY$1),#N/A)</f>
        <v>#N/A</v>
      </c>
      <c r="AZ27" s="43" t="e">
        <f>IF(AZ$1,SUMIFS('BalSht Data'!$H$2:$H$2050,'BalSht Data'!$G$2:$G$2050,$A27,'BalSht Data'!$A$2:$A$2050,AZ$1),#N/A)</f>
        <v>#N/A</v>
      </c>
      <c r="BA27" s="43" t="e">
        <f>IF(BA$1,SUMIFS('BalSht Data'!$H$2:$H$2050,'BalSht Data'!$G$2:$G$2050,$A27,'BalSht Data'!$A$2:$A$2050,BA$1),#N/A)</f>
        <v>#N/A</v>
      </c>
      <c r="BB27" s="43" t="e">
        <f>IF(BB$1,SUMIFS('BalSht Data'!$H$2:$H$2050,'BalSht Data'!$G$2:$G$2050,$A27,'BalSht Data'!$A$2:$A$2050,BB$1),#N/A)</f>
        <v>#N/A</v>
      </c>
      <c r="BC27" s="43" t="e">
        <f>IF(BC$1,SUMIFS('BalSht Data'!$H$2:$H$2050,'BalSht Data'!$G$2:$G$2050,$A27,'BalSht Data'!$A$2:$A$2050,BC$1),#N/A)</f>
        <v>#N/A</v>
      </c>
      <c r="BD27" s="43" t="e">
        <f>IF(BD$1,SUMIFS('BalSht Data'!$H$2:$H$2050,'BalSht Data'!$G$2:$G$2050,$A27,'BalSht Data'!$A$2:$A$2050,BD$1),#N/A)</f>
        <v>#N/A</v>
      </c>
      <c r="BE27" s="43" t="e">
        <f>IF(BE$1,SUMIFS('BalSht Data'!$H$2:$H$2050,'BalSht Data'!$G$2:$G$2050,$A27,'BalSht Data'!$A$2:$A$2050,BE$1),#N/A)</f>
        <v>#N/A</v>
      </c>
      <c r="BF27" s="43" t="e">
        <f>IF(BF$1,SUMIFS('BalSht Data'!$H$2:$H$2050,'BalSht Data'!$G$2:$G$2050,$A27,'BalSht Data'!$A$2:$A$2050,BF$1),#N/A)</f>
        <v>#N/A</v>
      </c>
      <c r="BG27" s="43" t="e">
        <f>IF(BG$1,SUMIFS('BalSht Data'!$H$2:$H$2050,'BalSht Data'!$G$2:$G$2050,$A27,'BalSht Data'!$A$2:$A$2050,BG$1),#N/A)</f>
        <v>#N/A</v>
      </c>
      <c r="BH27" s="43" t="e">
        <f>IF(BH$1,SUMIFS('BalSht Data'!$H$2:$H$2050,'BalSht Data'!$G$2:$G$2050,$A27,'BalSht Data'!$A$2:$A$2050,BH$1),#N/A)</f>
        <v>#N/A</v>
      </c>
      <c r="BI27" s="43" t="e">
        <f>IF(BI$1,SUMIFS('BalSht Data'!$H$2:$H$2050,'BalSht Data'!$G$2:$G$2050,$A27,'BalSht Data'!$A$2:$A$2050,BI$1),#N/A)</f>
        <v>#N/A</v>
      </c>
      <c r="BJ27" s="43" t="e">
        <f>IF(BJ$1,SUMIFS('BalSht Data'!$H$2:$H$2050,'BalSht Data'!$G$2:$G$2050,$A27,'BalSht Data'!$A$2:$A$2050,BJ$1),#N/A)</f>
        <v>#N/A</v>
      </c>
      <c r="BK27" s="43" t="e">
        <f>IF(BK$1,SUMIFS('BalSht Data'!$H$2:$H$2050,'BalSht Data'!$G$2:$G$2050,$A27,'BalSht Data'!$A$2:$A$2050,BK$1),#N/A)</f>
        <v>#N/A</v>
      </c>
      <c r="BL27" s="43" t="e">
        <f>IF(BL$1,SUMIFS('BalSht Data'!$H$2:$H$2050,'BalSht Data'!$G$2:$G$2050,$A27,'BalSht Data'!$A$2:$A$2050,BL$1),#N/A)</f>
        <v>#N/A</v>
      </c>
      <c r="BM27" s="43" t="e">
        <f>IF(BM$1,SUMIFS('BalSht Data'!$H$2:$H$2050,'BalSht Data'!$G$2:$G$2050,$A27,'BalSht Data'!$A$2:$A$2050,BM$1),#N/A)</f>
        <v>#N/A</v>
      </c>
      <c r="BN27" s="43" t="e">
        <f>IF(BN$1,SUMIFS('BalSht Data'!$H$2:$H$2050,'BalSht Data'!$G$2:$G$2050,$A27,'BalSht Data'!$A$2:$A$2050,BN$1),#N/A)</f>
        <v>#N/A</v>
      </c>
      <c r="BO27" s="43" t="e">
        <f>IF(BO$1,SUMIFS('BalSht Data'!$H$2:$H$2050,'BalSht Data'!$G$2:$G$2050,$A27,'BalSht Data'!$A$2:$A$2050,BO$1),#N/A)</f>
        <v>#N/A</v>
      </c>
      <c r="BP27" s="43" t="e">
        <f>IF(BP$1,SUMIFS('BalSht Data'!$H$2:$H$2050,'BalSht Data'!$G$2:$G$2050,$A27,'BalSht Data'!$A$2:$A$2050,BP$1),#N/A)</f>
        <v>#N/A</v>
      </c>
      <c r="BQ27" s="43" t="e">
        <f>IF(BQ$1,SUMIFS('BalSht Data'!$H$2:$H$2050,'BalSht Data'!$G$2:$G$2050,$A27,'BalSht Data'!$A$2:$A$2050,BQ$1),#N/A)</f>
        <v>#N/A</v>
      </c>
      <c r="BR27" s="43" t="e">
        <f>IF(BR$1,SUMIFS('BalSht Data'!$H$2:$H$2050,'BalSht Data'!$G$2:$G$2050,$A27,'BalSht Data'!$A$2:$A$2050,BR$1),#N/A)</f>
        <v>#N/A</v>
      </c>
      <c r="BS27" s="43" t="e">
        <f>IF(BS$1,SUMIFS('BalSht Data'!$H$2:$H$2050,'BalSht Data'!$G$2:$G$2050,$A27,'BalSht Data'!$A$2:$A$2050,BS$1),#N/A)</f>
        <v>#N/A</v>
      </c>
      <c r="BT27" s="43" t="e">
        <f>IF(BT$1,SUMIFS('BalSht Data'!$H$2:$H$2050,'BalSht Data'!$G$2:$G$2050,$A27,'BalSht Data'!$A$2:$A$2050,BT$1),#N/A)</f>
        <v>#N/A</v>
      </c>
      <c r="BU27" s="43" t="e">
        <f>IF(BU$1,SUMIFS('BalSht Data'!$H$2:$H$2050,'BalSht Data'!$G$2:$G$2050,$A27,'BalSht Data'!$A$2:$A$2050,BU$1),#N/A)</f>
        <v>#N/A</v>
      </c>
      <c r="BV27" s="43" t="e">
        <f>IF(BV$1,SUMIFS('BalSht Data'!$H$2:$H$2050,'BalSht Data'!$G$2:$G$2050,$A27,'BalSht Data'!$A$2:$A$2050,BV$1),#N/A)</f>
        <v>#N/A</v>
      </c>
      <c r="BW27" s="43" t="e">
        <f>IF(BW$1,SUMIFS('BalSht Data'!$H$2:$H$2050,'BalSht Data'!$G$2:$G$2050,$A27,'BalSht Data'!$A$2:$A$2050,BW$1),#N/A)</f>
        <v>#N/A</v>
      </c>
      <c r="BX27" s="43" t="e">
        <f>IF(BX$1,SUMIFS('BalSht Data'!$H$2:$H$2050,'BalSht Data'!$G$2:$G$2050,$A27,'BalSht Data'!$A$2:$A$2050,BX$1),#N/A)</f>
        <v>#N/A</v>
      </c>
      <c r="BY27" s="43" t="e">
        <f>IF(BY$1,SUMIFS('BalSht Data'!$H$2:$H$2050,'BalSht Data'!$G$2:$G$2050,$A27,'BalSht Data'!$A$2:$A$2050,BY$1),#N/A)</f>
        <v>#N/A</v>
      </c>
      <c r="BZ27" s="43" t="e">
        <f>IF(BZ$1,SUMIFS('BalSht Data'!$H$2:$H$2050,'BalSht Data'!$G$2:$G$2050,$A27,'BalSht Data'!$A$2:$A$2050,BZ$1),#N/A)</f>
        <v>#N/A</v>
      </c>
      <c r="CA27" s="43" t="e">
        <f>IF(CA$1,SUMIFS('BalSht Data'!$H$2:$H$2050,'BalSht Data'!$G$2:$G$2050,$A27,'BalSht Data'!$A$2:$A$2050,CA$1),#N/A)</f>
        <v>#N/A</v>
      </c>
      <c r="CB27" s="43" t="e">
        <f>IF(CB$1,SUMIFS('BalSht Data'!$H$2:$H$2050,'BalSht Data'!$G$2:$G$2050,$A27,'BalSht Data'!$A$2:$A$2050,CB$1),#N/A)</f>
        <v>#N/A</v>
      </c>
      <c r="CC27" s="43" t="e">
        <f>IF(CC$1,SUMIFS('BalSht Data'!$H$2:$H$2050,'BalSht Data'!$G$2:$G$2050,$A27,'BalSht Data'!$A$2:$A$2050,CC$1),#N/A)</f>
        <v>#N/A</v>
      </c>
      <c r="CD27" s="43" t="e">
        <f>IF(CD$1,SUMIFS('BalSht Data'!$H$2:$H$2050,'BalSht Data'!$G$2:$G$2050,$A27,'BalSht Data'!$A$2:$A$2050,CD$1),#N/A)</f>
        <v>#N/A</v>
      </c>
      <c r="CE27" s="43" t="e">
        <f>IF(CE$1,SUMIFS('BalSht Data'!$H$2:$H$2050,'BalSht Data'!$G$2:$G$2050,$A27,'BalSht Data'!$A$2:$A$2050,CE$1),#N/A)</f>
        <v>#N/A</v>
      </c>
      <c r="CF27" s="43" t="e">
        <f>IF(CF$1,SUMIFS('BalSht Data'!$H$2:$H$2050,'BalSht Data'!$G$2:$G$2050,$A27,'BalSht Data'!$A$2:$A$2050,CF$1),#N/A)</f>
        <v>#N/A</v>
      </c>
      <c r="CG27" s="43" t="e">
        <f>IF(CG$1,SUMIFS('BalSht Data'!$H$2:$H$2050,'BalSht Data'!$G$2:$G$2050,$A27,'BalSht Data'!$A$2:$A$2050,CG$1),#N/A)</f>
        <v>#N/A</v>
      </c>
      <c r="CH27" s="43" t="e">
        <f>IF(CH$1,SUMIFS('BalSht Data'!$H$2:$H$2050,'BalSht Data'!$G$2:$G$2050,$A27,'BalSht Data'!$A$2:$A$2050,CH$1),#N/A)</f>
        <v>#N/A</v>
      </c>
      <c r="CI27" s="43" t="e">
        <f>IF(CI$1,SUMIFS('BalSht Data'!$H$2:$H$2050,'BalSht Data'!$G$2:$G$2050,$A27,'BalSht Data'!$A$2:$A$2050,CI$1),#N/A)</f>
        <v>#N/A</v>
      </c>
      <c r="CJ27" s="43" t="e">
        <f>IF(CJ$1,SUMIFS('BalSht Data'!$H$2:$H$2050,'BalSht Data'!$G$2:$G$2050,$A27,'BalSht Data'!$A$2:$A$2050,CJ$1),#N/A)</f>
        <v>#N/A</v>
      </c>
      <c r="CK27" s="43" t="e">
        <f>IF(CK$1,SUMIFS('BalSht Data'!$H$2:$H$2050,'BalSht Data'!$G$2:$G$2050,$A27,'BalSht Data'!$A$2:$A$2050,CK$1),#N/A)</f>
        <v>#N/A</v>
      </c>
      <c r="CL27" s="43" t="e">
        <f>IF(CL$1,SUMIFS('BalSht Data'!$H$2:$H$2050,'BalSht Data'!$G$2:$G$2050,$A27,'BalSht Data'!$A$2:$A$2050,CL$1),#N/A)</f>
        <v>#N/A</v>
      </c>
      <c r="CM27" s="43" t="e">
        <f>IF(CM$1,SUMIFS('BalSht Data'!$H$2:$H$2050,'BalSht Data'!$G$2:$G$2050,$A27,'BalSht Data'!$A$2:$A$2050,CM$1),#N/A)</f>
        <v>#N/A</v>
      </c>
      <c r="CN27" s="43" t="e">
        <f>IF(CN$1,SUMIFS('BalSht Data'!$H$2:$H$2050,'BalSht Data'!$G$2:$G$2050,$A27,'BalSht Data'!$A$2:$A$2050,CN$1),#N/A)</f>
        <v>#N/A</v>
      </c>
      <c r="CO27" s="43" t="e">
        <f>IF(CO$1,SUMIFS('BalSht Data'!$H$2:$H$2050,'BalSht Data'!$G$2:$G$2050,$A27,'BalSht Data'!$A$2:$A$2050,CO$1),#N/A)</f>
        <v>#N/A</v>
      </c>
      <c r="CP27" s="43" t="e">
        <f>IF(CP$1,SUMIFS('BalSht Data'!$H$2:$H$2050,'BalSht Data'!$G$2:$G$2050,$A27,'BalSht Data'!$A$2:$A$2050,CP$1),#N/A)</f>
        <v>#N/A</v>
      </c>
      <c r="CQ27" s="43" t="e">
        <f>IF(CQ$1,SUMIFS('BalSht Data'!$H$2:$H$2050,'BalSht Data'!$G$2:$G$2050,$A27,'BalSht Data'!$A$2:$A$2050,CQ$1),#N/A)</f>
        <v>#N/A</v>
      </c>
      <c r="CR27" s="43" t="e">
        <f>IF(CR$1,SUMIFS('BalSht Data'!$H$2:$H$2050,'BalSht Data'!$G$2:$G$2050,$A27,'BalSht Data'!$A$2:$A$2050,CR$1),#N/A)</f>
        <v>#N/A</v>
      </c>
      <c r="CS27" s="43" t="e">
        <f>IF(CS$1,SUMIFS('BalSht Data'!$H$2:$H$2050,'BalSht Data'!$G$2:$G$2050,$A27,'BalSht Data'!$A$2:$A$2050,CS$1),#N/A)</f>
        <v>#N/A</v>
      </c>
      <c r="CT27" s="43" t="e">
        <f>IF(CT$1,SUMIFS('BalSht Data'!$H$2:$H$2050,'BalSht Data'!$G$2:$G$2050,$A27,'BalSht Data'!$A$2:$A$2050,CT$1),#N/A)</f>
        <v>#N/A</v>
      </c>
      <c r="CU27" s="43" t="e">
        <f>IF(CU$1,SUMIFS('BalSht Data'!$H$2:$H$2050,'BalSht Data'!$G$2:$G$2050,$A27,'BalSht Data'!$A$2:$A$2050,CU$1),#N/A)</f>
        <v>#N/A</v>
      </c>
      <c r="CV27" s="43" t="e">
        <f>IF(CV$1,SUMIFS('BalSht Data'!$H$2:$H$2050,'BalSht Data'!$G$2:$G$2050,$A27,'BalSht Data'!$A$2:$A$2050,CV$1),#N/A)</f>
        <v>#N/A</v>
      </c>
      <c r="CW27" s="43" t="e">
        <f>IF(CW$1,SUMIFS('BalSht Data'!$H$2:$H$2050,'BalSht Data'!$G$2:$G$2050,$A27,'BalSht Data'!$A$2:$A$2050,CW$1),#N/A)</f>
        <v>#N/A</v>
      </c>
      <c r="CX27" s="43" t="e">
        <f>IF(CX$1,SUMIFS('BalSht Data'!$H$2:$H$2050,'BalSht Data'!$G$2:$G$2050,$A27,'BalSht Data'!$A$2:$A$2050,CX$1),#N/A)</f>
        <v>#N/A</v>
      </c>
      <c r="CY27" s="43" t="e">
        <f>IF(CY$1,SUMIFS('BalSht Data'!$H$2:$H$2050,'BalSht Data'!$G$2:$G$2050,$A27,'BalSht Data'!$A$2:$A$2050,CY$1),#N/A)</f>
        <v>#N/A</v>
      </c>
      <c r="CZ27" s="43" t="e">
        <f>IF(CZ$1,SUMIFS('BalSht Data'!$H$2:$H$2050,'BalSht Data'!$G$2:$G$2050,$A27,'BalSht Data'!$A$2:$A$2050,CZ$1),#N/A)</f>
        <v>#N/A</v>
      </c>
      <c r="DA27" s="43" t="e">
        <f>IF(DA$1,SUMIFS('BalSht Data'!$H$2:$H$2050,'BalSht Data'!$G$2:$G$2050,$A27,'BalSht Data'!$A$2:$A$2050,DA$1),#N/A)</f>
        <v>#N/A</v>
      </c>
    </row>
    <row r="28" spans="1:105" s="40" customFormat="1" x14ac:dyDescent="0.2">
      <c r="A28" s="52" t="s">
        <v>19</v>
      </c>
      <c r="B28" s="43">
        <f>IF(B$1,SUMIFS('BalSht Data'!$H$2:$H$2050,'BalSht Data'!$G$2:$G$2050,$A28,'BalSht Data'!$A$2:$A$2050,B$1),#N/A)</f>
        <v>413688</v>
      </c>
      <c r="C28" s="43">
        <f>IF(C$1,SUMIFS('BalSht Data'!$H$2:$H$2050,'BalSht Data'!$G$2:$G$2050,$A28,'BalSht Data'!$A$2:$A$2050,C$1),#N/A)</f>
        <v>289028</v>
      </c>
      <c r="D28" s="43">
        <f>IF(D$1,SUMIFS('BalSht Data'!$H$2:$H$2050,'BalSht Data'!$G$2:$G$2050,$A28,'BalSht Data'!$A$2:$A$2050,D$1),#N/A)</f>
        <v>419692</v>
      </c>
      <c r="E28" s="43">
        <f>IF(E$1,SUMIFS('BalSht Data'!$H$2:$H$2050,'BalSht Data'!$G$2:$G$2050,$A28,'BalSht Data'!$A$2:$A$2050,E$1),#N/A)</f>
        <v>509739</v>
      </c>
      <c r="F28" s="43">
        <f>IF(F$1,SUMIFS('BalSht Data'!$H$2:$H$2050,'BalSht Data'!$G$2:$G$2050,$A28,'BalSht Data'!$A$2:$A$2050,F$1),#N/A)</f>
        <v>525854</v>
      </c>
      <c r="G28" s="43">
        <f>IF(G$1,SUMIFS('BalSht Data'!$H$2:$H$2050,'BalSht Data'!$G$2:$G$2050,$A28,'BalSht Data'!$A$2:$A$2050,G$1),#N/A)</f>
        <v>138581</v>
      </c>
      <c r="H28" s="43">
        <f>IF(H$1,SUMIFS('BalSht Data'!$H$2:$H$2050,'BalSht Data'!$G$2:$G$2050,$A28,'BalSht Data'!$A$2:$A$2050,H$1),#N/A)</f>
        <v>133467</v>
      </c>
      <c r="I28" s="43">
        <f>IF(I$1,SUMIFS('BalSht Data'!$H$2:$H$2050,'BalSht Data'!$G$2:$G$2050,$A28,'BalSht Data'!$A$2:$A$2050,I$1),#N/A)</f>
        <v>172016</v>
      </c>
      <c r="J28" s="43">
        <f>IF(J$1,SUMIFS('BalSht Data'!$H$2:$H$2050,'BalSht Data'!$G$2:$G$2050,$A28,'BalSht Data'!$A$2:$A$2050,J$1),#N/A)</f>
        <v>279188</v>
      </c>
      <c r="K28" s="43">
        <f>IF(K$1,SUMIFS('BalSht Data'!$H$2:$H$2050,'BalSht Data'!$G$2:$G$2050,$A28,'BalSht Data'!$A$2:$A$2050,K$1),#N/A)</f>
        <v>328052</v>
      </c>
      <c r="L28" s="43">
        <f>IF(L$1,SUMIFS('BalSht Data'!$H$2:$H$2050,'BalSht Data'!$G$2:$G$2050,$A28,'BalSht Data'!$A$2:$A$2050,L$1),#N/A)</f>
        <v>191931</v>
      </c>
      <c r="M28" s="43">
        <f>IF(M$1,SUMIFS('BalSht Data'!$H$2:$H$2050,'BalSht Data'!$G$2:$G$2050,$A28,'BalSht Data'!$A$2:$A$2050,M$1),#N/A)</f>
        <v>185238</v>
      </c>
      <c r="N28" s="43">
        <f>IF(N$1,SUMIFS('BalSht Data'!$H$2:$H$2050,'BalSht Data'!$G$2:$G$2050,$A28,'BalSht Data'!$A$2:$A$2050,N$1),#N/A)-447164+67499+959419</f>
        <v>1026918</v>
      </c>
      <c r="O28" s="43">
        <f>IF(O$1,SUMIFS('BalSht Data'!$H$2:$H$2050,'BalSht Data'!$G$2:$G$2050,$A28,'BalSht Data'!$A$2:$A$2050,O$1),#N/A)</f>
        <v>354981</v>
      </c>
      <c r="P28" s="43">
        <f>IF(P$1,SUMIFS('BalSht Data'!$H$2:$H$2050,'BalSht Data'!$G$2:$G$2050,$A28,'BalSht Data'!$A$2:$A$2050,P$1),#N/A)</f>
        <v>194169</v>
      </c>
      <c r="Q28" s="43">
        <f>IF(Q$1,SUMIFS('BalSht Data'!$H$2:$H$2050,'BalSht Data'!$G$2:$G$2050,$A28,'BalSht Data'!$A$2:$A$2050,Q$1),#N/A)</f>
        <v>171236</v>
      </c>
      <c r="R28" s="43">
        <f>IF(R$1,SUMIFS('BalSht Data'!$H$2:$H$2050,'BalSht Data'!$G$2:$G$2050,$A28,'BalSht Data'!$A$2:$A$2050,R$1),#N/A)</f>
        <v>159826</v>
      </c>
      <c r="S28" s="43">
        <f>IF(S$1,SUMIFS('BalSht Data'!$H$2:$H$2050,'BalSht Data'!$G$2:$G$2050,$A28,'BalSht Data'!$A$2:$A$2050,S$1),#N/A)</f>
        <v>869278</v>
      </c>
      <c r="T28" s="43">
        <f>IF(T$1,SUMIFS('BalSht Data'!$H$2:$H$2050,'BalSht Data'!$G$2:$G$2050,$A28,'BalSht Data'!$A$2:$A$2050,T$1),#N/A)</f>
        <v>505741</v>
      </c>
      <c r="U28" s="43">
        <f>IF(U$1,SUMIFS('BalSht Data'!$H$2:$H$2050,'BalSht Data'!$G$2:$G$2050,$A28,'BalSht Data'!$A$2:$A$2050,U$1),#N/A)</f>
        <v>431029</v>
      </c>
      <c r="V28" s="43">
        <f>IF(V$1,SUMIFS('BalSht Data'!$H$2:$H$2050,'BalSht Data'!$G$2:$G$2050,$A28,'BalSht Data'!$A$2:$A$2050,V$1),#N/A)</f>
        <v>536170</v>
      </c>
      <c r="W28" s="43">
        <f>IF(W$1,SUMIFS('BalSht Data'!$H$2:$H$2050,'BalSht Data'!$G$2:$G$2050,$A28,'BalSht Data'!$A$2:$A$2050,W$1),#N/A)</f>
        <v>498725</v>
      </c>
      <c r="X28" s="43">
        <f>IF(X$1,SUMIFS('BalSht Data'!$H$2:$H$2050,'BalSht Data'!$G$2:$G$2050,$A28,'BalSht Data'!$A$2:$A$2050,X$1),#N/A)</f>
        <v>511543</v>
      </c>
      <c r="Y28" s="43">
        <f>IF(Y$1,SUMIFS('BalSht Data'!$H$2:$H$2050,'BalSht Data'!$G$2:$G$2050,$A28,'BalSht Data'!$A$2:$A$2050,Y$1),#N/A)</f>
        <v>579388</v>
      </c>
      <c r="Z28" s="43">
        <f>IF(Z$1,SUMIFS('BalSht Data'!$H$2:$H$2050,'BalSht Data'!$G$2:$G$2050,$A28,'BalSht Data'!$A$2:$A$2050,Z$1),#N/A)</f>
        <v>563607</v>
      </c>
      <c r="AA28" s="43">
        <f>IF(AA$1,SUMIFS('BalSht Data'!$H$2:$H$2050,'BalSht Data'!$G$2:$G$2050,$A28,'BalSht Data'!$A$2:$A$2050,AA$1),#N/A)</f>
        <v>383783</v>
      </c>
      <c r="AB28" s="43">
        <f>IF(AB$1,SUMIFS('BalSht Data'!$H$2:$H$2050,'BalSht Data'!$G$2:$G$2050,$A28,'BalSht Data'!$A$2:$A$2050,AB$1),#N/A)</f>
        <v>300917</v>
      </c>
      <c r="AC28" s="43">
        <f>663442+42569</f>
        <v>706011</v>
      </c>
      <c r="AD28" s="43">
        <f>IF(AD$1,SUMIFS('BalSht Data'!$H$2:$H$2050,'BalSht Data'!$G$2:$G$2050,$A28,'BalSht Data'!$A$2:$A$2050,AD$1),#N/A)</f>
        <v>956075</v>
      </c>
      <c r="AE28" s="43">
        <f>IF(AE$1,SUMIFS('BalSht Data'!$H$2:$H$2050,'BalSht Data'!$G$2:$G$2050,$A28,'BalSht Data'!$A$2:$A$2050,AE$1),#N/A)</f>
        <v>931866</v>
      </c>
      <c r="AF28" s="43">
        <f>IF(AF$1,SUMIFS('BalSht Data'!$H$2:$H$2050,'BalSht Data'!$G$2:$G$2050,$A28,'BalSht Data'!$A$2:$A$2050,AF$1),#N/A)</f>
        <v>379784</v>
      </c>
      <c r="AG28" s="43">
        <f>IF(AG$1,SUMIFS('BalSht Data'!$H$2:$H$2050,'BalSht Data'!$G$2:$G$2050,$A28,'BalSht Data'!$A$2:$A$2050,AG$1),#N/A)</f>
        <v>672996</v>
      </c>
      <c r="AH28" s="43">
        <f>IF(AH$1,SUMIFS('BalSht Data'!$H$2:$H$2050,'BalSht Data'!$G$2:$G$2050,$A28,'BalSht Data'!$A$2:$A$2050,AH$1),#N/A)</f>
        <v>266236</v>
      </c>
      <c r="AI28" s="43">
        <f>IF(AI$1,SUMIFS('BalSht Data'!$H$2:$H$2050,'BalSht Data'!$G$2:$G$2050,$A28,'BalSht Data'!$A$2:$A$2050,AI$1),#N/A)</f>
        <v>577338</v>
      </c>
      <c r="AJ28" s="43">
        <f>IF(AJ$1,SUMIFS('BalSht Data'!$H$2:$H$2050,'BalSht Data'!$G$2:$G$2050,$A28,'BalSht Data'!$A$2:$A$2050,AJ$1),#N/A)</f>
        <v>349724</v>
      </c>
      <c r="AK28" s="43">
        <f t="shared" si="8"/>
        <v>15513815</v>
      </c>
      <c r="AL28" s="43" t="e">
        <f>IF(AL$1,SUMIFS('BalSht Data'!$H$2:$H$2050,'BalSht Data'!$G$2:$G$2050,$A28,'BalSht Data'!$A$2:$A$2050,AL$1),#N/A)</f>
        <v>#N/A</v>
      </c>
      <c r="AM28" s="43" t="e">
        <f>IF(AM$1,SUMIFS('BalSht Data'!$H$2:$H$2050,'BalSht Data'!$G$2:$G$2050,$A28,'BalSht Data'!$A$2:$A$2050,AM$1),#N/A)</f>
        <v>#N/A</v>
      </c>
      <c r="AN28" s="43" t="e">
        <f>IF(AN$1,SUMIFS('BalSht Data'!$H$2:$H$2050,'BalSht Data'!$G$2:$G$2050,$A28,'BalSht Data'!$A$2:$A$2050,AN$1),#N/A)</f>
        <v>#N/A</v>
      </c>
      <c r="AO28" s="43" t="e">
        <f>IF(AO$1,SUMIFS('BalSht Data'!$H$2:$H$2050,'BalSht Data'!$G$2:$G$2050,$A28,'BalSht Data'!$A$2:$A$2050,AO$1),#N/A)</f>
        <v>#N/A</v>
      </c>
      <c r="AP28" s="43" t="e">
        <f>IF(AP$1,SUMIFS('BalSht Data'!$H$2:$H$2050,'BalSht Data'!$G$2:$G$2050,$A28,'BalSht Data'!$A$2:$A$2050,AP$1),#N/A)</f>
        <v>#N/A</v>
      </c>
      <c r="AQ28" s="43" t="e">
        <f>IF(AQ$1,SUMIFS('BalSht Data'!$H$2:$H$2050,'BalSht Data'!$G$2:$G$2050,$A28,'BalSht Data'!$A$2:$A$2050,AQ$1),#N/A)</f>
        <v>#N/A</v>
      </c>
      <c r="AR28" s="43" t="e">
        <f>IF(AR$1,SUMIFS('BalSht Data'!$H$2:$H$2050,'BalSht Data'!$G$2:$G$2050,$A28,'BalSht Data'!$A$2:$A$2050,AR$1),#N/A)</f>
        <v>#N/A</v>
      </c>
      <c r="AS28" s="43" t="e">
        <f>IF(AS$1,SUMIFS('BalSht Data'!$H$2:$H$2050,'BalSht Data'!$G$2:$G$2050,$A28,'BalSht Data'!$A$2:$A$2050,AS$1),#N/A)</f>
        <v>#N/A</v>
      </c>
      <c r="AT28" s="43" t="e">
        <f>IF(AT$1,SUMIFS('BalSht Data'!$H$2:$H$2050,'BalSht Data'!$G$2:$G$2050,$A28,'BalSht Data'!$A$2:$A$2050,AT$1),#N/A)</f>
        <v>#N/A</v>
      </c>
      <c r="AU28" s="43" t="e">
        <f>IF(AU$1,SUMIFS('BalSht Data'!$H$2:$H$2050,'BalSht Data'!$G$2:$G$2050,$A28,'BalSht Data'!$A$2:$A$2050,AU$1),#N/A)</f>
        <v>#N/A</v>
      </c>
      <c r="AV28" s="43" t="e">
        <f>IF(AV$1,SUMIFS('BalSht Data'!$H$2:$H$2050,'BalSht Data'!$G$2:$G$2050,$A28,'BalSht Data'!$A$2:$A$2050,AV$1),#N/A)</f>
        <v>#N/A</v>
      </c>
      <c r="AW28" s="43" t="e">
        <f>IF(AW$1,SUMIFS('BalSht Data'!$H$2:$H$2050,'BalSht Data'!$G$2:$G$2050,$A28,'BalSht Data'!$A$2:$A$2050,AW$1),#N/A)</f>
        <v>#N/A</v>
      </c>
      <c r="AX28" s="43" t="e">
        <f>IF(AX$1,SUMIFS('BalSht Data'!$H$2:$H$2050,'BalSht Data'!$G$2:$G$2050,$A28,'BalSht Data'!$A$2:$A$2050,AX$1),#N/A)</f>
        <v>#N/A</v>
      </c>
      <c r="AY28" s="43" t="e">
        <f>IF(AY$1,SUMIFS('BalSht Data'!$H$2:$H$2050,'BalSht Data'!$G$2:$G$2050,$A28,'BalSht Data'!$A$2:$A$2050,AY$1),#N/A)</f>
        <v>#N/A</v>
      </c>
      <c r="AZ28" s="43" t="e">
        <f>IF(AZ$1,SUMIFS('BalSht Data'!$H$2:$H$2050,'BalSht Data'!$G$2:$G$2050,$A28,'BalSht Data'!$A$2:$A$2050,AZ$1),#N/A)</f>
        <v>#N/A</v>
      </c>
      <c r="BA28" s="43" t="e">
        <f>IF(BA$1,SUMIFS('BalSht Data'!$H$2:$H$2050,'BalSht Data'!$G$2:$G$2050,$A28,'BalSht Data'!$A$2:$A$2050,BA$1),#N/A)</f>
        <v>#N/A</v>
      </c>
      <c r="BB28" s="43" t="e">
        <f>IF(BB$1,SUMIFS('BalSht Data'!$H$2:$H$2050,'BalSht Data'!$G$2:$G$2050,$A28,'BalSht Data'!$A$2:$A$2050,BB$1),#N/A)</f>
        <v>#N/A</v>
      </c>
      <c r="BC28" s="43" t="e">
        <f>IF(BC$1,SUMIFS('BalSht Data'!$H$2:$H$2050,'BalSht Data'!$G$2:$G$2050,$A28,'BalSht Data'!$A$2:$A$2050,BC$1),#N/A)</f>
        <v>#N/A</v>
      </c>
      <c r="BD28" s="43" t="e">
        <f>IF(BD$1,SUMIFS('BalSht Data'!$H$2:$H$2050,'BalSht Data'!$G$2:$G$2050,$A28,'BalSht Data'!$A$2:$A$2050,BD$1),#N/A)</f>
        <v>#N/A</v>
      </c>
      <c r="BE28" s="43" t="e">
        <f>IF(BE$1,SUMIFS('BalSht Data'!$H$2:$H$2050,'BalSht Data'!$G$2:$G$2050,$A28,'BalSht Data'!$A$2:$A$2050,BE$1),#N/A)</f>
        <v>#N/A</v>
      </c>
      <c r="BF28" s="43" t="e">
        <f>IF(BF$1,SUMIFS('BalSht Data'!$H$2:$H$2050,'BalSht Data'!$G$2:$G$2050,$A28,'BalSht Data'!$A$2:$A$2050,BF$1),#N/A)</f>
        <v>#N/A</v>
      </c>
      <c r="BG28" s="43" t="e">
        <f>IF(BG$1,SUMIFS('BalSht Data'!$H$2:$H$2050,'BalSht Data'!$G$2:$G$2050,$A28,'BalSht Data'!$A$2:$A$2050,BG$1),#N/A)</f>
        <v>#N/A</v>
      </c>
      <c r="BH28" s="43" t="e">
        <f>IF(BH$1,SUMIFS('BalSht Data'!$H$2:$H$2050,'BalSht Data'!$G$2:$G$2050,$A28,'BalSht Data'!$A$2:$A$2050,BH$1),#N/A)</f>
        <v>#N/A</v>
      </c>
      <c r="BI28" s="43" t="e">
        <f>IF(BI$1,SUMIFS('BalSht Data'!$H$2:$H$2050,'BalSht Data'!$G$2:$G$2050,$A28,'BalSht Data'!$A$2:$A$2050,BI$1),#N/A)</f>
        <v>#N/A</v>
      </c>
      <c r="BJ28" s="43" t="e">
        <f>IF(BJ$1,SUMIFS('BalSht Data'!$H$2:$H$2050,'BalSht Data'!$G$2:$G$2050,$A28,'BalSht Data'!$A$2:$A$2050,BJ$1),#N/A)</f>
        <v>#N/A</v>
      </c>
      <c r="BK28" s="43" t="e">
        <f>IF(BK$1,SUMIFS('BalSht Data'!$H$2:$H$2050,'BalSht Data'!$G$2:$G$2050,$A28,'BalSht Data'!$A$2:$A$2050,BK$1),#N/A)</f>
        <v>#N/A</v>
      </c>
      <c r="BL28" s="43" t="e">
        <f>IF(BL$1,SUMIFS('BalSht Data'!$H$2:$H$2050,'BalSht Data'!$G$2:$G$2050,$A28,'BalSht Data'!$A$2:$A$2050,BL$1),#N/A)</f>
        <v>#N/A</v>
      </c>
      <c r="BM28" s="43" t="e">
        <f>IF(BM$1,SUMIFS('BalSht Data'!$H$2:$H$2050,'BalSht Data'!$G$2:$G$2050,$A28,'BalSht Data'!$A$2:$A$2050,BM$1),#N/A)</f>
        <v>#N/A</v>
      </c>
      <c r="BN28" s="43" t="e">
        <f>IF(BN$1,SUMIFS('BalSht Data'!$H$2:$H$2050,'BalSht Data'!$G$2:$G$2050,$A28,'BalSht Data'!$A$2:$A$2050,BN$1),#N/A)</f>
        <v>#N/A</v>
      </c>
      <c r="BO28" s="43" t="e">
        <f>IF(BO$1,SUMIFS('BalSht Data'!$H$2:$H$2050,'BalSht Data'!$G$2:$G$2050,$A28,'BalSht Data'!$A$2:$A$2050,BO$1),#N/A)</f>
        <v>#N/A</v>
      </c>
      <c r="BP28" s="43" t="e">
        <f>IF(BP$1,SUMIFS('BalSht Data'!$H$2:$H$2050,'BalSht Data'!$G$2:$G$2050,$A28,'BalSht Data'!$A$2:$A$2050,BP$1),#N/A)</f>
        <v>#N/A</v>
      </c>
      <c r="BQ28" s="43" t="e">
        <f>IF(BQ$1,SUMIFS('BalSht Data'!$H$2:$H$2050,'BalSht Data'!$G$2:$G$2050,$A28,'BalSht Data'!$A$2:$A$2050,BQ$1),#N/A)</f>
        <v>#N/A</v>
      </c>
      <c r="BR28" s="43" t="e">
        <f>IF(BR$1,SUMIFS('BalSht Data'!$H$2:$H$2050,'BalSht Data'!$G$2:$G$2050,$A28,'BalSht Data'!$A$2:$A$2050,BR$1),#N/A)</f>
        <v>#N/A</v>
      </c>
      <c r="BS28" s="43" t="e">
        <f>IF(BS$1,SUMIFS('BalSht Data'!$H$2:$H$2050,'BalSht Data'!$G$2:$G$2050,$A28,'BalSht Data'!$A$2:$A$2050,BS$1),#N/A)</f>
        <v>#N/A</v>
      </c>
      <c r="BT28" s="43" t="e">
        <f>IF(BT$1,SUMIFS('BalSht Data'!$H$2:$H$2050,'BalSht Data'!$G$2:$G$2050,$A28,'BalSht Data'!$A$2:$A$2050,BT$1),#N/A)</f>
        <v>#N/A</v>
      </c>
      <c r="BU28" s="43" t="e">
        <f>IF(BU$1,SUMIFS('BalSht Data'!$H$2:$H$2050,'BalSht Data'!$G$2:$G$2050,$A28,'BalSht Data'!$A$2:$A$2050,BU$1),#N/A)</f>
        <v>#N/A</v>
      </c>
      <c r="BV28" s="43" t="e">
        <f>IF(BV$1,SUMIFS('BalSht Data'!$H$2:$H$2050,'BalSht Data'!$G$2:$G$2050,$A28,'BalSht Data'!$A$2:$A$2050,BV$1),#N/A)</f>
        <v>#N/A</v>
      </c>
      <c r="BW28" s="43" t="e">
        <f>IF(BW$1,SUMIFS('BalSht Data'!$H$2:$H$2050,'BalSht Data'!$G$2:$G$2050,$A28,'BalSht Data'!$A$2:$A$2050,BW$1),#N/A)</f>
        <v>#N/A</v>
      </c>
      <c r="BX28" s="43" t="e">
        <f>IF(BX$1,SUMIFS('BalSht Data'!$H$2:$H$2050,'BalSht Data'!$G$2:$G$2050,$A28,'BalSht Data'!$A$2:$A$2050,BX$1),#N/A)</f>
        <v>#N/A</v>
      </c>
      <c r="BY28" s="43" t="e">
        <f>IF(BY$1,SUMIFS('BalSht Data'!$H$2:$H$2050,'BalSht Data'!$G$2:$G$2050,$A28,'BalSht Data'!$A$2:$A$2050,BY$1),#N/A)</f>
        <v>#N/A</v>
      </c>
      <c r="BZ28" s="43" t="e">
        <f>IF(BZ$1,SUMIFS('BalSht Data'!$H$2:$H$2050,'BalSht Data'!$G$2:$G$2050,$A28,'BalSht Data'!$A$2:$A$2050,BZ$1),#N/A)</f>
        <v>#N/A</v>
      </c>
      <c r="CA28" s="43" t="e">
        <f>IF(CA$1,SUMIFS('BalSht Data'!$H$2:$H$2050,'BalSht Data'!$G$2:$G$2050,$A28,'BalSht Data'!$A$2:$A$2050,CA$1),#N/A)</f>
        <v>#N/A</v>
      </c>
      <c r="CB28" s="43" t="e">
        <f>IF(CB$1,SUMIFS('BalSht Data'!$H$2:$H$2050,'BalSht Data'!$G$2:$G$2050,$A28,'BalSht Data'!$A$2:$A$2050,CB$1),#N/A)</f>
        <v>#N/A</v>
      </c>
      <c r="CC28" s="43" t="e">
        <f>IF(CC$1,SUMIFS('BalSht Data'!$H$2:$H$2050,'BalSht Data'!$G$2:$G$2050,$A28,'BalSht Data'!$A$2:$A$2050,CC$1),#N/A)</f>
        <v>#N/A</v>
      </c>
      <c r="CD28" s="43" t="e">
        <f>IF(CD$1,SUMIFS('BalSht Data'!$H$2:$H$2050,'BalSht Data'!$G$2:$G$2050,$A28,'BalSht Data'!$A$2:$A$2050,CD$1),#N/A)</f>
        <v>#N/A</v>
      </c>
      <c r="CE28" s="43" t="e">
        <f>IF(CE$1,SUMIFS('BalSht Data'!$H$2:$H$2050,'BalSht Data'!$G$2:$G$2050,$A28,'BalSht Data'!$A$2:$A$2050,CE$1),#N/A)</f>
        <v>#N/A</v>
      </c>
      <c r="CF28" s="43" t="e">
        <f>IF(CF$1,SUMIFS('BalSht Data'!$H$2:$H$2050,'BalSht Data'!$G$2:$G$2050,$A28,'BalSht Data'!$A$2:$A$2050,CF$1),#N/A)</f>
        <v>#N/A</v>
      </c>
      <c r="CG28" s="43" t="e">
        <f>IF(CG$1,SUMIFS('BalSht Data'!$H$2:$H$2050,'BalSht Data'!$G$2:$G$2050,$A28,'BalSht Data'!$A$2:$A$2050,CG$1),#N/A)</f>
        <v>#N/A</v>
      </c>
      <c r="CH28" s="43" t="e">
        <f>IF(CH$1,SUMIFS('BalSht Data'!$H$2:$H$2050,'BalSht Data'!$G$2:$G$2050,$A28,'BalSht Data'!$A$2:$A$2050,CH$1),#N/A)</f>
        <v>#N/A</v>
      </c>
      <c r="CI28" s="43" t="e">
        <f>IF(CI$1,SUMIFS('BalSht Data'!$H$2:$H$2050,'BalSht Data'!$G$2:$G$2050,$A28,'BalSht Data'!$A$2:$A$2050,CI$1),#N/A)</f>
        <v>#N/A</v>
      </c>
      <c r="CJ28" s="43" t="e">
        <f>IF(CJ$1,SUMIFS('BalSht Data'!$H$2:$H$2050,'BalSht Data'!$G$2:$G$2050,$A28,'BalSht Data'!$A$2:$A$2050,CJ$1),#N/A)</f>
        <v>#N/A</v>
      </c>
      <c r="CK28" s="43" t="e">
        <f>IF(CK$1,SUMIFS('BalSht Data'!$H$2:$H$2050,'BalSht Data'!$G$2:$G$2050,$A28,'BalSht Data'!$A$2:$A$2050,CK$1),#N/A)</f>
        <v>#N/A</v>
      </c>
      <c r="CL28" s="43" t="e">
        <f>IF(CL$1,SUMIFS('BalSht Data'!$H$2:$H$2050,'BalSht Data'!$G$2:$G$2050,$A28,'BalSht Data'!$A$2:$A$2050,CL$1),#N/A)</f>
        <v>#N/A</v>
      </c>
      <c r="CM28" s="43" t="e">
        <f>IF(CM$1,SUMIFS('BalSht Data'!$H$2:$H$2050,'BalSht Data'!$G$2:$G$2050,$A28,'BalSht Data'!$A$2:$A$2050,CM$1),#N/A)</f>
        <v>#N/A</v>
      </c>
      <c r="CN28" s="43" t="e">
        <f>IF(CN$1,SUMIFS('BalSht Data'!$H$2:$H$2050,'BalSht Data'!$G$2:$G$2050,$A28,'BalSht Data'!$A$2:$A$2050,CN$1),#N/A)</f>
        <v>#N/A</v>
      </c>
      <c r="CO28" s="43" t="e">
        <f>IF(CO$1,SUMIFS('BalSht Data'!$H$2:$H$2050,'BalSht Data'!$G$2:$G$2050,$A28,'BalSht Data'!$A$2:$A$2050,CO$1),#N/A)</f>
        <v>#N/A</v>
      </c>
      <c r="CP28" s="43" t="e">
        <f>IF(CP$1,SUMIFS('BalSht Data'!$H$2:$H$2050,'BalSht Data'!$G$2:$G$2050,$A28,'BalSht Data'!$A$2:$A$2050,CP$1),#N/A)</f>
        <v>#N/A</v>
      </c>
      <c r="CQ28" s="43" t="e">
        <f>IF(CQ$1,SUMIFS('BalSht Data'!$H$2:$H$2050,'BalSht Data'!$G$2:$G$2050,$A28,'BalSht Data'!$A$2:$A$2050,CQ$1),#N/A)</f>
        <v>#N/A</v>
      </c>
      <c r="CR28" s="43" t="e">
        <f>IF(CR$1,SUMIFS('BalSht Data'!$H$2:$H$2050,'BalSht Data'!$G$2:$G$2050,$A28,'BalSht Data'!$A$2:$A$2050,CR$1),#N/A)</f>
        <v>#N/A</v>
      </c>
      <c r="CS28" s="43" t="e">
        <f>IF(CS$1,SUMIFS('BalSht Data'!$H$2:$H$2050,'BalSht Data'!$G$2:$G$2050,$A28,'BalSht Data'!$A$2:$A$2050,CS$1),#N/A)</f>
        <v>#N/A</v>
      </c>
      <c r="CT28" s="43" t="e">
        <f>IF(CT$1,SUMIFS('BalSht Data'!$H$2:$H$2050,'BalSht Data'!$G$2:$G$2050,$A28,'BalSht Data'!$A$2:$A$2050,CT$1),#N/A)</f>
        <v>#N/A</v>
      </c>
      <c r="CU28" s="43" t="e">
        <f>IF(CU$1,SUMIFS('BalSht Data'!$H$2:$H$2050,'BalSht Data'!$G$2:$G$2050,$A28,'BalSht Data'!$A$2:$A$2050,CU$1),#N/A)</f>
        <v>#N/A</v>
      </c>
      <c r="CV28" s="43" t="e">
        <f>IF(CV$1,SUMIFS('BalSht Data'!$H$2:$H$2050,'BalSht Data'!$G$2:$G$2050,$A28,'BalSht Data'!$A$2:$A$2050,CV$1),#N/A)</f>
        <v>#N/A</v>
      </c>
      <c r="CW28" s="43" t="e">
        <f>IF(CW$1,SUMIFS('BalSht Data'!$H$2:$H$2050,'BalSht Data'!$G$2:$G$2050,$A28,'BalSht Data'!$A$2:$A$2050,CW$1),#N/A)</f>
        <v>#N/A</v>
      </c>
      <c r="CX28" s="43" t="e">
        <f>IF(CX$1,SUMIFS('BalSht Data'!$H$2:$H$2050,'BalSht Data'!$G$2:$G$2050,$A28,'BalSht Data'!$A$2:$A$2050,CX$1),#N/A)</f>
        <v>#N/A</v>
      </c>
      <c r="CY28" s="43" t="e">
        <f>IF(CY$1,SUMIFS('BalSht Data'!$H$2:$H$2050,'BalSht Data'!$G$2:$G$2050,$A28,'BalSht Data'!$A$2:$A$2050,CY$1),#N/A)</f>
        <v>#N/A</v>
      </c>
      <c r="CZ28" s="43" t="e">
        <f>IF(CZ$1,SUMIFS('BalSht Data'!$H$2:$H$2050,'BalSht Data'!$G$2:$G$2050,$A28,'BalSht Data'!$A$2:$A$2050,CZ$1),#N/A)</f>
        <v>#N/A</v>
      </c>
      <c r="DA28" s="43" t="e">
        <f>IF(DA$1,SUMIFS('BalSht Data'!$H$2:$H$2050,'BalSht Data'!$G$2:$G$2050,$A28,'BalSht Data'!$A$2:$A$2050,DA$1),#N/A)</f>
        <v>#N/A</v>
      </c>
    </row>
    <row r="29" spans="1:105" s="40" customFormat="1" x14ac:dyDescent="0.2">
      <c r="A29" s="52" t="s">
        <v>16</v>
      </c>
      <c r="B29" s="43">
        <f>IF(B$1,SUMIFS('BalSht Data'!$H$2:$H$2050,'BalSht Data'!$G$2:$G$2050,$A29,'BalSht Data'!$A$2:$A$2050,B$1),#N/A)</f>
        <v>15403</v>
      </c>
      <c r="C29" s="43">
        <f>IF(C$1,SUMIFS('BalSht Data'!$H$2:$H$2050,'BalSht Data'!$G$2:$G$2050,$A29,'BalSht Data'!$A$2:$A$2050,C$1),#N/A)</f>
        <v>0</v>
      </c>
      <c r="D29" s="43">
        <f>IF(D$1,SUMIFS('BalSht Data'!$H$2:$H$2050,'BalSht Data'!$G$2:$G$2050,$A29,'BalSht Data'!$A$2:$A$2050,D$1),#N/A)</f>
        <v>5861</v>
      </c>
      <c r="E29" s="43">
        <f>IF(E$1,SUMIFS('BalSht Data'!$H$2:$H$2050,'BalSht Data'!$G$2:$G$2050,$A29,'BalSht Data'!$A$2:$A$2050,E$1),#N/A)</f>
        <v>0</v>
      </c>
      <c r="F29" s="43">
        <f>IF(F$1,SUMIFS('BalSht Data'!$H$2:$H$2050,'BalSht Data'!$G$2:$G$2050,$A29,'BalSht Data'!$A$2:$A$2050,F$1),#N/A)</f>
        <v>2605</v>
      </c>
      <c r="G29" s="43">
        <f>IF(G$1,SUMIFS('BalSht Data'!$H$2:$H$2050,'BalSht Data'!$G$2:$G$2050,$A29,'BalSht Data'!$A$2:$A$2050,G$1),#N/A)</f>
        <v>36</v>
      </c>
      <c r="H29" s="43">
        <f>IF(H$1,SUMIFS('BalSht Data'!$H$2:$H$2050,'BalSht Data'!$G$2:$G$2050,$A29,'BalSht Data'!$A$2:$A$2050,H$1),#N/A)</f>
        <v>8219</v>
      </c>
      <c r="I29" s="43">
        <f>IF(I$1,SUMIFS('BalSht Data'!$H$2:$H$2050,'BalSht Data'!$G$2:$G$2050,$A29,'BalSht Data'!$A$2:$A$2050,I$1),#N/A)</f>
        <v>14789</v>
      </c>
      <c r="J29" s="43">
        <f>IF(J$1,SUMIFS('BalSht Data'!$H$2:$H$2050,'BalSht Data'!$G$2:$G$2050,$A29,'BalSht Data'!$A$2:$A$2050,J$1),#N/A)</f>
        <v>29688</v>
      </c>
      <c r="K29" s="43">
        <f>IF(K$1,SUMIFS('BalSht Data'!$H$2:$H$2050,'BalSht Data'!$G$2:$G$2050,$A29,'BalSht Data'!$A$2:$A$2050,K$1),#N/A)</f>
        <v>37264</v>
      </c>
      <c r="L29" s="43">
        <f>IF(L$1,SUMIFS('BalSht Data'!$H$2:$H$2050,'BalSht Data'!$G$2:$G$2050,$A29,'BalSht Data'!$A$2:$A$2050,L$1),#N/A)</f>
        <v>32</v>
      </c>
      <c r="M29" s="43">
        <f>IF(M$1,SUMIFS('BalSht Data'!$H$2:$H$2050,'BalSht Data'!$G$2:$G$2050,$A29,'BalSht Data'!$A$2:$A$2050,M$1),#N/A)</f>
        <v>22</v>
      </c>
      <c r="N29" s="43">
        <f>IF(N$1,SUMIFS('BalSht Data'!$H$2:$H$2050,'BalSht Data'!$G$2:$G$2050,$A29,'BalSht Data'!$A$2:$A$2050,N$1),#N/A)-268381+23664-2915+26436</f>
        <v>47185</v>
      </c>
      <c r="O29" s="43">
        <f>IF(O$1,SUMIFS('BalSht Data'!$H$2:$H$2050,'BalSht Data'!$G$2:$G$2050,$A29,'BalSht Data'!$A$2:$A$2050,O$1),#N/A)</f>
        <v>7405</v>
      </c>
      <c r="P29" s="43">
        <f>IF(P$1,SUMIFS('BalSht Data'!$H$2:$H$2050,'BalSht Data'!$G$2:$G$2050,$A29,'BalSht Data'!$A$2:$A$2050,P$1),#N/A)</f>
        <v>2149</v>
      </c>
      <c r="Q29" s="43">
        <f>IF(Q$1,SUMIFS('BalSht Data'!$H$2:$H$2050,'BalSht Data'!$G$2:$G$2050,$A29,'BalSht Data'!$A$2:$A$2050,Q$1),#N/A)</f>
        <v>185</v>
      </c>
      <c r="R29" s="43">
        <f>IF(R$1,SUMIFS('BalSht Data'!$H$2:$H$2050,'BalSht Data'!$G$2:$G$2050,$A29,'BalSht Data'!$A$2:$A$2050,R$1),#N/A)</f>
        <v>819</v>
      </c>
      <c r="S29" s="43">
        <f>IF(S$1,SUMIFS('BalSht Data'!$H$2:$H$2050,'BalSht Data'!$G$2:$G$2050,$A29,'BalSht Data'!$A$2:$A$2050,S$1),#N/A)</f>
        <v>3636</v>
      </c>
      <c r="T29" s="43">
        <f>IF(T$1,SUMIFS('BalSht Data'!$H$2:$H$2050,'BalSht Data'!$G$2:$G$2050,$A29,'BalSht Data'!$A$2:$A$2050,T$1),#N/A)</f>
        <v>15580</v>
      </c>
      <c r="U29" s="43">
        <f>IF(U$1,SUMIFS('BalSht Data'!$H$2:$H$2050,'BalSht Data'!$G$2:$G$2050,$A29,'BalSht Data'!$A$2:$A$2050,U$1),#N/A)</f>
        <v>6754</v>
      </c>
      <c r="V29" s="43">
        <f>IF(V$1,SUMIFS('BalSht Data'!$H$2:$H$2050,'BalSht Data'!$G$2:$G$2050,$A29,'BalSht Data'!$A$2:$A$2050,V$1),#N/A)</f>
        <v>6635</v>
      </c>
      <c r="W29" s="43">
        <f>IF(W$1,SUMIFS('BalSht Data'!$H$2:$H$2050,'BalSht Data'!$G$2:$G$2050,$A29,'BalSht Data'!$A$2:$A$2050,W$1),#N/A)</f>
        <v>2940</v>
      </c>
      <c r="X29" s="43">
        <f>IF(X$1,SUMIFS('BalSht Data'!$H$2:$H$2050,'BalSht Data'!$G$2:$G$2050,$A29,'BalSht Data'!$A$2:$A$2050,X$1),#N/A)</f>
        <v>4252</v>
      </c>
      <c r="Y29" s="43">
        <f>IF(Y$1,SUMIFS('BalSht Data'!$H$2:$H$2050,'BalSht Data'!$G$2:$G$2050,$A29,'BalSht Data'!$A$2:$A$2050,Y$1),#N/A)</f>
        <v>6487</v>
      </c>
      <c r="Z29" s="43">
        <f>IF(Z$1,SUMIFS('BalSht Data'!$H$2:$H$2050,'BalSht Data'!$G$2:$G$2050,$A29,'BalSht Data'!$A$2:$A$2050,Z$1),#N/A)</f>
        <v>4127</v>
      </c>
      <c r="AA29" s="43">
        <f>IF(AA$1,SUMIFS('BalSht Data'!$H$2:$H$2050,'BalSht Data'!$G$2:$G$2050,$A29,'BalSht Data'!$A$2:$A$2050,AA$1),#N/A)</f>
        <v>4241</v>
      </c>
      <c r="AB29" s="43">
        <f>IF(AB$1,SUMIFS('BalSht Data'!$H$2:$H$2050,'BalSht Data'!$G$2:$G$2050,$A29,'BalSht Data'!$A$2:$A$2050,AB$1),#N/A)</f>
        <v>21724</v>
      </c>
      <c r="AC29" s="43">
        <f>501938-AC27</f>
        <v>21366</v>
      </c>
      <c r="AD29" s="43">
        <f>IF(AD$1,SUMIFS('BalSht Data'!$H$2:$H$2050,'BalSht Data'!$G$2:$G$2050,$A29,'BalSht Data'!$A$2:$A$2050,AD$1),#N/A)</f>
        <v>4986</v>
      </c>
      <c r="AE29" s="43">
        <f>IF(AE$1,SUMIFS('BalSht Data'!$H$2:$H$2050,'BalSht Data'!$G$2:$G$2050,$A29,'BalSht Data'!$A$2:$A$2050,AE$1),#N/A)</f>
        <v>11588</v>
      </c>
      <c r="AF29" s="43">
        <f>IF(AF$1,SUMIFS('BalSht Data'!$H$2:$H$2050,'BalSht Data'!$G$2:$G$2050,$A29,'BalSht Data'!$A$2:$A$2050,AF$1),#N/A)</f>
        <v>3292</v>
      </c>
      <c r="AG29" s="43">
        <f>IF(AG$1,SUMIFS('BalSht Data'!$H$2:$H$2050,'BalSht Data'!$G$2:$G$2050,$A29,'BalSht Data'!$A$2:$A$2050,AG$1),#N/A)</f>
        <v>11865</v>
      </c>
      <c r="AH29" s="43">
        <f>IF(AH$1,SUMIFS('BalSht Data'!$H$2:$H$2050,'BalSht Data'!$G$2:$G$2050,$A29,'BalSht Data'!$A$2:$A$2050,AH$1),#N/A)</f>
        <v>9346</v>
      </c>
      <c r="AI29" s="43">
        <f>IF(AI$1,SUMIFS('BalSht Data'!$H$2:$H$2050,'BalSht Data'!$G$2:$G$2050,$A29,'BalSht Data'!$A$2:$A$2050,AI$1),#N/A)</f>
        <v>13689</v>
      </c>
      <c r="AJ29" s="43">
        <f>IF(AJ$1,SUMIFS('BalSht Data'!$H$2:$H$2050,'BalSht Data'!$G$2:$G$2050,$A29,'BalSht Data'!$A$2:$A$2050,AJ$1),#N/A)</f>
        <v>19957</v>
      </c>
      <c r="AK29" s="43">
        <f t="shared" si="8"/>
        <v>344127</v>
      </c>
      <c r="AL29" s="43" t="e">
        <f>IF(AL$1,SUMIFS('BalSht Data'!$H$2:$H$2050,'BalSht Data'!$G$2:$G$2050,$A29,'BalSht Data'!$A$2:$A$2050,AL$1),#N/A)</f>
        <v>#N/A</v>
      </c>
      <c r="AM29" s="43" t="e">
        <f>IF(AM$1,SUMIFS('BalSht Data'!$H$2:$H$2050,'BalSht Data'!$G$2:$G$2050,$A29,'BalSht Data'!$A$2:$A$2050,AM$1),#N/A)</f>
        <v>#N/A</v>
      </c>
      <c r="AN29" s="43" t="e">
        <f>IF(AN$1,SUMIFS('BalSht Data'!$H$2:$H$2050,'BalSht Data'!$G$2:$G$2050,$A29,'BalSht Data'!$A$2:$A$2050,AN$1),#N/A)</f>
        <v>#N/A</v>
      </c>
      <c r="AO29" s="43" t="e">
        <f>IF(AO$1,SUMIFS('BalSht Data'!$H$2:$H$2050,'BalSht Data'!$G$2:$G$2050,$A29,'BalSht Data'!$A$2:$A$2050,AO$1),#N/A)</f>
        <v>#N/A</v>
      </c>
      <c r="AP29" s="43" t="e">
        <f>IF(AP$1,SUMIFS('BalSht Data'!$H$2:$H$2050,'BalSht Data'!$G$2:$G$2050,$A29,'BalSht Data'!$A$2:$A$2050,AP$1),#N/A)</f>
        <v>#N/A</v>
      </c>
      <c r="AQ29" s="43" t="e">
        <f>IF(AQ$1,SUMIFS('BalSht Data'!$H$2:$H$2050,'BalSht Data'!$G$2:$G$2050,$A29,'BalSht Data'!$A$2:$A$2050,AQ$1),#N/A)</f>
        <v>#N/A</v>
      </c>
      <c r="AR29" s="43" t="e">
        <f>IF(AR$1,SUMIFS('BalSht Data'!$H$2:$H$2050,'BalSht Data'!$G$2:$G$2050,$A29,'BalSht Data'!$A$2:$A$2050,AR$1),#N/A)</f>
        <v>#N/A</v>
      </c>
      <c r="AS29" s="43" t="e">
        <f>IF(AS$1,SUMIFS('BalSht Data'!$H$2:$H$2050,'BalSht Data'!$G$2:$G$2050,$A29,'BalSht Data'!$A$2:$A$2050,AS$1),#N/A)</f>
        <v>#N/A</v>
      </c>
      <c r="AT29" s="43" t="e">
        <f>IF(AT$1,SUMIFS('BalSht Data'!$H$2:$H$2050,'BalSht Data'!$G$2:$G$2050,$A29,'BalSht Data'!$A$2:$A$2050,AT$1),#N/A)</f>
        <v>#N/A</v>
      </c>
      <c r="AU29" s="43" t="e">
        <f>IF(AU$1,SUMIFS('BalSht Data'!$H$2:$H$2050,'BalSht Data'!$G$2:$G$2050,$A29,'BalSht Data'!$A$2:$A$2050,AU$1),#N/A)</f>
        <v>#N/A</v>
      </c>
      <c r="AV29" s="43" t="e">
        <f>IF(AV$1,SUMIFS('BalSht Data'!$H$2:$H$2050,'BalSht Data'!$G$2:$G$2050,$A29,'BalSht Data'!$A$2:$A$2050,AV$1),#N/A)</f>
        <v>#N/A</v>
      </c>
      <c r="AW29" s="43" t="e">
        <f>IF(AW$1,SUMIFS('BalSht Data'!$H$2:$H$2050,'BalSht Data'!$G$2:$G$2050,$A29,'BalSht Data'!$A$2:$A$2050,AW$1),#N/A)</f>
        <v>#N/A</v>
      </c>
      <c r="AX29" s="43" t="e">
        <f>IF(AX$1,SUMIFS('BalSht Data'!$H$2:$H$2050,'BalSht Data'!$G$2:$G$2050,$A29,'BalSht Data'!$A$2:$A$2050,AX$1),#N/A)</f>
        <v>#N/A</v>
      </c>
      <c r="AY29" s="43" t="e">
        <f>IF(AY$1,SUMIFS('BalSht Data'!$H$2:$H$2050,'BalSht Data'!$G$2:$G$2050,$A29,'BalSht Data'!$A$2:$A$2050,AY$1),#N/A)</f>
        <v>#N/A</v>
      </c>
      <c r="AZ29" s="43" t="e">
        <f>IF(AZ$1,SUMIFS('BalSht Data'!$H$2:$H$2050,'BalSht Data'!$G$2:$G$2050,$A29,'BalSht Data'!$A$2:$A$2050,AZ$1),#N/A)</f>
        <v>#N/A</v>
      </c>
      <c r="BA29" s="43" t="e">
        <f>IF(BA$1,SUMIFS('BalSht Data'!$H$2:$H$2050,'BalSht Data'!$G$2:$G$2050,$A29,'BalSht Data'!$A$2:$A$2050,BA$1),#N/A)</f>
        <v>#N/A</v>
      </c>
      <c r="BB29" s="43" t="e">
        <f>IF(BB$1,SUMIFS('BalSht Data'!$H$2:$H$2050,'BalSht Data'!$G$2:$G$2050,$A29,'BalSht Data'!$A$2:$A$2050,BB$1),#N/A)</f>
        <v>#N/A</v>
      </c>
      <c r="BC29" s="43" t="e">
        <f>IF(BC$1,SUMIFS('BalSht Data'!$H$2:$H$2050,'BalSht Data'!$G$2:$G$2050,$A29,'BalSht Data'!$A$2:$A$2050,BC$1),#N/A)</f>
        <v>#N/A</v>
      </c>
      <c r="BD29" s="43" t="e">
        <f>IF(BD$1,SUMIFS('BalSht Data'!$H$2:$H$2050,'BalSht Data'!$G$2:$G$2050,$A29,'BalSht Data'!$A$2:$A$2050,BD$1),#N/A)</f>
        <v>#N/A</v>
      </c>
      <c r="BE29" s="43" t="e">
        <f>IF(BE$1,SUMIFS('BalSht Data'!$H$2:$H$2050,'BalSht Data'!$G$2:$G$2050,$A29,'BalSht Data'!$A$2:$A$2050,BE$1),#N/A)</f>
        <v>#N/A</v>
      </c>
      <c r="BF29" s="43" t="e">
        <f>IF(BF$1,SUMIFS('BalSht Data'!$H$2:$H$2050,'BalSht Data'!$G$2:$G$2050,$A29,'BalSht Data'!$A$2:$A$2050,BF$1),#N/A)</f>
        <v>#N/A</v>
      </c>
      <c r="BG29" s="43" t="e">
        <f>IF(BG$1,SUMIFS('BalSht Data'!$H$2:$H$2050,'BalSht Data'!$G$2:$G$2050,$A29,'BalSht Data'!$A$2:$A$2050,BG$1),#N/A)</f>
        <v>#N/A</v>
      </c>
      <c r="BH29" s="43" t="e">
        <f>IF(BH$1,SUMIFS('BalSht Data'!$H$2:$H$2050,'BalSht Data'!$G$2:$G$2050,$A29,'BalSht Data'!$A$2:$A$2050,BH$1),#N/A)</f>
        <v>#N/A</v>
      </c>
      <c r="BI29" s="43" t="e">
        <f>IF(BI$1,SUMIFS('BalSht Data'!$H$2:$H$2050,'BalSht Data'!$G$2:$G$2050,$A29,'BalSht Data'!$A$2:$A$2050,BI$1),#N/A)</f>
        <v>#N/A</v>
      </c>
      <c r="BJ29" s="43" t="e">
        <f>IF(BJ$1,SUMIFS('BalSht Data'!$H$2:$H$2050,'BalSht Data'!$G$2:$G$2050,$A29,'BalSht Data'!$A$2:$A$2050,BJ$1),#N/A)</f>
        <v>#N/A</v>
      </c>
      <c r="BK29" s="43" t="e">
        <f>IF(BK$1,SUMIFS('BalSht Data'!$H$2:$H$2050,'BalSht Data'!$G$2:$G$2050,$A29,'BalSht Data'!$A$2:$A$2050,BK$1),#N/A)</f>
        <v>#N/A</v>
      </c>
      <c r="BL29" s="43" t="e">
        <f>IF(BL$1,SUMIFS('BalSht Data'!$H$2:$H$2050,'BalSht Data'!$G$2:$G$2050,$A29,'BalSht Data'!$A$2:$A$2050,BL$1),#N/A)</f>
        <v>#N/A</v>
      </c>
      <c r="BM29" s="43" t="e">
        <f>IF(BM$1,SUMIFS('BalSht Data'!$H$2:$H$2050,'BalSht Data'!$G$2:$G$2050,$A29,'BalSht Data'!$A$2:$A$2050,BM$1),#N/A)</f>
        <v>#N/A</v>
      </c>
      <c r="BN29" s="43" t="e">
        <f>IF(BN$1,SUMIFS('BalSht Data'!$H$2:$H$2050,'BalSht Data'!$G$2:$G$2050,$A29,'BalSht Data'!$A$2:$A$2050,BN$1),#N/A)</f>
        <v>#N/A</v>
      </c>
      <c r="BO29" s="43" t="e">
        <f>IF(BO$1,SUMIFS('BalSht Data'!$H$2:$H$2050,'BalSht Data'!$G$2:$G$2050,$A29,'BalSht Data'!$A$2:$A$2050,BO$1),#N/A)</f>
        <v>#N/A</v>
      </c>
      <c r="BP29" s="43" t="e">
        <f>IF(BP$1,SUMIFS('BalSht Data'!$H$2:$H$2050,'BalSht Data'!$G$2:$G$2050,$A29,'BalSht Data'!$A$2:$A$2050,BP$1),#N/A)</f>
        <v>#N/A</v>
      </c>
      <c r="BQ29" s="43" t="e">
        <f>IF(BQ$1,SUMIFS('BalSht Data'!$H$2:$H$2050,'BalSht Data'!$G$2:$G$2050,$A29,'BalSht Data'!$A$2:$A$2050,BQ$1),#N/A)</f>
        <v>#N/A</v>
      </c>
      <c r="BR29" s="43" t="e">
        <f>IF(BR$1,SUMIFS('BalSht Data'!$H$2:$H$2050,'BalSht Data'!$G$2:$G$2050,$A29,'BalSht Data'!$A$2:$A$2050,BR$1),#N/A)</f>
        <v>#N/A</v>
      </c>
      <c r="BS29" s="43" t="e">
        <f>IF(BS$1,SUMIFS('BalSht Data'!$H$2:$H$2050,'BalSht Data'!$G$2:$G$2050,$A29,'BalSht Data'!$A$2:$A$2050,BS$1),#N/A)</f>
        <v>#N/A</v>
      </c>
      <c r="BT29" s="43" t="e">
        <f>IF(BT$1,SUMIFS('BalSht Data'!$H$2:$H$2050,'BalSht Data'!$G$2:$G$2050,$A29,'BalSht Data'!$A$2:$A$2050,BT$1),#N/A)</f>
        <v>#N/A</v>
      </c>
      <c r="BU29" s="43" t="e">
        <f>IF(BU$1,SUMIFS('BalSht Data'!$H$2:$H$2050,'BalSht Data'!$G$2:$G$2050,$A29,'BalSht Data'!$A$2:$A$2050,BU$1),#N/A)</f>
        <v>#N/A</v>
      </c>
      <c r="BV29" s="43" t="e">
        <f>IF(BV$1,SUMIFS('BalSht Data'!$H$2:$H$2050,'BalSht Data'!$G$2:$G$2050,$A29,'BalSht Data'!$A$2:$A$2050,BV$1),#N/A)</f>
        <v>#N/A</v>
      </c>
      <c r="BW29" s="43" t="e">
        <f>IF(BW$1,SUMIFS('BalSht Data'!$H$2:$H$2050,'BalSht Data'!$G$2:$G$2050,$A29,'BalSht Data'!$A$2:$A$2050,BW$1),#N/A)</f>
        <v>#N/A</v>
      </c>
      <c r="BX29" s="43" t="e">
        <f>IF(BX$1,SUMIFS('BalSht Data'!$H$2:$H$2050,'BalSht Data'!$G$2:$G$2050,$A29,'BalSht Data'!$A$2:$A$2050,BX$1),#N/A)</f>
        <v>#N/A</v>
      </c>
      <c r="BY29" s="43" t="e">
        <f>IF(BY$1,SUMIFS('BalSht Data'!$H$2:$H$2050,'BalSht Data'!$G$2:$G$2050,$A29,'BalSht Data'!$A$2:$A$2050,BY$1),#N/A)</f>
        <v>#N/A</v>
      </c>
      <c r="BZ29" s="43" t="e">
        <f>IF(BZ$1,SUMIFS('BalSht Data'!$H$2:$H$2050,'BalSht Data'!$G$2:$G$2050,$A29,'BalSht Data'!$A$2:$A$2050,BZ$1),#N/A)</f>
        <v>#N/A</v>
      </c>
      <c r="CA29" s="43" t="e">
        <f>IF(CA$1,SUMIFS('BalSht Data'!$H$2:$H$2050,'BalSht Data'!$G$2:$G$2050,$A29,'BalSht Data'!$A$2:$A$2050,CA$1),#N/A)</f>
        <v>#N/A</v>
      </c>
      <c r="CB29" s="43" t="e">
        <f>IF(CB$1,SUMIFS('BalSht Data'!$H$2:$H$2050,'BalSht Data'!$G$2:$G$2050,$A29,'BalSht Data'!$A$2:$A$2050,CB$1),#N/A)</f>
        <v>#N/A</v>
      </c>
      <c r="CC29" s="43" t="e">
        <f>IF(CC$1,SUMIFS('BalSht Data'!$H$2:$H$2050,'BalSht Data'!$G$2:$G$2050,$A29,'BalSht Data'!$A$2:$A$2050,CC$1),#N/A)</f>
        <v>#N/A</v>
      </c>
      <c r="CD29" s="43" t="e">
        <f>IF(CD$1,SUMIFS('BalSht Data'!$H$2:$H$2050,'BalSht Data'!$G$2:$G$2050,$A29,'BalSht Data'!$A$2:$A$2050,CD$1),#N/A)</f>
        <v>#N/A</v>
      </c>
      <c r="CE29" s="43" t="e">
        <f>IF(CE$1,SUMIFS('BalSht Data'!$H$2:$H$2050,'BalSht Data'!$G$2:$G$2050,$A29,'BalSht Data'!$A$2:$A$2050,CE$1),#N/A)</f>
        <v>#N/A</v>
      </c>
      <c r="CF29" s="43" t="e">
        <f>IF(CF$1,SUMIFS('BalSht Data'!$H$2:$H$2050,'BalSht Data'!$G$2:$G$2050,$A29,'BalSht Data'!$A$2:$A$2050,CF$1),#N/A)</f>
        <v>#N/A</v>
      </c>
      <c r="CG29" s="43" t="e">
        <f>IF(CG$1,SUMIFS('BalSht Data'!$H$2:$H$2050,'BalSht Data'!$G$2:$G$2050,$A29,'BalSht Data'!$A$2:$A$2050,CG$1),#N/A)</f>
        <v>#N/A</v>
      </c>
      <c r="CH29" s="43" t="e">
        <f>IF(CH$1,SUMIFS('BalSht Data'!$H$2:$H$2050,'BalSht Data'!$G$2:$G$2050,$A29,'BalSht Data'!$A$2:$A$2050,CH$1),#N/A)</f>
        <v>#N/A</v>
      </c>
      <c r="CI29" s="43" t="e">
        <f>IF(CI$1,SUMIFS('BalSht Data'!$H$2:$H$2050,'BalSht Data'!$G$2:$G$2050,$A29,'BalSht Data'!$A$2:$A$2050,CI$1),#N/A)</f>
        <v>#N/A</v>
      </c>
      <c r="CJ29" s="43" t="e">
        <f>IF(CJ$1,SUMIFS('BalSht Data'!$H$2:$H$2050,'BalSht Data'!$G$2:$G$2050,$A29,'BalSht Data'!$A$2:$A$2050,CJ$1),#N/A)</f>
        <v>#N/A</v>
      </c>
      <c r="CK29" s="43" t="e">
        <f>IF(CK$1,SUMIFS('BalSht Data'!$H$2:$H$2050,'BalSht Data'!$G$2:$G$2050,$A29,'BalSht Data'!$A$2:$A$2050,CK$1),#N/A)</f>
        <v>#N/A</v>
      </c>
      <c r="CL29" s="43" t="e">
        <f>IF(CL$1,SUMIFS('BalSht Data'!$H$2:$H$2050,'BalSht Data'!$G$2:$G$2050,$A29,'BalSht Data'!$A$2:$A$2050,CL$1),#N/A)</f>
        <v>#N/A</v>
      </c>
      <c r="CM29" s="43" t="e">
        <f>IF(CM$1,SUMIFS('BalSht Data'!$H$2:$H$2050,'BalSht Data'!$G$2:$G$2050,$A29,'BalSht Data'!$A$2:$A$2050,CM$1),#N/A)</f>
        <v>#N/A</v>
      </c>
      <c r="CN29" s="43" t="e">
        <f>IF(CN$1,SUMIFS('BalSht Data'!$H$2:$H$2050,'BalSht Data'!$G$2:$G$2050,$A29,'BalSht Data'!$A$2:$A$2050,CN$1),#N/A)</f>
        <v>#N/A</v>
      </c>
      <c r="CO29" s="43" t="e">
        <f>IF(CO$1,SUMIFS('BalSht Data'!$H$2:$H$2050,'BalSht Data'!$G$2:$G$2050,$A29,'BalSht Data'!$A$2:$A$2050,CO$1),#N/A)</f>
        <v>#N/A</v>
      </c>
      <c r="CP29" s="43" t="e">
        <f>IF(CP$1,SUMIFS('BalSht Data'!$H$2:$H$2050,'BalSht Data'!$G$2:$G$2050,$A29,'BalSht Data'!$A$2:$A$2050,CP$1),#N/A)</f>
        <v>#N/A</v>
      </c>
      <c r="CQ29" s="43" t="e">
        <f>IF(CQ$1,SUMIFS('BalSht Data'!$H$2:$H$2050,'BalSht Data'!$G$2:$G$2050,$A29,'BalSht Data'!$A$2:$A$2050,CQ$1),#N/A)</f>
        <v>#N/A</v>
      </c>
      <c r="CR29" s="43" t="e">
        <f>IF(CR$1,SUMIFS('BalSht Data'!$H$2:$H$2050,'BalSht Data'!$G$2:$G$2050,$A29,'BalSht Data'!$A$2:$A$2050,CR$1),#N/A)</f>
        <v>#N/A</v>
      </c>
      <c r="CS29" s="43" t="e">
        <f>IF(CS$1,SUMIFS('BalSht Data'!$H$2:$H$2050,'BalSht Data'!$G$2:$G$2050,$A29,'BalSht Data'!$A$2:$A$2050,CS$1),#N/A)</f>
        <v>#N/A</v>
      </c>
      <c r="CT29" s="43" t="e">
        <f>IF(CT$1,SUMIFS('BalSht Data'!$H$2:$H$2050,'BalSht Data'!$G$2:$G$2050,$A29,'BalSht Data'!$A$2:$A$2050,CT$1),#N/A)</f>
        <v>#N/A</v>
      </c>
      <c r="CU29" s="43" t="e">
        <f>IF(CU$1,SUMIFS('BalSht Data'!$H$2:$H$2050,'BalSht Data'!$G$2:$G$2050,$A29,'BalSht Data'!$A$2:$A$2050,CU$1),#N/A)</f>
        <v>#N/A</v>
      </c>
      <c r="CV29" s="43" t="e">
        <f>IF(CV$1,SUMIFS('BalSht Data'!$H$2:$H$2050,'BalSht Data'!$G$2:$G$2050,$A29,'BalSht Data'!$A$2:$A$2050,CV$1),#N/A)</f>
        <v>#N/A</v>
      </c>
      <c r="CW29" s="43" t="e">
        <f>IF(CW$1,SUMIFS('BalSht Data'!$H$2:$H$2050,'BalSht Data'!$G$2:$G$2050,$A29,'BalSht Data'!$A$2:$A$2050,CW$1),#N/A)</f>
        <v>#N/A</v>
      </c>
      <c r="CX29" s="43" t="e">
        <f>IF(CX$1,SUMIFS('BalSht Data'!$H$2:$H$2050,'BalSht Data'!$G$2:$G$2050,$A29,'BalSht Data'!$A$2:$A$2050,CX$1),#N/A)</f>
        <v>#N/A</v>
      </c>
      <c r="CY29" s="43" t="e">
        <f>IF(CY$1,SUMIFS('BalSht Data'!$H$2:$H$2050,'BalSht Data'!$G$2:$G$2050,$A29,'BalSht Data'!$A$2:$A$2050,CY$1),#N/A)</f>
        <v>#N/A</v>
      </c>
      <c r="CZ29" s="43" t="e">
        <f>IF(CZ$1,SUMIFS('BalSht Data'!$H$2:$H$2050,'BalSht Data'!$G$2:$G$2050,$A29,'BalSht Data'!$A$2:$A$2050,CZ$1),#N/A)</f>
        <v>#N/A</v>
      </c>
      <c r="DA29" s="43" t="e">
        <f>IF(DA$1,SUMIFS('BalSht Data'!$H$2:$H$2050,'BalSht Data'!$G$2:$G$2050,$A29,'BalSht Data'!$A$2:$A$2050,DA$1),#N/A)</f>
        <v>#N/A</v>
      </c>
    </row>
    <row r="30" spans="1:105" s="40" customFormat="1" hidden="1" x14ac:dyDescent="0.2">
      <c r="A30" s="52" t="s">
        <v>17</v>
      </c>
      <c r="B30" s="43">
        <f>IF(B$1,SUMIFS('BalSht Data'!$H$2:$H$2050,'BalSht Data'!$G$2:$G$2050,$A30,'BalSht Data'!$A$2:$A$2050,B$1),#N/A)</f>
        <v>0</v>
      </c>
      <c r="C30" s="43">
        <f>IF(C$1,SUMIFS('BalSht Data'!$H$2:$H$2050,'BalSht Data'!$G$2:$G$2050,$A30,'BalSht Data'!$A$2:$A$2050,C$1),#N/A)</f>
        <v>0</v>
      </c>
      <c r="D30" s="43">
        <f>IF(D$1,SUMIFS('BalSht Data'!$H$2:$H$2050,'BalSht Data'!$G$2:$G$2050,$A30,'BalSht Data'!$A$2:$A$2050,D$1),#N/A)</f>
        <v>0</v>
      </c>
      <c r="E30" s="43">
        <f>IF(E$1,SUMIFS('BalSht Data'!$H$2:$H$2050,'BalSht Data'!$G$2:$G$2050,$A30,'BalSht Data'!$A$2:$A$2050,E$1),#N/A)</f>
        <v>0</v>
      </c>
      <c r="F30" s="43">
        <f>IF(F$1,SUMIFS('BalSht Data'!$H$2:$H$2050,'BalSht Data'!$G$2:$G$2050,$A30,'BalSht Data'!$A$2:$A$2050,F$1),#N/A)</f>
        <v>0</v>
      </c>
      <c r="G30" s="43">
        <f>IF(G$1,SUMIFS('BalSht Data'!$H$2:$H$2050,'BalSht Data'!$G$2:$G$2050,$A30,'BalSht Data'!$A$2:$A$2050,G$1),#N/A)</f>
        <v>0</v>
      </c>
      <c r="H30" s="43">
        <f>IF(H$1,SUMIFS('BalSht Data'!$H$2:$H$2050,'BalSht Data'!$G$2:$G$2050,$A30,'BalSht Data'!$A$2:$A$2050,H$1),#N/A)</f>
        <v>0</v>
      </c>
      <c r="I30" s="43">
        <f>IF(I$1,SUMIFS('BalSht Data'!$H$2:$H$2050,'BalSht Data'!$G$2:$G$2050,$A30,'BalSht Data'!$A$2:$A$2050,I$1),#N/A)</f>
        <v>0</v>
      </c>
      <c r="J30" s="43">
        <f>IF(J$1,SUMIFS('BalSht Data'!$H$2:$H$2050,'BalSht Data'!$G$2:$G$2050,$A30,'BalSht Data'!$A$2:$A$2050,J$1),#N/A)</f>
        <v>0</v>
      </c>
      <c r="K30" s="43">
        <f>IF(K$1,SUMIFS('BalSht Data'!$H$2:$H$2050,'BalSht Data'!$G$2:$G$2050,$A30,'BalSht Data'!$A$2:$A$2050,K$1),#N/A)</f>
        <v>0</v>
      </c>
      <c r="L30" s="43">
        <f>IF(L$1,SUMIFS('BalSht Data'!$H$2:$H$2050,'BalSht Data'!$G$2:$G$2050,$A30,'BalSht Data'!$A$2:$A$2050,L$1),#N/A)</f>
        <v>0</v>
      </c>
      <c r="M30" s="43">
        <f>IF(M$1,SUMIFS('BalSht Data'!$H$2:$H$2050,'BalSht Data'!$G$2:$G$2050,$A30,'BalSht Data'!$A$2:$A$2050,M$1),#N/A)</f>
        <v>0</v>
      </c>
      <c r="N30" s="43">
        <f>IF(N$1,SUMIFS('BalSht Data'!$H$2:$H$2050,'BalSht Data'!$G$2:$G$2050,$A30,'BalSht Data'!$A$2:$A$2050,N$1),#N/A)</f>
        <v>0</v>
      </c>
      <c r="O30" s="43">
        <f>IF(O$1,SUMIFS('BalSht Data'!$H$2:$H$2050,'BalSht Data'!$G$2:$G$2050,$A30,'BalSht Data'!$A$2:$A$2050,O$1),#N/A)</f>
        <v>0</v>
      </c>
      <c r="P30" s="43">
        <f>IF(P$1,SUMIFS('BalSht Data'!$H$2:$H$2050,'BalSht Data'!$G$2:$G$2050,$A30,'BalSht Data'!$A$2:$A$2050,P$1),#N/A)</f>
        <v>0</v>
      </c>
      <c r="Q30" s="43">
        <f>IF(Q$1,SUMIFS('BalSht Data'!$H$2:$H$2050,'BalSht Data'!$G$2:$G$2050,$A30,'BalSht Data'!$A$2:$A$2050,Q$1),#N/A)</f>
        <v>0</v>
      </c>
      <c r="R30" s="43">
        <f>IF(R$1,SUMIFS('BalSht Data'!$H$2:$H$2050,'BalSht Data'!$G$2:$G$2050,$A30,'BalSht Data'!$A$2:$A$2050,R$1),#N/A)</f>
        <v>0</v>
      </c>
      <c r="S30" s="43">
        <f>IF(S$1,SUMIFS('BalSht Data'!$H$2:$H$2050,'BalSht Data'!$G$2:$G$2050,$A30,'BalSht Data'!$A$2:$A$2050,S$1),#N/A)</f>
        <v>0</v>
      </c>
      <c r="T30" s="43">
        <f>IF(T$1,SUMIFS('BalSht Data'!$H$2:$H$2050,'BalSht Data'!$G$2:$G$2050,$A30,'BalSht Data'!$A$2:$A$2050,T$1),#N/A)</f>
        <v>0</v>
      </c>
      <c r="U30" s="43">
        <f>IF(U$1,SUMIFS('BalSht Data'!$H$2:$H$2050,'BalSht Data'!$G$2:$G$2050,$A30,'BalSht Data'!$A$2:$A$2050,U$1),#N/A)</f>
        <v>0</v>
      </c>
      <c r="V30" s="43">
        <f>IF(V$1,SUMIFS('BalSht Data'!$H$2:$H$2050,'BalSht Data'!$G$2:$G$2050,$A30,'BalSht Data'!$A$2:$A$2050,V$1),#N/A)</f>
        <v>0</v>
      </c>
      <c r="W30" s="43">
        <f>IF(W$1,SUMIFS('BalSht Data'!$H$2:$H$2050,'BalSht Data'!$G$2:$G$2050,$A30,'BalSht Data'!$A$2:$A$2050,W$1),#N/A)</f>
        <v>0</v>
      </c>
      <c r="X30" s="43">
        <f>IF(X$1,SUMIFS('BalSht Data'!$H$2:$H$2050,'BalSht Data'!$G$2:$G$2050,$A30,'BalSht Data'!$A$2:$A$2050,X$1),#N/A)</f>
        <v>0</v>
      </c>
      <c r="Y30" s="43">
        <f>IF(Y$1,SUMIFS('BalSht Data'!$H$2:$H$2050,'BalSht Data'!$G$2:$G$2050,$A30,'BalSht Data'!$A$2:$A$2050,Y$1),#N/A)</f>
        <v>0</v>
      </c>
      <c r="Z30" s="43">
        <f>IF(Z$1,SUMIFS('BalSht Data'!$H$2:$H$2050,'BalSht Data'!$G$2:$G$2050,$A30,'BalSht Data'!$A$2:$A$2050,Z$1),#N/A)</f>
        <v>0</v>
      </c>
      <c r="AA30" s="43">
        <f>IF(AA$1,SUMIFS('BalSht Data'!$H$2:$H$2050,'BalSht Data'!$G$2:$G$2050,$A30,'BalSht Data'!$A$2:$A$2050,AA$1),#N/A)</f>
        <v>0</v>
      </c>
      <c r="AB30" s="43">
        <f>IF(AB$1,SUMIFS('BalSht Data'!$H$2:$H$2050,'BalSht Data'!$G$2:$G$2050,$A30,'BalSht Data'!$A$2:$A$2050,AB$1),#N/A)</f>
        <v>0</v>
      </c>
      <c r="AC30" s="43">
        <f>IF(AC$1,SUMIFS('BalSht Data'!$H$2:$H$2050,'BalSht Data'!$G$2:$G$2050,$A30,'BalSht Data'!$A$2:$A$2050,AC$1),#N/A)</f>
        <v>0</v>
      </c>
      <c r="AD30" s="43">
        <f>IF(AD$1,SUMIFS('BalSht Data'!$H$2:$H$2050,'BalSht Data'!$G$2:$G$2050,$A30,'BalSht Data'!$A$2:$A$2050,AD$1),#N/A)</f>
        <v>0</v>
      </c>
      <c r="AE30" s="43">
        <f>IF(AE$1,SUMIFS('BalSht Data'!$H$2:$H$2050,'BalSht Data'!$G$2:$G$2050,$A30,'BalSht Data'!$A$2:$A$2050,AE$1),#N/A)</f>
        <v>0</v>
      </c>
      <c r="AF30" s="43">
        <f>IF(AF$1,SUMIFS('BalSht Data'!$H$2:$H$2050,'BalSht Data'!$G$2:$G$2050,$A30,'BalSht Data'!$A$2:$A$2050,AF$1),#N/A)</f>
        <v>0</v>
      </c>
      <c r="AG30" s="43">
        <f>IF(AG$1,SUMIFS('BalSht Data'!$H$2:$H$2050,'BalSht Data'!$G$2:$G$2050,$A30,'BalSht Data'!$A$2:$A$2050,AG$1),#N/A)</f>
        <v>0</v>
      </c>
      <c r="AH30" s="43">
        <f>IF(AH$1,SUMIFS('BalSht Data'!$H$2:$H$2050,'BalSht Data'!$G$2:$G$2050,$A30,'BalSht Data'!$A$2:$A$2050,AH$1),#N/A)</f>
        <v>0</v>
      </c>
      <c r="AI30" s="43">
        <f>IF(AI$1,SUMIFS('BalSht Data'!$H$2:$H$2050,'BalSht Data'!$G$2:$G$2050,$A30,'BalSht Data'!$A$2:$A$2050,AI$1),#N/A)</f>
        <v>0</v>
      </c>
      <c r="AJ30" s="43">
        <f>IF(AJ$1,SUMIFS('BalSht Data'!$H$2:$H$2050,'BalSht Data'!$G$2:$G$2050,$A30,'BalSht Data'!$A$2:$A$2050,AJ$1),#N/A)</f>
        <v>0</v>
      </c>
      <c r="AK30" s="43">
        <f t="shared" si="8"/>
        <v>0</v>
      </c>
      <c r="AL30" s="43" t="e">
        <f>IF(AL$1,SUMIFS('BalSht Data'!$H$2:$H$2050,'BalSht Data'!$G$2:$G$2050,$A30,'BalSht Data'!$A$2:$A$2050,AL$1),#N/A)</f>
        <v>#N/A</v>
      </c>
      <c r="AM30" s="43" t="e">
        <f>IF(AM$1,SUMIFS('BalSht Data'!$H$2:$H$2050,'BalSht Data'!$G$2:$G$2050,$A30,'BalSht Data'!$A$2:$A$2050,AM$1),#N/A)</f>
        <v>#N/A</v>
      </c>
      <c r="AN30" s="43" t="e">
        <f>IF(AN$1,SUMIFS('BalSht Data'!$H$2:$H$2050,'BalSht Data'!$G$2:$G$2050,$A30,'BalSht Data'!$A$2:$A$2050,AN$1),#N/A)</f>
        <v>#N/A</v>
      </c>
      <c r="AO30" s="43" t="e">
        <f>IF(AO$1,SUMIFS('BalSht Data'!$H$2:$H$2050,'BalSht Data'!$G$2:$G$2050,$A30,'BalSht Data'!$A$2:$A$2050,AO$1),#N/A)</f>
        <v>#N/A</v>
      </c>
      <c r="AP30" s="43" t="e">
        <f>IF(AP$1,SUMIFS('BalSht Data'!$H$2:$H$2050,'BalSht Data'!$G$2:$G$2050,$A30,'BalSht Data'!$A$2:$A$2050,AP$1),#N/A)</f>
        <v>#N/A</v>
      </c>
      <c r="AQ30" s="43" t="e">
        <f>IF(AQ$1,SUMIFS('BalSht Data'!$H$2:$H$2050,'BalSht Data'!$G$2:$G$2050,$A30,'BalSht Data'!$A$2:$A$2050,AQ$1),#N/A)</f>
        <v>#N/A</v>
      </c>
      <c r="AR30" s="43" t="e">
        <f>IF(AR$1,SUMIFS('BalSht Data'!$H$2:$H$2050,'BalSht Data'!$G$2:$G$2050,$A30,'BalSht Data'!$A$2:$A$2050,AR$1),#N/A)</f>
        <v>#N/A</v>
      </c>
      <c r="AS30" s="43" t="e">
        <f>IF(AS$1,SUMIFS('BalSht Data'!$H$2:$H$2050,'BalSht Data'!$G$2:$G$2050,$A30,'BalSht Data'!$A$2:$A$2050,AS$1),#N/A)</f>
        <v>#N/A</v>
      </c>
      <c r="AT30" s="43" t="e">
        <f>IF(AT$1,SUMIFS('BalSht Data'!$H$2:$H$2050,'BalSht Data'!$G$2:$G$2050,$A30,'BalSht Data'!$A$2:$A$2050,AT$1),#N/A)</f>
        <v>#N/A</v>
      </c>
      <c r="AU30" s="43" t="e">
        <f>IF(AU$1,SUMIFS('BalSht Data'!$H$2:$H$2050,'BalSht Data'!$G$2:$G$2050,$A30,'BalSht Data'!$A$2:$A$2050,AU$1),#N/A)</f>
        <v>#N/A</v>
      </c>
      <c r="AV30" s="43" t="e">
        <f>IF(AV$1,SUMIFS('BalSht Data'!$H$2:$H$2050,'BalSht Data'!$G$2:$G$2050,$A30,'BalSht Data'!$A$2:$A$2050,AV$1),#N/A)</f>
        <v>#N/A</v>
      </c>
      <c r="AW30" s="43" t="e">
        <f>IF(AW$1,SUMIFS('BalSht Data'!$H$2:$H$2050,'BalSht Data'!$G$2:$G$2050,$A30,'BalSht Data'!$A$2:$A$2050,AW$1),#N/A)</f>
        <v>#N/A</v>
      </c>
      <c r="AX30" s="43" t="e">
        <f>IF(AX$1,SUMIFS('BalSht Data'!$H$2:$H$2050,'BalSht Data'!$G$2:$G$2050,$A30,'BalSht Data'!$A$2:$A$2050,AX$1),#N/A)</f>
        <v>#N/A</v>
      </c>
      <c r="AY30" s="43" t="e">
        <f>IF(AY$1,SUMIFS('BalSht Data'!$H$2:$H$2050,'BalSht Data'!$G$2:$G$2050,$A30,'BalSht Data'!$A$2:$A$2050,AY$1),#N/A)</f>
        <v>#N/A</v>
      </c>
      <c r="AZ30" s="43" t="e">
        <f>IF(AZ$1,SUMIFS('BalSht Data'!$H$2:$H$2050,'BalSht Data'!$G$2:$G$2050,$A30,'BalSht Data'!$A$2:$A$2050,AZ$1),#N/A)</f>
        <v>#N/A</v>
      </c>
      <c r="BA30" s="43" t="e">
        <f>IF(BA$1,SUMIFS('BalSht Data'!$H$2:$H$2050,'BalSht Data'!$G$2:$G$2050,$A30,'BalSht Data'!$A$2:$A$2050,BA$1),#N/A)</f>
        <v>#N/A</v>
      </c>
      <c r="BB30" s="43" t="e">
        <f>IF(BB$1,SUMIFS('BalSht Data'!$H$2:$H$2050,'BalSht Data'!$G$2:$G$2050,$A30,'BalSht Data'!$A$2:$A$2050,BB$1),#N/A)</f>
        <v>#N/A</v>
      </c>
      <c r="BC30" s="43" t="e">
        <f>IF(BC$1,SUMIFS('BalSht Data'!$H$2:$H$2050,'BalSht Data'!$G$2:$G$2050,$A30,'BalSht Data'!$A$2:$A$2050,BC$1),#N/A)</f>
        <v>#N/A</v>
      </c>
      <c r="BD30" s="43" t="e">
        <f>IF(BD$1,SUMIFS('BalSht Data'!$H$2:$H$2050,'BalSht Data'!$G$2:$G$2050,$A30,'BalSht Data'!$A$2:$A$2050,BD$1),#N/A)</f>
        <v>#N/A</v>
      </c>
      <c r="BE30" s="43" t="e">
        <f>IF(BE$1,SUMIFS('BalSht Data'!$H$2:$H$2050,'BalSht Data'!$G$2:$G$2050,$A30,'BalSht Data'!$A$2:$A$2050,BE$1),#N/A)</f>
        <v>#N/A</v>
      </c>
      <c r="BF30" s="43" t="e">
        <f>IF(BF$1,SUMIFS('BalSht Data'!$H$2:$H$2050,'BalSht Data'!$G$2:$G$2050,$A30,'BalSht Data'!$A$2:$A$2050,BF$1),#N/A)</f>
        <v>#N/A</v>
      </c>
      <c r="BG30" s="43" t="e">
        <f>IF(BG$1,SUMIFS('BalSht Data'!$H$2:$H$2050,'BalSht Data'!$G$2:$G$2050,$A30,'BalSht Data'!$A$2:$A$2050,BG$1),#N/A)</f>
        <v>#N/A</v>
      </c>
      <c r="BH30" s="43" t="e">
        <f>IF(BH$1,SUMIFS('BalSht Data'!$H$2:$H$2050,'BalSht Data'!$G$2:$G$2050,$A30,'BalSht Data'!$A$2:$A$2050,BH$1),#N/A)</f>
        <v>#N/A</v>
      </c>
      <c r="BI30" s="43" t="e">
        <f>IF(BI$1,SUMIFS('BalSht Data'!$H$2:$H$2050,'BalSht Data'!$G$2:$G$2050,$A30,'BalSht Data'!$A$2:$A$2050,BI$1),#N/A)</f>
        <v>#N/A</v>
      </c>
      <c r="BJ30" s="43" t="e">
        <f>IF(BJ$1,SUMIFS('BalSht Data'!$H$2:$H$2050,'BalSht Data'!$G$2:$G$2050,$A30,'BalSht Data'!$A$2:$A$2050,BJ$1),#N/A)</f>
        <v>#N/A</v>
      </c>
      <c r="BK30" s="43" t="e">
        <f>IF(BK$1,SUMIFS('BalSht Data'!$H$2:$H$2050,'BalSht Data'!$G$2:$G$2050,$A30,'BalSht Data'!$A$2:$A$2050,BK$1),#N/A)</f>
        <v>#N/A</v>
      </c>
      <c r="BL30" s="43" t="e">
        <f>IF(BL$1,SUMIFS('BalSht Data'!$H$2:$H$2050,'BalSht Data'!$G$2:$G$2050,$A30,'BalSht Data'!$A$2:$A$2050,BL$1),#N/A)</f>
        <v>#N/A</v>
      </c>
      <c r="BM30" s="43" t="e">
        <f>IF(BM$1,SUMIFS('BalSht Data'!$H$2:$H$2050,'BalSht Data'!$G$2:$G$2050,$A30,'BalSht Data'!$A$2:$A$2050,BM$1),#N/A)</f>
        <v>#N/A</v>
      </c>
      <c r="BN30" s="43" t="e">
        <f>IF(BN$1,SUMIFS('BalSht Data'!$H$2:$H$2050,'BalSht Data'!$G$2:$G$2050,$A30,'BalSht Data'!$A$2:$A$2050,BN$1),#N/A)</f>
        <v>#N/A</v>
      </c>
      <c r="BO30" s="43" t="e">
        <f>IF(BO$1,SUMIFS('BalSht Data'!$H$2:$H$2050,'BalSht Data'!$G$2:$G$2050,$A30,'BalSht Data'!$A$2:$A$2050,BO$1),#N/A)</f>
        <v>#N/A</v>
      </c>
      <c r="BP30" s="43" t="e">
        <f>IF(BP$1,SUMIFS('BalSht Data'!$H$2:$H$2050,'BalSht Data'!$G$2:$G$2050,$A30,'BalSht Data'!$A$2:$A$2050,BP$1),#N/A)</f>
        <v>#N/A</v>
      </c>
      <c r="BQ30" s="43" t="e">
        <f>IF(BQ$1,SUMIFS('BalSht Data'!$H$2:$H$2050,'BalSht Data'!$G$2:$G$2050,$A30,'BalSht Data'!$A$2:$A$2050,BQ$1),#N/A)</f>
        <v>#N/A</v>
      </c>
      <c r="BR30" s="43" t="e">
        <f>IF(BR$1,SUMIFS('BalSht Data'!$H$2:$H$2050,'BalSht Data'!$G$2:$G$2050,$A30,'BalSht Data'!$A$2:$A$2050,BR$1),#N/A)</f>
        <v>#N/A</v>
      </c>
      <c r="BS30" s="43" t="e">
        <f>IF(BS$1,SUMIFS('BalSht Data'!$H$2:$H$2050,'BalSht Data'!$G$2:$G$2050,$A30,'BalSht Data'!$A$2:$A$2050,BS$1),#N/A)</f>
        <v>#N/A</v>
      </c>
      <c r="BT30" s="43" t="e">
        <f>IF(BT$1,SUMIFS('BalSht Data'!$H$2:$H$2050,'BalSht Data'!$G$2:$G$2050,$A30,'BalSht Data'!$A$2:$A$2050,BT$1),#N/A)</f>
        <v>#N/A</v>
      </c>
      <c r="BU30" s="43" t="e">
        <f>IF(BU$1,SUMIFS('BalSht Data'!$H$2:$H$2050,'BalSht Data'!$G$2:$G$2050,$A30,'BalSht Data'!$A$2:$A$2050,BU$1),#N/A)</f>
        <v>#N/A</v>
      </c>
      <c r="BV30" s="43" t="e">
        <f>IF(BV$1,SUMIFS('BalSht Data'!$H$2:$H$2050,'BalSht Data'!$G$2:$G$2050,$A30,'BalSht Data'!$A$2:$A$2050,BV$1),#N/A)</f>
        <v>#N/A</v>
      </c>
      <c r="BW30" s="43" t="e">
        <f>IF(BW$1,SUMIFS('BalSht Data'!$H$2:$H$2050,'BalSht Data'!$G$2:$G$2050,$A30,'BalSht Data'!$A$2:$A$2050,BW$1),#N/A)</f>
        <v>#N/A</v>
      </c>
      <c r="BX30" s="43" t="e">
        <f>IF(BX$1,SUMIFS('BalSht Data'!$H$2:$H$2050,'BalSht Data'!$G$2:$G$2050,$A30,'BalSht Data'!$A$2:$A$2050,BX$1),#N/A)</f>
        <v>#N/A</v>
      </c>
      <c r="BY30" s="43" t="e">
        <f>IF(BY$1,SUMIFS('BalSht Data'!$H$2:$H$2050,'BalSht Data'!$G$2:$G$2050,$A30,'BalSht Data'!$A$2:$A$2050,BY$1),#N/A)</f>
        <v>#N/A</v>
      </c>
      <c r="BZ30" s="43" t="e">
        <f>IF(BZ$1,SUMIFS('BalSht Data'!$H$2:$H$2050,'BalSht Data'!$G$2:$G$2050,$A30,'BalSht Data'!$A$2:$A$2050,BZ$1),#N/A)</f>
        <v>#N/A</v>
      </c>
      <c r="CA30" s="43" t="e">
        <f>IF(CA$1,SUMIFS('BalSht Data'!$H$2:$H$2050,'BalSht Data'!$G$2:$G$2050,$A30,'BalSht Data'!$A$2:$A$2050,CA$1),#N/A)</f>
        <v>#N/A</v>
      </c>
      <c r="CB30" s="43" t="e">
        <f>IF(CB$1,SUMIFS('BalSht Data'!$H$2:$H$2050,'BalSht Data'!$G$2:$G$2050,$A30,'BalSht Data'!$A$2:$A$2050,CB$1),#N/A)</f>
        <v>#N/A</v>
      </c>
      <c r="CC30" s="43" t="e">
        <f>IF(CC$1,SUMIFS('BalSht Data'!$H$2:$H$2050,'BalSht Data'!$G$2:$G$2050,$A30,'BalSht Data'!$A$2:$A$2050,CC$1),#N/A)</f>
        <v>#N/A</v>
      </c>
      <c r="CD30" s="43" t="e">
        <f>IF(CD$1,SUMIFS('BalSht Data'!$H$2:$H$2050,'BalSht Data'!$G$2:$G$2050,$A30,'BalSht Data'!$A$2:$A$2050,CD$1),#N/A)</f>
        <v>#N/A</v>
      </c>
      <c r="CE30" s="43" t="e">
        <f>IF(CE$1,SUMIFS('BalSht Data'!$H$2:$H$2050,'BalSht Data'!$G$2:$G$2050,$A30,'BalSht Data'!$A$2:$A$2050,CE$1),#N/A)</f>
        <v>#N/A</v>
      </c>
      <c r="CF30" s="43" t="e">
        <f>IF(CF$1,SUMIFS('BalSht Data'!$H$2:$H$2050,'BalSht Data'!$G$2:$G$2050,$A30,'BalSht Data'!$A$2:$A$2050,CF$1),#N/A)</f>
        <v>#N/A</v>
      </c>
      <c r="CG30" s="43" t="e">
        <f>IF(CG$1,SUMIFS('BalSht Data'!$H$2:$H$2050,'BalSht Data'!$G$2:$G$2050,$A30,'BalSht Data'!$A$2:$A$2050,CG$1),#N/A)</f>
        <v>#N/A</v>
      </c>
      <c r="CH30" s="43" t="e">
        <f>IF(CH$1,SUMIFS('BalSht Data'!$H$2:$H$2050,'BalSht Data'!$G$2:$G$2050,$A30,'BalSht Data'!$A$2:$A$2050,CH$1),#N/A)</f>
        <v>#N/A</v>
      </c>
      <c r="CI30" s="43" t="e">
        <f>IF(CI$1,SUMIFS('BalSht Data'!$H$2:$H$2050,'BalSht Data'!$G$2:$G$2050,$A30,'BalSht Data'!$A$2:$A$2050,CI$1),#N/A)</f>
        <v>#N/A</v>
      </c>
      <c r="CJ30" s="43" t="e">
        <f>IF(CJ$1,SUMIFS('BalSht Data'!$H$2:$H$2050,'BalSht Data'!$G$2:$G$2050,$A30,'BalSht Data'!$A$2:$A$2050,CJ$1),#N/A)</f>
        <v>#N/A</v>
      </c>
      <c r="CK30" s="43" t="e">
        <f>IF(CK$1,SUMIFS('BalSht Data'!$H$2:$H$2050,'BalSht Data'!$G$2:$G$2050,$A30,'BalSht Data'!$A$2:$A$2050,CK$1),#N/A)</f>
        <v>#N/A</v>
      </c>
      <c r="CL30" s="43" t="e">
        <f>IF(CL$1,SUMIFS('BalSht Data'!$H$2:$H$2050,'BalSht Data'!$G$2:$G$2050,$A30,'BalSht Data'!$A$2:$A$2050,CL$1),#N/A)</f>
        <v>#N/A</v>
      </c>
      <c r="CM30" s="43" t="e">
        <f>IF(CM$1,SUMIFS('BalSht Data'!$H$2:$H$2050,'BalSht Data'!$G$2:$G$2050,$A30,'BalSht Data'!$A$2:$A$2050,CM$1),#N/A)</f>
        <v>#N/A</v>
      </c>
      <c r="CN30" s="43" t="e">
        <f>IF(CN$1,SUMIFS('BalSht Data'!$H$2:$H$2050,'BalSht Data'!$G$2:$G$2050,$A30,'BalSht Data'!$A$2:$A$2050,CN$1),#N/A)</f>
        <v>#N/A</v>
      </c>
      <c r="CO30" s="43" t="e">
        <f>IF(CO$1,SUMIFS('BalSht Data'!$H$2:$H$2050,'BalSht Data'!$G$2:$G$2050,$A30,'BalSht Data'!$A$2:$A$2050,CO$1),#N/A)</f>
        <v>#N/A</v>
      </c>
      <c r="CP30" s="43" t="e">
        <f>IF(CP$1,SUMIFS('BalSht Data'!$H$2:$H$2050,'BalSht Data'!$G$2:$G$2050,$A30,'BalSht Data'!$A$2:$A$2050,CP$1),#N/A)</f>
        <v>#N/A</v>
      </c>
      <c r="CQ30" s="43" t="e">
        <f>IF(CQ$1,SUMIFS('BalSht Data'!$H$2:$H$2050,'BalSht Data'!$G$2:$G$2050,$A30,'BalSht Data'!$A$2:$A$2050,CQ$1),#N/A)</f>
        <v>#N/A</v>
      </c>
      <c r="CR30" s="43" t="e">
        <f>IF(CR$1,SUMIFS('BalSht Data'!$H$2:$H$2050,'BalSht Data'!$G$2:$G$2050,$A30,'BalSht Data'!$A$2:$A$2050,CR$1),#N/A)</f>
        <v>#N/A</v>
      </c>
      <c r="CS30" s="43" t="e">
        <f>IF(CS$1,SUMIFS('BalSht Data'!$H$2:$H$2050,'BalSht Data'!$G$2:$G$2050,$A30,'BalSht Data'!$A$2:$A$2050,CS$1),#N/A)</f>
        <v>#N/A</v>
      </c>
      <c r="CT30" s="43" t="e">
        <f>IF(CT$1,SUMIFS('BalSht Data'!$H$2:$H$2050,'BalSht Data'!$G$2:$G$2050,$A30,'BalSht Data'!$A$2:$A$2050,CT$1),#N/A)</f>
        <v>#N/A</v>
      </c>
      <c r="CU30" s="43" t="e">
        <f>IF(CU$1,SUMIFS('BalSht Data'!$H$2:$H$2050,'BalSht Data'!$G$2:$G$2050,$A30,'BalSht Data'!$A$2:$A$2050,CU$1),#N/A)</f>
        <v>#N/A</v>
      </c>
      <c r="CV30" s="43" t="e">
        <f>IF(CV$1,SUMIFS('BalSht Data'!$H$2:$H$2050,'BalSht Data'!$G$2:$G$2050,$A30,'BalSht Data'!$A$2:$A$2050,CV$1),#N/A)</f>
        <v>#N/A</v>
      </c>
      <c r="CW30" s="43" t="e">
        <f>IF(CW$1,SUMIFS('BalSht Data'!$H$2:$H$2050,'BalSht Data'!$G$2:$G$2050,$A30,'BalSht Data'!$A$2:$A$2050,CW$1),#N/A)</f>
        <v>#N/A</v>
      </c>
      <c r="CX30" s="43" t="e">
        <f>IF(CX$1,SUMIFS('BalSht Data'!$H$2:$H$2050,'BalSht Data'!$G$2:$G$2050,$A30,'BalSht Data'!$A$2:$A$2050,CX$1),#N/A)</f>
        <v>#N/A</v>
      </c>
      <c r="CY30" s="43" t="e">
        <f>IF(CY$1,SUMIFS('BalSht Data'!$H$2:$H$2050,'BalSht Data'!$G$2:$G$2050,$A30,'BalSht Data'!$A$2:$A$2050,CY$1),#N/A)</f>
        <v>#N/A</v>
      </c>
      <c r="CZ30" s="43" t="e">
        <f>IF(CZ$1,SUMIFS('BalSht Data'!$H$2:$H$2050,'BalSht Data'!$G$2:$G$2050,$A30,'BalSht Data'!$A$2:$A$2050,CZ$1),#N/A)</f>
        <v>#N/A</v>
      </c>
      <c r="DA30" s="43" t="e">
        <f>IF(DA$1,SUMIFS('BalSht Data'!$H$2:$H$2050,'BalSht Data'!$G$2:$G$2050,$A30,'BalSht Data'!$A$2:$A$2050,DA$1),#N/A)</f>
        <v>#N/A</v>
      </c>
    </row>
    <row r="31" spans="1:105" s="40" customFormat="1" hidden="1" x14ac:dyDescent="0.2">
      <c r="A31" s="52" t="s">
        <v>151</v>
      </c>
      <c r="B31" s="43">
        <f>IF(B$1,SUMIFS('BalSht Data'!$H$2:$H$2050,'BalSht Data'!$G$2:$G$2050,$A31,'BalSht Data'!$A$2:$A$2050,B$1),#N/A)</f>
        <v>0</v>
      </c>
      <c r="C31" s="43">
        <f>IF(C$1,SUMIFS('BalSht Data'!$H$2:$H$2050,'BalSht Data'!$G$2:$G$2050,$A31,'BalSht Data'!$A$2:$A$2050,C$1),#N/A)</f>
        <v>0</v>
      </c>
      <c r="D31" s="43">
        <f>IF(D$1,SUMIFS('BalSht Data'!$H$2:$H$2050,'BalSht Data'!$G$2:$G$2050,$A31,'BalSht Data'!$A$2:$A$2050,D$1),#N/A)</f>
        <v>0</v>
      </c>
      <c r="E31" s="43">
        <f>IF(E$1,SUMIFS('BalSht Data'!$H$2:$H$2050,'BalSht Data'!$G$2:$G$2050,$A31,'BalSht Data'!$A$2:$A$2050,E$1),#N/A)</f>
        <v>0</v>
      </c>
      <c r="F31" s="43">
        <f>IF(F$1,SUMIFS('BalSht Data'!$H$2:$H$2050,'BalSht Data'!$G$2:$G$2050,$A31,'BalSht Data'!$A$2:$A$2050,F$1),#N/A)</f>
        <v>0</v>
      </c>
      <c r="G31" s="43">
        <f>IF(G$1,SUMIFS('BalSht Data'!$H$2:$H$2050,'BalSht Data'!$G$2:$G$2050,$A31,'BalSht Data'!$A$2:$A$2050,G$1),#N/A)</f>
        <v>0</v>
      </c>
      <c r="H31" s="43">
        <f>IF(H$1,SUMIFS('BalSht Data'!$H$2:$H$2050,'BalSht Data'!$G$2:$G$2050,$A31,'BalSht Data'!$A$2:$A$2050,H$1),#N/A)</f>
        <v>0</v>
      </c>
      <c r="I31" s="43">
        <f>IF(I$1,SUMIFS('BalSht Data'!$H$2:$H$2050,'BalSht Data'!$G$2:$G$2050,$A31,'BalSht Data'!$A$2:$A$2050,I$1),#N/A)</f>
        <v>0</v>
      </c>
      <c r="J31" s="43">
        <f>IF(J$1,SUMIFS('BalSht Data'!$H$2:$H$2050,'BalSht Data'!$G$2:$G$2050,$A31,'BalSht Data'!$A$2:$A$2050,J$1),#N/A)</f>
        <v>0</v>
      </c>
      <c r="K31" s="43">
        <f>IF(K$1,SUMIFS('BalSht Data'!$H$2:$H$2050,'BalSht Data'!$G$2:$G$2050,$A31,'BalSht Data'!$A$2:$A$2050,K$1),#N/A)</f>
        <v>0</v>
      </c>
      <c r="L31" s="43">
        <f>IF(L$1,SUMIFS('BalSht Data'!$H$2:$H$2050,'BalSht Data'!$G$2:$G$2050,$A31,'BalSht Data'!$A$2:$A$2050,L$1),#N/A)</f>
        <v>0</v>
      </c>
      <c r="M31" s="43">
        <f>IF(M$1,SUMIFS('BalSht Data'!$H$2:$H$2050,'BalSht Data'!$G$2:$G$2050,$A31,'BalSht Data'!$A$2:$A$2050,M$1),#N/A)</f>
        <v>0</v>
      </c>
      <c r="N31" s="43">
        <f>IF(N$1,SUMIFS('BalSht Data'!$H$2:$H$2050,'BalSht Data'!$G$2:$G$2050,$A31,'BalSht Data'!$A$2:$A$2050,N$1),#N/A)</f>
        <v>0</v>
      </c>
      <c r="O31" s="43">
        <f>IF(O$1,SUMIFS('BalSht Data'!$H$2:$H$2050,'BalSht Data'!$G$2:$G$2050,$A31,'BalSht Data'!$A$2:$A$2050,O$1),#N/A)</f>
        <v>0</v>
      </c>
      <c r="P31" s="43">
        <f>IF(P$1,SUMIFS('BalSht Data'!$H$2:$H$2050,'BalSht Data'!$G$2:$G$2050,$A31,'BalSht Data'!$A$2:$A$2050,P$1),#N/A)</f>
        <v>0</v>
      </c>
      <c r="Q31" s="43">
        <f>IF(Q$1,SUMIFS('BalSht Data'!$H$2:$H$2050,'BalSht Data'!$G$2:$G$2050,$A31,'BalSht Data'!$A$2:$A$2050,Q$1),#N/A)</f>
        <v>0</v>
      </c>
      <c r="R31" s="43">
        <f>IF(R$1,SUMIFS('BalSht Data'!$H$2:$H$2050,'BalSht Data'!$G$2:$G$2050,$A31,'BalSht Data'!$A$2:$A$2050,R$1),#N/A)</f>
        <v>0</v>
      </c>
      <c r="S31" s="43">
        <f>IF(S$1,SUMIFS('BalSht Data'!$H$2:$H$2050,'BalSht Data'!$G$2:$G$2050,$A31,'BalSht Data'!$A$2:$A$2050,S$1),#N/A)</f>
        <v>0</v>
      </c>
      <c r="T31" s="43">
        <f>IF(T$1,SUMIFS('BalSht Data'!$H$2:$H$2050,'BalSht Data'!$G$2:$G$2050,$A31,'BalSht Data'!$A$2:$A$2050,T$1),#N/A)</f>
        <v>0</v>
      </c>
      <c r="U31" s="43">
        <f>IF(U$1,SUMIFS('BalSht Data'!$H$2:$H$2050,'BalSht Data'!$G$2:$G$2050,$A31,'BalSht Data'!$A$2:$A$2050,U$1),#N/A)</f>
        <v>0</v>
      </c>
      <c r="V31" s="43">
        <f>IF(V$1,SUMIFS('BalSht Data'!$H$2:$H$2050,'BalSht Data'!$G$2:$G$2050,$A31,'BalSht Data'!$A$2:$A$2050,V$1),#N/A)</f>
        <v>0</v>
      </c>
      <c r="W31" s="43">
        <f>IF(W$1,SUMIFS('BalSht Data'!$H$2:$H$2050,'BalSht Data'!$G$2:$G$2050,$A31,'BalSht Data'!$A$2:$A$2050,W$1),#N/A)</f>
        <v>0</v>
      </c>
      <c r="X31" s="43">
        <f>IF(X$1,SUMIFS('BalSht Data'!$H$2:$H$2050,'BalSht Data'!$G$2:$G$2050,$A31,'BalSht Data'!$A$2:$A$2050,X$1),#N/A)</f>
        <v>0</v>
      </c>
      <c r="Y31" s="43">
        <f>IF(Y$1,SUMIFS('BalSht Data'!$H$2:$H$2050,'BalSht Data'!$G$2:$G$2050,$A31,'BalSht Data'!$A$2:$A$2050,Y$1),#N/A)</f>
        <v>0</v>
      </c>
      <c r="Z31" s="43">
        <f>IF(Z$1,SUMIFS('BalSht Data'!$H$2:$H$2050,'BalSht Data'!$G$2:$G$2050,$A31,'BalSht Data'!$A$2:$A$2050,Z$1),#N/A)</f>
        <v>0</v>
      </c>
      <c r="AA31" s="43">
        <f>IF(AA$1,SUMIFS('BalSht Data'!$H$2:$H$2050,'BalSht Data'!$G$2:$G$2050,$A31,'BalSht Data'!$A$2:$A$2050,AA$1),#N/A)</f>
        <v>0</v>
      </c>
      <c r="AB31" s="43">
        <f>IF(AB$1,SUMIFS('BalSht Data'!$H$2:$H$2050,'BalSht Data'!$G$2:$G$2050,$A31,'BalSht Data'!$A$2:$A$2050,AB$1),#N/A)</f>
        <v>0</v>
      </c>
      <c r="AC31" s="43">
        <f>IF(AC$1,SUMIFS('BalSht Data'!$H$2:$H$2050,'BalSht Data'!$G$2:$G$2050,$A31,'BalSht Data'!$A$2:$A$2050,AC$1),#N/A)</f>
        <v>0</v>
      </c>
      <c r="AD31" s="43">
        <f>IF(AD$1,SUMIFS('BalSht Data'!$H$2:$H$2050,'BalSht Data'!$G$2:$G$2050,$A31,'BalSht Data'!$A$2:$A$2050,AD$1),#N/A)</f>
        <v>0</v>
      </c>
      <c r="AE31" s="43">
        <f>IF(AE$1,SUMIFS('BalSht Data'!$H$2:$H$2050,'BalSht Data'!$G$2:$G$2050,$A31,'BalSht Data'!$A$2:$A$2050,AE$1),#N/A)</f>
        <v>0</v>
      </c>
      <c r="AF31" s="43">
        <f>IF(AF$1,SUMIFS('BalSht Data'!$H$2:$H$2050,'BalSht Data'!$G$2:$G$2050,$A31,'BalSht Data'!$A$2:$A$2050,AF$1),#N/A)</f>
        <v>0</v>
      </c>
      <c r="AG31" s="43">
        <f>IF(AG$1,SUMIFS('BalSht Data'!$H$2:$H$2050,'BalSht Data'!$G$2:$G$2050,$A31,'BalSht Data'!$A$2:$A$2050,AG$1),#N/A)</f>
        <v>0</v>
      </c>
      <c r="AH31" s="43">
        <f>IF(AH$1,SUMIFS('BalSht Data'!$H$2:$H$2050,'BalSht Data'!$G$2:$G$2050,$A31,'BalSht Data'!$A$2:$A$2050,AH$1),#N/A)</f>
        <v>0</v>
      </c>
      <c r="AI31" s="43">
        <f>IF(AI$1,SUMIFS('BalSht Data'!$H$2:$H$2050,'BalSht Data'!$G$2:$G$2050,$A31,'BalSht Data'!$A$2:$A$2050,AI$1),#N/A)</f>
        <v>0</v>
      </c>
      <c r="AJ31" s="43">
        <f>IF(AJ$1,SUMIFS('BalSht Data'!$H$2:$H$2050,'BalSht Data'!$G$2:$G$2050,$A31,'BalSht Data'!$A$2:$A$2050,AJ$1),#N/A)</f>
        <v>0</v>
      </c>
      <c r="AK31" s="43">
        <f t="shared" si="8"/>
        <v>0</v>
      </c>
      <c r="AL31" s="43" t="e">
        <f>IF(AL$1,SUMIFS('BalSht Data'!$H$2:$H$2050,'BalSht Data'!$G$2:$G$2050,$A31,'BalSht Data'!$A$2:$A$2050,AL$1),#N/A)</f>
        <v>#N/A</v>
      </c>
      <c r="AM31" s="43" t="e">
        <f>IF(AM$1,SUMIFS('BalSht Data'!$H$2:$H$2050,'BalSht Data'!$G$2:$G$2050,$A31,'BalSht Data'!$A$2:$A$2050,AM$1),#N/A)</f>
        <v>#N/A</v>
      </c>
      <c r="AN31" s="43" t="e">
        <f>IF(AN$1,SUMIFS('BalSht Data'!$H$2:$H$2050,'BalSht Data'!$G$2:$G$2050,$A31,'BalSht Data'!$A$2:$A$2050,AN$1),#N/A)</f>
        <v>#N/A</v>
      </c>
      <c r="AO31" s="43" t="e">
        <f>IF(AO$1,SUMIFS('BalSht Data'!$H$2:$H$2050,'BalSht Data'!$G$2:$G$2050,$A31,'BalSht Data'!$A$2:$A$2050,AO$1),#N/A)</f>
        <v>#N/A</v>
      </c>
      <c r="AP31" s="43" t="e">
        <f>IF(AP$1,SUMIFS('BalSht Data'!$H$2:$H$2050,'BalSht Data'!$G$2:$G$2050,$A31,'BalSht Data'!$A$2:$A$2050,AP$1),#N/A)</f>
        <v>#N/A</v>
      </c>
      <c r="AQ31" s="43" t="e">
        <f>IF(AQ$1,SUMIFS('BalSht Data'!$H$2:$H$2050,'BalSht Data'!$G$2:$G$2050,$A31,'BalSht Data'!$A$2:$A$2050,AQ$1),#N/A)</f>
        <v>#N/A</v>
      </c>
      <c r="AR31" s="43" t="e">
        <f>IF(AR$1,SUMIFS('BalSht Data'!$H$2:$H$2050,'BalSht Data'!$G$2:$G$2050,$A31,'BalSht Data'!$A$2:$A$2050,AR$1),#N/A)</f>
        <v>#N/A</v>
      </c>
      <c r="AS31" s="43" t="e">
        <f>IF(AS$1,SUMIFS('BalSht Data'!$H$2:$H$2050,'BalSht Data'!$G$2:$G$2050,$A31,'BalSht Data'!$A$2:$A$2050,AS$1),#N/A)</f>
        <v>#N/A</v>
      </c>
      <c r="AT31" s="43" t="e">
        <f>IF(AT$1,SUMIFS('BalSht Data'!$H$2:$H$2050,'BalSht Data'!$G$2:$G$2050,$A31,'BalSht Data'!$A$2:$A$2050,AT$1),#N/A)</f>
        <v>#N/A</v>
      </c>
      <c r="AU31" s="43" t="e">
        <f>IF(AU$1,SUMIFS('BalSht Data'!$H$2:$H$2050,'BalSht Data'!$G$2:$G$2050,$A31,'BalSht Data'!$A$2:$A$2050,AU$1),#N/A)</f>
        <v>#N/A</v>
      </c>
      <c r="AV31" s="43" t="e">
        <f>IF(AV$1,SUMIFS('BalSht Data'!$H$2:$H$2050,'BalSht Data'!$G$2:$G$2050,$A31,'BalSht Data'!$A$2:$A$2050,AV$1),#N/A)</f>
        <v>#N/A</v>
      </c>
      <c r="AW31" s="43" t="e">
        <f>IF(AW$1,SUMIFS('BalSht Data'!$H$2:$H$2050,'BalSht Data'!$G$2:$G$2050,$A31,'BalSht Data'!$A$2:$A$2050,AW$1),#N/A)</f>
        <v>#N/A</v>
      </c>
      <c r="AX31" s="43" t="e">
        <f>IF(AX$1,SUMIFS('BalSht Data'!$H$2:$H$2050,'BalSht Data'!$G$2:$G$2050,$A31,'BalSht Data'!$A$2:$A$2050,AX$1),#N/A)</f>
        <v>#N/A</v>
      </c>
      <c r="AY31" s="43" t="e">
        <f>IF(AY$1,SUMIFS('BalSht Data'!$H$2:$H$2050,'BalSht Data'!$G$2:$G$2050,$A31,'BalSht Data'!$A$2:$A$2050,AY$1),#N/A)</f>
        <v>#N/A</v>
      </c>
      <c r="AZ31" s="43" t="e">
        <f>IF(AZ$1,SUMIFS('BalSht Data'!$H$2:$H$2050,'BalSht Data'!$G$2:$G$2050,$A31,'BalSht Data'!$A$2:$A$2050,AZ$1),#N/A)</f>
        <v>#N/A</v>
      </c>
      <c r="BA31" s="43" t="e">
        <f>IF(BA$1,SUMIFS('BalSht Data'!$H$2:$H$2050,'BalSht Data'!$G$2:$G$2050,$A31,'BalSht Data'!$A$2:$A$2050,BA$1),#N/A)</f>
        <v>#N/A</v>
      </c>
      <c r="BB31" s="43" t="e">
        <f>IF(BB$1,SUMIFS('BalSht Data'!$H$2:$H$2050,'BalSht Data'!$G$2:$G$2050,$A31,'BalSht Data'!$A$2:$A$2050,BB$1),#N/A)</f>
        <v>#N/A</v>
      </c>
      <c r="BC31" s="43" t="e">
        <f>IF(BC$1,SUMIFS('BalSht Data'!$H$2:$H$2050,'BalSht Data'!$G$2:$G$2050,$A31,'BalSht Data'!$A$2:$A$2050,BC$1),#N/A)</f>
        <v>#N/A</v>
      </c>
      <c r="BD31" s="43" t="e">
        <f>IF(BD$1,SUMIFS('BalSht Data'!$H$2:$H$2050,'BalSht Data'!$G$2:$G$2050,$A31,'BalSht Data'!$A$2:$A$2050,BD$1),#N/A)</f>
        <v>#N/A</v>
      </c>
      <c r="BE31" s="43" t="e">
        <f>IF(BE$1,SUMIFS('BalSht Data'!$H$2:$H$2050,'BalSht Data'!$G$2:$G$2050,$A31,'BalSht Data'!$A$2:$A$2050,BE$1),#N/A)</f>
        <v>#N/A</v>
      </c>
      <c r="BF31" s="43" t="e">
        <f>IF(BF$1,SUMIFS('BalSht Data'!$H$2:$H$2050,'BalSht Data'!$G$2:$G$2050,$A31,'BalSht Data'!$A$2:$A$2050,BF$1),#N/A)</f>
        <v>#N/A</v>
      </c>
      <c r="BG31" s="43" t="e">
        <f>IF(BG$1,SUMIFS('BalSht Data'!$H$2:$H$2050,'BalSht Data'!$G$2:$G$2050,$A31,'BalSht Data'!$A$2:$A$2050,BG$1),#N/A)</f>
        <v>#N/A</v>
      </c>
      <c r="BH31" s="43" t="e">
        <f>IF(BH$1,SUMIFS('BalSht Data'!$H$2:$H$2050,'BalSht Data'!$G$2:$G$2050,$A31,'BalSht Data'!$A$2:$A$2050,BH$1),#N/A)</f>
        <v>#N/A</v>
      </c>
      <c r="BI31" s="43" t="e">
        <f>IF(BI$1,SUMIFS('BalSht Data'!$H$2:$H$2050,'BalSht Data'!$G$2:$G$2050,$A31,'BalSht Data'!$A$2:$A$2050,BI$1),#N/A)</f>
        <v>#N/A</v>
      </c>
      <c r="BJ31" s="43" t="e">
        <f>IF(BJ$1,SUMIFS('BalSht Data'!$H$2:$H$2050,'BalSht Data'!$G$2:$G$2050,$A31,'BalSht Data'!$A$2:$A$2050,BJ$1),#N/A)</f>
        <v>#N/A</v>
      </c>
      <c r="BK31" s="43" t="e">
        <f>IF(BK$1,SUMIFS('BalSht Data'!$H$2:$H$2050,'BalSht Data'!$G$2:$G$2050,$A31,'BalSht Data'!$A$2:$A$2050,BK$1),#N/A)</f>
        <v>#N/A</v>
      </c>
      <c r="BL31" s="43" t="e">
        <f>IF(BL$1,SUMIFS('BalSht Data'!$H$2:$H$2050,'BalSht Data'!$G$2:$G$2050,$A31,'BalSht Data'!$A$2:$A$2050,BL$1),#N/A)</f>
        <v>#N/A</v>
      </c>
      <c r="BM31" s="43" t="e">
        <f>IF(BM$1,SUMIFS('BalSht Data'!$H$2:$H$2050,'BalSht Data'!$G$2:$G$2050,$A31,'BalSht Data'!$A$2:$A$2050,BM$1),#N/A)</f>
        <v>#N/A</v>
      </c>
      <c r="BN31" s="43" t="e">
        <f>IF(BN$1,SUMIFS('BalSht Data'!$H$2:$H$2050,'BalSht Data'!$G$2:$G$2050,$A31,'BalSht Data'!$A$2:$A$2050,BN$1),#N/A)</f>
        <v>#N/A</v>
      </c>
      <c r="BO31" s="43" t="e">
        <f>IF(BO$1,SUMIFS('BalSht Data'!$H$2:$H$2050,'BalSht Data'!$G$2:$G$2050,$A31,'BalSht Data'!$A$2:$A$2050,BO$1),#N/A)</f>
        <v>#N/A</v>
      </c>
      <c r="BP31" s="43" t="e">
        <f>IF(BP$1,SUMIFS('BalSht Data'!$H$2:$H$2050,'BalSht Data'!$G$2:$G$2050,$A31,'BalSht Data'!$A$2:$A$2050,BP$1),#N/A)</f>
        <v>#N/A</v>
      </c>
      <c r="BQ31" s="43" t="e">
        <f>IF(BQ$1,SUMIFS('BalSht Data'!$H$2:$H$2050,'BalSht Data'!$G$2:$G$2050,$A31,'BalSht Data'!$A$2:$A$2050,BQ$1),#N/A)</f>
        <v>#N/A</v>
      </c>
      <c r="BR31" s="43" t="e">
        <f>IF(BR$1,SUMIFS('BalSht Data'!$H$2:$H$2050,'BalSht Data'!$G$2:$G$2050,$A31,'BalSht Data'!$A$2:$A$2050,BR$1),#N/A)</f>
        <v>#N/A</v>
      </c>
      <c r="BS31" s="43" t="e">
        <f>IF(BS$1,SUMIFS('BalSht Data'!$H$2:$H$2050,'BalSht Data'!$G$2:$G$2050,$A31,'BalSht Data'!$A$2:$A$2050,BS$1),#N/A)</f>
        <v>#N/A</v>
      </c>
      <c r="BT31" s="43" t="e">
        <f>IF(BT$1,SUMIFS('BalSht Data'!$H$2:$H$2050,'BalSht Data'!$G$2:$G$2050,$A31,'BalSht Data'!$A$2:$A$2050,BT$1),#N/A)</f>
        <v>#N/A</v>
      </c>
      <c r="BU31" s="43" t="e">
        <f>IF(BU$1,SUMIFS('BalSht Data'!$H$2:$H$2050,'BalSht Data'!$G$2:$G$2050,$A31,'BalSht Data'!$A$2:$A$2050,BU$1),#N/A)</f>
        <v>#N/A</v>
      </c>
      <c r="BV31" s="43" t="e">
        <f>IF(BV$1,SUMIFS('BalSht Data'!$H$2:$H$2050,'BalSht Data'!$G$2:$G$2050,$A31,'BalSht Data'!$A$2:$A$2050,BV$1),#N/A)</f>
        <v>#N/A</v>
      </c>
      <c r="BW31" s="43" t="e">
        <f>IF(BW$1,SUMIFS('BalSht Data'!$H$2:$H$2050,'BalSht Data'!$G$2:$G$2050,$A31,'BalSht Data'!$A$2:$A$2050,BW$1),#N/A)</f>
        <v>#N/A</v>
      </c>
      <c r="BX31" s="43" t="e">
        <f>IF(BX$1,SUMIFS('BalSht Data'!$H$2:$H$2050,'BalSht Data'!$G$2:$G$2050,$A31,'BalSht Data'!$A$2:$A$2050,BX$1),#N/A)</f>
        <v>#N/A</v>
      </c>
      <c r="BY31" s="43" t="e">
        <f>IF(BY$1,SUMIFS('BalSht Data'!$H$2:$H$2050,'BalSht Data'!$G$2:$G$2050,$A31,'BalSht Data'!$A$2:$A$2050,BY$1),#N/A)</f>
        <v>#N/A</v>
      </c>
      <c r="BZ31" s="43" t="e">
        <f>IF(BZ$1,SUMIFS('BalSht Data'!$H$2:$H$2050,'BalSht Data'!$G$2:$G$2050,$A31,'BalSht Data'!$A$2:$A$2050,BZ$1),#N/A)</f>
        <v>#N/A</v>
      </c>
      <c r="CA31" s="43" t="e">
        <f>IF(CA$1,SUMIFS('BalSht Data'!$H$2:$H$2050,'BalSht Data'!$G$2:$G$2050,$A31,'BalSht Data'!$A$2:$A$2050,CA$1),#N/A)</f>
        <v>#N/A</v>
      </c>
      <c r="CB31" s="43" t="e">
        <f>IF(CB$1,SUMIFS('BalSht Data'!$H$2:$H$2050,'BalSht Data'!$G$2:$G$2050,$A31,'BalSht Data'!$A$2:$A$2050,CB$1),#N/A)</f>
        <v>#N/A</v>
      </c>
      <c r="CC31" s="43" t="e">
        <f>IF(CC$1,SUMIFS('BalSht Data'!$H$2:$H$2050,'BalSht Data'!$G$2:$G$2050,$A31,'BalSht Data'!$A$2:$A$2050,CC$1),#N/A)</f>
        <v>#N/A</v>
      </c>
      <c r="CD31" s="43" t="e">
        <f>IF(CD$1,SUMIFS('BalSht Data'!$H$2:$H$2050,'BalSht Data'!$G$2:$G$2050,$A31,'BalSht Data'!$A$2:$A$2050,CD$1),#N/A)</f>
        <v>#N/A</v>
      </c>
      <c r="CE31" s="43" t="e">
        <f>IF(CE$1,SUMIFS('BalSht Data'!$H$2:$H$2050,'BalSht Data'!$G$2:$G$2050,$A31,'BalSht Data'!$A$2:$A$2050,CE$1),#N/A)</f>
        <v>#N/A</v>
      </c>
      <c r="CF31" s="43" t="e">
        <f>IF(CF$1,SUMIFS('BalSht Data'!$H$2:$H$2050,'BalSht Data'!$G$2:$G$2050,$A31,'BalSht Data'!$A$2:$A$2050,CF$1),#N/A)</f>
        <v>#N/A</v>
      </c>
      <c r="CG31" s="43" t="e">
        <f>IF(CG$1,SUMIFS('BalSht Data'!$H$2:$H$2050,'BalSht Data'!$G$2:$G$2050,$A31,'BalSht Data'!$A$2:$A$2050,CG$1),#N/A)</f>
        <v>#N/A</v>
      </c>
      <c r="CH31" s="43" t="e">
        <f>IF(CH$1,SUMIFS('BalSht Data'!$H$2:$H$2050,'BalSht Data'!$G$2:$G$2050,$A31,'BalSht Data'!$A$2:$A$2050,CH$1),#N/A)</f>
        <v>#N/A</v>
      </c>
      <c r="CI31" s="43" t="e">
        <f>IF(CI$1,SUMIFS('BalSht Data'!$H$2:$H$2050,'BalSht Data'!$G$2:$G$2050,$A31,'BalSht Data'!$A$2:$A$2050,CI$1),#N/A)</f>
        <v>#N/A</v>
      </c>
      <c r="CJ31" s="43" t="e">
        <f>IF(CJ$1,SUMIFS('BalSht Data'!$H$2:$H$2050,'BalSht Data'!$G$2:$G$2050,$A31,'BalSht Data'!$A$2:$A$2050,CJ$1),#N/A)</f>
        <v>#N/A</v>
      </c>
      <c r="CK31" s="43" t="e">
        <f>IF(CK$1,SUMIFS('BalSht Data'!$H$2:$H$2050,'BalSht Data'!$G$2:$G$2050,$A31,'BalSht Data'!$A$2:$A$2050,CK$1),#N/A)</f>
        <v>#N/A</v>
      </c>
      <c r="CL31" s="43" t="e">
        <f>IF(CL$1,SUMIFS('BalSht Data'!$H$2:$H$2050,'BalSht Data'!$G$2:$G$2050,$A31,'BalSht Data'!$A$2:$A$2050,CL$1),#N/A)</f>
        <v>#N/A</v>
      </c>
      <c r="CM31" s="43" t="e">
        <f>IF(CM$1,SUMIFS('BalSht Data'!$H$2:$H$2050,'BalSht Data'!$G$2:$G$2050,$A31,'BalSht Data'!$A$2:$A$2050,CM$1),#N/A)</f>
        <v>#N/A</v>
      </c>
      <c r="CN31" s="43" t="e">
        <f>IF(CN$1,SUMIFS('BalSht Data'!$H$2:$H$2050,'BalSht Data'!$G$2:$G$2050,$A31,'BalSht Data'!$A$2:$A$2050,CN$1),#N/A)</f>
        <v>#N/A</v>
      </c>
      <c r="CO31" s="43" t="e">
        <f>IF(CO$1,SUMIFS('BalSht Data'!$H$2:$H$2050,'BalSht Data'!$G$2:$G$2050,$A31,'BalSht Data'!$A$2:$A$2050,CO$1),#N/A)</f>
        <v>#N/A</v>
      </c>
      <c r="CP31" s="43" t="e">
        <f>IF(CP$1,SUMIFS('BalSht Data'!$H$2:$H$2050,'BalSht Data'!$G$2:$G$2050,$A31,'BalSht Data'!$A$2:$A$2050,CP$1),#N/A)</f>
        <v>#N/A</v>
      </c>
      <c r="CQ31" s="43" t="e">
        <f>IF(CQ$1,SUMIFS('BalSht Data'!$H$2:$H$2050,'BalSht Data'!$G$2:$G$2050,$A31,'BalSht Data'!$A$2:$A$2050,CQ$1),#N/A)</f>
        <v>#N/A</v>
      </c>
      <c r="CR31" s="43" t="e">
        <f>IF(CR$1,SUMIFS('BalSht Data'!$H$2:$H$2050,'BalSht Data'!$G$2:$G$2050,$A31,'BalSht Data'!$A$2:$A$2050,CR$1),#N/A)</f>
        <v>#N/A</v>
      </c>
      <c r="CS31" s="43" t="e">
        <f>IF(CS$1,SUMIFS('BalSht Data'!$H$2:$H$2050,'BalSht Data'!$G$2:$G$2050,$A31,'BalSht Data'!$A$2:$A$2050,CS$1),#N/A)</f>
        <v>#N/A</v>
      </c>
      <c r="CT31" s="43" t="e">
        <f>IF(CT$1,SUMIFS('BalSht Data'!$H$2:$H$2050,'BalSht Data'!$G$2:$G$2050,$A31,'BalSht Data'!$A$2:$A$2050,CT$1),#N/A)</f>
        <v>#N/A</v>
      </c>
      <c r="CU31" s="43" t="e">
        <f>IF(CU$1,SUMIFS('BalSht Data'!$H$2:$H$2050,'BalSht Data'!$G$2:$G$2050,$A31,'BalSht Data'!$A$2:$A$2050,CU$1),#N/A)</f>
        <v>#N/A</v>
      </c>
      <c r="CV31" s="43" t="e">
        <f>IF(CV$1,SUMIFS('BalSht Data'!$H$2:$H$2050,'BalSht Data'!$G$2:$G$2050,$A31,'BalSht Data'!$A$2:$A$2050,CV$1),#N/A)</f>
        <v>#N/A</v>
      </c>
      <c r="CW31" s="43" t="e">
        <f>IF(CW$1,SUMIFS('BalSht Data'!$H$2:$H$2050,'BalSht Data'!$G$2:$G$2050,$A31,'BalSht Data'!$A$2:$A$2050,CW$1),#N/A)</f>
        <v>#N/A</v>
      </c>
      <c r="CX31" s="43" t="e">
        <f>IF(CX$1,SUMIFS('BalSht Data'!$H$2:$H$2050,'BalSht Data'!$G$2:$G$2050,$A31,'BalSht Data'!$A$2:$A$2050,CX$1),#N/A)</f>
        <v>#N/A</v>
      </c>
      <c r="CY31" s="43" t="e">
        <f>IF(CY$1,SUMIFS('BalSht Data'!$H$2:$H$2050,'BalSht Data'!$G$2:$G$2050,$A31,'BalSht Data'!$A$2:$A$2050,CY$1),#N/A)</f>
        <v>#N/A</v>
      </c>
      <c r="CZ31" s="43" t="e">
        <f>IF(CZ$1,SUMIFS('BalSht Data'!$H$2:$H$2050,'BalSht Data'!$G$2:$G$2050,$A31,'BalSht Data'!$A$2:$A$2050,CZ$1),#N/A)</f>
        <v>#N/A</v>
      </c>
      <c r="DA31" s="43" t="e">
        <f>IF(DA$1,SUMIFS('BalSht Data'!$H$2:$H$2050,'BalSht Data'!$G$2:$G$2050,$A31,'BalSht Data'!$A$2:$A$2050,DA$1),#N/A)</f>
        <v>#N/A</v>
      </c>
    </row>
    <row r="32" spans="1:105" s="40" customFormat="1" x14ac:dyDescent="0.2">
      <c r="A32" s="54" t="s">
        <v>152</v>
      </c>
      <c r="B32" s="43">
        <f>IF(B$1,SUMIFS('BalSht Data'!$H$2:$H$2050,'BalSht Data'!$G$2:$G$2050,$A32,'BalSht Data'!$A$2:$A$2050,B$1),#N/A)</f>
        <v>39109</v>
      </c>
      <c r="C32" s="43">
        <f>IF(C$1,SUMIFS('BalSht Data'!$H$2:$H$2050,'BalSht Data'!$G$2:$G$2050,$A32,'BalSht Data'!$A$2:$A$2050,C$1),#N/A)</f>
        <v>29521</v>
      </c>
      <c r="D32" s="43">
        <f>IF(D$1,SUMIFS('BalSht Data'!$H$2:$H$2050,'BalSht Data'!$G$2:$G$2050,$A32,'BalSht Data'!$A$2:$A$2050,D$1),#N/A)</f>
        <v>41269</v>
      </c>
      <c r="E32" s="43">
        <f>IF(E$1,SUMIFS('BalSht Data'!$H$2:$H$2050,'BalSht Data'!$G$2:$G$2050,$A32,'BalSht Data'!$A$2:$A$2050,E$1),#N/A)</f>
        <v>51077</v>
      </c>
      <c r="F32" s="43">
        <f>IF(F$1,SUMIFS('BalSht Data'!$H$2:$H$2050,'BalSht Data'!$G$2:$G$2050,$A32,'BalSht Data'!$A$2:$A$2050,F$1),#N/A)</f>
        <v>56660</v>
      </c>
      <c r="G32" s="43">
        <f>IF(G$1,SUMIFS('BalSht Data'!$H$2:$H$2050,'BalSht Data'!$G$2:$G$2050,$A32,'BalSht Data'!$A$2:$A$2050,G$1),#N/A)</f>
        <v>23890</v>
      </c>
      <c r="H32" s="43">
        <f>IF(H$1,SUMIFS('BalSht Data'!$H$2:$H$2050,'BalSht Data'!$G$2:$G$2050,$A32,'BalSht Data'!$A$2:$A$2050,H$1),#N/A)</f>
        <v>35535</v>
      </c>
      <c r="I32" s="43">
        <f>IF(I$1,SUMIFS('BalSht Data'!$H$2:$H$2050,'BalSht Data'!$G$2:$G$2050,$A32,'BalSht Data'!$A$2:$A$2050,I$1),#N/A)-128668+23464</f>
        <v>23464</v>
      </c>
      <c r="J32" s="43">
        <f>IF(J$1,SUMIFS('BalSht Data'!$H$2:$H$2050,'BalSht Data'!$G$2:$G$2050,$A32,'BalSht Data'!$A$2:$A$2050,J$1),#N/A)-464420+48171</f>
        <v>48171</v>
      </c>
      <c r="K32" s="43">
        <f>IF(K$1,SUMIFS('BalSht Data'!$H$2:$H$2050,'BalSht Data'!$G$2:$G$2050,$A32,'BalSht Data'!$A$2:$A$2050,K$1),#N/A)</f>
        <v>40099</v>
      </c>
      <c r="L32" s="43">
        <f>IF(L$1,SUMIFS('BalSht Data'!$H$2:$H$2050,'BalSht Data'!$G$2:$G$2050,$A32,'BalSht Data'!$A$2:$A$2050,L$1),#N/A)</f>
        <v>30337</v>
      </c>
      <c r="M32" s="43">
        <f>IF(M$1,SUMIFS('BalSht Data'!$H$2:$H$2050,'BalSht Data'!$G$2:$G$2050,$A32,'BalSht Data'!$A$2:$A$2050,M$1),#N/A)</f>
        <v>24235</v>
      </c>
      <c r="N32" s="43">
        <f>IF(N$1,SUMIFS('BalSht Data'!$H$2:$H$2050,'BalSht Data'!$G$2:$G$2050,$A32,'BalSht Data'!$A$2:$A$2050,N$1),#N/A)</f>
        <v>88577</v>
      </c>
      <c r="O32" s="43">
        <f>IF(O$1,SUMIFS('BalSht Data'!$H$2:$H$2050,'BalSht Data'!$G$2:$G$2050,$A32,'BalSht Data'!$A$2:$A$2050,O$1),#N/A)</f>
        <v>37579</v>
      </c>
      <c r="P32" s="43">
        <f>IF(P$1,SUMIFS('BalSht Data'!$H$2:$H$2050,'BalSht Data'!$G$2:$G$2050,$A32,'BalSht Data'!$A$2:$A$2050,P$1),#N/A)</f>
        <v>20623</v>
      </c>
      <c r="Q32" s="43">
        <f>IF(Q$1,SUMIFS('BalSht Data'!$H$2:$H$2050,'BalSht Data'!$G$2:$G$2050,$A32,'BalSht Data'!$A$2:$A$2050,Q$1),#N/A)</f>
        <v>25067</v>
      </c>
      <c r="R32" s="43">
        <f>IF(R$1,SUMIFS('BalSht Data'!$H$2:$H$2050,'BalSht Data'!$G$2:$G$2050,$A32,'BalSht Data'!$A$2:$A$2050,R$1),#N/A)</f>
        <v>27728</v>
      </c>
      <c r="S32" s="43">
        <f>IF(S$1,SUMIFS('BalSht Data'!$H$2:$H$2050,'BalSht Data'!$G$2:$G$2050,$A32,'BalSht Data'!$A$2:$A$2050,S$1),#N/A)</f>
        <v>28204</v>
      </c>
      <c r="T32" s="43">
        <f>IF(T$1,SUMIFS('BalSht Data'!$H$2:$H$2050,'BalSht Data'!$G$2:$G$2050,$A32,'BalSht Data'!$A$2:$A$2050,T$1),#N/A)</f>
        <v>42904</v>
      </c>
      <c r="U32" s="43">
        <f>IF(U$1,SUMIFS('BalSht Data'!$H$2:$H$2050,'BalSht Data'!$G$2:$G$2050,$A32,'BalSht Data'!$A$2:$A$2050,U$1),#N/A)-34083+42092</f>
        <v>42092</v>
      </c>
      <c r="V32" s="43">
        <f>IF(V$1,SUMIFS('BalSht Data'!$H$2:$H$2050,'BalSht Data'!$G$2:$G$2050,$A32,'BalSht Data'!$A$2:$A$2050,V$1),#N/A)</f>
        <v>53608</v>
      </c>
      <c r="W32" s="43">
        <f>IF(W$1,SUMIFS('BalSht Data'!$H$2:$H$2050,'BalSht Data'!$G$2:$G$2050,$A32,'BalSht Data'!$A$2:$A$2050,W$1),#N/A)</f>
        <v>39806</v>
      </c>
      <c r="X32" s="43">
        <f>IF(X$1,SUMIFS('BalSht Data'!$H$2:$H$2050,'BalSht Data'!$G$2:$G$2050,$A32,'BalSht Data'!$A$2:$A$2050,X$1),#N/A)</f>
        <v>29617</v>
      </c>
      <c r="Y32" s="43">
        <f>IF(Y$1,SUMIFS('BalSht Data'!$H$2:$H$2050,'BalSht Data'!$G$2:$G$2050,$A32,'BalSht Data'!$A$2:$A$2050,Y$1),#N/A)</f>
        <v>29226</v>
      </c>
      <c r="Z32" s="43">
        <f>IF(Z$1,SUMIFS('BalSht Data'!$H$2:$H$2050,'BalSht Data'!$G$2:$G$2050,$A32,'BalSht Data'!$A$2:$A$2050,Z$1),#N/A)</f>
        <v>24613</v>
      </c>
      <c r="AA32" s="43">
        <f>IF(AA$1,SUMIFS('BalSht Data'!$H$2:$H$2050,'BalSht Data'!$G$2:$G$2050,$A32,'BalSht Data'!$A$2:$A$2050,AA$1),#N/A)</f>
        <v>29744</v>
      </c>
      <c r="AB32" s="43">
        <f>IF(AB$1,SUMIFS('BalSht Data'!$H$2:$H$2050,'BalSht Data'!$G$2:$G$2050,$A32,'BalSht Data'!$A$2:$A$2050,AB$1),#N/A)</f>
        <v>29080</v>
      </c>
      <c r="AC32" s="43">
        <v>39119</v>
      </c>
      <c r="AD32" s="43">
        <f>IF(AD$1,SUMIFS('BalSht Data'!$H$2:$H$2050,'BalSht Data'!$G$2:$G$2050,$A32,'BalSht Data'!$A$2:$A$2050,AD$1),#N/A)</f>
        <v>52780</v>
      </c>
      <c r="AE32" s="43">
        <f>IF(AE$1,SUMIFS('BalSht Data'!$H$2:$H$2050,'BalSht Data'!$G$2:$G$2050,$A32,'BalSht Data'!$A$2:$A$2050,AE$1),#N/A)</f>
        <v>73387</v>
      </c>
      <c r="AF32" s="43">
        <f>IF(AF$1,SUMIFS('BalSht Data'!$H$2:$H$2050,'BalSht Data'!$G$2:$G$2050,$A32,'BalSht Data'!$A$2:$A$2050,AF$1),#N/A)</f>
        <v>33686</v>
      </c>
      <c r="AG32" s="43">
        <f>IF(AG$1,SUMIFS('BalSht Data'!$H$2:$H$2050,'BalSht Data'!$G$2:$G$2050,$A32,'BalSht Data'!$A$2:$A$2050,AG$1),#N/A)</f>
        <v>37524</v>
      </c>
      <c r="AH32" s="43">
        <f>IF(AH$1,SUMIFS('BalSht Data'!$H$2:$H$2050,'BalSht Data'!$G$2:$G$2050,$A32,'BalSht Data'!$A$2:$A$2050,AH$1),#N/A)</f>
        <v>19641</v>
      </c>
      <c r="AI32" s="43">
        <f>IF(AI$1,SUMIFS('BalSht Data'!$H$2:$H$2050,'BalSht Data'!$G$2:$G$2050,$A32,'BalSht Data'!$A$2:$A$2050,AI$1),#N/A)</f>
        <v>59958</v>
      </c>
      <c r="AJ32" s="43">
        <f>IF(AJ$1,SUMIFS('BalSht Data'!$H$2:$H$2050,'BalSht Data'!$G$2:$G$2050,$A32,'BalSht Data'!$A$2:$A$2050,AJ$1),#N/A)</f>
        <v>52617</v>
      </c>
      <c r="AK32" s="43">
        <f t="shared" si="8"/>
        <v>1360547</v>
      </c>
      <c r="AL32" s="43" t="e">
        <f>IF(AL$1,SUMIFS('BalSht Data'!$H$2:$H$2050,'BalSht Data'!$G$2:$G$2050,$A32,'BalSht Data'!$A$2:$A$2050,AL$1),#N/A)</f>
        <v>#N/A</v>
      </c>
      <c r="AM32" s="43" t="e">
        <f>IF(AM$1,SUMIFS('BalSht Data'!$H$2:$H$2050,'BalSht Data'!$G$2:$G$2050,$A32,'BalSht Data'!$A$2:$A$2050,AM$1),#N/A)</f>
        <v>#N/A</v>
      </c>
      <c r="AN32" s="43" t="e">
        <f>IF(AN$1,SUMIFS('BalSht Data'!$H$2:$H$2050,'BalSht Data'!$G$2:$G$2050,$A32,'BalSht Data'!$A$2:$A$2050,AN$1),#N/A)</f>
        <v>#N/A</v>
      </c>
      <c r="AO32" s="43" t="e">
        <f>IF(AO$1,SUMIFS('BalSht Data'!$H$2:$H$2050,'BalSht Data'!$G$2:$G$2050,$A32,'BalSht Data'!$A$2:$A$2050,AO$1),#N/A)</f>
        <v>#N/A</v>
      </c>
      <c r="AP32" s="43" t="e">
        <f>IF(AP$1,SUMIFS('BalSht Data'!$H$2:$H$2050,'BalSht Data'!$G$2:$G$2050,$A32,'BalSht Data'!$A$2:$A$2050,AP$1),#N/A)</f>
        <v>#N/A</v>
      </c>
      <c r="AQ32" s="43" t="e">
        <f>IF(AQ$1,SUMIFS('BalSht Data'!$H$2:$H$2050,'BalSht Data'!$G$2:$G$2050,$A32,'BalSht Data'!$A$2:$A$2050,AQ$1),#N/A)</f>
        <v>#N/A</v>
      </c>
      <c r="AR32" s="43" t="e">
        <f>IF(AR$1,SUMIFS('BalSht Data'!$H$2:$H$2050,'BalSht Data'!$G$2:$G$2050,$A32,'BalSht Data'!$A$2:$A$2050,AR$1),#N/A)</f>
        <v>#N/A</v>
      </c>
      <c r="AS32" s="43" t="e">
        <f>IF(AS$1,SUMIFS('BalSht Data'!$H$2:$H$2050,'BalSht Data'!$G$2:$G$2050,$A32,'BalSht Data'!$A$2:$A$2050,AS$1),#N/A)</f>
        <v>#N/A</v>
      </c>
      <c r="AT32" s="43" t="e">
        <f>IF(AT$1,SUMIFS('BalSht Data'!$H$2:$H$2050,'BalSht Data'!$G$2:$G$2050,$A32,'BalSht Data'!$A$2:$A$2050,AT$1),#N/A)</f>
        <v>#N/A</v>
      </c>
      <c r="AU32" s="43" t="e">
        <f>IF(AU$1,SUMIFS('BalSht Data'!$H$2:$H$2050,'BalSht Data'!$G$2:$G$2050,$A32,'BalSht Data'!$A$2:$A$2050,AU$1),#N/A)</f>
        <v>#N/A</v>
      </c>
      <c r="AV32" s="43" t="e">
        <f>IF(AV$1,SUMIFS('BalSht Data'!$H$2:$H$2050,'BalSht Data'!$G$2:$G$2050,$A32,'BalSht Data'!$A$2:$A$2050,AV$1),#N/A)</f>
        <v>#N/A</v>
      </c>
      <c r="AW32" s="43" t="e">
        <f>IF(AW$1,SUMIFS('BalSht Data'!$H$2:$H$2050,'BalSht Data'!$G$2:$G$2050,$A32,'BalSht Data'!$A$2:$A$2050,AW$1),#N/A)</f>
        <v>#N/A</v>
      </c>
      <c r="AX32" s="43" t="e">
        <f>IF(AX$1,SUMIFS('BalSht Data'!$H$2:$H$2050,'BalSht Data'!$G$2:$G$2050,$A32,'BalSht Data'!$A$2:$A$2050,AX$1),#N/A)</f>
        <v>#N/A</v>
      </c>
      <c r="AY32" s="43" t="e">
        <f>IF(AY$1,SUMIFS('BalSht Data'!$H$2:$H$2050,'BalSht Data'!$G$2:$G$2050,$A32,'BalSht Data'!$A$2:$A$2050,AY$1),#N/A)</f>
        <v>#N/A</v>
      </c>
      <c r="AZ32" s="43" t="e">
        <f>IF(AZ$1,SUMIFS('BalSht Data'!$H$2:$H$2050,'BalSht Data'!$G$2:$G$2050,$A32,'BalSht Data'!$A$2:$A$2050,AZ$1),#N/A)</f>
        <v>#N/A</v>
      </c>
      <c r="BA32" s="43" t="e">
        <f>IF(BA$1,SUMIFS('BalSht Data'!$H$2:$H$2050,'BalSht Data'!$G$2:$G$2050,$A32,'BalSht Data'!$A$2:$A$2050,BA$1),#N/A)</f>
        <v>#N/A</v>
      </c>
      <c r="BB32" s="43" t="e">
        <f>IF(BB$1,SUMIFS('BalSht Data'!$H$2:$H$2050,'BalSht Data'!$G$2:$G$2050,$A32,'BalSht Data'!$A$2:$A$2050,BB$1),#N/A)</f>
        <v>#N/A</v>
      </c>
      <c r="BC32" s="43" t="e">
        <f>IF(BC$1,SUMIFS('BalSht Data'!$H$2:$H$2050,'BalSht Data'!$G$2:$G$2050,$A32,'BalSht Data'!$A$2:$A$2050,BC$1),#N/A)</f>
        <v>#N/A</v>
      </c>
      <c r="BD32" s="43" t="e">
        <f>IF(BD$1,SUMIFS('BalSht Data'!$H$2:$H$2050,'BalSht Data'!$G$2:$G$2050,$A32,'BalSht Data'!$A$2:$A$2050,BD$1),#N/A)</f>
        <v>#N/A</v>
      </c>
      <c r="BE32" s="43" t="e">
        <f>IF(BE$1,SUMIFS('BalSht Data'!$H$2:$H$2050,'BalSht Data'!$G$2:$G$2050,$A32,'BalSht Data'!$A$2:$A$2050,BE$1),#N/A)</f>
        <v>#N/A</v>
      </c>
      <c r="BF32" s="43" t="e">
        <f>IF(BF$1,SUMIFS('BalSht Data'!$H$2:$H$2050,'BalSht Data'!$G$2:$G$2050,$A32,'BalSht Data'!$A$2:$A$2050,BF$1),#N/A)</f>
        <v>#N/A</v>
      </c>
      <c r="BG32" s="43" t="e">
        <f>IF(BG$1,SUMIFS('BalSht Data'!$H$2:$H$2050,'BalSht Data'!$G$2:$G$2050,$A32,'BalSht Data'!$A$2:$A$2050,BG$1),#N/A)</f>
        <v>#N/A</v>
      </c>
      <c r="BH32" s="43" t="e">
        <f>IF(BH$1,SUMIFS('BalSht Data'!$H$2:$H$2050,'BalSht Data'!$G$2:$G$2050,$A32,'BalSht Data'!$A$2:$A$2050,BH$1),#N/A)</f>
        <v>#N/A</v>
      </c>
      <c r="BI32" s="43" t="e">
        <f>IF(BI$1,SUMIFS('BalSht Data'!$H$2:$H$2050,'BalSht Data'!$G$2:$G$2050,$A32,'BalSht Data'!$A$2:$A$2050,BI$1),#N/A)</f>
        <v>#N/A</v>
      </c>
      <c r="BJ32" s="43" t="e">
        <f>IF(BJ$1,SUMIFS('BalSht Data'!$H$2:$H$2050,'BalSht Data'!$G$2:$G$2050,$A32,'BalSht Data'!$A$2:$A$2050,BJ$1),#N/A)</f>
        <v>#N/A</v>
      </c>
      <c r="BK32" s="43" t="e">
        <f>IF(BK$1,SUMIFS('BalSht Data'!$H$2:$H$2050,'BalSht Data'!$G$2:$G$2050,$A32,'BalSht Data'!$A$2:$A$2050,BK$1),#N/A)</f>
        <v>#N/A</v>
      </c>
      <c r="BL32" s="43" t="e">
        <f>IF(BL$1,SUMIFS('BalSht Data'!$H$2:$H$2050,'BalSht Data'!$G$2:$G$2050,$A32,'BalSht Data'!$A$2:$A$2050,BL$1),#N/A)</f>
        <v>#N/A</v>
      </c>
      <c r="BM32" s="43" t="e">
        <f>IF(BM$1,SUMIFS('BalSht Data'!$H$2:$H$2050,'BalSht Data'!$G$2:$G$2050,$A32,'BalSht Data'!$A$2:$A$2050,BM$1),#N/A)</f>
        <v>#N/A</v>
      </c>
      <c r="BN32" s="43" t="e">
        <f>IF(BN$1,SUMIFS('BalSht Data'!$H$2:$H$2050,'BalSht Data'!$G$2:$G$2050,$A32,'BalSht Data'!$A$2:$A$2050,BN$1),#N/A)</f>
        <v>#N/A</v>
      </c>
      <c r="BO32" s="43" t="e">
        <f>IF(BO$1,SUMIFS('BalSht Data'!$H$2:$H$2050,'BalSht Data'!$G$2:$G$2050,$A32,'BalSht Data'!$A$2:$A$2050,BO$1),#N/A)</f>
        <v>#N/A</v>
      </c>
      <c r="BP32" s="43" t="e">
        <f>IF(BP$1,SUMIFS('BalSht Data'!$H$2:$H$2050,'BalSht Data'!$G$2:$G$2050,$A32,'BalSht Data'!$A$2:$A$2050,BP$1),#N/A)</f>
        <v>#N/A</v>
      </c>
      <c r="BQ32" s="43" t="e">
        <f>IF(BQ$1,SUMIFS('BalSht Data'!$H$2:$H$2050,'BalSht Data'!$G$2:$G$2050,$A32,'BalSht Data'!$A$2:$A$2050,BQ$1),#N/A)</f>
        <v>#N/A</v>
      </c>
      <c r="BR32" s="43" t="e">
        <f>IF(BR$1,SUMIFS('BalSht Data'!$H$2:$H$2050,'BalSht Data'!$G$2:$G$2050,$A32,'BalSht Data'!$A$2:$A$2050,BR$1),#N/A)</f>
        <v>#N/A</v>
      </c>
      <c r="BS32" s="43" t="e">
        <f>IF(BS$1,SUMIFS('BalSht Data'!$H$2:$H$2050,'BalSht Data'!$G$2:$G$2050,$A32,'BalSht Data'!$A$2:$A$2050,BS$1),#N/A)</f>
        <v>#N/A</v>
      </c>
      <c r="BT32" s="43" t="e">
        <f>IF(BT$1,SUMIFS('BalSht Data'!$H$2:$H$2050,'BalSht Data'!$G$2:$G$2050,$A32,'BalSht Data'!$A$2:$A$2050,BT$1),#N/A)</f>
        <v>#N/A</v>
      </c>
      <c r="BU32" s="43" t="e">
        <f>IF(BU$1,SUMIFS('BalSht Data'!$H$2:$H$2050,'BalSht Data'!$G$2:$G$2050,$A32,'BalSht Data'!$A$2:$A$2050,BU$1),#N/A)</f>
        <v>#N/A</v>
      </c>
      <c r="BV32" s="43" t="e">
        <f>IF(BV$1,SUMIFS('BalSht Data'!$H$2:$H$2050,'BalSht Data'!$G$2:$G$2050,$A32,'BalSht Data'!$A$2:$A$2050,BV$1),#N/A)</f>
        <v>#N/A</v>
      </c>
      <c r="BW32" s="43" t="e">
        <f>IF(BW$1,SUMIFS('BalSht Data'!$H$2:$H$2050,'BalSht Data'!$G$2:$G$2050,$A32,'BalSht Data'!$A$2:$A$2050,BW$1),#N/A)</f>
        <v>#N/A</v>
      </c>
      <c r="BX32" s="43" t="e">
        <f>IF(BX$1,SUMIFS('BalSht Data'!$H$2:$H$2050,'BalSht Data'!$G$2:$G$2050,$A32,'BalSht Data'!$A$2:$A$2050,BX$1),#N/A)</f>
        <v>#N/A</v>
      </c>
      <c r="BY32" s="43" t="e">
        <f>IF(BY$1,SUMIFS('BalSht Data'!$H$2:$H$2050,'BalSht Data'!$G$2:$G$2050,$A32,'BalSht Data'!$A$2:$A$2050,BY$1),#N/A)</f>
        <v>#N/A</v>
      </c>
      <c r="BZ32" s="43" t="e">
        <f>IF(BZ$1,SUMIFS('BalSht Data'!$H$2:$H$2050,'BalSht Data'!$G$2:$G$2050,$A32,'BalSht Data'!$A$2:$A$2050,BZ$1),#N/A)</f>
        <v>#N/A</v>
      </c>
      <c r="CA32" s="43" t="e">
        <f>IF(CA$1,SUMIFS('BalSht Data'!$H$2:$H$2050,'BalSht Data'!$G$2:$G$2050,$A32,'BalSht Data'!$A$2:$A$2050,CA$1),#N/A)</f>
        <v>#N/A</v>
      </c>
      <c r="CB32" s="43" t="e">
        <f>IF(CB$1,SUMIFS('BalSht Data'!$H$2:$H$2050,'BalSht Data'!$G$2:$G$2050,$A32,'BalSht Data'!$A$2:$A$2050,CB$1),#N/A)</f>
        <v>#N/A</v>
      </c>
      <c r="CC32" s="43" t="e">
        <f>IF(CC$1,SUMIFS('BalSht Data'!$H$2:$H$2050,'BalSht Data'!$G$2:$G$2050,$A32,'BalSht Data'!$A$2:$A$2050,CC$1),#N/A)</f>
        <v>#N/A</v>
      </c>
      <c r="CD32" s="43" t="e">
        <f>IF(CD$1,SUMIFS('BalSht Data'!$H$2:$H$2050,'BalSht Data'!$G$2:$G$2050,$A32,'BalSht Data'!$A$2:$A$2050,CD$1),#N/A)</f>
        <v>#N/A</v>
      </c>
      <c r="CE32" s="43" t="e">
        <f>IF(CE$1,SUMIFS('BalSht Data'!$H$2:$H$2050,'BalSht Data'!$G$2:$G$2050,$A32,'BalSht Data'!$A$2:$A$2050,CE$1),#N/A)</f>
        <v>#N/A</v>
      </c>
      <c r="CF32" s="43" t="e">
        <f>IF(CF$1,SUMIFS('BalSht Data'!$H$2:$H$2050,'BalSht Data'!$G$2:$G$2050,$A32,'BalSht Data'!$A$2:$A$2050,CF$1),#N/A)</f>
        <v>#N/A</v>
      </c>
      <c r="CG32" s="43" t="e">
        <f>IF(CG$1,SUMIFS('BalSht Data'!$H$2:$H$2050,'BalSht Data'!$G$2:$G$2050,$A32,'BalSht Data'!$A$2:$A$2050,CG$1),#N/A)</f>
        <v>#N/A</v>
      </c>
      <c r="CH32" s="43" t="e">
        <f>IF(CH$1,SUMIFS('BalSht Data'!$H$2:$H$2050,'BalSht Data'!$G$2:$G$2050,$A32,'BalSht Data'!$A$2:$A$2050,CH$1),#N/A)</f>
        <v>#N/A</v>
      </c>
      <c r="CI32" s="43" t="e">
        <f>IF(CI$1,SUMIFS('BalSht Data'!$H$2:$H$2050,'BalSht Data'!$G$2:$G$2050,$A32,'BalSht Data'!$A$2:$A$2050,CI$1),#N/A)</f>
        <v>#N/A</v>
      </c>
      <c r="CJ32" s="43" t="e">
        <f>IF(CJ$1,SUMIFS('BalSht Data'!$H$2:$H$2050,'BalSht Data'!$G$2:$G$2050,$A32,'BalSht Data'!$A$2:$A$2050,CJ$1),#N/A)</f>
        <v>#N/A</v>
      </c>
      <c r="CK32" s="43" t="e">
        <f>IF(CK$1,SUMIFS('BalSht Data'!$H$2:$H$2050,'BalSht Data'!$G$2:$G$2050,$A32,'BalSht Data'!$A$2:$A$2050,CK$1),#N/A)</f>
        <v>#N/A</v>
      </c>
      <c r="CL32" s="43" t="e">
        <f>IF(CL$1,SUMIFS('BalSht Data'!$H$2:$H$2050,'BalSht Data'!$G$2:$G$2050,$A32,'BalSht Data'!$A$2:$A$2050,CL$1),#N/A)</f>
        <v>#N/A</v>
      </c>
      <c r="CM32" s="43" t="e">
        <f>IF(CM$1,SUMIFS('BalSht Data'!$H$2:$H$2050,'BalSht Data'!$G$2:$G$2050,$A32,'BalSht Data'!$A$2:$A$2050,CM$1),#N/A)</f>
        <v>#N/A</v>
      </c>
      <c r="CN32" s="43" t="e">
        <f>IF(CN$1,SUMIFS('BalSht Data'!$H$2:$H$2050,'BalSht Data'!$G$2:$G$2050,$A32,'BalSht Data'!$A$2:$A$2050,CN$1),#N/A)</f>
        <v>#N/A</v>
      </c>
      <c r="CO32" s="43" t="e">
        <f>IF(CO$1,SUMIFS('BalSht Data'!$H$2:$H$2050,'BalSht Data'!$G$2:$G$2050,$A32,'BalSht Data'!$A$2:$A$2050,CO$1),#N/A)</f>
        <v>#N/A</v>
      </c>
      <c r="CP32" s="43" t="e">
        <f>IF(CP$1,SUMIFS('BalSht Data'!$H$2:$H$2050,'BalSht Data'!$G$2:$G$2050,$A32,'BalSht Data'!$A$2:$A$2050,CP$1),#N/A)</f>
        <v>#N/A</v>
      </c>
      <c r="CQ32" s="43" t="e">
        <f>IF(CQ$1,SUMIFS('BalSht Data'!$H$2:$H$2050,'BalSht Data'!$G$2:$G$2050,$A32,'BalSht Data'!$A$2:$A$2050,CQ$1),#N/A)</f>
        <v>#N/A</v>
      </c>
      <c r="CR32" s="43" t="e">
        <f>IF(CR$1,SUMIFS('BalSht Data'!$H$2:$H$2050,'BalSht Data'!$G$2:$G$2050,$A32,'BalSht Data'!$A$2:$A$2050,CR$1),#N/A)</f>
        <v>#N/A</v>
      </c>
      <c r="CS32" s="43" t="e">
        <f>IF(CS$1,SUMIFS('BalSht Data'!$H$2:$H$2050,'BalSht Data'!$G$2:$G$2050,$A32,'BalSht Data'!$A$2:$A$2050,CS$1),#N/A)</f>
        <v>#N/A</v>
      </c>
      <c r="CT32" s="43" t="e">
        <f>IF(CT$1,SUMIFS('BalSht Data'!$H$2:$H$2050,'BalSht Data'!$G$2:$G$2050,$A32,'BalSht Data'!$A$2:$A$2050,CT$1),#N/A)</f>
        <v>#N/A</v>
      </c>
      <c r="CU32" s="43" t="e">
        <f>IF(CU$1,SUMIFS('BalSht Data'!$H$2:$H$2050,'BalSht Data'!$G$2:$G$2050,$A32,'BalSht Data'!$A$2:$A$2050,CU$1),#N/A)</f>
        <v>#N/A</v>
      </c>
      <c r="CV32" s="43" t="e">
        <f>IF(CV$1,SUMIFS('BalSht Data'!$H$2:$H$2050,'BalSht Data'!$G$2:$G$2050,$A32,'BalSht Data'!$A$2:$A$2050,CV$1),#N/A)</f>
        <v>#N/A</v>
      </c>
      <c r="CW32" s="43" t="e">
        <f>IF(CW$1,SUMIFS('BalSht Data'!$H$2:$H$2050,'BalSht Data'!$G$2:$G$2050,$A32,'BalSht Data'!$A$2:$A$2050,CW$1),#N/A)</f>
        <v>#N/A</v>
      </c>
      <c r="CX32" s="43" t="e">
        <f>IF(CX$1,SUMIFS('BalSht Data'!$H$2:$H$2050,'BalSht Data'!$G$2:$G$2050,$A32,'BalSht Data'!$A$2:$A$2050,CX$1),#N/A)</f>
        <v>#N/A</v>
      </c>
      <c r="CY32" s="43" t="e">
        <f>IF(CY$1,SUMIFS('BalSht Data'!$H$2:$H$2050,'BalSht Data'!$G$2:$G$2050,$A32,'BalSht Data'!$A$2:$A$2050,CY$1),#N/A)</f>
        <v>#N/A</v>
      </c>
      <c r="CZ32" s="43" t="e">
        <f>IF(CZ$1,SUMIFS('BalSht Data'!$H$2:$H$2050,'BalSht Data'!$G$2:$G$2050,$A32,'BalSht Data'!$A$2:$A$2050,CZ$1),#N/A)</f>
        <v>#N/A</v>
      </c>
      <c r="DA32" s="43" t="e">
        <f>IF(DA$1,SUMIFS('BalSht Data'!$H$2:$H$2050,'BalSht Data'!$G$2:$G$2050,$A32,'BalSht Data'!$A$2:$A$2050,DA$1),#N/A)</f>
        <v>#N/A</v>
      </c>
    </row>
    <row r="33" spans="1:105" s="40" customFormat="1" ht="15" x14ac:dyDescent="0.35">
      <c r="A33" s="52" t="s">
        <v>20</v>
      </c>
      <c r="B33" s="49">
        <f>IF(B$1,SUMIFS('BalSht Data'!$H$2:$H$2050,'BalSht Data'!$G$2:$G$2050,$A33,'BalSht Data'!$A$2:$A$2050,B$1),#N/A)-14407</f>
        <v>0</v>
      </c>
      <c r="C33" s="49">
        <f>IF(C$1,SUMIFS('BalSht Data'!$H$2:$H$2050,'BalSht Data'!$G$2:$G$2050,$A33,'BalSht Data'!$A$2:$A$2050,C$1),#N/A)-60426</f>
        <v>0</v>
      </c>
      <c r="D33" s="49">
        <f>IF(D$1,SUMIFS('BalSht Data'!$H$2:$H$2050,'BalSht Data'!$G$2:$G$2050,$A33,'BalSht Data'!$A$2:$A$2050,D$1),#N/A)-70818</f>
        <v>0</v>
      </c>
      <c r="E33" s="49">
        <f>IF(E$1,SUMIFS('BalSht Data'!$H$2:$H$2050,'BalSht Data'!$G$2:$G$2050,$A33,'BalSht Data'!$A$2:$A$2050,E$1),#N/A)-39033</f>
        <v>0</v>
      </c>
      <c r="F33" s="49">
        <f>IF(F$1,SUMIFS('BalSht Data'!$H$2:$H$2050,'BalSht Data'!$G$2:$G$2050,$A33,'BalSht Data'!$A$2:$A$2050,F$1),#N/A)-58003</f>
        <v>0</v>
      </c>
      <c r="G33" s="49">
        <f>IF(G$1,SUMIFS('BalSht Data'!$H$2:$H$2050,'BalSht Data'!$G$2:$G$2050,$A33,'BalSht Data'!$A$2:$A$2050,G$1),#N/A)-128211</f>
        <v>0</v>
      </c>
      <c r="H33" s="49">
        <f>IF(H$1,SUMIFS('BalSht Data'!$H$2:$H$2050,'BalSht Data'!$G$2:$G$2050,$A33,'BalSht Data'!$A$2:$A$2050,H$1),#N/A)+413+2669</f>
        <v>2669</v>
      </c>
      <c r="I33" s="49">
        <f>IF(I$1,SUMIFS('BalSht Data'!$H$2:$H$2050,'BalSht Data'!$G$2:$G$2050,$A33,'BalSht Data'!$A$2:$A$2050,I$1),#N/A)-110393+105204</f>
        <v>105204</v>
      </c>
      <c r="J33" s="49">
        <f>IF(J$1,SUMIFS('BalSht Data'!$H$2:$H$2050,'BalSht Data'!$G$2:$G$2050,$A33,'BalSht Data'!$A$2:$A$2050,J$1),#N/A)-207167+416249</f>
        <v>416249</v>
      </c>
      <c r="K33" s="49">
        <v>2972</v>
      </c>
      <c r="L33" s="49">
        <f>IF(L$1,SUMIFS('BalSht Data'!$H$2:$H$2050,'BalSht Data'!$G$2:$G$2050,$A33,'BalSht Data'!$A$2:$A$2050,L$1),#N/A)-148060</f>
        <v>0</v>
      </c>
      <c r="M33" s="49">
        <f>IF(M$1,SUMIFS('BalSht Data'!$H$2:$H$2050,'BalSht Data'!$G$2:$G$2050,$A33,'BalSht Data'!$A$2:$A$2050,M$1),#N/A)-166712</f>
        <v>0</v>
      </c>
      <c r="N33" s="49">
        <f>IF(N$1,SUMIFS('BalSht Data'!$H$2:$H$2050,'BalSht Data'!$G$2:$G$2050,$A33,'BalSht Data'!$A$2:$A$2050,N$1),#N/A)-460587+6389</f>
        <v>6389</v>
      </c>
      <c r="O33" s="49">
        <f>IF(O$1,SUMIFS('BalSht Data'!$H$2:$H$2050,'BalSht Data'!$G$2:$G$2050,$A33,'BalSht Data'!$A$2:$A$2050,O$1),#N/A)-84253</f>
        <v>0</v>
      </c>
      <c r="P33" s="49">
        <f>IF(P$1,SUMIFS('BalSht Data'!$H$2:$H$2050,'BalSht Data'!$G$2:$G$2050,$A33,'BalSht Data'!$A$2:$A$2050,P$1),#N/A)-86033</f>
        <v>0</v>
      </c>
      <c r="Q33" s="49">
        <f>IF(Q$1,SUMIFS('BalSht Data'!$H$2:$H$2050,'BalSht Data'!$G$2:$G$2050,$A33,'BalSht Data'!$A$2:$A$2050,Q$1),#N/A)-110769</f>
        <v>0</v>
      </c>
      <c r="R33" s="49">
        <f>IF(R$1,SUMIFS('BalSht Data'!$H$2:$H$2050,'BalSht Data'!$G$2:$G$2050,$A33,'BalSht Data'!$A$2:$A$2050,R$1),#N/A)-123998</f>
        <v>0</v>
      </c>
      <c r="S33" s="49">
        <f>IF(S$1,SUMIFS('BalSht Data'!$H$2:$H$2050,'BalSht Data'!$G$2:$G$2050,$A33,'BalSht Data'!$A$2:$A$2050,S$1),#N/A)-287672+6050</f>
        <v>6050</v>
      </c>
      <c r="T33" s="49">
        <f>IF(T$1,SUMIFS('BalSht Data'!$H$2:$H$2050,'BalSht Data'!$G$2:$G$2050,$A33,'BalSht Data'!$A$2:$A$2050,T$1),#N/A)-60924+12250</f>
        <v>12250</v>
      </c>
      <c r="U33" s="49">
        <f>IF(U$1,SUMIFS('BalSht Data'!$H$2:$H$2050,'BalSht Data'!$G$2:$G$2050,$A33,'BalSht Data'!$A$2:$A$2050,U$1),#N/A)-549481+682595</f>
        <v>682595</v>
      </c>
      <c r="V33" s="49">
        <f>IF(V$1,SUMIFS('BalSht Data'!$H$2:$H$2050,'BalSht Data'!$G$2:$G$2050,$A33,'BalSht Data'!$A$2:$A$2050,V$1),#N/A)-86982+12955</f>
        <v>12955</v>
      </c>
      <c r="W33" s="49">
        <f>IF(W$1,SUMIFS('BalSht Data'!$H$2:$H$2050,'BalSht Data'!$G$2:$G$2050,$A33,'BalSht Data'!$A$2:$A$2050,W$1),#N/A)-235443+6934</f>
        <v>6934</v>
      </c>
      <c r="X33" s="49">
        <f>IF(X$1,SUMIFS('BalSht Data'!$H$2:$H$2050,'BalSht Data'!$G$2:$G$2050,$A33,'BalSht Data'!$A$2:$A$2050,X$1),#N/A)-52931+10612</f>
        <v>10612</v>
      </c>
      <c r="Y33" s="49">
        <f>IF(Y$1,SUMIFS('BalSht Data'!$H$2:$H$2050,'BalSht Data'!$G$2:$G$2050,$A33,'BalSht Data'!$A$2:$A$2050,Y$1),#N/A)-240173+5807</f>
        <v>5807</v>
      </c>
      <c r="Z33" s="49">
        <f>IF(Z$1,SUMIFS('BalSht Data'!$H$2:$H$2050,'BalSht Data'!$G$2:$G$2050,$A33,'BalSht Data'!$A$2:$A$2050,Z$1),#N/A)-240876+5819</f>
        <v>5819</v>
      </c>
      <c r="AA33" s="49">
        <f>IF(AA$1,SUMIFS('BalSht Data'!$H$2:$H$2050,'BalSht Data'!$G$2:$G$2050,$A33,'BalSht Data'!$A$2:$A$2050,AA$1),#N/A)-88349</f>
        <v>0</v>
      </c>
      <c r="AB33" s="49">
        <f>IF(AB$1,SUMIFS('BalSht Data'!$H$2:$H$2050,'BalSht Data'!$G$2:$G$2050,$A33,'BalSht Data'!$A$2:$A$2050,AB$1),#N/A)-278581</f>
        <v>0</v>
      </c>
      <c r="AC33" s="49">
        <v>11996</v>
      </c>
      <c r="AD33" s="49">
        <f>IF(AD$1,SUMIFS('BalSht Data'!$H$2:$H$2050,'BalSht Data'!$G$2:$G$2050,$A33,'BalSht Data'!$A$2:$A$2050,AD$1),#N/A)+32506+4852</f>
        <v>4852</v>
      </c>
      <c r="AE33" s="49">
        <f>IF(AE$1,SUMIFS('BalSht Data'!$H$2:$H$2050,'BalSht Data'!$G$2:$G$2050,$A33,'BalSht Data'!$A$2:$A$2050,AE$1),#N/A)-324088+7642</f>
        <v>7642</v>
      </c>
      <c r="AF33" s="49">
        <f>IF(AF$1,SUMIFS('BalSht Data'!$H$2:$H$2050,'BalSht Data'!$G$2:$G$2050,$A33,'BalSht Data'!$A$2:$A$2050,AF$1),#N/A)-241921+371898</f>
        <v>371898</v>
      </c>
      <c r="AG33" s="49">
        <f>IF(AG$1,SUMIFS('BalSht Data'!$H$2:$H$2050,'BalSht Data'!$G$2:$G$2050,$A33,'BalSht Data'!$A$2:$A$2050,AG$1),#N/A)-219502+42874</f>
        <v>42874</v>
      </c>
      <c r="AH33" s="49">
        <f>IF(AH$1,SUMIFS('BalSht Data'!$H$2:$H$2050,'BalSht Data'!$G$2:$G$2050,$A33,'BalSht Data'!$A$2:$A$2050,AH$1),#N/A)-93794+10817</f>
        <v>10817</v>
      </c>
      <c r="AI33" s="49">
        <f>IF(AI$1,SUMIFS('BalSht Data'!$H$2:$H$2050,'BalSht Data'!$G$2:$G$2050,$A33,'BalSht Data'!$A$2:$A$2050,AI$1),#N/A)+135451</f>
        <v>0</v>
      </c>
      <c r="AJ33" s="49">
        <f>IF(AJ$1,SUMIFS('BalSht Data'!$H$2:$H$2050,'BalSht Data'!$G$2:$G$2050,$A33,'BalSht Data'!$A$2:$A$2050,AJ$1),#N/A)-71833+16778</f>
        <v>16778</v>
      </c>
      <c r="AK33" s="49">
        <f t="shared" si="8"/>
        <v>1743362</v>
      </c>
      <c r="AL33" s="43" t="e">
        <f>IF(AL$1,SUMIFS('BalSht Data'!$H$2:$H$2050,'BalSht Data'!$G$2:$G$2050,$A33,'BalSht Data'!$A$2:$A$2050,AL$1),#N/A)</f>
        <v>#N/A</v>
      </c>
      <c r="AM33" s="43" t="e">
        <f>IF(AM$1,SUMIFS('BalSht Data'!$H$2:$H$2050,'BalSht Data'!$G$2:$G$2050,$A33,'BalSht Data'!$A$2:$A$2050,AM$1),#N/A)</f>
        <v>#N/A</v>
      </c>
      <c r="AN33" s="43" t="e">
        <f>IF(AN$1,SUMIFS('BalSht Data'!$H$2:$H$2050,'BalSht Data'!$G$2:$G$2050,$A33,'BalSht Data'!$A$2:$A$2050,AN$1),#N/A)</f>
        <v>#N/A</v>
      </c>
      <c r="AO33" s="43" t="e">
        <f>IF(AO$1,SUMIFS('BalSht Data'!$H$2:$H$2050,'BalSht Data'!$G$2:$G$2050,$A33,'BalSht Data'!$A$2:$A$2050,AO$1),#N/A)</f>
        <v>#N/A</v>
      </c>
      <c r="AP33" s="43" t="e">
        <f>IF(AP$1,SUMIFS('BalSht Data'!$H$2:$H$2050,'BalSht Data'!$G$2:$G$2050,$A33,'BalSht Data'!$A$2:$A$2050,AP$1),#N/A)</f>
        <v>#N/A</v>
      </c>
      <c r="AQ33" s="43" t="e">
        <f>IF(AQ$1,SUMIFS('BalSht Data'!$H$2:$H$2050,'BalSht Data'!$G$2:$G$2050,$A33,'BalSht Data'!$A$2:$A$2050,AQ$1),#N/A)</f>
        <v>#N/A</v>
      </c>
      <c r="AR33" s="43" t="e">
        <f>IF(AR$1,SUMIFS('BalSht Data'!$H$2:$H$2050,'BalSht Data'!$G$2:$G$2050,$A33,'BalSht Data'!$A$2:$A$2050,AR$1),#N/A)</f>
        <v>#N/A</v>
      </c>
      <c r="AS33" s="43" t="e">
        <f>IF(AS$1,SUMIFS('BalSht Data'!$H$2:$H$2050,'BalSht Data'!$G$2:$G$2050,$A33,'BalSht Data'!$A$2:$A$2050,AS$1),#N/A)</f>
        <v>#N/A</v>
      </c>
      <c r="AT33" s="43" t="e">
        <f>IF(AT$1,SUMIFS('BalSht Data'!$H$2:$H$2050,'BalSht Data'!$G$2:$G$2050,$A33,'BalSht Data'!$A$2:$A$2050,AT$1),#N/A)</f>
        <v>#N/A</v>
      </c>
      <c r="AU33" s="43" t="e">
        <f>IF(AU$1,SUMIFS('BalSht Data'!$H$2:$H$2050,'BalSht Data'!$G$2:$G$2050,$A33,'BalSht Data'!$A$2:$A$2050,AU$1),#N/A)</f>
        <v>#N/A</v>
      </c>
      <c r="AV33" s="43" t="e">
        <f>IF(AV$1,SUMIFS('BalSht Data'!$H$2:$H$2050,'BalSht Data'!$G$2:$G$2050,$A33,'BalSht Data'!$A$2:$A$2050,AV$1),#N/A)</f>
        <v>#N/A</v>
      </c>
      <c r="AW33" s="43" t="e">
        <f>IF(AW$1,SUMIFS('BalSht Data'!$H$2:$H$2050,'BalSht Data'!$G$2:$G$2050,$A33,'BalSht Data'!$A$2:$A$2050,AW$1),#N/A)</f>
        <v>#N/A</v>
      </c>
      <c r="AX33" s="43" t="e">
        <f>IF(AX$1,SUMIFS('BalSht Data'!$H$2:$H$2050,'BalSht Data'!$G$2:$G$2050,$A33,'BalSht Data'!$A$2:$A$2050,AX$1),#N/A)</f>
        <v>#N/A</v>
      </c>
      <c r="AY33" s="43" t="e">
        <f>IF(AY$1,SUMIFS('BalSht Data'!$H$2:$H$2050,'BalSht Data'!$G$2:$G$2050,$A33,'BalSht Data'!$A$2:$A$2050,AY$1),#N/A)</f>
        <v>#N/A</v>
      </c>
      <c r="AZ33" s="43" t="e">
        <f>IF(AZ$1,SUMIFS('BalSht Data'!$H$2:$H$2050,'BalSht Data'!$G$2:$G$2050,$A33,'BalSht Data'!$A$2:$A$2050,AZ$1),#N/A)</f>
        <v>#N/A</v>
      </c>
      <c r="BA33" s="43" t="e">
        <f>IF(BA$1,SUMIFS('BalSht Data'!$H$2:$H$2050,'BalSht Data'!$G$2:$G$2050,$A33,'BalSht Data'!$A$2:$A$2050,BA$1),#N/A)</f>
        <v>#N/A</v>
      </c>
      <c r="BB33" s="43" t="e">
        <f>IF(BB$1,SUMIFS('BalSht Data'!$H$2:$H$2050,'BalSht Data'!$G$2:$G$2050,$A33,'BalSht Data'!$A$2:$A$2050,BB$1),#N/A)</f>
        <v>#N/A</v>
      </c>
      <c r="BC33" s="43" t="e">
        <f>IF(BC$1,SUMIFS('BalSht Data'!$H$2:$H$2050,'BalSht Data'!$G$2:$G$2050,$A33,'BalSht Data'!$A$2:$A$2050,BC$1),#N/A)</f>
        <v>#N/A</v>
      </c>
      <c r="BD33" s="43" t="e">
        <f>IF(BD$1,SUMIFS('BalSht Data'!$H$2:$H$2050,'BalSht Data'!$G$2:$G$2050,$A33,'BalSht Data'!$A$2:$A$2050,BD$1),#N/A)</f>
        <v>#N/A</v>
      </c>
      <c r="BE33" s="43" t="e">
        <f>IF(BE$1,SUMIFS('BalSht Data'!$H$2:$H$2050,'BalSht Data'!$G$2:$G$2050,$A33,'BalSht Data'!$A$2:$A$2050,BE$1),#N/A)</f>
        <v>#N/A</v>
      </c>
      <c r="BF33" s="43" t="e">
        <f>IF(BF$1,SUMIFS('BalSht Data'!$H$2:$H$2050,'BalSht Data'!$G$2:$G$2050,$A33,'BalSht Data'!$A$2:$A$2050,BF$1),#N/A)</f>
        <v>#N/A</v>
      </c>
      <c r="BG33" s="43" t="e">
        <f>IF(BG$1,SUMIFS('BalSht Data'!$H$2:$H$2050,'BalSht Data'!$G$2:$G$2050,$A33,'BalSht Data'!$A$2:$A$2050,BG$1),#N/A)</f>
        <v>#N/A</v>
      </c>
      <c r="BH33" s="43" t="e">
        <f>IF(BH$1,SUMIFS('BalSht Data'!$H$2:$H$2050,'BalSht Data'!$G$2:$G$2050,$A33,'BalSht Data'!$A$2:$A$2050,BH$1),#N/A)</f>
        <v>#N/A</v>
      </c>
      <c r="BI33" s="43" t="e">
        <f>IF(BI$1,SUMIFS('BalSht Data'!$H$2:$H$2050,'BalSht Data'!$G$2:$G$2050,$A33,'BalSht Data'!$A$2:$A$2050,BI$1),#N/A)</f>
        <v>#N/A</v>
      </c>
      <c r="BJ33" s="43" t="e">
        <f>IF(BJ$1,SUMIFS('BalSht Data'!$H$2:$H$2050,'BalSht Data'!$G$2:$G$2050,$A33,'BalSht Data'!$A$2:$A$2050,BJ$1),#N/A)</f>
        <v>#N/A</v>
      </c>
      <c r="BK33" s="43" t="e">
        <f>IF(BK$1,SUMIFS('BalSht Data'!$H$2:$H$2050,'BalSht Data'!$G$2:$G$2050,$A33,'BalSht Data'!$A$2:$A$2050,BK$1),#N/A)</f>
        <v>#N/A</v>
      </c>
      <c r="BL33" s="43" t="e">
        <f>IF(BL$1,SUMIFS('BalSht Data'!$H$2:$H$2050,'BalSht Data'!$G$2:$G$2050,$A33,'BalSht Data'!$A$2:$A$2050,BL$1),#N/A)</f>
        <v>#N/A</v>
      </c>
      <c r="BM33" s="43" t="e">
        <f>IF(BM$1,SUMIFS('BalSht Data'!$H$2:$H$2050,'BalSht Data'!$G$2:$G$2050,$A33,'BalSht Data'!$A$2:$A$2050,BM$1),#N/A)</f>
        <v>#N/A</v>
      </c>
      <c r="BN33" s="43" t="e">
        <f>IF(BN$1,SUMIFS('BalSht Data'!$H$2:$H$2050,'BalSht Data'!$G$2:$G$2050,$A33,'BalSht Data'!$A$2:$A$2050,BN$1),#N/A)</f>
        <v>#N/A</v>
      </c>
      <c r="BO33" s="43" t="e">
        <f>IF(BO$1,SUMIFS('BalSht Data'!$H$2:$H$2050,'BalSht Data'!$G$2:$G$2050,$A33,'BalSht Data'!$A$2:$A$2050,BO$1),#N/A)</f>
        <v>#N/A</v>
      </c>
      <c r="BP33" s="43" t="e">
        <f>IF(BP$1,SUMIFS('BalSht Data'!$H$2:$H$2050,'BalSht Data'!$G$2:$G$2050,$A33,'BalSht Data'!$A$2:$A$2050,BP$1),#N/A)</f>
        <v>#N/A</v>
      </c>
      <c r="BQ33" s="43" t="e">
        <f>IF(BQ$1,SUMIFS('BalSht Data'!$H$2:$H$2050,'BalSht Data'!$G$2:$G$2050,$A33,'BalSht Data'!$A$2:$A$2050,BQ$1),#N/A)</f>
        <v>#N/A</v>
      </c>
      <c r="BR33" s="43" t="e">
        <f>IF(BR$1,SUMIFS('BalSht Data'!$H$2:$H$2050,'BalSht Data'!$G$2:$G$2050,$A33,'BalSht Data'!$A$2:$A$2050,BR$1),#N/A)</f>
        <v>#N/A</v>
      </c>
      <c r="BS33" s="43" t="e">
        <f>IF(BS$1,SUMIFS('BalSht Data'!$H$2:$H$2050,'BalSht Data'!$G$2:$G$2050,$A33,'BalSht Data'!$A$2:$A$2050,BS$1),#N/A)</f>
        <v>#N/A</v>
      </c>
      <c r="BT33" s="43" t="e">
        <f>IF(BT$1,SUMIFS('BalSht Data'!$H$2:$H$2050,'BalSht Data'!$G$2:$G$2050,$A33,'BalSht Data'!$A$2:$A$2050,BT$1),#N/A)</f>
        <v>#N/A</v>
      </c>
      <c r="BU33" s="43" t="e">
        <f>IF(BU$1,SUMIFS('BalSht Data'!$H$2:$H$2050,'BalSht Data'!$G$2:$G$2050,$A33,'BalSht Data'!$A$2:$A$2050,BU$1),#N/A)</f>
        <v>#N/A</v>
      </c>
      <c r="BV33" s="43" t="e">
        <f>IF(BV$1,SUMIFS('BalSht Data'!$H$2:$H$2050,'BalSht Data'!$G$2:$G$2050,$A33,'BalSht Data'!$A$2:$A$2050,BV$1),#N/A)</f>
        <v>#N/A</v>
      </c>
      <c r="BW33" s="43" t="e">
        <f>IF(BW$1,SUMIFS('BalSht Data'!$H$2:$H$2050,'BalSht Data'!$G$2:$G$2050,$A33,'BalSht Data'!$A$2:$A$2050,BW$1),#N/A)</f>
        <v>#N/A</v>
      </c>
      <c r="BX33" s="43" t="e">
        <f>IF(BX$1,SUMIFS('BalSht Data'!$H$2:$H$2050,'BalSht Data'!$G$2:$G$2050,$A33,'BalSht Data'!$A$2:$A$2050,BX$1),#N/A)</f>
        <v>#N/A</v>
      </c>
      <c r="BY33" s="43" t="e">
        <f>IF(BY$1,SUMIFS('BalSht Data'!$H$2:$H$2050,'BalSht Data'!$G$2:$G$2050,$A33,'BalSht Data'!$A$2:$A$2050,BY$1),#N/A)</f>
        <v>#N/A</v>
      </c>
      <c r="BZ33" s="43" t="e">
        <f>IF(BZ$1,SUMIFS('BalSht Data'!$H$2:$H$2050,'BalSht Data'!$G$2:$G$2050,$A33,'BalSht Data'!$A$2:$A$2050,BZ$1),#N/A)</f>
        <v>#N/A</v>
      </c>
      <c r="CA33" s="43" t="e">
        <f>IF(CA$1,SUMIFS('BalSht Data'!$H$2:$H$2050,'BalSht Data'!$G$2:$G$2050,$A33,'BalSht Data'!$A$2:$A$2050,CA$1),#N/A)</f>
        <v>#N/A</v>
      </c>
      <c r="CB33" s="43" t="e">
        <f>IF(CB$1,SUMIFS('BalSht Data'!$H$2:$H$2050,'BalSht Data'!$G$2:$G$2050,$A33,'BalSht Data'!$A$2:$A$2050,CB$1),#N/A)</f>
        <v>#N/A</v>
      </c>
      <c r="CC33" s="43" t="e">
        <f>IF(CC$1,SUMIFS('BalSht Data'!$H$2:$H$2050,'BalSht Data'!$G$2:$G$2050,$A33,'BalSht Data'!$A$2:$A$2050,CC$1),#N/A)</f>
        <v>#N/A</v>
      </c>
      <c r="CD33" s="43" t="e">
        <f>IF(CD$1,SUMIFS('BalSht Data'!$H$2:$H$2050,'BalSht Data'!$G$2:$G$2050,$A33,'BalSht Data'!$A$2:$A$2050,CD$1),#N/A)</f>
        <v>#N/A</v>
      </c>
      <c r="CE33" s="43" t="e">
        <f>IF(CE$1,SUMIFS('BalSht Data'!$H$2:$H$2050,'BalSht Data'!$G$2:$G$2050,$A33,'BalSht Data'!$A$2:$A$2050,CE$1),#N/A)</f>
        <v>#N/A</v>
      </c>
      <c r="CF33" s="43" t="e">
        <f>IF(CF$1,SUMIFS('BalSht Data'!$H$2:$H$2050,'BalSht Data'!$G$2:$G$2050,$A33,'BalSht Data'!$A$2:$A$2050,CF$1),#N/A)</f>
        <v>#N/A</v>
      </c>
      <c r="CG33" s="43" t="e">
        <f>IF(CG$1,SUMIFS('BalSht Data'!$H$2:$H$2050,'BalSht Data'!$G$2:$G$2050,$A33,'BalSht Data'!$A$2:$A$2050,CG$1),#N/A)</f>
        <v>#N/A</v>
      </c>
      <c r="CH33" s="43" t="e">
        <f>IF(CH$1,SUMIFS('BalSht Data'!$H$2:$H$2050,'BalSht Data'!$G$2:$G$2050,$A33,'BalSht Data'!$A$2:$A$2050,CH$1),#N/A)</f>
        <v>#N/A</v>
      </c>
      <c r="CI33" s="43" t="e">
        <f>IF(CI$1,SUMIFS('BalSht Data'!$H$2:$H$2050,'BalSht Data'!$G$2:$G$2050,$A33,'BalSht Data'!$A$2:$A$2050,CI$1),#N/A)</f>
        <v>#N/A</v>
      </c>
      <c r="CJ33" s="43" t="e">
        <f>IF(CJ$1,SUMIFS('BalSht Data'!$H$2:$H$2050,'BalSht Data'!$G$2:$G$2050,$A33,'BalSht Data'!$A$2:$A$2050,CJ$1),#N/A)</f>
        <v>#N/A</v>
      </c>
      <c r="CK33" s="43" t="e">
        <f>IF(CK$1,SUMIFS('BalSht Data'!$H$2:$H$2050,'BalSht Data'!$G$2:$G$2050,$A33,'BalSht Data'!$A$2:$A$2050,CK$1),#N/A)</f>
        <v>#N/A</v>
      </c>
      <c r="CL33" s="43" t="e">
        <f>IF(CL$1,SUMIFS('BalSht Data'!$H$2:$H$2050,'BalSht Data'!$G$2:$G$2050,$A33,'BalSht Data'!$A$2:$A$2050,CL$1),#N/A)</f>
        <v>#N/A</v>
      </c>
      <c r="CM33" s="43" t="e">
        <f>IF(CM$1,SUMIFS('BalSht Data'!$H$2:$H$2050,'BalSht Data'!$G$2:$G$2050,$A33,'BalSht Data'!$A$2:$A$2050,CM$1),#N/A)</f>
        <v>#N/A</v>
      </c>
      <c r="CN33" s="43" t="e">
        <f>IF(CN$1,SUMIFS('BalSht Data'!$H$2:$H$2050,'BalSht Data'!$G$2:$G$2050,$A33,'BalSht Data'!$A$2:$A$2050,CN$1),#N/A)</f>
        <v>#N/A</v>
      </c>
      <c r="CO33" s="43" t="e">
        <f>IF(CO$1,SUMIFS('BalSht Data'!$H$2:$H$2050,'BalSht Data'!$G$2:$G$2050,$A33,'BalSht Data'!$A$2:$A$2050,CO$1),#N/A)</f>
        <v>#N/A</v>
      </c>
      <c r="CP33" s="43" t="e">
        <f>IF(CP$1,SUMIFS('BalSht Data'!$H$2:$H$2050,'BalSht Data'!$G$2:$G$2050,$A33,'BalSht Data'!$A$2:$A$2050,CP$1),#N/A)</f>
        <v>#N/A</v>
      </c>
      <c r="CQ33" s="43" t="e">
        <f>IF(CQ$1,SUMIFS('BalSht Data'!$H$2:$H$2050,'BalSht Data'!$G$2:$G$2050,$A33,'BalSht Data'!$A$2:$A$2050,CQ$1),#N/A)</f>
        <v>#N/A</v>
      </c>
      <c r="CR33" s="43" t="e">
        <f>IF(CR$1,SUMIFS('BalSht Data'!$H$2:$H$2050,'BalSht Data'!$G$2:$G$2050,$A33,'BalSht Data'!$A$2:$A$2050,CR$1),#N/A)</f>
        <v>#N/A</v>
      </c>
      <c r="CS33" s="43" t="e">
        <f>IF(CS$1,SUMIFS('BalSht Data'!$H$2:$H$2050,'BalSht Data'!$G$2:$G$2050,$A33,'BalSht Data'!$A$2:$A$2050,CS$1),#N/A)</f>
        <v>#N/A</v>
      </c>
      <c r="CT33" s="43" t="e">
        <f>IF(CT$1,SUMIFS('BalSht Data'!$H$2:$H$2050,'BalSht Data'!$G$2:$G$2050,$A33,'BalSht Data'!$A$2:$A$2050,CT$1),#N/A)</f>
        <v>#N/A</v>
      </c>
      <c r="CU33" s="43" t="e">
        <f>IF(CU$1,SUMIFS('BalSht Data'!$H$2:$H$2050,'BalSht Data'!$G$2:$G$2050,$A33,'BalSht Data'!$A$2:$A$2050,CU$1),#N/A)</f>
        <v>#N/A</v>
      </c>
      <c r="CV33" s="43" t="e">
        <f>IF(CV$1,SUMIFS('BalSht Data'!$H$2:$H$2050,'BalSht Data'!$G$2:$G$2050,$A33,'BalSht Data'!$A$2:$A$2050,CV$1),#N/A)</f>
        <v>#N/A</v>
      </c>
      <c r="CW33" s="43" t="e">
        <f>IF(CW$1,SUMIFS('BalSht Data'!$H$2:$H$2050,'BalSht Data'!$G$2:$G$2050,$A33,'BalSht Data'!$A$2:$A$2050,CW$1),#N/A)</f>
        <v>#N/A</v>
      </c>
      <c r="CX33" s="43" t="e">
        <f>IF(CX$1,SUMIFS('BalSht Data'!$H$2:$H$2050,'BalSht Data'!$G$2:$G$2050,$A33,'BalSht Data'!$A$2:$A$2050,CX$1),#N/A)</f>
        <v>#N/A</v>
      </c>
      <c r="CY33" s="43" t="e">
        <f>IF(CY$1,SUMIFS('BalSht Data'!$H$2:$H$2050,'BalSht Data'!$G$2:$G$2050,$A33,'BalSht Data'!$A$2:$A$2050,CY$1),#N/A)</f>
        <v>#N/A</v>
      </c>
      <c r="CZ33" s="43" t="e">
        <f>IF(CZ$1,SUMIFS('BalSht Data'!$H$2:$H$2050,'BalSht Data'!$G$2:$G$2050,$A33,'BalSht Data'!$A$2:$A$2050,CZ$1),#N/A)</f>
        <v>#N/A</v>
      </c>
      <c r="DA33" s="43" t="e">
        <f>IF(DA$1,SUMIFS('BalSht Data'!$H$2:$H$2050,'BalSht Data'!$G$2:$G$2050,$A33,'BalSht Data'!$A$2:$A$2050,DA$1),#N/A)</f>
        <v>#N/A</v>
      </c>
    </row>
    <row r="34" spans="1:105" s="42" customFormat="1" hidden="1" x14ac:dyDescent="0.2">
      <c r="A34" s="52" t="s">
        <v>153</v>
      </c>
      <c r="B34" s="43">
        <f>IF(B$1,SUMIFS('BalSht Data'!$H$2:$H$2050,'BalSht Data'!$G$2:$G$2050,$A34,'BalSht Data'!$A$2:$A$2050,B$1),#N/A)</f>
        <v>0</v>
      </c>
      <c r="C34" s="43">
        <f>IF(C$1,SUMIFS('BalSht Data'!$H$2:$H$2050,'BalSht Data'!$G$2:$G$2050,$A34,'BalSht Data'!$A$2:$A$2050,C$1),#N/A)</f>
        <v>0</v>
      </c>
      <c r="D34" s="43">
        <f>IF(D$1,SUMIFS('BalSht Data'!$H$2:$H$2050,'BalSht Data'!$G$2:$G$2050,$A34,'BalSht Data'!$A$2:$A$2050,D$1),#N/A)</f>
        <v>0</v>
      </c>
      <c r="E34" s="43">
        <f>IF(E$1,SUMIFS('BalSht Data'!$H$2:$H$2050,'BalSht Data'!$G$2:$G$2050,$A34,'BalSht Data'!$A$2:$A$2050,E$1),#N/A)</f>
        <v>0</v>
      </c>
      <c r="F34" s="43">
        <f>IF(F$1,SUMIFS('BalSht Data'!$H$2:$H$2050,'BalSht Data'!$G$2:$G$2050,$A34,'BalSht Data'!$A$2:$A$2050,F$1),#N/A)</f>
        <v>0</v>
      </c>
      <c r="G34" s="43">
        <f>IF(G$1,SUMIFS('BalSht Data'!$H$2:$H$2050,'BalSht Data'!$G$2:$G$2050,$A34,'BalSht Data'!$A$2:$A$2050,G$1),#N/A)</f>
        <v>0</v>
      </c>
      <c r="H34" s="43">
        <f>IF(H$1,SUMIFS('BalSht Data'!$H$2:$H$2050,'BalSht Data'!$G$2:$G$2050,$A34,'BalSht Data'!$A$2:$A$2050,H$1),#N/A)</f>
        <v>0</v>
      </c>
      <c r="I34" s="43">
        <f>IF(I$1,SUMIFS('BalSht Data'!$H$2:$H$2050,'BalSht Data'!$G$2:$G$2050,$A34,'BalSht Data'!$A$2:$A$2050,I$1),#N/A)</f>
        <v>0</v>
      </c>
      <c r="J34" s="43">
        <f>IF(J$1,SUMIFS('BalSht Data'!$H$2:$H$2050,'BalSht Data'!$G$2:$G$2050,$A34,'BalSht Data'!$A$2:$A$2050,J$1),#N/A)</f>
        <v>0</v>
      </c>
      <c r="K34" s="43">
        <f>IF(K$1,SUMIFS('BalSht Data'!$H$2:$H$2050,'BalSht Data'!$G$2:$G$2050,$A34,'BalSht Data'!$A$2:$A$2050,K$1),#N/A)</f>
        <v>0</v>
      </c>
      <c r="L34" s="43">
        <f>IF(L$1,SUMIFS('BalSht Data'!$H$2:$H$2050,'BalSht Data'!$G$2:$G$2050,$A34,'BalSht Data'!$A$2:$A$2050,L$1),#N/A)</f>
        <v>0</v>
      </c>
      <c r="M34" s="43">
        <f>IF(M$1,SUMIFS('BalSht Data'!$H$2:$H$2050,'BalSht Data'!$G$2:$G$2050,$A34,'BalSht Data'!$A$2:$A$2050,M$1),#N/A)</f>
        <v>0</v>
      </c>
      <c r="N34" s="43">
        <f>IF(N$1,SUMIFS('BalSht Data'!$H$2:$H$2050,'BalSht Data'!$G$2:$G$2050,$A34,'BalSht Data'!$A$2:$A$2050,N$1),#N/A)</f>
        <v>0</v>
      </c>
      <c r="O34" s="43">
        <f>IF(O$1,SUMIFS('BalSht Data'!$H$2:$H$2050,'BalSht Data'!$G$2:$G$2050,$A34,'BalSht Data'!$A$2:$A$2050,O$1),#N/A)</f>
        <v>0</v>
      </c>
      <c r="P34" s="43">
        <f>IF(P$1,SUMIFS('BalSht Data'!$H$2:$H$2050,'BalSht Data'!$G$2:$G$2050,$A34,'BalSht Data'!$A$2:$A$2050,P$1),#N/A)</f>
        <v>0</v>
      </c>
      <c r="Q34" s="43">
        <f>IF(Q$1,SUMIFS('BalSht Data'!$H$2:$H$2050,'BalSht Data'!$G$2:$G$2050,$A34,'BalSht Data'!$A$2:$A$2050,Q$1),#N/A)</f>
        <v>0</v>
      </c>
      <c r="R34" s="43">
        <f>IF(R$1,SUMIFS('BalSht Data'!$H$2:$H$2050,'BalSht Data'!$G$2:$G$2050,$A34,'BalSht Data'!$A$2:$A$2050,R$1),#N/A)</f>
        <v>0</v>
      </c>
      <c r="S34" s="43">
        <f>IF(S$1,SUMIFS('BalSht Data'!$H$2:$H$2050,'BalSht Data'!$G$2:$G$2050,$A34,'BalSht Data'!$A$2:$A$2050,S$1),#N/A)</f>
        <v>0</v>
      </c>
      <c r="T34" s="43">
        <f>IF(T$1,SUMIFS('BalSht Data'!$H$2:$H$2050,'BalSht Data'!$G$2:$G$2050,$A34,'BalSht Data'!$A$2:$A$2050,T$1),#N/A)</f>
        <v>0</v>
      </c>
      <c r="U34" s="43">
        <f>IF(U$1,SUMIFS('BalSht Data'!$H$2:$H$2050,'BalSht Data'!$G$2:$G$2050,$A34,'BalSht Data'!$A$2:$A$2050,U$1),#N/A)</f>
        <v>0</v>
      </c>
      <c r="V34" s="43">
        <f>IF(V$1,SUMIFS('BalSht Data'!$H$2:$H$2050,'BalSht Data'!$G$2:$G$2050,$A34,'BalSht Data'!$A$2:$A$2050,V$1),#N/A)</f>
        <v>0</v>
      </c>
      <c r="W34" s="43">
        <f>IF(W$1,SUMIFS('BalSht Data'!$H$2:$H$2050,'BalSht Data'!$G$2:$G$2050,$A34,'BalSht Data'!$A$2:$A$2050,W$1),#N/A)</f>
        <v>0</v>
      </c>
      <c r="X34" s="43">
        <f>IF(X$1,SUMIFS('BalSht Data'!$H$2:$H$2050,'BalSht Data'!$G$2:$G$2050,$A34,'BalSht Data'!$A$2:$A$2050,X$1),#N/A)</f>
        <v>0</v>
      </c>
      <c r="Y34" s="43">
        <f>IF(Y$1,SUMIFS('BalSht Data'!$H$2:$H$2050,'BalSht Data'!$G$2:$G$2050,$A34,'BalSht Data'!$A$2:$A$2050,Y$1),#N/A)</f>
        <v>0</v>
      </c>
      <c r="Z34" s="43">
        <f>IF(Z$1,SUMIFS('BalSht Data'!$H$2:$H$2050,'BalSht Data'!$G$2:$G$2050,$A34,'BalSht Data'!$A$2:$A$2050,Z$1),#N/A)</f>
        <v>0</v>
      </c>
      <c r="AA34" s="43">
        <f>IF(AA$1,SUMIFS('BalSht Data'!$H$2:$H$2050,'BalSht Data'!$G$2:$G$2050,$A34,'BalSht Data'!$A$2:$A$2050,AA$1),#N/A)</f>
        <v>0</v>
      </c>
      <c r="AB34" s="43">
        <f>IF(AB$1,SUMIFS('BalSht Data'!$H$2:$H$2050,'BalSht Data'!$G$2:$G$2050,$A34,'BalSht Data'!$A$2:$A$2050,AB$1),#N/A)</f>
        <v>0</v>
      </c>
      <c r="AC34" s="43">
        <f>IF(AC$1,SUMIFS('BalSht Data'!$H$2:$H$2050,'BalSht Data'!$G$2:$G$2050,$A34,'BalSht Data'!$A$2:$A$2050,AC$1),#N/A)</f>
        <v>0</v>
      </c>
      <c r="AD34" s="43">
        <f>IF(AD$1,SUMIFS('BalSht Data'!$H$2:$H$2050,'BalSht Data'!$G$2:$G$2050,$A34,'BalSht Data'!$A$2:$A$2050,AD$1),#N/A)</f>
        <v>0</v>
      </c>
      <c r="AE34" s="43">
        <f>IF(AE$1,SUMIFS('BalSht Data'!$H$2:$H$2050,'BalSht Data'!$G$2:$G$2050,$A34,'BalSht Data'!$A$2:$A$2050,AE$1),#N/A)</f>
        <v>0</v>
      </c>
      <c r="AF34" s="43">
        <f>IF(AF$1,SUMIFS('BalSht Data'!$H$2:$H$2050,'BalSht Data'!$G$2:$G$2050,$A34,'BalSht Data'!$A$2:$A$2050,AF$1),#N/A)</f>
        <v>0</v>
      </c>
      <c r="AG34" s="43">
        <f>IF(AG$1,SUMIFS('BalSht Data'!$H$2:$H$2050,'BalSht Data'!$G$2:$G$2050,$A34,'BalSht Data'!$A$2:$A$2050,AG$1),#N/A)</f>
        <v>0</v>
      </c>
      <c r="AH34" s="43">
        <f>IF(AH$1,SUMIFS('BalSht Data'!$H$2:$H$2050,'BalSht Data'!$G$2:$G$2050,$A34,'BalSht Data'!$A$2:$A$2050,AH$1),#N/A)</f>
        <v>0</v>
      </c>
      <c r="AI34" s="43">
        <f>IF(AI$1,SUMIFS('BalSht Data'!$H$2:$H$2050,'BalSht Data'!$G$2:$G$2050,$A34,'BalSht Data'!$A$2:$A$2050,AI$1),#N/A)</f>
        <v>0</v>
      </c>
      <c r="AJ34" s="43">
        <f>IF(AJ$1,SUMIFS('BalSht Data'!$H$2:$H$2050,'BalSht Data'!$G$2:$G$2050,$A34,'BalSht Data'!$A$2:$A$2050,AJ$1),#N/A)</f>
        <v>0</v>
      </c>
      <c r="AK34" s="43">
        <f t="shared" si="8"/>
        <v>0</v>
      </c>
      <c r="AL34" s="43" t="e">
        <f>IF(AL$1,SUMIFS('BalSht Data'!$H$2:$H$2050,'BalSht Data'!$G$2:$G$2050,$A34,'BalSht Data'!$A$2:$A$2050,AL$1),#N/A)</f>
        <v>#N/A</v>
      </c>
      <c r="AM34" s="43" t="e">
        <f>IF(AM$1,SUMIFS('BalSht Data'!$H$2:$H$2050,'BalSht Data'!$G$2:$G$2050,$A34,'BalSht Data'!$A$2:$A$2050,AM$1),#N/A)</f>
        <v>#N/A</v>
      </c>
      <c r="AN34" s="43" t="e">
        <f>IF(AN$1,SUMIFS('BalSht Data'!$H$2:$H$2050,'BalSht Data'!$G$2:$G$2050,$A34,'BalSht Data'!$A$2:$A$2050,AN$1),#N/A)</f>
        <v>#N/A</v>
      </c>
      <c r="AO34" s="43" t="e">
        <f>IF(AO$1,SUMIFS('BalSht Data'!$H$2:$H$2050,'BalSht Data'!$G$2:$G$2050,$A34,'BalSht Data'!$A$2:$A$2050,AO$1),#N/A)</f>
        <v>#N/A</v>
      </c>
      <c r="AP34" s="43" t="e">
        <f>IF(AP$1,SUMIFS('BalSht Data'!$H$2:$H$2050,'BalSht Data'!$G$2:$G$2050,$A34,'BalSht Data'!$A$2:$A$2050,AP$1),#N/A)</f>
        <v>#N/A</v>
      </c>
      <c r="AQ34" s="43" t="e">
        <f>IF(AQ$1,SUMIFS('BalSht Data'!$H$2:$H$2050,'BalSht Data'!$G$2:$G$2050,$A34,'BalSht Data'!$A$2:$A$2050,AQ$1),#N/A)</f>
        <v>#N/A</v>
      </c>
      <c r="AR34" s="43" t="e">
        <f>IF(AR$1,SUMIFS('BalSht Data'!$H$2:$H$2050,'BalSht Data'!$G$2:$G$2050,$A34,'BalSht Data'!$A$2:$A$2050,AR$1),#N/A)</f>
        <v>#N/A</v>
      </c>
      <c r="AS34" s="43" t="e">
        <f>IF(AS$1,SUMIFS('BalSht Data'!$H$2:$H$2050,'BalSht Data'!$G$2:$G$2050,$A34,'BalSht Data'!$A$2:$A$2050,AS$1),#N/A)</f>
        <v>#N/A</v>
      </c>
      <c r="AT34" s="43" t="e">
        <f>IF(AT$1,SUMIFS('BalSht Data'!$H$2:$H$2050,'BalSht Data'!$G$2:$G$2050,$A34,'BalSht Data'!$A$2:$A$2050,AT$1),#N/A)</f>
        <v>#N/A</v>
      </c>
      <c r="AU34" s="43" t="e">
        <f>IF(AU$1,SUMIFS('BalSht Data'!$H$2:$H$2050,'BalSht Data'!$G$2:$G$2050,$A34,'BalSht Data'!$A$2:$A$2050,AU$1),#N/A)</f>
        <v>#N/A</v>
      </c>
      <c r="AV34" s="43" t="e">
        <f>IF(AV$1,SUMIFS('BalSht Data'!$H$2:$H$2050,'BalSht Data'!$G$2:$G$2050,$A34,'BalSht Data'!$A$2:$A$2050,AV$1),#N/A)</f>
        <v>#N/A</v>
      </c>
      <c r="AW34" s="43" t="e">
        <f>IF(AW$1,SUMIFS('BalSht Data'!$H$2:$H$2050,'BalSht Data'!$G$2:$G$2050,$A34,'BalSht Data'!$A$2:$A$2050,AW$1),#N/A)</f>
        <v>#N/A</v>
      </c>
      <c r="AX34" s="43" t="e">
        <f>IF(AX$1,SUMIFS('BalSht Data'!$H$2:$H$2050,'BalSht Data'!$G$2:$G$2050,$A34,'BalSht Data'!$A$2:$A$2050,AX$1),#N/A)</f>
        <v>#N/A</v>
      </c>
      <c r="AY34" s="43" t="e">
        <f>IF(AY$1,SUMIFS('BalSht Data'!$H$2:$H$2050,'BalSht Data'!$G$2:$G$2050,$A34,'BalSht Data'!$A$2:$A$2050,AY$1),#N/A)</f>
        <v>#N/A</v>
      </c>
      <c r="AZ34" s="43" t="e">
        <f>IF(AZ$1,SUMIFS('BalSht Data'!$H$2:$H$2050,'BalSht Data'!$G$2:$G$2050,$A34,'BalSht Data'!$A$2:$A$2050,AZ$1),#N/A)</f>
        <v>#N/A</v>
      </c>
      <c r="BA34" s="43" t="e">
        <f>IF(BA$1,SUMIFS('BalSht Data'!$H$2:$H$2050,'BalSht Data'!$G$2:$G$2050,$A34,'BalSht Data'!$A$2:$A$2050,BA$1),#N/A)</f>
        <v>#N/A</v>
      </c>
      <c r="BB34" s="43" t="e">
        <f>IF(BB$1,SUMIFS('BalSht Data'!$H$2:$H$2050,'BalSht Data'!$G$2:$G$2050,$A34,'BalSht Data'!$A$2:$A$2050,BB$1),#N/A)</f>
        <v>#N/A</v>
      </c>
      <c r="BC34" s="43" t="e">
        <f>IF(BC$1,SUMIFS('BalSht Data'!$H$2:$H$2050,'BalSht Data'!$G$2:$G$2050,$A34,'BalSht Data'!$A$2:$A$2050,BC$1),#N/A)</f>
        <v>#N/A</v>
      </c>
      <c r="BD34" s="43" t="e">
        <f>IF(BD$1,SUMIFS('BalSht Data'!$H$2:$H$2050,'BalSht Data'!$G$2:$G$2050,$A34,'BalSht Data'!$A$2:$A$2050,BD$1),#N/A)</f>
        <v>#N/A</v>
      </c>
      <c r="BE34" s="43" t="e">
        <f>IF(BE$1,SUMIFS('BalSht Data'!$H$2:$H$2050,'BalSht Data'!$G$2:$G$2050,$A34,'BalSht Data'!$A$2:$A$2050,BE$1),#N/A)</f>
        <v>#N/A</v>
      </c>
      <c r="BF34" s="43" t="e">
        <f>IF(BF$1,SUMIFS('BalSht Data'!$H$2:$H$2050,'BalSht Data'!$G$2:$G$2050,$A34,'BalSht Data'!$A$2:$A$2050,BF$1),#N/A)</f>
        <v>#N/A</v>
      </c>
      <c r="BG34" s="43" t="e">
        <f>IF(BG$1,SUMIFS('BalSht Data'!$H$2:$H$2050,'BalSht Data'!$G$2:$G$2050,$A34,'BalSht Data'!$A$2:$A$2050,BG$1),#N/A)</f>
        <v>#N/A</v>
      </c>
      <c r="BH34" s="43" t="e">
        <f>IF(BH$1,SUMIFS('BalSht Data'!$H$2:$H$2050,'BalSht Data'!$G$2:$G$2050,$A34,'BalSht Data'!$A$2:$A$2050,BH$1),#N/A)</f>
        <v>#N/A</v>
      </c>
      <c r="BI34" s="43" t="e">
        <f>IF(BI$1,SUMIFS('BalSht Data'!$H$2:$H$2050,'BalSht Data'!$G$2:$G$2050,$A34,'BalSht Data'!$A$2:$A$2050,BI$1),#N/A)</f>
        <v>#N/A</v>
      </c>
      <c r="BJ34" s="43" t="e">
        <f>IF(BJ$1,SUMIFS('BalSht Data'!$H$2:$H$2050,'BalSht Data'!$G$2:$G$2050,$A34,'BalSht Data'!$A$2:$A$2050,BJ$1),#N/A)</f>
        <v>#N/A</v>
      </c>
      <c r="BK34" s="43" t="e">
        <f>IF(BK$1,SUMIFS('BalSht Data'!$H$2:$H$2050,'BalSht Data'!$G$2:$G$2050,$A34,'BalSht Data'!$A$2:$A$2050,BK$1),#N/A)</f>
        <v>#N/A</v>
      </c>
      <c r="BL34" s="43" t="e">
        <f>IF(BL$1,SUMIFS('BalSht Data'!$H$2:$H$2050,'BalSht Data'!$G$2:$G$2050,$A34,'BalSht Data'!$A$2:$A$2050,BL$1),#N/A)</f>
        <v>#N/A</v>
      </c>
      <c r="BM34" s="43" t="e">
        <f>IF(BM$1,SUMIFS('BalSht Data'!$H$2:$H$2050,'BalSht Data'!$G$2:$G$2050,$A34,'BalSht Data'!$A$2:$A$2050,BM$1),#N/A)</f>
        <v>#N/A</v>
      </c>
      <c r="BN34" s="43" t="e">
        <f>IF(BN$1,SUMIFS('BalSht Data'!$H$2:$H$2050,'BalSht Data'!$G$2:$G$2050,$A34,'BalSht Data'!$A$2:$A$2050,BN$1),#N/A)</f>
        <v>#N/A</v>
      </c>
      <c r="BO34" s="43" t="e">
        <f>IF(BO$1,SUMIFS('BalSht Data'!$H$2:$H$2050,'BalSht Data'!$G$2:$G$2050,$A34,'BalSht Data'!$A$2:$A$2050,BO$1),#N/A)</f>
        <v>#N/A</v>
      </c>
      <c r="BP34" s="43" t="e">
        <f>IF(BP$1,SUMIFS('BalSht Data'!$H$2:$H$2050,'BalSht Data'!$G$2:$G$2050,$A34,'BalSht Data'!$A$2:$A$2050,BP$1),#N/A)</f>
        <v>#N/A</v>
      </c>
      <c r="BQ34" s="43" t="e">
        <f>IF(BQ$1,SUMIFS('BalSht Data'!$H$2:$H$2050,'BalSht Data'!$G$2:$G$2050,$A34,'BalSht Data'!$A$2:$A$2050,BQ$1),#N/A)</f>
        <v>#N/A</v>
      </c>
      <c r="BR34" s="43" t="e">
        <f>IF(BR$1,SUMIFS('BalSht Data'!$H$2:$H$2050,'BalSht Data'!$G$2:$G$2050,$A34,'BalSht Data'!$A$2:$A$2050,BR$1),#N/A)</f>
        <v>#N/A</v>
      </c>
      <c r="BS34" s="43" t="e">
        <f>IF(BS$1,SUMIFS('BalSht Data'!$H$2:$H$2050,'BalSht Data'!$G$2:$G$2050,$A34,'BalSht Data'!$A$2:$A$2050,BS$1),#N/A)</f>
        <v>#N/A</v>
      </c>
      <c r="BT34" s="43" t="e">
        <f>IF(BT$1,SUMIFS('BalSht Data'!$H$2:$H$2050,'BalSht Data'!$G$2:$G$2050,$A34,'BalSht Data'!$A$2:$A$2050,BT$1),#N/A)</f>
        <v>#N/A</v>
      </c>
      <c r="BU34" s="43" t="e">
        <f>IF(BU$1,SUMIFS('BalSht Data'!$H$2:$H$2050,'BalSht Data'!$G$2:$G$2050,$A34,'BalSht Data'!$A$2:$A$2050,BU$1),#N/A)</f>
        <v>#N/A</v>
      </c>
      <c r="BV34" s="43" t="e">
        <f>IF(BV$1,SUMIFS('BalSht Data'!$H$2:$H$2050,'BalSht Data'!$G$2:$G$2050,$A34,'BalSht Data'!$A$2:$A$2050,BV$1),#N/A)</f>
        <v>#N/A</v>
      </c>
      <c r="BW34" s="43" t="e">
        <f>IF(BW$1,SUMIFS('BalSht Data'!$H$2:$H$2050,'BalSht Data'!$G$2:$G$2050,$A34,'BalSht Data'!$A$2:$A$2050,BW$1),#N/A)</f>
        <v>#N/A</v>
      </c>
      <c r="BX34" s="43" t="e">
        <f>IF(BX$1,SUMIFS('BalSht Data'!$H$2:$H$2050,'BalSht Data'!$G$2:$G$2050,$A34,'BalSht Data'!$A$2:$A$2050,BX$1),#N/A)</f>
        <v>#N/A</v>
      </c>
      <c r="BY34" s="43" t="e">
        <f>IF(BY$1,SUMIFS('BalSht Data'!$H$2:$H$2050,'BalSht Data'!$G$2:$G$2050,$A34,'BalSht Data'!$A$2:$A$2050,BY$1),#N/A)</f>
        <v>#N/A</v>
      </c>
      <c r="BZ34" s="43" t="e">
        <f>IF(BZ$1,SUMIFS('BalSht Data'!$H$2:$H$2050,'BalSht Data'!$G$2:$G$2050,$A34,'BalSht Data'!$A$2:$A$2050,BZ$1),#N/A)</f>
        <v>#N/A</v>
      </c>
      <c r="CA34" s="43" t="e">
        <f>IF(CA$1,SUMIFS('BalSht Data'!$H$2:$H$2050,'BalSht Data'!$G$2:$G$2050,$A34,'BalSht Data'!$A$2:$A$2050,CA$1),#N/A)</f>
        <v>#N/A</v>
      </c>
      <c r="CB34" s="43" t="e">
        <f>IF(CB$1,SUMIFS('BalSht Data'!$H$2:$H$2050,'BalSht Data'!$G$2:$G$2050,$A34,'BalSht Data'!$A$2:$A$2050,CB$1),#N/A)</f>
        <v>#N/A</v>
      </c>
      <c r="CC34" s="43" t="e">
        <f>IF(CC$1,SUMIFS('BalSht Data'!$H$2:$H$2050,'BalSht Data'!$G$2:$G$2050,$A34,'BalSht Data'!$A$2:$A$2050,CC$1),#N/A)</f>
        <v>#N/A</v>
      </c>
      <c r="CD34" s="43" t="e">
        <f>IF(CD$1,SUMIFS('BalSht Data'!$H$2:$H$2050,'BalSht Data'!$G$2:$G$2050,$A34,'BalSht Data'!$A$2:$A$2050,CD$1),#N/A)</f>
        <v>#N/A</v>
      </c>
      <c r="CE34" s="43" t="e">
        <f>IF(CE$1,SUMIFS('BalSht Data'!$H$2:$H$2050,'BalSht Data'!$G$2:$G$2050,$A34,'BalSht Data'!$A$2:$A$2050,CE$1),#N/A)</f>
        <v>#N/A</v>
      </c>
      <c r="CF34" s="43" t="e">
        <f>IF(CF$1,SUMIFS('BalSht Data'!$H$2:$H$2050,'BalSht Data'!$G$2:$G$2050,$A34,'BalSht Data'!$A$2:$A$2050,CF$1),#N/A)</f>
        <v>#N/A</v>
      </c>
      <c r="CG34" s="43" t="e">
        <f>IF(CG$1,SUMIFS('BalSht Data'!$H$2:$H$2050,'BalSht Data'!$G$2:$G$2050,$A34,'BalSht Data'!$A$2:$A$2050,CG$1),#N/A)</f>
        <v>#N/A</v>
      </c>
      <c r="CH34" s="43" t="e">
        <f>IF(CH$1,SUMIFS('BalSht Data'!$H$2:$H$2050,'BalSht Data'!$G$2:$G$2050,$A34,'BalSht Data'!$A$2:$A$2050,CH$1),#N/A)</f>
        <v>#N/A</v>
      </c>
      <c r="CI34" s="43" t="e">
        <f>IF(CI$1,SUMIFS('BalSht Data'!$H$2:$H$2050,'BalSht Data'!$G$2:$G$2050,$A34,'BalSht Data'!$A$2:$A$2050,CI$1),#N/A)</f>
        <v>#N/A</v>
      </c>
      <c r="CJ34" s="43" t="e">
        <f>IF(CJ$1,SUMIFS('BalSht Data'!$H$2:$H$2050,'BalSht Data'!$G$2:$G$2050,$A34,'BalSht Data'!$A$2:$A$2050,CJ$1),#N/A)</f>
        <v>#N/A</v>
      </c>
      <c r="CK34" s="43" t="e">
        <f>IF(CK$1,SUMIFS('BalSht Data'!$H$2:$H$2050,'BalSht Data'!$G$2:$G$2050,$A34,'BalSht Data'!$A$2:$A$2050,CK$1),#N/A)</f>
        <v>#N/A</v>
      </c>
      <c r="CL34" s="43" t="e">
        <f>IF(CL$1,SUMIFS('BalSht Data'!$H$2:$H$2050,'BalSht Data'!$G$2:$G$2050,$A34,'BalSht Data'!$A$2:$A$2050,CL$1),#N/A)</f>
        <v>#N/A</v>
      </c>
      <c r="CM34" s="43" t="e">
        <f>IF(CM$1,SUMIFS('BalSht Data'!$H$2:$H$2050,'BalSht Data'!$G$2:$G$2050,$A34,'BalSht Data'!$A$2:$A$2050,CM$1),#N/A)</f>
        <v>#N/A</v>
      </c>
      <c r="CN34" s="43" t="e">
        <f>IF(CN$1,SUMIFS('BalSht Data'!$H$2:$H$2050,'BalSht Data'!$G$2:$G$2050,$A34,'BalSht Data'!$A$2:$A$2050,CN$1),#N/A)</f>
        <v>#N/A</v>
      </c>
      <c r="CO34" s="43" t="e">
        <f>IF(CO$1,SUMIFS('BalSht Data'!$H$2:$H$2050,'BalSht Data'!$G$2:$G$2050,$A34,'BalSht Data'!$A$2:$A$2050,CO$1),#N/A)</f>
        <v>#N/A</v>
      </c>
      <c r="CP34" s="43" t="e">
        <f>IF(CP$1,SUMIFS('BalSht Data'!$H$2:$H$2050,'BalSht Data'!$G$2:$G$2050,$A34,'BalSht Data'!$A$2:$A$2050,CP$1),#N/A)</f>
        <v>#N/A</v>
      </c>
      <c r="CQ34" s="43" t="e">
        <f>IF(CQ$1,SUMIFS('BalSht Data'!$H$2:$H$2050,'BalSht Data'!$G$2:$G$2050,$A34,'BalSht Data'!$A$2:$A$2050,CQ$1),#N/A)</f>
        <v>#N/A</v>
      </c>
      <c r="CR34" s="43" t="e">
        <f>IF(CR$1,SUMIFS('BalSht Data'!$H$2:$H$2050,'BalSht Data'!$G$2:$G$2050,$A34,'BalSht Data'!$A$2:$A$2050,CR$1),#N/A)</f>
        <v>#N/A</v>
      </c>
      <c r="CS34" s="43" t="e">
        <f>IF(CS$1,SUMIFS('BalSht Data'!$H$2:$H$2050,'BalSht Data'!$G$2:$G$2050,$A34,'BalSht Data'!$A$2:$A$2050,CS$1),#N/A)</f>
        <v>#N/A</v>
      </c>
      <c r="CT34" s="43" t="e">
        <f>IF(CT$1,SUMIFS('BalSht Data'!$H$2:$H$2050,'BalSht Data'!$G$2:$G$2050,$A34,'BalSht Data'!$A$2:$A$2050,CT$1),#N/A)</f>
        <v>#N/A</v>
      </c>
      <c r="CU34" s="43" t="e">
        <f>IF(CU$1,SUMIFS('BalSht Data'!$H$2:$H$2050,'BalSht Data'!$G$2:$G$2050,$A34,'BalSht Data'!$A$2:$A$2050,CU$1),#N/A)</f>
        <v>#N/A</v>
      </c>
      <c r="CV34" s="43" t="e">
        <f>IF(CV$1,SUMIFS('BalSht Data'!$H$2:$H$2050,'BalSht Data'!$G$2:$G$2050,$A34,'BalSht Data'!$A$2:$A$2050,CV$1),#N/A)</f>
        <v>#N/A</v>
      </c>
      <c r="CW34" s="43" t="e">
        <f>IF(CW$1,SUMIFS('BalSht Data'!$H$2:$H$2050,'BalSht Data'!$G$2:$G$2050,$A34,'BalSht Data'!$A$2:$A$2050,CW$1),#N/A)</f>
        <v>#N/A</v>
      </c>
      <c r="CX34" s="43" t="e">
        <f>IF(CX$1,SUMIFS('BalSht Data'!$H$2:$H$2050,'BalSht Data'!$G$2:$G$2050,$A34,'BalSht Data'!$A$2:$A$2050,CX$1),#N/A)</f>
        <v>#N/A</v>
      </c>
      <c r="CY34" s="43" t="e">
        <f>IF(CY$1,SUMIFS('BalSht Data'!$H$2:$H$2050,'BalSht Data'!$G$2:$G$2050,$A34,'BalSht Data'!$A$2:$A$2050,CY$1),#N/A)</f>
        <v>#N/A</v>
      </c>
      <c r="CZ34" s="43" t="e">
        <f>IF(CZ$1,SUMIFS('BalSht Data'!$H$2:$H$2050,'BalSht Data'!$G$2:$G$2050,$A34,'BalSht Data'!$A$2:$A$2050,CZ$1),#N/A)</f>
        <v>#N/A</v>
      </c>
      <c r="DA34" s="43" t="e">
        <f>IF(DA$1,SUMIFS('BalSht Data'!$H$2:$H$2050,'BalSht Data'!$G$2:$G$2050,$A34,'BalSht Data'!$A$2:$A$2050,DA$1),#N/A)</f>
        <v>#N/A</v>
      </c>
    </row>
    <row r="35" spans="1:105" s="42" customFormat="1" ht="15" hidden="1" x14ac:dyDescent="0.35">
      <c r="A35" s="52" t="s">
        <v>154</v>
      </c>
      <c r="B35" s="49">
        <f>IF(B$1,SUMIFS('BalSht Data'!$H$2:$H$2050,'BalSht Data'!$G$2:$G$2050,$A35,'BalSht Data'!$A$2:$A$2050,B$1),#N/A)</f>
        <v>0</v>
      </c>
      <c r="C35" s="49">
        <f>IF(C$1,SUMIFS('BalSht Data'!$H$2:$H$2050,'BalSht Data'!$G$2:$G$2050,$A35,'BalSht Data'!$A$2:$A$2050,C$1),#N/A)</f>
        <v>0</v>
      </c>
      <c r="D35" s="49">
        <f>IF(D$1,SUMIFS('BalSht Data'!$H$2:$H$2050,'BalSht Data'!$G$2:$G$2050,$A35,'BalSht Data'!$A$2:$A$2050,D$1),#N/A)</f>
        <v>0</v>
      </c>
      <c r="E35" s="49">
        <f>IF(E$1,SUMIFS('BalSht Data'!$H$2:$H$2050,'BalSht Data'!$G$2:$G$2050,$A35,'BalSht Data'!$A$2:$A$2050,E$1),#N/A)</f>
        <v>0</v>
      </c>
      <c r="F35" s="49">
        <f>IF(F$1,SUMIFS('BalSht Data'!$H$2:$H$2050,'BalSht Data'!$G$2:$G$2050,$A35,'BalSht Data'!$A$2:$A$2050,F$1),#N/A)</f>
        <v>0</v>
      </c>
      <c r="G35" s="49">
        <f>IF(G$1,SUMIFS('BalSht Data'!$H$2:$H$2050,'BalSht Data'!$G$2:$G$2050,$A35,'BalSht Data'!$A$2:$A$2050,G$1),#N/A)</f>
        <v>0</v>
      </c>
      <c r="H35" s="49">
        <f>IF(H$1,SUMIFS('BalSht Data'!$H$2:$H$2050,'BalSht Data'!$G$2:$G$2050,$A35,'BalSht Data'!$A$2:$A$2050,H$1),#N/A)</f>
        <v>0</v>
      </c>
      <c r="I35" s="49">
        <f>IF(I$1,SUMIFS('BalSht Data'!$H$2:$H$2050,'BalSht Data'!$G$2:$G$2050,$A35,'BalSht Data'!$A$2:$A$2050,I$1),#N/A)</f>
        <v>0</v>
      </c>
      <c r="J35" s="49">
        <f>IF(J$1,SUMIFS('BalSht Data'!$H$2:$H$2050,'BalSht Data'!$G$2:$G$2050,$A35,'BalSht Data'!$A$2:$A$2050,J$1),#N/A)</f>
        <v>0</v>
      </c>
      <c r="K35" s="49">
        <f>IF(K$1,SUMIFS('BalSht Data'!$H$2:$H$2050,'BalSht Data'!$G$2:$G$2050,$A35,'BalSht Data'!$A$2:$A$2050,K$1),#N/A)</f>
        <v>0</v>
      </c>
      <c r="L35" s="49">
        <f>IF(L$1,SUMIFS('BalSht Data'!$H$2:$H$2050,'BalSht Data'!$G$2:$G$2050,$A35,'BalSht Data'!$A$2:$A$2050,L$1),#N/A)</f>
        <v>0</v>
      </c>
      <c r="M35" s="49">
        <f>IF(M$1,SUMIFS('BalSht Data'!$H$2:$H$2050,'BalSht Data'!$G$2:$G$2050,$A35,'BalSht Data'!$A$2:$A$2050,M$1),#N/A)</f>
        <v>0</v>
      </c>
      <c r="N35" s="49">
        <f>IF(N$1,SUMIFS('BalSht Data'!$H$2:$H$2050,'BalSht Data'!$G$2:$G$2050,$A35,'BalSht Data'!$A$2:$A$2050,N$1),#N/A)</f>
        <v>0</v>
      </c>
      <c r="O35" s="49">
        <f>IF(O$1,SUMIFS('BalSht Data'!$H$2:$H$2050,'BalSht Data'!$G$2:$G$2050,$A35,'BalSht Data'!$A$2:$A$2050,O$1),#N/A)</f>
        <v>0</v>
      </c>
      <c r="P35" s="49">
        <f>IF(P$1,SUMIFS('BalSht Data'!$H$2:$H$2050,'BalSht Data'!$G$2:$G$2050,$A35,'BalSht Data'!$A$2:$A$2050,P$1),#N/A)</f>
        <v>0</v>
      </c>
      <c r="Q35" s="49">
        <f>IF(Q$1,SUMIFS('BalSht Data'!$H$2:$H$2050,'BalSht Data'!$G$2:$G$2050,$A35,'BalSht Data'!$A$2:$A$2050,Q$1),#N/A)</f>
        <v>0</v>
      </c>
      <c r="R35" s="49">
        <f>IF(R$1,SUMIFS('BalSht Data'!$H$2:$H$2050,'BalSht Data'!$G$2:$G$2050,$A35,'BalSht Data'!$A$2:$A$2050,R$1),#N/A)</f>
        <v>0</v>
      </c>
      <c r="S35" s="49">
        <f>IF(S$1,SUMIFS('BalSht Data'!$H$2:$H$2050,'BalSht Data'!$G$2:$G$2050,$A35,'BalSht Data'!$A$2:$A$2050,S$1),#N/A)</f>
        <v>0</v>
      </c>
      <c r="T35" s="49">
        <f>IF(T$1,SUMIFS('BalSht Data'!$H$2:$H$2050,'BalSht Data'!$G$2:$G$2050,$A35,'BalSht Data'!$A$2:$A$2050,T$1),#N/A)</f>
        <v>0</v>
      </c>
      <c r="U35" s="49">
        <f>IF(U$1,SUMIFS('BalSht Data'!$H$2:$H$2050,'BalSht Data'!$G$2:$G$2050,$A35,'BalSht Data'!$A$2:$A$2050,U$1),#N/A)</f>
        <v>0</v>
      </c>
      <c r="V35" s="49">
        <f>IF(V$1,SUMIFS('BalSht Data'!$H$2:$H$2050,'BalSht Data'!$G$2:$G$2050,$A35,'BalSht Data'!$A$2:$A$2050,V$1),#N/A)</f>
        <v>0</v>
      </c>
      <c r="W35" s="49">
        <f>IF(W$1,SUMIFS('BalSht Data'!$H$2:$H$2050,'BalSht Data'!$G$2:$G$2050,$A35,'BalSht Data'!$A$2:$A$2050,W$1),#N/A)</f>
        <v>0</v>
      </c>
      <c r="X35" s="49">
        <f>IF(X$1,SUMIFS('BalSht Data'!$H$2:$H$2050,'BalSht Data'!$G$2:$G$2050,$A35,'BalSht Data'!$A$2:$A$2050,X$1),#N/A)</f>
        <v>0</v>
      </c>
      <c r="Y35" s="49">
        <f>IF(Y$1,SUMIFS('BalSht Data'!$H$2:$H$2050,'BalSht Data'!$G$2:$G$2050,$A35,'BalSht Data'!$A$2:$A$2050,Y$1),#N/A)</f>
        <v>0</v>
      </c>
      <c r="Z35" s="49">
        <f>IF(Z$1,SUMIFS('BalSht Data'!$H$2:$H$2050,'BalSht Data'!$G$2:$G$2050,$A35,'BalSht Data'!$A$2:$A$2050,Z$1),#N/A)</f>
        <v>0</v>
      </c>
      <c r="AA35" s="49">
        <f>IF(AA$1,SUMIFS('BalSht Data'!$H$2:$H$2050,'BalSht Data'!$G$2:$G$2050,$A35,'BalSht Data'!$A$2:$A$2050,AA$1),#N/A)</f>
        <v>0</v>
      </c>
      <c r="AB35" s="49">
        <f>IF(AB$1,SUMIFS('BalSht Data'!$H$2:$H$2050,'BalSht Data'!$G$2:$G$2050,$A35,'BalSht Data'!$A$2:$A$2050,AB$1),#N/A)</f>
        <v>0</v>
      </c>
      <c r="AC35" s="49">
        <f>IF(AC$1,SUMIFS('BalSht Data'!$H$2:$H$2050,'BalSht Data'!$G$2:$G$2050,$A35,'BalSht Data'!$A$2:$A$2050,AC$1),#N/A)</f>
        <v>0</v>
      </c>
      <c r="AD35" s="49">
        <f>IF(AD$1,SUMIFS('BalSht Data'!$H$2:$H$2050,'BalSht Data'!$G$2:$G$2050,$A35,'BalSht Data'!$A$2:$A$2050,AD$1),#N/A)</f>
        <v>0</v>
      </c>
      <c r="AE35" s="49">
        <f>IF(AE$1,SUMIFS('BalSht Data'!$H$2:$H$2050,'BalSht Data'!$G$2:$G$2050,$A35,'BalSht Data'!$A$2:$A$2050,AE$1),#N/A)</f>
        <v>0</v>
      </c>
      <c r="AF35" s="49">
        <f>IF(AF$1,SUMIFS('BalSht Data'!$H$2:$H$2050,'BalSht Data'!$G$2:$G$2050,$A35,'BalSht Data'!$A$2:$A$2050,AF$1),#N/A)</f>
        <v>0</v>
      </c>
      <c r="AG35" s="49">
        <f>IF(AG$1,SUMIFS('BalSht Data'!$H$2:$H$2050,'BalSht Data'!$G$2:$G$2050,$A35,'BalSht Data'!$A$2:$A$2050,AG$1),#N/A)</f>
        <v>0</v>
      </c>
      <c r="AH35" s="49">
        <f>IF(AH$1,SUMIFS('BalSht Data'!$H$2:$H$2050,'BalSht Data'!$G$2:$G$2050,$A35,'BalSht Data'!$A$2:$A$2050,AH$1),#N/A)</f>
        <v>0</v>
      </c>
      <c r="AI35" s="49">
        <f>IF(AI$1,SUMIFS('BalSht Data'!$H$2:$H$2050,'BalSht Data'!$G$2:$G$2050,$A35,'BalSht Data'!$A$2:$A$2050,AI$1),#N/A)</f>
        <v>0</v>
      </c>
      <c r="AJ35" s="49">
        <f>IF(AJ$1,SUMIFS('BalSht Data'!$H$2:$H$2050,'BalSht Data'!$G$2:$G$2050,$A35,'BalSht Data'!$A$2:$A$2050,AJ$1),#N/A)</f>
        <v>0</v>
      </c>
      <c r="AK35" s="43">
        <f t="shared" si="8"/>
        <v>0</v>
      </c>
      <c r="AL35" s="49" t="e">
        <f>IF(AL$1,SUMIFS('BalSht Data'!$H$2:$H$2050,'BalSht Data'!$G$2:$G$2050,$A35,'BalSht Data'!$A$2:$A$2050,AL$1),#N/A)</f>
        <v>#N/A</v>
      </c>
      <c r="AM35" s="49" t="e">
        <f>IF(AM$1,SUMIFS('BalSht Data'!$H$2:$H$2050,'BalSht Data'!$G$2:$G$2050,$A35,'BalSht Data'!$A$2:$A$2050,AM$1),#N/A)</f>
        <v>#N/A</v>
      </c>
      <c r="AN35" s="49" t="e">
        <f>IF(AN$1,SUMIFS('BalSht Data'!$H$2:$H$2050,'BalSht Data'!$G$2:$G$2050,$A35,'BalSht Data'!$A$2:$A$2050,AN$1),#N/A)</f>
        <v>#N/A</v>
      </c>
      <c r="AO35" s="49" t="e">
        <f>IF(AO$1,SUMIFS('BalSht Data'!$H$2:$H$2050,'BalSht Data'!$G$2:$G$2050,$A35,'BalSht Data'!$A$2:$A$2050,AO$1),#N/A)</f>
        <v>#N/A</v>
      </c>
      <c r="AP35" s="49" t="e">
        <f>IF(AP$1,SUMIFS('BalSht Data'!$H$2:$H$2050,'BalSht Data'!$G$2:$G$2050,$A35,'BalSht Data'!$A$2:$A$2050,AP$1),#N/A)</f>
        <v>#N/A</v>
      </c>
      <c r="AQ35" s="49" t="e">
        <f>IF(AQ$1,SUMIFS('BalSht Data'!$H$2:$H$2050,'BalSht Data'!$G$2:$G$2050,$A35,'BalSht Data'!$A$2:$A$2050,AQ$1),#N/A)</f>
        <v>#N/A</v>
      </c>
      <c r="AR35" s="49" t="e">
        <f>IF(AR$1,SUMIFS('BalSht Data'!$H$2:$H$2050,'BalSht Data'!$G$2:$G$2050,$A35,'BalSht Data'!$A$2:$A$2050,AR$1),#N/A)</f>
        <v>#N/A</v>
      </c>
      <c r="AS35" s="49" t="e">
        <f>IF(AS$1,SUMIFS('BalSht Data'!$H$2:$H$2050,'BalSht Data'!$G$2:$G$2050,$A35,'BalSht Data'!$A$2:$A$2050,AS$1),#N/A)</f>
        <v>#N/A</v>
      </c>
      <c r="AT35" s="49" t="e">
        <f>IF(AT$1,SUMIFS('BalSht Data'!$H$2:$H$2050,'BalSht Data'!$G$2:$G$2050,$A35,'BalSht Data'!$A$2:$A$2050,AT$1),#N/A)</f>
        <v>#N/A</v>
      </c>
      <c r="AU35" s="49" t="e">
        <f>IF(AU$1,SUMIFS('BalSht Data'!$H$2:$H$2050,'BalSht Data'!$G$2:$G$2050,$A35,'BalSht Data'!$A$2:$A$2050,AU$1),#N/A)</f>
        <v>#N/A</v>
      </c>
      <c r="AV35" s="49" t="e">
        <f>IF(AV$1,SUMIFS('BalSht Data'!$H$2:$H$2050,'BalSht Data'!$G$2:$G$2050,$A35,'BalSht Data'!$A$2:$A$2050,AV$1),#N/A)</f>
        <v>#N/A</v>
      </c>
      <c r="AW35" s="49" t="e">
        <f>IF(AW$1,SUMIFS('BalSht Data'!$H$2:$H$2050,'BalSht Data'!$G$2:$G$2050,$A35,'BalSht Data'!$A$2:$A$2050,AW$1),#N/A)</f>
        <v>#N/A</v>
      </c>
      <c r="AX35" s="49" t="e">
        <f>IF(AX$1,SUMIFS('BalSht Data'!$H$2:$H$2050,'BalSht Data'!$G$2:$G$2050,$A35,'BalSht Data'!$A$2:$A$2050,AX$1),#N/A)</f>
        <v>#N/A</v>
      </c>
      <c r="AY35" s="49" t="e">
        <f>IF(AY$1,SUMIFS('BalSht Data'!$H$2:$H$2050,'BalSht Data'!$G$2:$G$2050,$A35,'BalSht Data'!$A$2:$A$2050,AY$1),#N/A)</f>
        <v>#N/A</v>
      </c>
      <c r="AZ35" s="49" t="e">
        <f>IF(AZ$1,SUMIFS('BalSht Data'!$H$2:$H$2050,'BalSht Data'!$G$2:$G$2050,$A35,'BalSht Data'!$A$2:$A$2050,AZ$1),#N/A)</f>
        <v>#N/A</v>
      </c>
      <c r="BA35" s="49" t="e">
        <f>IF(BA$1,SUMIFS('BalSht Data'!$H$2:$H$2050,'BalSht Data'!$G$2:$G$2050,$A35,'BalSht Data'!$A$2:$A$2050,BA$1),#N/A)</f>
        <v>#N/A</v>
      </c>
      <c r="BB35" s="49" t="e">
        <f>IF(BB$1,SUMIFS('BalSht Data'!$H$2:$H$2050,'BalSht Data'!$G$2:$G$2050,$A35,'BalSht Data'!$A$2:$A$2050,BB$1),#N/A)</f>
        <v>#N/A</v>
      </c>
      <c r="BC35" s="49" t="e">
        <f>IF(BC$1,SUMIFS('BalSht Data'!$H$2:$H$2050,'BalSht Data'!$G$2:$G$2050,$A35,'BalSht Data'!$A$2:$A$2050,BC$1),#N/A)</f>
        <v>#N/A</v>
      </c>
      <c r="BD35" s="49" t="e">
        <f>IF(BD$1,SUMIFS('BalSht Data'!$H$2:$H$2050,'BalSht Data'!$G$2:$G$2050,$A35,'BalSht Data'!$A$2:$A$2050,BD$1),#N/A)</f>
        <v>#N/A</v>
      </c>
      <c r="BE35" s="49" t="e">
        <f>IF(BE$1,SUMIFS('BalSht Data'!$H$2:$H$2050,'BalSht Data'!$G$2:$G$2050,$A35,'BalSht Data'!$A$2:$A$2050,BE$1),#N/A)</f>
        <v>#N/A</v>
      </c>
      <c r="BF35" s="49" t="e">
        <f>IF(BF$1,SUMIFS('BalSht Data'!$H$2:$H$2050,'BalSht Data'!$G$2:$G$2050,$A35,'BalSht Data'!$A$2:$A$2050,BF$1),#N/A)</f>
        <v>#N/A</v>
      </c>
      <c r="BG35" s="49" t="e">
        <f>IF(BG$1,SUMIFS('BalSht Data'!$H$2:$H$2050,'BalSht Data'!$G$2:$G$2050,$A35,'BalSht Data'!$A$2:$A$2050,BG$1),#N/A)</f>
        <v>#N/A</v>
      </c>
      <c r="BH35" s="49" t="e">
        <f>IF(BH$1,SUMIFS('BalSht Data'!$H$2:$H$2050,'BalSht Data'!$G$2:$G$2050,$A35,'BalSht Data'!$A$2:$A$2050,BH$1),#N/A)</f>
        <v>#N/A</v>
      </c>
      <c r="BI35" s="49" t="e">
        <f>IF(BI$1,SUMIFS('BalSht Data'!$H$2:$H$2050,'BalSht Data'!$G$2:$G$2050,$A35,'BalSht Data'!$A$2:$A$2050,BI$1),#N/A)</f>
        <v>#N/A</v>
      </c>
      <c r="BJ35" s="49" t="e">
        <f>IF(BJ$1,SUMIFS('BalSht Data'!$H$2:$H$2050,'BalSht Data'!$G$2:$G$2050,$A35,'BalSht Data'!$A$2:$A$2050,BJ$1),#N/A)</f>
        <v>#N/A</v>
      </c>
      <c r="BK35" s="49" t="e">
        <f>IF(BK$1,SUMIFS('BalSht Data'!$H$2:$H$2050,'BalSht Data'!$G$2:$G$2050,$A35,'BalSht Data'!$A$2:$A$2050,BK$1),#N/A)</f>
        <v>#N/A</v>
      </c>
      <c r="BL35" s="49" t="e">
        <f>IF(BL$1,SUMIFS('BalSht Data'!$H$2:$H$2050,'BalSht Data'!$G$2:$G$2050,$A35,'BalSht Data'!$A$2:$A$2050,BL$1),#N/A)</f>
        <v>#N/A</v>
      </c>
      <c r="BM35" s="49" t="e">
        <f>IF(BM$1,SUMIFS('BalSht Data'!$H$2:$H$2050,'BalSht Data'!$G$2:$G$2050,$A35,'BalSht Data'!$A$2:$A$2050,BM$1),#N/A)</f>
        <v>#N/A</v>
      </c>
      <c r="BN35" s="49" t="e">
        <f>IF(BN$1,SUMIFS('BalSht Data'!$H$2:$H$2050,'BalSht Data'!$G$2:$G$2050,$A35,'BalSht Data'!$A$2:$A$2050,BN$1),#N/A)</f>
        <v>#N/A</v>
      </c>
      <c r="BO35" s="49" t="e">
        <f>IF(BO$1,SUMIFS('BalSht Data'!$H$2:$H$2050,'BalSht Data'!$G$2:$G$2050,$A35,'BalSht Data'!$A$2:$A$2050,BO$1),#N/A)</f>
        <v>#N/A</v>
      </c>
      <c r="BP35" s="49" t="e">
        <f>IF(BP$1,SUMIFS('BalSht Data'!$H$2:$H$2050,'BalSht Data'!$G$2:$G$2050,$A35,'BalSht Data'!$A$2:$A$2050,BP$1),#N/A)</f>
        <v>#N/A</v>
      </c>
      <c r="BQ35" s="49" t="e">
        <f>IF(BQ$1,SUMIFS('BalSht Data'!$H$2:$H$2050,'BalSht Data'!$G$2:$G$2050,$A35,'BalSht Data'!$A$2:$A$2050,BQ$1),#N/A)</f>
        <v>#N/A</v>
      </c>
      <c r="BR35" s="49" t="e">
        <f>IF(BR$1,SUMIFS('BalSht Data'!$H$2:$H$2050,'BalSht Data'!$G$2:$G$2050,$A35,'BalSht Data'!$A$2:$A$2050,BR$1),#N/A)</f>
        <v>#N/A</v>
      </c>
      <c r="BS35" s="49" t="e">
        <f>IF(BS$1,SUMIFS('BalSht Data'!$H$2:$H$2050,'BalSht Data'!$G$2:$G$2050,$A35,'BalSht Data'!$A$2:$A$2050,BS$1),#N/A)</f>
        <v>#N/A</v>
      </c>
      <c r="BT35" s="49" t="e">
        <f>IF(BT$1,SUMIFS('BalSht Data'!$H$2:$H$2050,'BalSht Data'!$G$2:$G$2050,$A35,'BalSht Data'!$A$2:$A$2050,BT$1),#N/A)</f>
        <v>#N/A</v>
      </c>
      <c r="BU35" s="49" t="e">
        <f>IF(BU$1,SUMIFS('BalSht Data'!$H$2:$H$2050,'BalSht Data'!$G$2:$G$2050,$A35,'BalSht Data'!$A$2:$A$2050,BU$1),#N/A)</f>
        <v>#N/A</v>
      </c>
      <c r="BV35" s="49" t="e">
        <f>IF(BV$1,SUMIFS('BalSht Data'!$H$2:$H$2050,'BalSht Data'!$G$2:$G$2050,$A35,'BalSht Data'!$A$2:$A$2050,BV$1),#N/A)</f>
        <v>#N/A</v>
      </c>
      <c r="BW35" s="49" t="e">
        <f>IF(BW$1,SUMIFS('BalSht Data'!$H$2:$H$2050,'BalSht Data'!$G$2:$G$2050,$A35,'BalSht Data'!$A$2:$A$2050,BW$1),#N/A)</f>
        <v>#N/A</v>
      </c>
      <c r="BX35" s="49" t="e">
        <f>IF(BX$1,SUMIFS('BalSht Data'!$H$2:$H$2050,'BalSht Data'!$G$2:$G$2050,$A35,'BalSht Data'!$A$2:$A$2050,BX$1),#N/A)</f>
        <v>#N/A</v>
      </c>
      <c r="BY35" s="49" t="e">
        <f>IF(BY$1,SUMIFS('BalSht Data'!$H$2:$H$2050,'BalSht Data'!$G$2:$G$2050,$A35,'BalSht Data'!$A$2:$A$2050,BY$1),#N/A)</f>
        <v>#N/A</v>
      </c>
      <c r="BZ35" s="49" t="e">
        <f>IF(BZ$1,SUMIFS('BalSht Data'!$H$2:$H$2050,'BalSht Data'!$G$2:$G$2050,$A35,'BalSht Data'!$A$2:$A$2050,BZ$1),#N/A)</f>
        <v>#N/A</v>
      </c>
      <c r="CA35" s="49" t="e">
        <f>IF(CA$1,SUMIFS('BalSht Data'!$H$2:$H$2050,'BalSht Data'!$G$2:$G$2050,$A35,'BalSht Data'!$A$2:$A$2050,CA$1),#N/A)</f>
        <v>#N/A</v>
      </c>
      <c r="CB35" s="49" t="e">
        <f>IF(CB$1,SUMIFS('BalSht Data'!$H$2:$H$2050,'BalSht Data'!$G$2:$G$2050,$A35,'BalSht Data'!$A$2:$A$2050,CB$1),#N/A)</f>
        <v>#N/A</v>
      </c>
      <c r="CC35" s="49" t="e">
        <f>IF(CC$1,SUMIFS('BalSht Data'!$H$2:$H$2050,'BalSht Data'!$G$2:$G$2050,$A35,'BalSht Data'!$A$2:$A$2050,CC$1),#N/A)</f>
        <v>#N/A</v>
      </c>
      <c r="CD35" s="49" t="e">
        <f>IF(CD$1,SUMIFS('BalSht Data'!$H$2:$H$2050,'BalSht Data'!$G$2:$G$2050,$A35,'BalSht Data'!$A$2:$A$2050,CD$1),#N/A)</f>
        <v>#N/A</v>
      </c>
      <c r="CE35" s="49" t="e">
        <f>IF(CE$1,SUMIFS('BalSht Data'!$H$2:$H$2050,'BalSht Data'!$G$2:$G$2050,$A35,'BalSht Data'!$A$2:$A$2050,CE$1),#N/A)</f>
        <v>#N/A</v>
      </c>
      <c r="CF35" s="49" t="e">
        <f>IF(CF$1,SUMIFS('BalSht Data'!$H$2:$H$2050,'BalSht Data'!$G$2:$G$2050,$A35,'BalSht Data'!$A$2:$A$2050,CF$1),#N/A)</f>
        <v>#N/A</v>
      </c>
      <c r="CG35" s="49" t="e">
        <f>IF(CG$1,SUMIFS('BalSht Data'!$H$2:$H$2050,'BalSht Data'!$G$2:$G$2050,$A35,'BalSht Data'!$A$2:$A$2050,CG$1),#N/A)</f>
        <v>#N/A</v>
      </c>
      <c r="CH35" s="49" t="e">
        <f>IF(CH$1,SUMIFS('BalSht Data'!$H$2:$H$2050,'BalSht Data'!$G$2:$G$2050,$A35,'BalSht Data'!$A$2:$A$2050,CH$1),#N/A)</f>
        <v>#N/A</v>
      </c>
      <c r="CI35" s="49" t="e">
        <f>IF(CI$1,SUMIFS('BalSht Data'!$H$2:$H$2050,'BalSht Data'!$G$2:$G$2050,$A35,'BalSht Data'!$A$2:$A$2050,CI$1),#N/A)</f>
        <v>#N/A</v>
      </c>
      <c r="CJ35" s="49" t="e">
        <f>IF(CJ$1,SUMIFS('BalSht Data'!$H$2:$H$2050,'BalSht Data'!$G$2:$G$2050,$A35,'BalSht Data'!$A$2:$A$2050,CJ$1),#N/A)</f>
        <v>#N/A</v>
      </c>
      <c r="CK35" s="49" t="e">
        <f>IF(CK$1,SUMIFS('BalSht Data'!$H$2:$H$2050,'BalSht Data'!$G$2:$G$2050,$A35,'BalSht Data'!$A$2:$A$2050,CK$1),#N/A)</f>
        <v>#N/A</v>
      </c>
      <c r="CL35" s="49" t="e">
        <f>IF(CL$1,SUMIFS('BalSht Data'!$H$2:$H$2050,'BalSht Data'!$G$2:$G$2050,$A35,'BalSht Data'!$A$2:$A$2050,CL$1),#N/A)</f>
        <v>#N/A</v>
      </c>
      <c r="CM35" s="49" t="e">
        <f>IF(CM$1,SUMIFS('BalSht Data'!$H$2:$H$2050,'BalSht Data'!$G$2:$G$2050,$A35,'BalSht Data'!$A$2:$A$2050,CM$1),#N/A)</f>
        <v>#N/A</v>
      </c>
      <c r="CN35" s="49" t="e">
        <f>IF(CN$1,SUMIFS('BalSht Data'!$H$2:$H$2050,'BalSht Data'!$G$2:$G$2050,$A35,'BalSht Data'!$A$2:$A$2050,CN$1),#N/A)</f>
        <v>#N/A</v>
      </c>
      <c r="CO35" s="49" t="e">
        <f>IF(CO$1,SUMIFS('BalSht Data'!$H$2:$H$2050,'BalSht Data'!$G$2:$G$2050,$A35,'BalSht Data'!$A$2:$A$2050,CO$1),#N/A)</f>
        <v>#N/A</v>
      </c>
      <c r="CP35" s="49" t="e">
        <f>IF(CP$1,SUMIFS('BalSht Data'!$H$2:$H$2050,'BalSht Data'!$G$2:$G$2050,$A35,'BalSht Data'!$A$2:$A$2050,CP$1),#N/A)</f>
        <v>#N/A</v>
      </c>
      <c r="CQ35" s="49" t="e">
        <f>IF(CQ$1,SUMIFS('BalSht Data'!$H$2:$H$2050,'BalSht Data'!$G$2:$G$2050,$A35,'BalSht Data'!$A$2:$A$2050,CQ$1),#N/A)</f>
        <v>#N/A</v>
      </c>
      <c r="CR35" s="49" t="e">
        <f>IF(CR$1,SUMIFS('BalSht Data'!$H$2:$H$2050,'BalSht Data'!$G$2:$G$2050,$A35,'BalSht Data'!$A$2:$A$2050,CR$1),#N/A)</f>
        <v>#N/A</v>
      </c>
      <c r="CS35" s="49" t="e">
        <f>IF(CS$1,SUMIFS('BalSht Data'!$H$2:$H$2050,'BalSht Data'!$G$2:$G$2050,$A35,'BalSht Data'!$A$2:$A$2050,CS$1),#N/A)</f>
        <v>#N/A</v>
      </c>
      <c r="CT35" s="49" t="e">
        <f>IF(CT$1,SUMIFS('BalSht Data'!$H$2:$H$2050,'BalSht Data'!$G$2:$G$2050,$A35,'BalSht Data'!$A$2:$A$2050,CT$1),#N/A)</f>
        <v>#N/A</v>
      </c>
      <c r="CU35" s="49" t="e">
        <f>IF(CU$1,SUMIFS('BalSht Data'!$H$2:$H$2050,'BalSht Data'!$G$2:$G$2050,$A35,'BalSht Data'!$A$2:$A$2050,CU$1),#N/A)</f>
        <v>#N/A</v>
      </c>
      <c r="CV35" s="49" t="e">
        <f>IF(CV$1,SUMIFS('BalSht Data'!$H$2:$H$2050,'BalSht Data'!$G$2:$G$2050,$A35,'BalSht Data'!$A$2:$A$2050,CV$1),#N/A)</f>
        <v>#N/A</v>
      </c>
      <c r="CW35" s="49" t="e">
        <f>IF(CW$1,SUMIFS('BalSht Data'!$H$2:$H$2050,'BalSht Data'!$G$2:$G$2050,$A35,'BalSht Data'!$A$2:$A$2050,CW$1),#N/A)</f>
        <v>#N/A</v>
      </c>
      <c r="CX35" s="49" t="e">
        <f>IF(CX$1,SUMIFS('BalSht Data'!$H$2:$H$2050,'BalSht Data'!$G$2:$G$2050,$A35,'BalSht Data'!$A$2:$A$2050,CX$1),#N/A)</f>
        <v>#N/A</v>
      </c>
      <c r="CY35" s="49" t="e">
        <f>IF(CY$1,SUMIFS('BalSht Data'!$H$2:$H$2050,'BalSht Data'!$G$2:$G$2050,$A35,'BalSht Data'!$A$2:$A$2050,CY$1),#N/A)</f>
        <v>#N/A</v>
      </c>
      <c r="CZ35" s="49" t="e">
        <f>IF(CZ$1,SUMIFS('BalSht Data'!$H$2:$H$2050,'BalSht Data'!$G$2:$G$2050,$A35,'BalSht Data'!$A$2:$A$2050,CZ$1),#N/A)</f>
        <v>#N/A</v>
      </c>
      <c r="DA35" s="49" t="e">
        <f>IF(DA$1,SUMIFS('BalSht Data'!$H$2:$H$2050,'BalSht Data'!$G$2:$G$2050,$A35,'BalSht Data'!$A$2:$A$2050,DA$1),#N/A)</f>
        <v>#N/A</v>
      </c>
    </row>
    <row r="36" spans="1:105" s="40" customFormat="1" x14ac:dyDescent="0.2">
      <c r="A36" s="6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row>
    <row r="37" spans="1:105" s="50" customFormat="1" ht="15" x14ac:dyDescent="0.35">
      <c r="A37" s="64" t="s">
        <v>155</v>
      </c>
      <c r="B37" s="44">
        <f t="shared" ref="B37" si="9">+B24+SUM(B27:B35)</f>
        <v>2820891</v>
      </c>
      <c r="C37" s="44">
        <f>+C24+SUM(C27:C35)</f>
        <v>3085021</v>
      </c>
      <c r="D37" s="44">
        <f t="shared" ref="D37:BO37" si="10">+D24+SUM(D27:D35)</f>
        <v>4074753</v>
      </c>
      <c r="E37" s="44">
        <f>+E24+SUM(E27:E35)</f>
        <v>7281483</v>
      </c>
      <c r="F37" s="44">
        <f>+F24+SUM(F27:F35)</f>
        <v>7701067</v>
      </c>
      <c r="G37" s="44">
        <f>+G24+SUM(G27:G35)</f>
        <v>3114174</v>
      </c>
      <c r="H37" s="44">
        <f>+H24+SUM(H27:H35)</f>
        <v>8353048</v>
      </c>
      <c r="I37" s="44">
        <f t="shared" si="10"/>
        <v>3477521</v>
      </c>
      <c r="J37" s="44">
        <f t="shared" si="10"/>
        <v>6296206</v>
      </c>
      <c r="K37" s="44">
        <f t="shared" si="10"/>
        <v>10785628</v>
      </c>
      <c r="L37" s="44">
        <f t="shared" si="10"/>
        <v>5266952</v>
      </c>
      <c r="M37" s="44">
        <f t="shared" si="10"/>
        <v>4922396</v>
      </c>
      <c r="N37" s="44">
        <f t="shared" si="10"/>
        <v>13290099</v>
      </c>
      <c r="O37" s="44">
        <f t="shared" si="10"/>
        <v>6168013</v>
      </c>
      <c r="P37" s="44">
        <f t="shared" si="10"/>
        <v>3610169</v>
      </c>
      <c r="Q37" s="44">
        <f t="shared" si="10"/>
        <v>5001507</v>
      </c>
      <c r="R37" s="44">
        <f t="shared" si="10"/>
        <v>4331273</v>
      </c>
      <c r="S37" s="44">
        <f t="shared" si="10"/>
        <v>8738084</v>
      </c>
      <c r="T37" s="44">
        <f t="shared" si="10"/>
        <v>8911920</v>
      </c>
      <c r="U37" s="44">
        <f t="shared" si="10"/>
        <v>5393748</v>
      </c>
      <c r="V37" s="44">
        <f t="shared" si="10"/>
        <v>9114647</v>
      </c>
      <c r="W37" s="44">
        <f t="shared" si="10"/>
        <v>7540905</v>
      </c>
      <c r="X37" s="44">
        <f t="shared" si="10"/>
        <v>7330387</v>
      </c>
      <c r="Y37" s="44">
        <f t="shared" si="10"/>
        <v>8196590</v>
      </c>
      <c r="Z37" s="44">
        <f t="shared" si="10"/>
        <v>8513378</v>
      </c>
      <c r="AA37" s="44">
        <f t="shared" si="10"/>
        <v>5805624</v>
      </c>
      <c r="AB37" s="44">
        <f t="shared" si="10"/>
        <v>5797492</v>
      </c>
      <c r="AC37" s="44">
        <f t="shared" si="10"/>
        <v>12964469</v>
      </c>
      <c r="AD37" s="44">
        <f t="shared" si="10"/>
        <v>7673860</v>
      </c>
      <c r="AE37" s="44">
        <f t="shared" si="10"/>
        <v>9866627</v>
      </c>
      <c r="AF37" s="44">
        <f t="shared" si="10"/>
        <v>8022354</v>
      </c>
      <c r="AG37" s="44">
        <f t="shared" si="10"/>
        <v>11906243</v>
      </c>
      <c r="AH37" s="44">
        <f t="shared" si="10"/>
        <v>7387961</v>
      </c>
      <c r="AI37" s="44">
        <f t="shared" si="10"/>
        <v>7358713</v>
      </c>
      <c r="AJ37" s="44">
        <f>+AJ24+SUM(AJ27:AJ35)</f>
        <v>7738476</v>
      </c>
      <c r="AK37" s="44">
        <f>+AK24+SUM(AK27:AK35)</f>
        <v>247841679</v>
      </c>
      <c r="AL37" s="44" t="e">
        <f t="shared" si="10"/>
        <v>#N/A</v>
      </c>
      <c r="AM37" s="44" t="e">
        <f t="shared" si="10"/>
        <v>#N/A</v>
      </c>
      <c r="AN37" s="44" t="e">
        <f t="shared" si="10"/>
        <v>#N/A</v>
      </c>
      <c r="AO37" s="44" t="e">
        <f t="shared" si="10"/>
        <v>#N/A</v>
      </c>
      <c r="AP37" s="44" t="e">
        <f t="shared" si="10"/>
        <v>#N/A</v>
      </c>
      <c r="AQ37" s="44" t="e">
        <f t="shared" si="10"/>
        <v>#N/A</v>
      </c>
      <c r="AR37" s="44" t="e">
        <f t="shared" si="10"/>
        <v>#N/A</v>
      </c>
      <c r="AS37" s="44" t="e">
        <f t="shared" si="10"/>
        <v>#N/A</v>
      </c>
      <c r="AT37" s="44" t="e">
        <f t="shared" si="10"/>
        <v>#N/A</v>
      </c>
      <c r="AU37" s="44" t="e">
        <f t="shared" si="10"/>
        <v>#N/A</v>
      </c>
      <c r="AV37" s="44" t="e">
        <f t="shared" si="10"/>
        <v>#N/A</v>
      </c>
      <c r="AW37" s="44" t="e">
        <f t="shared" si="10"/>
        <v>#N/A</v>
      </c>
      <c r="AX37" s="44" t="e">
        <f t="shared" si="10"/>
        <v>#N/A</v>
      </c>
      <c r="AY37" s="44" t="e">
        <f t="shared" si="10"/>
        <v>#N/A</v>
      </c>
      <c r="AZ37" s="44" t="e">
        <f t="shared" si="10"/>
        <v>#N/A</v>
      </c>
      <c r="BA37" s="44" t="e">
        <f t="shared" si="10"/>
        <v>#N/A</v>
      </c>
      <c r="BB37" s="44" t="e">
        <f t="shared" si="10"/>
        <v>#N/A</v>
      </c>
      <c r="BC37" s="44" t="e">
        <f t="shared" si="10"/>
        <v>#N/A</v>
      </c>
      <c r="BD37" s="44" t="e">
        <f t="shared" si="10"/>
        <v>#N/A</v>
      </c>
      <c r="BE37" s="44" t="e">
        <f t="shared" si="10"/>
        <v>#N/A</v>
      </c>
      <c r="BF37" s="44" t="e">
        <f t="shared" si="10"/>
        <v>#N/A</v>
      </c>
      <c r="BG37" s="44" t="e">
        <f t="shared" si="10"/>
        <v>#N/A</v>
      </c>
      <c r="BH37" s="44" t="e">
        <f t="shared" si="10"/>
        <v>#N/A</v>
      </c>
      <c r="BI37" s="44" t="e">
        <f t="shared" si="10"/>
        <v>#N/A</v>
      </c>
      <c r="BJ37" s="44" t="e">
        <f t="shared" si="10"/>
        <v>#N/A</v>
      </c>
      <c r="BK37" s="44" t="e">
        <f t="shared" si="10"/>
        <v>#N/A</v>
      </c>
      <c r="BL37" s="44" t="e">
        <f t="shared" si="10"/>
        <v>#N/A</v>
      </c>
      <c r="BM37" s="44" t="e">
        <f t="shared" si="10"/>
        <v>#N/A</v>
      </c>
      <c r="BN37" s="44" t="e">
        <f t="shared" si="10"/>
        <v>#N/A</v>
      </c>
      <c r="BO37" s="44" t="e">
        <f t="shared" si="10"/>
        <v>#N/A</v>
      </c>
      <c r="BP37" s="44" t="e">
        <f t="shared" ref="BP37:DA37" si="11">+BP24+SUM(BP27:BP35)</f>
        <v>#N/A</v>
      </c>
      <c r="BQ37" s="44" t="e">
        <f t="shared" si="11"/>
        <v>#N/A</v>
      </c>
      <c r="BR37" s="44" t="e">
        <f t="shared" si="11"/>
        <v>#N/A</v>
      </c>
      <c r="BS37" s="44" t="e">
        <f t="shared" si="11"/>
        <v>#N/A</v>
      </c>
      <c r="BT37" s="44" t="e">
        <f t="shared" si="11"/>
        <v>#N/A</v>
      </c>
      <c r="BU37" s="44" t="e">
        <f t="shared" si="11"/>
        <v>#N/A</v>
      </c>
      <c r="BV37" s="44" t="e">
        <f t="shared" si="11"/>
        <v>#N/A</v>
      </c>
      <c r="BW37" s="44" t="e">
        <f t="shared" si="11"/>
        <v>#N/A</v>
      </c>
      <c r="BX37" s="44" t="e">
        <f t="shared" si="11"/>
        <v>#N/A</v>
      </c>
      <c r="BY37" s="44" t="e">
        <f t="shared" si="11"/>
        <v>#N/A</v>
      </c>
      <c r="BZ37" s="44" t="e">
        <f t="shared" si="11"/>
        <v>#N/A</v>
      </c>
      <c r="CA37" s="44" t="e">
        <f t="shared" si="11"/>
        <v>#N/A</v>
      </c>
      <c r="CB37" s="44" t="e">
        <f t="shared" si="11"/>
        <v>#N/A</v>
      </c>
      <c r="CC37" s="44" t="e">
        <f t="shared" si="11"/>
        <v>#N/A</v>
      </c>
      <c r="CD37" s="44" t="e">
        <f t="shared" si="11"/>
        <v>#N/A</v>
      </c>
      <c r="CE37" s="44" t="e">
        <f t="shared" si="11"/>
        <v>#N/A</v>
      </c>
      <c r="CF37" s="44" t="e">
        <f t="shared" si="11"/>
        <v>#N/A</v>
      </c>
      <c r="CG37" s="44" t="e">
        <f t="shared" si="11"/>
        <v>#N/A</v>
      </c>
      <c r="CH37" s="44" t="e">
        <f t="shared" si="11"/>
        <v>#N/A</v>
      </c>
      <c r="CI37" s="44" t="e">
        <f t="shared" si="11"/>
        <v>#N/A</v>
      </c>
      <c r="CJ37" s="44" t="e">
        <f t="shared" si="11"/>
        <v>#N/A</v>
      </c>
      <c r="CK37" s="44" t="e">
        <f t="shared" si="11"/>
        <v>#N/A</v>
      </c>
      <c r="CL37" s="44" t="e">
        <f t="shared" si="11"/>
        <v>#N/A</v>
      </c>
      <c r="CM37" s="44" t="e">
        <f t="shared" si="11"/>
        <v>#N/A</v>
      </c>
      <c r="CN37" s="44" t="e">
        <f t="shared" si="11"/>
        <v>#N/A</v>
      </c>
      <c r="CO37" s="44" t="e">
        <f t="shared" si="11"/>
        <v>#N/A</v>
      </c>
      <c r="CP37" s="44" t="e">
        <f t="shared" si="11"/>
        <v>#N/A</v>
      </c>
      <c r="CQ37" s="44" t="e">
        <f t="shared" si="11"/>
        <v>#N/A</v>
      </c>
      <c r="CR37" s="44" t="e">
        <f t="shared" si="11"/>
        <v>#N/A</v>
      </c>
      <c r="CS37" s="44" t="e">
        <f t="shared" si="11"/>
        <v>#N/A</v>
      </c>
      <c r="CT37" s="44" t="e">
        <f t="shared" si="11"/>
        <v>#N/A</v>
      </c>
      <c r="CU37" s="44" t="e">
        <f t="shared" si="11"/>
        <v>#N/A</v>
      </c>
      <c r="CV37" s="44" t="e">
        <f t="shared" si="11"/>
        <v>#N/A</v>
      </c>
      <c r="CW37" s="44" t="e">
        <f t="shared" si="11"/>
        <v>#N/A</v>
      </c>
      <c r="CX37" s="44" t="e">
        <f t="shared" si="11"/>
        <v>#N/A</v>
      </c>
      <c r="CY37" s="44" t="e">
        <f t="shared" si="11"/>
        <v>#N/A</v>
      </c>
      <c r="CZ37" s="44" t="e">
        <f t="shared" si="11"/>
        <v>#N/A</v>
      </c>
      <c r="DA37" s="44" t="e">
        <f t="shared" si="11"/>
        <v>#N/A</v>
      </c>
    </row>
    <row r="38" spans="1:105" s="40" customFormat="1" x14ac:dyDescent="0.2">
      <c r="A38" s="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row>
    <row r="39" spans="1:105" s="40" customFormat="1" x14ac:dyDescent="0.2">
      <c r="A39" s="61" t="s">
        <v>156</v>
      </c>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row>
    <row r="40" spans="1:105" s="43" customFormat="1" x14ac:dyDescent="0.2">
      <c r="A40" s="53" t="s">
        <v>27</v>
      </c>
      <c r="B40" s="39">
        <f>IF(B$1,SUMIFS('BalSht Data'!$H$2:$H$2050,'BalSht Data'!$G$2:$G$2050,$A40,'BalSht Data'!$A$2:$A$2050,B$1),#N/A)-14407-80195</f>
        <v>3221778</v>
      </c>
      <c r="C40" s="39">
        <f>IF(C$1,SUMIFS('BalSht Data'!$H$2:$H$2050,'BalSht Data'!$G$2:$G$2050,$A40,'BalSht Data'!$A$2:$A$2050,C$1),#N/A)-60426-25173</f>
        <v>2532901</v>
      </c>
      <c r="D40" s="39">
        <f>IF(D$1,SUMIFS('BalSht Data'!$H$2:$H$2050,'BalSht Data'!$G$2:$G$2050,$A40,'BalSht Data'!$A$2:$A$2050,D$1),#N/A)-70818-34575</f>
        <v>4514361</v>
      </c>
      <c r="E40" s="39">
        <f>IF(E$1,SUMIFS('BalSht Data'!$H$2:$H$2050,'BalSht Data'!$G$2:$G$2050,$A40,'BalSht Data'!$A$2:$A$2050,E$1),#N/A)-39033-91317</f>
        <v>3043767</v>
      </c>
      <c r="F40" s="39">
        <f>IF(F$1,SUMIFS('BalSht Data'!$H$2:$H$2050,'BalSht Data'!$G$2:$G$2050,$A40,'BalSht Data'!$A$2:$A$2050,F$1),#N/A)-58003-100537</f>
        <v>5474768</v>
      </c>
      <c r="G40" s="39">
        <f>IF(G$1,SUMIFS('BalSht Data'!$H$2:$H$2050,'BalSht Data'!$G$2:$G$2050,$A40,'BalSht Data'!$A$2:$A$2050,G$1),#N/A)-128211-23873</f>
        <v>5643701</v>
      </c>
      <c r="H40" s="39">
        <f>IF(H$1,SUMIFS('BalSht Data'!$H$2:$H$2050,'BalSht Data'!$G$2:$G$2050,$A40,'BalSht Data'!$A$2:$A$2050,H$1),#N/A)+413-73979+2669</f>
        <v>7314248</v>
      </c>
      <c r="I40" s="39">
        <f>IF(I$1,SUMIFS('BalSht Data'!$H$2:$H$2050,'BalSht Data'!$G$2:$G$2050,$A40,'BalSht Data'!$A$2:$A$2050,I$1),#N/A)-110393-19011</f>
        <v>7415506</v>
      </c>
      <c r="J40" s="39">
        <f>IF(J$1,SUMIFS('BalSht Data'!$H$2:$H$2050,'BalSht Data'!$G$2:$G$2050,$A40,'BalSht Data'!$A$2:$A$2050,J$1),#N/A)-207167-68525</f>
        <v>12344930</v>
      </c>
      <c r="K40" s="39">
        <f>IF(K$1,SUMIFS('BalSht Data'!$H$2:$H$2050,'BalSht Data'!$G$2:$G$2050,$A40,'BalSht Data'!$A$2:$A$2050,K$1),#N/A)-221644-45302+2972</f>
        <v>12216079</v>
      </c>
      <c r="L40" s="39">
        <f>IF(L$1,SUMIFS('BalSht Data'!$H$2:$H$2050,'BalSht Data'!$G$2:$G$2050,$A40,'BalSht Data'!$A$2:$A$2050,L$1),#N/A)-38898-148060</f>
        <v>8444299</v>
      </c>
      <c r="M40" s="39">
        <f>IF(M$1,SUMIFS('BalSht Data'!$H$2:$H$2050,'BalSht Data'!$G$2:$G$2050,$A40,'BalSht Data'!$A$2:$A$2050,M$1),#N/A)-166712-41519</f>
        <v>8822135</v>
      </c>
      <c r="N40" s="39">
        <f>IF(N$1,SUMIFS('BalSht Data'!$H$2:$H$2050,'BalSht Data'!$G$2:$G$2050,$A40,'BalSht Data'!$A$2:$A$2050,N$1),#N/A)-137500-95640</f>
        <v>27704761</v>
      </c>
      <c r="O40" s="39">
        <f>IF(O$1,SUMIFS('BalSht Data'!$H$2:$H$2050,'BalSht Data'!$G$2:$G$2050,$A40,'BalSht Data'!$A$2:$A$2050,O$1),#N/A)-84253-75068</f>
        <v>8386256</v>
      </c>
      <c r="P40" s="39">
        <f>IF(P$1,SUMIFS('BalSht Data'!$H$2:$H$2050,'BalSht Data'!$G$2:$G$2050,$A40,'BalSht Data'!$A$2:$A$2050,P$1),#N/A)-86033-60105</f>
        <v>5334432</v>
      </c>
      <c r="Q40" s="39">
        <f>IF(Q$1,SUMIFS('BalSht Data'!$H$2:$H$2050,'BalSht Data'!$G$2:$G$2050,$A40,'BalSht Data'!$A$2:$A$2050,Q$1),#N/A)-110769-81345</f>
        <v>8369811</v>
      </c>
      <c r="R40" s="39">
        <f>IF(R$1,SUMIFS('BalSht Data'!$H$2:$H$2050,'BalSht Data'!$G$2:$G$2050,$A40,'BalSht Data'!$A$2:$A$2050,R$1),#N/A)-123998-33850</f>
        <v>6290711</v>
      </c>
      <c r="S40" s="39">
        <f>IF(S$1,SUMIFS('BalSht Data'!$H$2:$H$2050,'BalSht Data'!$G$2:$G$2050,$A40,'BalSht Data'!$A$2:$A$2050,S$1),#N/A)-287672+6050</f>
        <v>7182263</v>
      </c>
      <c r="T40" s="39">
        <f>IF(T$1,SUMIFS('BalSht Data'!$H$2:$H$2050,'BalSht Data'!$G$2:$G$2050,$A40,'BalSht Data'!$A$2:$A$2050,T$1),#N/A)-60924+12250</f>
        <v>2057184</v>
      </c>
      <c r="U40" s="39">
        <f>IF(U$1,SUMIFS('BalSht Data'!$H$2:$H$2050,'BalSht Data'!$G$2:$G$2050,$A40,'BalSht Data'!$A$2:$A$2050,U$1),#N/A)-190327+141123</f>
        <v>3534121</v>
      </c>
      <c r="V40" s="39">
        <f>IF(V$1,SUMIFS('BalSht Data'!$H$2:$H$2050,'BalSht Data'!$G$2:$G$2050,$A40,'BalSht Data'!$A$2:$A$2050,V$1),#N/A)-74027</f>
        <v>2100834</v>
      </c>
      <c r="W40" s="39">
        <f>IF(W$1,SUMIFS('BalSht Data'!$H$2:$H$2050,'BalSht Data'!$G$2:$G$2050,$A40,'BalSht Data'!$A$2:$A$2050,W$1),#N/A)-235443+6934</f>
        <v>6386455</v>
      </c>
      <c r="X40" s="39">
        <f>IF(X$1,SUMIFS('BalSht Data'!$H$2:$H$2050,'BalSht Data'!$G$2:$G$2050,$A40,'BalSht Data'!$A$2:$A$2050,X$1),#N/A)-52931+10612</f>
        <v>1317820</v>
      </c>
      <c r="Y40" s="39">
        <f>IF(Y$1,SUMIFS('BalSht Data'!$H$2:$H$2050,'BalSht Data'!$G$2:$G$2050,$A40,'BalSht Data'!$A$2:$A$2050,Y$1),#N/A)-240173+5807</f>
        <v>6945606</v>
      </c>
      <c r="Z40" s="39">
        <f>IF(Z$1,SUMIFS('BalSht Data'!$H$2:$H$2050,'BalSht Data'!$G$2:$G$2050,$A40,'BalSht Data'!$A$2:$A$2050,Z$1),#N/A)-240876+5819</f>
        <v>7212457</v>
      </c>
      <c r="AA40" s="39">
        <f>IF(AA$1,SUMIFS('BalSht Data'!$H$2:$H$2050,'BalSht Data'!$G$2:$G$2050,$A40,'BalSht Data'!$A$2:$A$2050,AA$1),#N/A)-88349</f>
        <v>3207259</v>
      </c>
      <c r="AB40" s="39">
        <f>IF(AB$1,SUMIFS('BalSht Data'!$H$2:$H$2050,'BalSht Data'!$G$2:$G$2050,$A40,'BalSht Data'!$A$2:$A$2050,AB$1),#N/A)-278581</f>
        <v>4181574</v>
      </c>
      <c r="AC40" s="39">
        <f>5329336-7650+21561+87389</f>
        <v>5430636</v>
      </c>
      <c r="AD40" s="39">
        <f>IF(AD$1,SUMIFS('BalSht Data'!$H$2:$H$2050,'BalSht Data'!$G$2:$G$2050,$A40,'BalSht Data'!$A$2:$A$2050,AD$1),#N/A)+32506+4852-229505</f>
        <v>6636715</v>
      </c>
      <c r="AE40" s="39">
        <f>IF(AE$1,SUMIFS('BalSht Data'!$H$2:$H$2050,'BalSht Data'!$G$2:$G$2050,$A40,'BalSht Data'!$A$2:$A$2050,AE$1),#N/A)-324088+7642</f>
        <v>8186871</v>
      </c>
      <c r="AF40" s="39">
        <f>IF(AF$1,SUMIFS('BalSht Data'!$H$2:$H$2050,'BalSht Data'!$G$2:$G$2050,$A40,'BalSht Data'!$A$2:$A$2050,AF$1),#N/A)-241921-21093</f>
        <v>3032224</v>
      </c>
      <c r="AG40" s="39">
        <f>IF(AG$1,SUMIFS('BalSht Data'!$H$2:$H$2050,'BalSht Data'!$G$2:$G$2050,$A40,'BalSht Data'!$A$2:$A$2050,AG$1),#N/A)-219502+42874</f>
        <v>6832213</v>
      </c>
      <c r="AH40" s="39">
        <f>IF(AH$1,SUMIFS('BalSht Data'!$H$2:$H$2050,'BalSht Data'!$G$2:$G$2050,$A40,'BalSht Data'!$A$2:$A$2050,AH$1),#N/A)-93794+10817</f>
        <v>4574564</v>
      </c>
      <c r="AI40" s="39">
        <f>IF(AI$1,SUMIFS('BalSht Data'!$H$2:$H$2050,'BalSht Data'!$G$2:$G$2050,$A40,'BalSht Data'!$A$2:$A$2050,AI$1),#N/A)+135451-211116</f>
        <v>3186091</v>
      </c>
      <c r="AJ40" s="39">
        <f>IF(AJ$1,SUMIFS('BalSht Data'!$H$2:$H$2050,'BalSht Data'!$G$2:$G$2050,$A40,'BalSht Data'!$A$2:$A$2050,AJ$1),#N/A)-71833+16778</f>
        <v>3706691</v>
      </c>
      <c r="AK40" s="43">
        <f t="shared" ref="AK40:AK52" si="12">SUM(B40:AJ40)</f>
        <v>222786022</v>
      </c>
      <c r="AL40" s="39" t="e">
        <f>IF(AL$1,SUMIFS('BalSht Data'!$H$2:$H$2050,'BalSht Data'!$G$2:$G$2050,$A40,'BalSht Data'!$A$2:$A$2050,AL$1),#N/A)</f>
        <v>#N/A</v>
      </c>
      <c r="AM40" s="39" t="e">
        <f>IF(AM$1,SUMIFS('BalSht Data'!$H$2:$H$2050,'BalSht Data'!$G$2:$G$2050,$A40,'BalSht Data'!$A$2:$A$2050,AM$1),#N/A)</f>
        <v>#N/A</v>
      </c>
      <c r="AN40" s="39" t="e">
        <f>IF(AN$1,SUMIFS('BalSht Data'!$H$2:$H$2050,'BalSht Data'!$G$2:$G$2050,$A40,'BalSht Data'!$A$2:$A$2050,AN$1),#N/A)</f>
        <v>#N/A</v>
      </c>
      <c r="AO40" s="39" t="e">
        <f>IF(AO$1,SUMIFS('BalSht Data'!$H$2:$H$2050,'BalSht Data'!$G$2:$G$2050,$A40,'BalSht Data'!$A$2:$A$2050,AO$1),#N/A)</f>
        <v>#N/A</v>
      </c>
      <c r="AP40" s="39" t="e">
        <f>IF(AP$1,SUMIFS('BalSht Data'!$H$2:$H$2050,'BalSht Data'!$G$2:$G$2050,$A40,'BalSht Data'!$A$2:$A$2050,AP$1),#N/A)</f>
        <v>#N/A</v>
      </c>
      <c r="AQ40" s="39" t="e">
        <f>IF(AQ$1,SUMIFS('BalSht Data'!$H$2:$H$2050,'BalSht Data'!$G$2:$G$2050,$A40,'BalSht Data'!$A$2:$A$2050,AQ$1),#N/A)</f>
        <v>#N/A</v>
      </c>
      <c r="AR40" s="39" t="e">
        <f>IF(AR$1,SUMIFS('BalSht Data'!$H$2:$H$2050,'BalSht Data'!$G$2:$G$2050,$A40,'BalSht Data'!$A$2:$A$2050,AR$1),#N/A)</f>
        <v>#N/A</v>
      </c>
      <c r="AS40" s="39" t="e">
        <f>IF(AS$1,SUMIFS('BalSht Data'!$H$2:$H$2050,'BalSht Data'!$G$2:$G$2050,$A40,'BalSht Data'!$A$2:$A$2050,AS$1),#N/A)</f>
        <v>#N/A</v>
      </c>
      <c r="AT40" s="39" t="e">
        <f>IF(AT$1,SUMIFS('BalSht Data'!$H$2:$H$2050,'BalSht Data'!$G$2:$G$2050,$A40,'BalSht Data'!$A$2:$A$2050,AT$1),#N/A)</f>
        <v>#N/A</v>
      </c>
      <c r="AU40" s="39" t="e">
        <f>IF(AU$1,SUMIFS('BalSht Data'!$H$2:$H$2050,'BalSht Data'!$G$2:$G$2050,$A40,'BalSht Data'!$A$2:$A$2050,AU$1),#N/A)</f>
        <v>#N/A</v>
      </c>
      <c r="AV40" s="39" t="e">
        <f>IF(AV$1,SUMIFS('BalSht Data'!$H$2:$H$2050,'BalSht Data'!$G$2:$G$2050,$A40,'BalSht Data'!$A$2:$A$2050,AV$1),#N/A)</f>
        <v>#N/A</v>
      </c>
      <c r="AW40" s="39" t="e">
        <f>IF(AW$1,SUMIFS('BalSht Data'!$H$2:$H$2050,'BalSht Data'!$G$2:$G$2050,$A40,'BalSht Data'!$A$2:$A$2050,AW$1),#N/A)</f>
        <v>#N/A</v>
      </c>
      <c r="AX40" s="39" t="e">
        <f>IF(AX$1,SUMIFS('BalSht Data'!$H$2:$H$2050,'BalSht Data'!$G$2:$G$2050,$A40,'BalSht Data'!$A$2:$A$2050,AX$1),#N/A)</f>
        <v>#N/A</v>
      </c>
      <c r="AY40" s="39" t="e">
        <f>IF(AY$1,SUMIFS('BalSht Data'!$H$2:$H$2050,'BalSht Data'!$G$2:$G$2050,$A40,'BalSht Data'!$A$2:$A$2050,AY$1),#N/A)</f>
        <v>#N/A</v>
      </c>
      <c r="AZ40" s="39" t="e">
        <f>IF(AZ$1,SUMIFS('BalSht Data'!$H$2:$H$2050,'BalSht Data'!$G$2:$G$2050,$A40,'BalSht Data'!$A$2:$A$2050,AZ$1),#N/A)</f>
        <v>#N/A</v>
      </c>
      <c r="BA40" s="39" t="e">
        <f>IF(BA$1,SUMIFS('BalSht Data'!$H$2:$H$2050,'BalSht Data'!$G$2:$G$2050,$A40,'BalSht Data'!$A$2:$A$2050,BA$1),#N/A)</f>
        <v>#N/A</v>
      </c>
      <c r="BB40" s="39" t="e">
        <f>IF(BB$1,SUMIFS('BalSht Data'!$H$2:$H$2050,'BalSht Data'!$G$2:$G$2050,$A40,'BalSht Data'!$A$2:$A$2050,BB$1),#N/A)</f>
        <v>#N/A</v>
      </c>
      <c r="BC40" s="39" t="e">
        <f>IF(BC$1,SUMIFS('BalSht Data'!$H$2:$H$2050,'BalSht Data'!$G$2:$G$2050,$A40,'BalSht Data'!$A$2:$A$2050,BC$1),#N/A)</f>
        <v>#N/A</v>
      </c>
      <c r="BD40" s="39" t="e">
        <f>IF(BD$1,SUMIFS('BalSht Data'!$H$2:$H$2050,'BalSht Data'!$G$2:$G$2050,$A40,'BalSht Data'!$A$2:$A$2050,BD$1),#N/A)</f>
        <v>#N/A</v>
      </c>
      <c r="BE40" s="39" t="e">
        <f>IF(BE$1,SUMIFS('BalSht Data'!$H$2:$H$2050,'BalSht Data'!$G$2:$G$2050,$A40,'BalSht Data'!$A$2:$A$2050,BE$1),#N/A)</f>
        <v>#N/A</v>
      </c>
      <c r="BF40" s="39" t="e">
        <f>IF(BF$1,SUMIFS('BalSht Data'!$H$2:$H$2050,'BalSht Data'!$G$2:$G$2050,$A40,'BalSht Data'!$A$2:$A$2050,BF$1),#N/A)</f>
        <v>#N/A</v>
      </c>
      <c r="BG40" s="39" t="e">
        <f>IF(BG$1,SUMIFS('BalSht Data'!$H$2:$H$2050,'BalSht Data'!$G$2:$G$2050,$A40,'BalSht Data'!$A$2:$A$2050,BG$1),#N/A)</f>
        <v>#N/A</v>
      </c>
      <c r="BH40" s="39" t="e">
        <f>IF(BH$1,SUMIFS('BalSht Data'!$H$2:$H$2050,'BalSht Data'!$G$2:$G$2050,$A40,'BalSht Data'!$A$2:$A$2050,BH$1),#N/A)</f>
        <v>#N/A</v>
      </c>
      <c r="BI40" s="39" t="e">
        <f>IF(BI$1,SUMIFS('BalSht Data'!$H$2:$H$2050,'BalSht Data'!$G$2:$G$2050,$A40,'BalSht Data'!$A$2:$A$2050,BI$1),#N/A)</f>
        <v>#N/A</v>
      </c>
      <c r="BJ40" s="39" t="e">
        <f>IF(BJ$1,SUMIFS('BalSht Data'!$H$2:$H$2050,'BalSht Data'!$G$2:$G$2050,$A40,'BalSht Data'!$A$2:$A$2050,BJ$1),#N/A)</f>
        <v>#N/A</v>
      </c>
      <c r="BK40" s="39" t="e">
        <f>IF(BK$1,SUMIFS('BalSht Data'!$H$2:$H$2050,'BalSht Data'!$G$2:$G$2050,$A40,'BalSht Data'!$A$2:$A$2050,BK$1),#N/A)</f>
        <v>#N/A</v>
      </c>
      <c r="BL40" s="39" t="e">
        <f>IF(BL$1,SUMIFS('BalSht Data'!$H$2:$H$2050,'BalSht Data'!$G$2:$G$2050,$A40,'BalSht Data'!$A$2:$A$2050,BL$1),#N/A)</f>
        <v>#N/A</v>
      </c>
      <c r="BM40" s="39" t="e">
        <f>IF(BM$1,SUMIFS('BalSht Data'!$H$2:$H$2050,'BalSht Data'!$G$2:$G$2050,$A40,'BalSht Data'!$A$2:$A$2050,BM$1),#N/A)</f>
        <v>#N/A</v>
      </c>
      <c r="BN40" s="39" t="e">
        <f>IF(BN$1,SUMIFS('BalSht Data'!$H$2:$H$2050,'BalSht Data'!$G$2:$G$2050,$A40,'BalSht Data'!$A$2:$A$2050,BN$1),#N/A)</f>
        <v>#N/A</v>
      </c>
      <c r="BO40" s="39" t="e">
        <f>IF(BO$1,SUMIFS('BalSht Data'!$H$2:$H$2050,'BalSht Data'!$G$2:$G$2050,$A40,'BalSht Data'!$A$2:$A$2050,BO$1),#N/A)</f>
        <v>#N/A</v>
      </c>
      <c r="BP40" s="39" t="e">
        <f>IF(BP$1,SUMIFS('BalSht Data'!$H$2:$H$2050,'BalSht Data'!$G$2:$G$2050,$A40,'BalSht Data'!$A$2:$A$2050,BP$1),#N/A)</f>
        <v>#N/A</v>
      </c>
      <c r="BQ40" s="39" t="e">
        <f>IF(BQ$1,SUMIFS('BalSht Data'!$H$2:$H$2050,'BalSht Data'!$G$2:$G$2050,$A40,'BalSht Data'!$A$2:$A$2050,BQ$1),#N/A)</f>
        <v>#N/A</v>
      </c>
      <c r="BR40" s="39" t="e">
        <f>IF(BR$1,SUMIFS('BalSht Data'!$H$2:$H$2050,'BalSht Data'!$G$2:$G$2050,$A40,'BalSht Data'!$A$2:$A$2050,BR$1),#N/A)</f>
        <v>#N/A</v>
      </c>
      <c r="BS40" s="39" t="e">
        <f>IF(BS$1,SUMIFS('BalSht Data'!$H$2:$H$2050,'BalSht Data'!$G$2:$G$2050,$A40,'BalSht Data'!$A$2:$A$2050,BS$1),#N/A)</f>
        <v>#N/A</v>
      </c>
      <c r="BT40" s="39" t="e">
        <f>IF(BT$1,SUMIFS('BalSht Data'!$H$2:$H$2050,'BalSht Data'!$G$2:$G$2050,$A40,'BalSht Data'!$A$2:$A$2050,BT$1),#N/A)</f>
        <v>#N/A</v>
      </c>
      <c r="BU40" s="39" t="e">
        <f>IF(BU$1,SUMIFS('BalSht Data'!$H$2:$H$2050,'BalSht Data'!$G$2:$G$2050,$A40,'BalSht Data'!$A$2:$A$2050,BU$1),#N/A)</f>
        <v>#N/A</v>
      </c>
      <c r="BV40" s="39" t="e">
        <f>IF(BV$1,SUMIFS('BalSht Data'!$H$2:$H$2050,'BalSht Data'!$G$2:$G$2050,$A40,'BalSht Data'!$A$2:$A$2050,BV$1),#N/A)</f>
        <v>#N/A</v>
      </c>
      <c r="BW40" s="39" t="e">
        <f>IF(BW$1,SUMIFS('BalSht Data'!$H$2:$H$2050,'BalSht Data'!$G$2:$G$2050,$A40,'BalSht Data'!$A$2:$A$2050,BW$1),#N/A)</f>
        <v>#N/A</v>
      </c>
      <c r="BX40" s="39" t="e">
        <f>IF(BX$1,SUMIFS('BalSht Data'!$H$2:$H$2050,'BalSht Data'!$G$2:$G$2050,$A40,'BalSht Data'!$A$2:$A$2050,BX$1),#N/A)</f>
        <v>#N/A</v>
      </c>
      <c r="BY40" s="39" t="e">
        <f>IF(BY$1,SUMIFS('BalSht Data'!$H$2:$H$2050,'BalSht Data'!$G$2:$G$2050,$A40,'BalSht Data'!$A$2:$A$2050,BY$1),#N/A)</f>
        <v>#N/A</v>
      </c>
      <c r="BZ40" s="39" t="e">
        <f>IF(BZ$1,SUMIFS('BalSht Data'!$H$2:$H$2050,'BalSht Data'!$G$2:$G$2050,$A40,'BalSht Data'!$A$2:$A$2050,BZ$1),#N/A)</f>
        <v>#N/A</v>
      </c>
      <c r="CA40" s="39" t="e">
        <f>IF(CA$1,SUMIFS('BalSht Data'!$H$2:$H$2050,'BalSht Data'!$G$2:$G$2050,$A40,'BalSht Data'!$A$2:$A$2050,CA$1),#N/A)</f>
        <v>#N/A</v>
      </c>
      <c r="CB40" s="39" t="e">
        <f>IF(CB$1,SUMIFS('BalSht Data'!$H$2:$H$2050,'BalSht Data'!$G$2:$G$2050,$A40,'BalSht Data'!$A$2:$A$2050,CB$1),#N/A)</f>
        <v>#N/A</v>
      </c>
      <c r="CC40" s="39" t="e">
        <f>IF(CC$1,SUMIFS('BalSht Data'!$H$2:$H$2050,'BalSht Data'!$G$2:$G$2050,$A40,'BalSht Data'!$A$2:$A$2050,CC$1),#N/A)</f>
        <v>#N/A</v>
      </c>
      <c r="CD40" s="39" t="e">
        <f>IF(CD$1,SUMIFS('BalSht Data'!$H$2:$H$2050,'BalSht Data'!$G$2:$G$2050,$A40,'BalSht Data'!$A$2:$A$2050,CD$1),#N/A)</f>
        <v>#N/A</v>
      </c>
      <c r="CE40" s="39" t="e">
        <f>IF(CE$1,SUMIFS('BalSht Data'!$H$2:$H$2050,'BalSht Data'!$G$2:$G$2050,$A40,'BalSht Data'!$A$2:$A$2050,CE$1),#N/A)</f>
        <v>#N/A</v>
      </c>
      <c r="CF40" s="39" t="e">
        <f>IF(CF$1,SUMIFS('BalSht Data'!$H$2:$H$2050,'BalSht Data'!$G$2:$G$2050,$A40,'BalSht Data'!$A$2:$A$2050,CF$1),#N/A)</f>
        <v>#N/A</v>
      </c>
      <c r="CG40" s="39" t="e">
        <f>IF(CG$1,SUMIFS('BalSht Data'!$H$2:$H$2050,'BalSht Data'!$G$2:$G$2050,$A40,'BalSht Data'!$A$2:$A$2050,CG$1),#N/A)</f>
        <v>#N/A</v>
      </c>
      <c r="CH40" s="39" t="e">
        <f>IF(CH$1,SUMIFS('BalSht Data'!$H$2:$H$2050,'BalSht Data'!$G$2:$G$2050,$A40,'BalSht Data'!$A$2:$A$2050,CH$1),#N/A)</f>
        <v>#N/A</v>
      </c>
      <c r="CI40" s="39" t="e">
        <f>IF(CI$1,SUMIFS('BalSht Data'!$H$2:$H$2050,'BalSht Data'!$G$2:$G$2050,$A40,'BalSht Data'!$A$2:$A$2050,CI$1),#N/A)</f>
        <v>#N/A</v>
      </c>
      <c r="CJ40" s="39" t="e">
        <f>IF(CJ$1,SUMIFS('BalSht Data'!$H$2:$H$2050,'BalSht Data'!$G$2:$G$2050,$A40,'BalSht Data'!$A$2:$A$2050,CJ$1),#N/A)</f>
        <v>#N/A</v>
      </c>
      <c r="CK40" s="39" t="e">
        <f>IF(CK$1,SUMIFS('BalSht Data'!$H$2:$H$2050,'BalSht Data'!$G$2:$G$2050,$A40,'BalSht Data'!$A$2:$A$2050,CK$1),#N/A)</f>
        <v>#N/A</v>
      </c>
      <c r="CL40" s="39" t="e">
        <f>IF(CL$1,SUMIFS('BalSht Data'!$H$2:$H$2050,'BalSht Data'!$G$2:$G$2050,$A40,'BalSht Data'!$A$2:$A$2050,CL$1),#N/A)</f>
        <v>#N/A</v>
      </c>
      <c r="CM40" s="39" t="e">
        <f>IF(CM$1,SUMIFS('BalSht Data'!$H$2:$H$2050,'BalSht Data'!$G$2:$G$2050,$A40,'BalSht Data'!$A$2:$A$2050,CM$1),#N/A)</f>
        <v>#N/A</v>
      </c>
      <c r="CN40" s="39" t="e">
        <f>IF(CN$1,SUMIFS('BalSht Data'!$H$2:$H$2050,'BalSht Data'!$G$2:$G$2050,$A40,'BalSht Data'!$A$2:$A$2050,CN$1),#N/A)</f>
        <v>#N/A</v>
      </c>
      <c r="CO40" s="39" t="e">
        <f>IF(CO$1,SUMIFS('BalSht Data'!$H$2:$H$2050,'BalSht Data'!$G$2:$G$2050,$A40,'BalSht Data'!$A$2:$A$2050,CO$1),#N/A)</f>
        <v>#N/A</v>
      </c>
      <c r="CP40" s="39" t="e">
        <f>IF(CP$1,SUMIFS('BalSht Data'!$H$2:$H$2050,'BalSht Data'!$G$2:$G$2050,$A40,'BalSht Data'!$A$2:$A$2050,CP$1),#N/A)</f>
        <v>#N/A</v>
      </c>
      <c r="CQ40" s="39" t="e">
        <f>IF(CQ$1,SUMIFS('BalSht Data'!$H$2:$H$2050,'BalSht Data'!$G$2:$G$2050,$A40,'BalSht Data'!$A$2:$A$2050,CQ$1),#N/A)</f>
        <v>#N/A</v>
      </c>
      <c r="CR40" s="39" t="e">
        <f>IF(CR$1,SUMIFS('BalSht Data'!$H$2:$H$2050,'BalSht Data'!$G$2:$G$2050,$A40,'BalSht Data'!$A$2:$A$2050,CR$1),#N/A)</f>
        <v>#N/A</v>
      </c>
      <c r="CS40" s="39" t="e">
        <f>IF(CS$1,SUMIFS('BalSht Data'!$H$2:$H$2050,'BalSht Data'!$G$2:$G$2050,$A40,'BalSht Data'!$A$2:$A$2050,CS$1),#N/A)</f>
        <v>#N/A</v>
      </c>
      <c r="CT40" s="39" t="e">
        <f>IF(CT$1,SUMIFS('BalSht Data'!$H$2:$H$2050,'BalSht Data'!$G$2:$G$2050,$A40,'BalSht Data'!$A$2:$A$2050,CT$1),#N/A)</f>
        <v>#N/A</v>
      </c>
      <c r="CU40" s="39" t="e">
        <f>IF(CU$1,SUMIFS('BalSht Data'!$H$2:$H$2050,'BalSht Data'!$G$2:$G$2050,$A40,'BalSht Data'!$A$2:$A$2050,CU$1),#N/A)</f>
        <v>#N/A</v>
      </c>
      <c r="CV40" s="39" t="e">
        <f>IF(CV$1,SUMIFS('BalSht Data'!$H$2:$H$2050,'BalSht Data'!$G$2:$G$2050,$A40,'BalSht Data'!$A$2:$A$2050,CV$1),#N/A)</f>
        <v>#N/A</v>
      </c>
      <c r="CW40" s="39" t="e">
        <f>IF(CW$1,SUMIFS('BalSht Data'!$H$2:$H$2050,'BalSht Data'!$G$2:$G$2050,$A40,'BalSht Data'!$A$2:$A$2050,CW$1),#N/A)</f>
        <v>#N/A</v>
      </c>
      <c r="CX40" s="39" t="e">
        <f>IF(CX$1,SUMIFS('BalSht Data'!$H$2:$H$2050,'BalSht Data'!$G$2:$G$2050,$A40,'BalSht Data'!$A$2:$A$2050,CX$1),#N/A)</f>
        <v>#N/A</v>
      </c>
      <c r="CY40" s="39" t="e">
        <f>IF(CY$1,SUMIFS('BalSht Data'!$H$2:$H$2050,'BalSht Data'!$G$2:$G$2050,$A40,'BalSht Data'!$A$2:$A$2050,CY$1),#N/A)</f>
        <v>#N/A</v>
      </c>
      <c r="CZ40" s="39" t="e">
        <f>IF(CZ$1,SUMIFS('BalSht Data'!$H$2:$H$2050,'BalSht Data'!$G$2:$G$2050,$A40,'BalSht Data'!$A$2:$A$2050,CZ$1),#N/A)</f>
        <v>#N/A</v>
      </c>
      <c r="DA40" s="39" t="e">
        <f>IF(DA$1,SUMIFS('BalSht Data'!$H$2:$H$2050,'BalSht Data'!$G$2:$G$2050,$A40,'BalSht Data'!$A$2:$A$2050,DA$1),#N/A)</f>
        <v>#N/A</v>
      </c>
    </row>
    <row r="41" spans="1:105" s="40" customFormat="1" hidden="1" x14ac:dyDescent="0.2">
      <c r="A41" s="53" t="s">
        <v>143</v>
      </c>
      <c r="B41" s="43">
        <f>IF(B$1,SUMIFS('BalSht Data'!$H$2:$H$2050,'BalSht Data'!$G$2:$G$2050,$A41,'BalSht Data'!$A$2:$A$2050,B$1),#N/A)</f>
        <v>0</v>
      </c>
      <c r="C41" s="43">
        <f>IF(C$1,SUMIFS('BalSht Data'!$H$2:$H$2050,'BalSht Data'!$G$2:$G$2050,$A41,'BalSht Data'!$A$2:$A$2050,C$1),#N/A)</f>
        <v>0</v>
      </c>
      <c r="D41" s="43">
        <f>IF(D$1,SUMIFS('BalSht Data'!$H$2:$H$2050,'BalSht Data'!$G$2:$G$2050,$A41,'BalSht Data'!$A$2:$A$2050,D$1),#N/A)</f>
        <v>0</v>
      </c>
      <c r="E41" s="43">
        <f>IF(E$1,SUMIFS('BalSht Data'!$H$2:$H$2050,'BalSht Data'!$G$2:$G$2050,$A41,'BalSht Data'!$A$2:$A$2050,E$1),#N/A)</f>
        <v>0</v>
      </c>
      <c r="F41" s="43">
        <f>IF(F$1,SUMIFS('BalSht Data'!$H$2:$H$2050,'BalSht Data'!$G$2:$G$2050,$A41,'BalSht Data'!$A$2:$A$2050,F$1),#N/A)</f>
        <v>0</v>
      </c>
      <c r="G41" s="43">
        <f>IF(G$1,SUMIFS('BalSht Data'!$H$2:$H$2050,'BalSht Data'!$G$2:$G$2050,$A41,'BalSht Data'!$A$2:$A$2050,G$1),#N/A)</f>
        <v>0</v>
      </c>
      <c r="H41" s="43">
        <f>IF(H$1,SUMIFS('BalSht Data'!$H$2:$H$2050,'BalSht Data'!$G$2:$G$2050,$A41,'BalSht Data'!$A$2:$A$2050,H$1),#N/A)</f>
        <v>0</v>
      </c>
      <c r="I41" s="43">
        <f>IF(I$1,SUMIFS('BalSht Data'!$H$2:$H$2050,'BalSht Data'!$G$2:$G$2050,$A41,'BalSht Data'!$A$2:$A$2050,I$1),#N/A)</f>
        <v>0</v>
      </c>
      <c r="J41" s="43">
        <f>IF(J$1,SUMIFS('BalSht Data'!$H$2:$H$2050,'BalSht Data'!$G$2:$G$2050,$A41,'BalSht Data'!$A$2:$A$2050,J$1),#N/A)</f>
        <v>0</v>
      </c>
      <c r="K41" s="43">
        <f>IF(K$1,SUMIFS('BalSht Data'!$H$2:$H$2050,'BalSht Data'!$G$2:$G$2050,$A41,'BalSht Data'!$A$2:$A$2050,K$1),#N/A)</f>
        <v>0</v>
      </c>
      <c r="L41" s="43">
        <f>IF(L$1,SUMIFS('BalSht Data'!$H$2:$H$2050,'BalSht Data'!$G$2:$G$2050,$A41,'BalSht Data'!$A$2:$A$2050,L$1),#N/A)</f>
        <v>0</v>
      </c>
      <c r="M41" s="43">
        <f>IF(M$1,SUMIFS('BalSht Data'!$H$2:$H$2050,'BalSht Data'!$G$2:$G$2050,$A41,'BalSht Data'!$A$2:$A$2050,M$1),#N/A)</f>
        <v>0</v>
      </c>
      <c r="N41" s="43">
        <f>IF(N$1,SUMIFS('BalSht Data'!$H$2:$H$2050,'BalSht Data'!$G$2:$G$2050,$A41,'BalSht Data'!$A$2:$A$2050,N$1),#N/A)</f>
        <v>0</v>
      </c>
      <c r="O41" s="43">
        <f>IF(O$1,SUMIFS('BalSht Data'!$H$2:$H$2050,'BalSht Data'!$G$2:$G$2050,$A41,'BalSht Data'!$A$2:$A$2050,O$1),#N/A)</f>
        <v>0</v>
      </c>
      <c r="P41" s="43">
        <f>IF(P$1,SUMIFS('BalSht Data'!$H$2:$H$2050,'BalSht Data'!$G$2:$G$2050,$A41,'BalSht Data'!$A$2:$A$2050,P$1),#N/A)</f>
        <v>0</v>
      </c>
      <c r="Q41" s="43">
        <f>IF(Q$1,SUMIFS('BalSht Data'!$H$2:$H$2050,'BalSht Data'!$G$2:$G$2050,$A41,'BalSht Data'!$A$2:$A$2050,Q$1),#N/A)</f>
        <v>0</v>
      </c>
      <c r="R41" s="43">
        <f>IF(R$1,SUMIFS('BalSht Data'!$H$2:$H$2050,'BalSht Data'!$G$2:$G$2050,$A41,'BalSht Data'!$A$2:$A$2050,R$1),#N/A)</f>
        <v>0</v>
      </c>
      <c r="S41" s="43">
        <f>IF(S$1,SUMIFS('BalSht Data'!$H$2:$H$2050,'BalSht Data'!$G$2:$G$2050,$A41,'BalSht Data'!$A$2:$A$2050,S$1),#N/A)</f>
        <v>0</v>
      </c>
      <c r="T41" s="43">
        <f>IF(T$1,SUMIFS('BalSht Data'!$H$2:$H$2050,'BalSht Data'!$G$2:$G$2050,$A41,'BalSht Data'!$A$2:$A$2050,T$1),#N/A)</f>
        <v>0</v>
      </c>
      <c r="U41" s="43">
        <f>IF(U$1,SUMIFS('BalSht Data'!$H$2:$H$2050,'BalSht Data'!$G$2:$G$2050,$A41,'BalSht Data'!$A$2:$A$2050,U$1),#N/A)</f>
        <v>0</v>
      </c>
      <c r="V41" s="43">
        <f>IF(V$1,SUMIFS('BalSht Data'!$H$2:$H$2050,'BalSht Data'!$G$2:$G$2050,$A41,'BalSht Data'!$A$2:$A$2050,V$1),#N/A)</f>
        <v>0</v>
      </c>
      <c r="W41" s="43">
        <f>IF(W$1,SUMIFS('BalSht Data'!$H$2:$H$2050,'BalSht Data'!$G$2:$G$2050,$A41,'BalSht Data'!$A$2:$A$2050,W$1),#N/A)</f>
        <v>0</v>
      </c>
      <c r="X41" s="43">
        <f>IF(X$1,SUMIFS('BalSht Data'!$H$2:$H$2050,'BalSht Data'!$G$2:$G$2050,$A41,'BalSht Data'!$A$2:$A$2050,X$1),#N/A)</f>
        <v>0</v>
      </c>
      <c r="Y41" s="43">
        <f>IF(Y$1,SUMIFS('BalSht Data'!$H$2:$H$2050,'BalSht Data'!$G$2:$G$2050,$A41,'BalSht Data'!$A$2:$A$2050,Y$1),#N/A)</f>
        <v>0</v>
      </c>
      <c r="Z41" s="43">
        <f>IF(Z$1,SUMIFS('BalSht Data'!$H$2:$H$2050,'BalSht Data'!$G$2:$G$2050,$A41,'BalSht Data'!$A$2:$A$2050,Z$1),#N/A)</f>
        <v>0</v>
      </c>
      <c r="AA41" s="43">
        <f>IF(AA$1,SUMIFS('BalSht Data'!$H$2:$H$2050,'BalSht Data'!$G$2:$G$2050,$A41,'BalSht Data'!$A$2:$A$2050,AA$1),#N/A)</f>
        <v>0</v>
      </c>
      <c r="AB41" s="43">
        <f>IF(AB$1,SUMIFS('BalSht Data'!$H$2:$H$2050,'BalSht Data'!$G$2:$G$2050,$A41,'BalSht Data'!$A$2:$A$2050,AB$1),#N/A)</f>
        <v>0</v>
      </c>
      <c r="AC41" s="43">
        <f>IF(AC$1,SUMIFS('BalSht Data'!$H$2:$H$2050,'BalSht Data'!$G$2:$G$2050,$A41,'BalSht Data'!$A$2:$A$2050,AC$1),#N/A)</f>
        <v>0</v>
      </c>
      <c r="AD41" s="43">
        <f>IF(AD$1,SUMIFS('BalSht Data'!$H$2:$H$2050,'BalSht Data'!$G$2:$G$2050,$A41,'BalSht Data'!$A$2:$A$2050,AD$1),#N/A)</f>
        <v>0</v>
      </c>
      <c r="AE41" s="43">
        <f>IF(AE$1,SUMIFS('BalSht Data'!$H$2:$H$2050,'BalSht Data'!$G$2:$G$2050,$A41,'BalSht Data'!$A$2:$A$2050,AE$1),#N/A)</f>
        <v>0</v>
      </c>
      <c r="AF41" s="43">
        <f>IF(AF$1,SUMIFS('BalSht Data'!$H$2:$H$2050,'BalSht Data'!$G$2:$G$2050,$A41,'BalSht Data'!$A$2:$A$2050,AF$1),#N/A)</f>
        <v>0</v>
      </c>
      <c r="AG41" s="43">
        <f>IF(AG$1,SUMIFS('BalSht Data'!$H$2:$H$2050,'BalSht Data'!$G$2:$G$2050,$A41,'BalSht Data'!$A$2:$A$2050,AG$1),#N/A)</f>
        <v>0</v>
      </c>
      <c r="AH41" s="43">
        <f>IF(AH$1,SUMIFS('BalSht Data'!$H$2:$H$2050,'BalSht Data'!$G$2:$G$2050,$A41,'BalSht Data'!$A$2:$A$2050,AH$1),#N/A)</f>
        <v>0</v>
      </c>
      <c r="AI41" s="43">
        <f>IF(AI$1,SUMIFS('BalSht Data'!$H$2:$H$2050,'BalSht Data'!$G$2:$G$2050,$A41,'BalSht Data'!$A$2:$A$2050,AI$1),#N/A)</f>
        <v>0</v>
      </c>
      <c r="AJ41" s="43">
        <f>IF(AJ$1,SUMIFS('BalSht Data'!$H$2:$H$2050,'BalSht Data'!$G$2:$G$2050,$A41,'BalSht Data'!$A$2:$A$2050,AJ$1),#N/A)</f>
        <v>0</v>
      </c>
      <c r="AK41" s="43">
        <f t="shared" si="12"/>
        <v>0</v>
      </c>
      <c r="AL41" s="43" t="e">
        <f>IF(AL$1,SUMIFS('BalSht Data'!$H$2:$H$2050,'BalSht Data'!$G$2:$G$2050,$A41,'BalSht Data'!$A$2:$A$2050,AL$1),#N/A)</f>
        <v>#N/A</v>
      </c>
      <c r="AM41" s="43" t="e">
        <f>IF(AM$1,SUMIFS('BalSht Data'!$H$2:$H$2050,'BalSht Data'!$G$2:$G$2050,$A41,'BalSht Data'!$A$2:$A$2050,AM$1),#N/A)</f>
        <v>#N/A</v>
      </c>
      <c r="AN41" s="43" t="e">
        <f>IF(AN$1,SUMIFS('BalSht Data'!$H$2:$H$2050,'BalSht Data'!$G$2:$G$2050,$A41,'BalSht Data'!$A$2:$A$2050,AN$1),#N/A)</f>
        <v>#N/A</v>
      </c>
      <c r="AO41" s="43" t="e">
        <f>IF(AO$1,SUMIFS('BalSht Data'!$H$2:$H$2050,'BalSht Data'!$G$2:$G$2050,$A41,'BalSht Data'!$A$2:$A$2050,AO$1),#N/A)</f>
        <v>#N/A</v>
      </c>
      <c r="AP41" s="43" t="e">
        <f>IF(AP$1,SUMIFS('BalSht Data'!$H$2:$H$2050,'BalSht Data'!$G$2:$G$2050,$A41,'BalSht Data'!$A$2:$A$2050,AP$1),#N/A)</f>
        <v>#N/A</v>
      </c>
      <c r="AQ41" s="43" t="e">
        <f>IF(AQ$1,SUMIFS('BalSht Data'!$H$2:$H$2050,'BalSht Data'!$G$2:$G$2050,$A41,'BalSht Data'!$A$2:$A$2050,AQ$1),#N/A)</f>
        <v>#N/A</v>
      </c>
      <c r="AR41" s="43" t="e">
        <f>IF(AR$1,SUMIFS('BalSht Data'!$H$2:$H$2050,'BalSht Data'!$G$2:$G$2050,$A41,'BalSht Data'!$A$2:$A$2050,AR$1),#N/A)</f>
        <v>#N/A</v>
      </c>
      <c r="AS41" s="43" t="e">
        <f>IF(AS$1,SUMIFS('BalSht Data'!$H$2:$H$2050,'BalSht Data'!$G$2:$G$2050,$A41,'BalSht Data'!$A$2:$A$2050,AS$1),#N/A)</f>
        <v>#N/A</v>
      </c>
      <c r="AT41" s="43" t="e">
        <f>IF(AT$1,SUMIFS('BalSht Data'!$H$2:$H$2050,'BalSht Data'!$G$2:$G$2050,$A41,'BalSht Data'!$A$2:$A$2050,AT$1),#N/A)</f>
        <v>#N/A</v>
      </c>
      <c r="AU41" s="43" t="e">
        <f>IF(AU$1,SUMIFS('BalSht Data'!$H$2:$H$2050,'BalSht Data'!$G$2:$G$2050,$A41,'BalSht Data'!$A$2:$A$2050,AU$1),#N/A)</f>
        <v>#N/A</v>
      </c>
      <c r="AV41" s="43" t="e">
        <f>IF(AV$1,SUMIFS('BalSht Data'!$H$2:$H$2050,'BalSht Data'!$G$2:$G$2050,$A41,'BalSht Data'!$A$2:$A$2050,AV$1),#N/A)</f>
        <v>#N/A</v>
      </c>
      <c r="AW41" s="43" t="e">
        <f>IF(AW$1,SUMIFS('BalSht Data'!$H$2:$H$2050,'BalSht Data'!$G$2:$G$2050,$A41,'BalSht Data'!$A$2:$A$2050,AW$1),#N/A)</f>
        <v>#N/A</v>
      </c>
      <c r="AX41" s="43" t="e">
        <f>IF(AX$1,SUMIFS('BalSht Data'!$H$2:$H$2050,'BalSht Data'!$G$2:$G$2050,$A41,'BalSht Data'!$A$2:$A$2050,AX$1),#N/A)</f>
        <v>#N/A</v>
      </c>
      <c r="AY41" s="43" t="e">
        <f>IF(AY$1,SUMIFS('BalSht Data'!$H$2:$H$2050,'BalSht Data'!$G$2:$G$2050,$A41,'BalSht Data'!$A$2:$A$2050,AY$1),#N/A)</f>
        <v>#N/A</v>
      </c>
      <c r="AZ41" s="43" t="e">
        <f>IF(AZ$1,SUMIFS('BalSht Data'!$H$2:$H$2050,'BalSht Data'!$G$2:$G$2050,$A41,'BalSht Data'!$A$2:$A$2050,AZ$1),#N/A)</f>
        <v>#N/A</v>
      </c>
      <c r="BA41" s="43" t="e">
        <f>IF(BA$1,SUMIFS('BalSht Data'!$H$2:$H$2050,'BalSht Data'!$G$2:$G$2050,$A41,'BalSht Data'!$A$2:$A$2050,BA$1),#N/A)</f>
        <v>#N/A</v>
      </c>
      <c r="BB41" s="43" t="e">
        <f>IF(BB$1,SUMIFS('BalSht Data'!$H$2:$H$2050,'BalSht Data'!$G$2:$G$2050,$A41,'BalSht Data'!$A$2:$A$2050,BB$1),#N/A)</f>
        <v>#N/A</v>
      </c>
      <c r="BC41" s="43" t="e">
        <f>IF(BC$1,SUMIFS('BalSht Data'!$H$2:$H$2050,'BalSht Data'!$G$2:$G$2050,$A41,'BalSht Data'!$A$2:$A$2050,BC$1),#N/A)</f>
        <v>#N/A</v>
      </c>
      <c r="BD41" s="43" t="e">
        <f>IF(BD$1,SUMIFS('BalSht Data'!$H$2:$H$2050,'BalSht Data'!$G$2:$G$2050,$A41,'BalSht Data'!$A$2:$A$2050,BD$1),#N/A)</f>
        <v>#N/A</v>
      </c>
      <c r="BE41" s="43" t="e">
        <f>IF(BE$1,SUMIFS('BalSht Data'!$H$2:$H$2050,'BalSht Data'!$G$2:$G$2050,$A41,'BalSht Data'!$A$2:$A$2050,BE$1),#N/A)</f>
        <v>#N/A</v>
      </c>
      <c r="BF41" s="43" t="e">
        <f>IF(BF$1,SUMIFS('BalSht Data'!$H$2:$H$2050,'BalSht Data'!$G$2:$G$2050,$A41,'BalSht Data'!$A$2:$A$2050,BF$1),#N/A)</f>
        <v>#N/A</v>
      </c>
      <c r="BG41" s="43" t="e">
        <f>IF(BG$1,SUMIFS('BalSht Data'!$H$2:$H$2050,'BalSht Data'!$G$2:$G$2050,$A41,'BalSht Data'!$A$2:$A$2050,BG$1),#N/A)</f>
        <v>#N/A</v>
      </c>
      <c r="BH41" s="43" t="e">
        <f>IF(BH$1,SUMIFS('BalSht Data'!$H$2:$H$2050,'BalSht Data'!$G$2:$G$2050,$A41,'BalSht Data'!$A$2:$A$2050,BH$1),#N/A)</f>
        <v>#N/A</v>
      </c>
      <c r="BI41" s="43" t="e">
        <f>IF(BI$1,SUMIFS('BalSht Data'!$H$2:$H$2050,'BalSht Data'!$G$2:$G$2050,$A41,'BalSht Data'!$A$2:$A$2050,BI$1),#N/A)</f>
        <v>#N/A</v>
      </c>
      <c r="BJ41" s="43" t="e">
        <f>IF(BJ$1,SUMIFS('BalSht Data'!$H$2:$H$2050,'BalSht Data'!$G$2:$G$2050,$A41,'BalSht Data'!$A$2:$A$2050,BJ$1),#N/A)</f>
        <v>#N/A</v>
      </c>
      <c r="BK41" s="43" t="e">
        <f>IF(BK$1,SUMIFS('BalSht Data'!$H$2:$H$2050,'BalSht Data'!$G$2:$G$2050,$A41,'BalSht Data'!$A$2:$A$2050,BK$1),#N/A)</f>
        <v>#N/A</v>
      </c>
      <c r="BL41" s="43" t="e">
        <f>IF(BL$1,SUMIFS('BalSht Data'!$H$2:$H$2050,'BalSht Data'!$G$2:$G$2050,$A41,'BalSht Data'!$A$2:$A$2050,BL$1),#N/A)</f>
        <v>#N/A</v>
      </c>
      <c r="BM41" s="43" t="e">
        <f>IF(BM$1,SUMIFS('BalSht Data'!$H$2:$H$2050,'BalSht Data'!$G$2:$G$2050,$A41,'BalSht Data'!$A$2:$A$2050,BM$1),#N/A)</f>
        <v>#N/A</v>
      </c>
      <c r="BN41" s="43" t="e">
        <f>IF(BN$1,SUMIFS('BalSht Data'!$H$2:$H$2050,'BalSht Data'!$G$2:$G$2050,$A41,'BalSht Data'!$A$2:$A$2050,BN$1),#N/A)</f>
        <v>#N/A</v>
      </c>
      <c r="BO41" s="43" t="e">
        <f>IF(BO$1,SUMIFS('BalSht Data'!$H$2:$H$2050,'BalSht Data'!$G$2:$G$2050,$A41,'BalSht Data'!$A$2:$A$2050,BO$1),#N/A)</f>
        <v>#N/A</v>
      </c>
      <c r="BP41" s="43" t="e">
        <f>IF(BP$1,SUMIFS('BalSht Data'!$H$2:$H$2050,'BalSht Data'!$G$2:$G$2050,$A41,'BalSht Data'!$A$2:$A$2050,BP$1),#N/A)</f>
        <v>#N/A</v>
      </c>
      <c r="BQ41" s="43" t="e">
        <f>IF(BQ$1,SUMIFS('BalSht Data'!$H$2:$H$2050,'BalSht Data'!$G$2:$G$2050,$A41,'BalSht Data'!$A$2:$A$2050,BQ$1),#N/A)</f>
        <v>#N/A</v>
      </c>
      <c r="BR41" s="43" t="e">
        <f>IF(BR$1,SUMIFS('BalSht Data'!$H$2:$H$2050,'BalSht Data'!$G$2:$G$2050,$A41,'BalSht Data'!$A$2:$A$2050,BR$1),#N/A)</f>
        <v>#N/A</v>
      </c>
      <c r="BS41" s="43" t="e">
        <f>IF(BS$1,SUMIFS('BalSht Data'!$H$2:$H$2050,'BalSht Data'!$G$2:$G$2050,$A41,'BalSht Data'!$A$2:$A$2050,BS$1),#N/A)</f>
        <v>#N/A</v>
      </c>
      <c r="BT41" s="43" t="e">
        <f>IF(BT$1,SUMIFS('BalSht Data'!$H$2:$H$2050,'BalSht Data'!$G$2:$G$2050,$A41,'BalSht Data'!$A$2:$A$2050,BT$1),#N/A)</f>
        <v>#N/A</v>
      </c>
      <c r="BU41" s="43" t="e">
        <f>IF(BU$1,SUMIFS('BalSht Data'!$H$2:$H$2050,'BalSht Data'!$G$2:$G$2050,$A41,'BalSht Data'!$A$2:$A$2050,BU$1),#N/A)</f>
        <v>#N/A</v>
      </c>
      <c r="BV41" s="43" t="e">
        <f>IF(BV$1,SUMIFS('BalSht Data'!$H$2:$H$2050,'BalSht Data'!$G$2:$G$2050,$A41,'BalSht Data'!$A$2:$A$2050,BV$1),#N/A)</f>
        <v>#N/A</v>
      </c>
      <c r="BW41" s="43" t="e">
        <f>IF(BW$1,SUMIFS('BalSht Data'!$H$2:$H$2050,'BalSht Data'!$G$2:$G$2050,$A41,'BalSht Data'!$A$2:$A$2050,BW$1),#N/A)</f>
        <v>#N/A</v>
      </c>
      <c r="BX41" s="43" t="e">
        <f>IF(BX$1,SUMIFS('BalSht Data'!$H$2:$H$2050,'BalSht Data'!$G$2:$G$2050,$A41,'BalSht Data'!$A$2:$A$2050,BX$1),#N/A)</f>
        <v>#N/A</v>
      </c>
      <c r="BY41" s="43" t="e">
        <f>IF(BY$1,SUMIFS('BalSht Data'!$H$2:$H$2050,'BalSht Data'!$G$2:$G$2050,$A41,'BalSht Data'!$A$2:$A$2050,BY$1),#N/A)</f>
        <v>#N/A</v>
      </c>
      <c r="BZ41" s="43" t="e">
        <f>IF(BZ$1,SUMIFS('BalSht Data'!$H$2:$H$2050,'BalSht Data'!$G$2:$G$2050,$A41,'BalSht Data'!$A$2:$A$2050,BZ$1),#N/A)</f>
        <v>#N/A</v>
      </c>
      <c r="CA41" s="43" t="e">
        <f>IF(CA$1,SUMIFS('BalSht Data'!$H$2:$H$2050,'BalSht Data'!$G$2:$G$2050,$A41,'BalSht Data'!$A$2:$A$2050,CA$1),#N/A)</f>
        <v>#N/A</v>
      </c>
      <c r="CB41" s="43" t="e">
        <f>IF(CB$1,SUMIFS('BalSht Data'!$H$2:$H$2050,'BalSht Data'!$G$2:$G$2050,$A41,'BalSht Data'!$A$2:$A$2050,CB$1),#N/A)</f>
        <v>#N/A</v>
      </c>
      <c r="CC41" s="43" t="e">
        <f>IF(CC$1,SUMIFS('BalSht Data'!$H$2:$H$2050,'BalSht Data'!$G$2:$G$2050,$A41,'BalSht Data'!$A$2:$A$2050,CC$1),#N/A)</f>
        <v>#N/A</v>
      </c>
      <c r="CD41" s="43" t="e">
        <f>IF(CD$1,SUMIFS('BalSht Data'!$H$2:$H$2050,'BalSht Data'!$G$2:$G$2050,$A41,'BalSht Data'!$A$2:$A$2050,CD$1),#N/A)</f>
        <v>#N/A</v>
      </c>
      <c r="CE41" s="43" t="e">
        <f>IF(CE$1,SUMIFS('BalSht Data'!$H$2:$H$2050,'BalSht Data'!$G$2:$G$2050,$A41,'BalSht Data'!$A$2:$A$2050,CE$1),#N/A)</f>
        <v>#N/A</v>
      </c>
      <c r="CF41" s="43" t="e">
        <f>IF(CF$1,SUMIFS('BalSht Data'!$H$2:$H$2050,'BalSht Data'!$G$2:$G$2050,$A41,'BalSht Data'!$A$2:$A$2050,CF$1),#N/A)</f>
        <v>#N/A</v>
      </c>
      <c r="CG41" s="43" t="e">
        <f>IF(CG$1,SUMIFS('BalSht Data'!$H$2:$H$2050,'BalSht Data'!$G$2:$G$2050,$A41,'BalSht Data'!$A$2:$A$2050,CG$1),#N/A)</f>
        <v>#N/A</v>
      </c>
      <c r="CH41" s="43" t="e">
        <f>IF(CH$1,SUMIFS('BalSht Data'!$H$2:$H$2050,'BalSht Data'!$G$2:$G$2050,$A41,'BalSht Data'!$A$2:$A$2050,CH$1),#N/A)</f>
        <v>#N/A</v>
      </c>
      <c r="CI41" s="43" t="e">
        <f>IF(CI$1,SUMIFS('BalSht Data'!$H$2:$H$2050,'BalSht Data'!$G$2:$G$2050,$A41,'BalSht Data'!$A$2:$A$2050,CI$1),#N/A)</f>
        <v>#N/A</v>
      </c>
      <c r="CJ41" s="43" t="e">
        <f>IF(CJ$1,SUMIFS('BalSht Data'!$H$2:$H$2050,'BalSht Data'!$G$2:$G$2050,$A41,'BalSht Data'!$A$2:$A$2050,CJ$1),#N/A)</f>
        <v>#N/A</v>
      </c>
      <c r="CK41" s="43" t="e">
        <f>IF(CK$1,SUMIFS('BalSht Data'!$H$2:$H$2050,'BalSht Data'!$G$2:$G$2050,$A41,'BalSht Data'!$A$2:$A$2050,CK$1),#N/A)</f>
        <v>#N/A</v>
      </c>
      <c r="CL41" s="43" t="e">
        <f>IF(CL$1,SUMIFS('BalSht Data'!$H$2:$H$2050,'BalSht Data'!$G$2:$G$2050,$A41,'BalSht Data'!$A$2:$A$2050,CL$1),#N/A)</f>
        <v>#N/A</v>
      </c>
      <c r="CM41" s="43" t="e">
        <f>IF(CM$1,SUMIFS('BalSht Data'!$H$2:$H$2050,'BalSht Data'!$G$2:$G$2050,$A41,'BalSht Data'!$A$2:$A$2050,CM$1),#N/A)</f>
        <v>#N/A</v>
      </c>
      <c r="CN41" s="43" t="e">
        <f>IF(CN$1,SUMIFS('BalSht Data'!$H$2:$H$2050,'BalSht Data'!$G$2:$G$2050,$A41,'BalSht Data'!$A$2:$A$2050,CN$1),#N/A)</f>
        <v>#N/A</v>
      </c>
      <c r="CO41" s="43" t="e">
        <f>IF(CO$1,SUMIFS('BalSht Data'!$H$2:$H$2050,'BalSht Data'!$G$2:$G$2050,$A41,'BalSht Data'!$A$2:$A$2050,CO$1),#N/A)</f>
        <v>#N/A</v>
      </c>
      <c r="CP41" s="43" t="e">
        <f>IF(CP$1,SUMIFS('BalSht Data'!$H$2:$H$2050,'BalSht Data'!$G$2:$G$2050,$A41,'BalSht Data'!$A$2:$A$2050,CP$1),#N/A)</f>
        <v>#N/A</v>
      </c>
      <c r="CQ41" s="43" t="e">
        <f>IF(CQ$1,SUMIFS('BalSht Data'!$H$2:$H$2050,'BalSht Data'!$G$2:$G$2050,$A41,'BalSht Data'!$A$2:$A$2050,CQ$1),#N/A)</f>
        <v>#N/A</v>
      </c>
      <c r="CR41" s="43" t="e">
        <f>IF(CR$1,SUMIFS('BalSht Data'!$H$2:$H$2050,'BalSht Data'!$G$2:$G$2050,$A41,'BalSht Data'!$A$2:$A$2050,CR$1),#N/A)</f>
        <v>#N/A</v>
      </c>
      <c r="CS41" s="43" t="e">
        <f>IF(CS$1,SUMIFS('BalSht Data'!$H$2:$H$2050,'BalSht Data'!$G$2:$G$2050,$A41,'BalSht Data'!$A$2:$A$2050,CS$1),#N/A)</f>
        <v>#N/A</v>
      </c>
      <c r="CT41" s="43" t="e">
        <f>IF(CT$1,SUMIFS('BalSht Data'!$H$2:$H$2050,'BalSht Data'!$G$2:$G$2050,$A41,'BalSht Data'!$A$2:$A$2050,CT$1),#N/A)</f>
        <v>#N/A</v>
      </c>
      <c r="CU41" s="43" t="e">
        <f>IF(CU$1,SUMIFS('BalSht Data'!$H$2:$H$2050,'BalSht Data'!$G$2:$G$2050,$A41,'BalSht Data'!$A$2:$A$2050,CU$1),#N/A)</f>
        <v>#N/A</v>
      </c>
      <c r="CV41" s="43" t="e">
        <f>IF(CV$1,SUMIFS('BalSht Data'!$H$2:$H$2050,'BalSht Data'!$G$2:$G$2050,$A41,'BalSht Data'!$A$2:$A$2050,CV$1),#N/A)</f>
        <v>#N/A</v>
      </c>
      <c r="CW41" s="43" t="e">
        <f>IF(CW$1,SUMIFS('BalSht Data'!$H$2:$H$2050,'BalSht Data'!$G$2:$G$2050,$A41,'BalSht Data'!$A$2:$A$2050,CW$1),#N/A)</f>
        <v>#N/A</v>
      </c>
      <c r="CX41" s="43" t="e">
        <f>IF(CX$1,SUMIFS('BalSht Data'!$H$2:$H$2050,'BalSht Data'!$G$2:$G$2050,$A41,'BalSht Data'!$A$2:$A$2050,CX$1),#N/A)</f>
        <v>#N/A</v>
      </c>
      <c r="CY41" s="43" t="e">
        <f>IF(CY$1,SUMIFS('BalSht Data'!$H$2:$H$2050,'BalSht Data'!$G$2:$G$2050,$A41,'BalSht Data'!$A$2:$A$2050,CY$1),#N/A)</f>
        <v>#N/A</v>
      </c>
      <c r="CZ41" s="43" t="e">
        <f>IF(CZ$1,SUMIFS('BalSht Data'!$H$2:$H$2050,'BalSht Data'!$G$2:$G$2050,$A41,'BalSht Data'!$A$2:$A$2050,CZ$1),#N/A)</f>
        <v>#N/A</v>
      </c>
      <c r="DA41" s="43" t="e">
        <f>IF(DA$1,SUMIFS('BalSht Data'!$H$2:$H$2050,'BalSht Data'!$G$2:$G$2050,$A41,'BalSht Data'!$A$2:$A$2050,DA$1),#N/A)</f>
        <v>#N/A</v>
      </c>
    </row>
    <row r="42" spans="1:105" s="40" customFormat="1" hidden="1" x14ac:dyDescent="0.2">
      <c r="A42" s="53" t="s">
        <v>157</v>
      </c>
      <c r="B42" s="43">
        <f>IF(B$1,SUMIFS('BalSht Data'!$H$2:$H$2050,'BalSht Data'!$G$2:$G$2050,$A42,'BalSht Data'!$A$2:$A$2050,B$1),#N/A)</f>
        <v>0</v>
      </c>
      <c r="C42" s="43">
        <f>IF(C$1,SUMIFS('BalSht Data'!$H$2:$H$2050,'BalSht Data'!$G$2:$G$2050,$A42,'BalSht Data'!$A$2:$A$2050,C$1),#N/A)</f>
        <v>0</v>
      </c>
      <c r="D42" s="43">
        <f>IF(D$1,SUMIFS('BalSht Data'!$H$2:$H$2050,'BalSht Data'!$G$2:$G$2050,$A42,'BalSht Data'!$A$2:$A$2050,D$1),#N/A)</f>
        <v>0</v>
      </c>
      <c r="E42" s="43">
        <f>IF(E$1,SUMIFS('BalSht Data'!$H$2:$H$2050,'BalSht Data'!$G$2:$G$2050,$A42,'BalSht Data'!$A$2:$A$2050,E$1),#N/A)</f>
        <v>0</v>
      </c>
      <c r="F42" s="43">
        <f>IF(F$1,SUMIFS('BalSht Data'!$H$2:$H$2050,'BalSht Data'!$G$2:$G$2050,$A42,'BalSht Data'!$A$2:$A$2050,F$1),#N/A)</f>
        <v>0</v>
      </c>
      <c r="G42" s="43">
        <f>IF(G$1,SUMIFS('BalSht Data'!$H$2:$H$2050,'BalSht Data'!$G$2:$G$2050,$A42,'BalSht Data'!$A$2:$A$2050,G$1),#N/A)</f>
        <v>0</v>
      </c>
      <c r="H42" s="43">
        <f>IF(H$1,SUMIFS('BalSht Data'!$H$2:$H$2050,'BalSht Data'!$G$2:$G$2050,$A42,'BalSht Data'!$A$2:$A$2050,H$1),#N/A)</f>
        <v>0</v>
      </c>
      <c r="I42" s="43">
        <f>IF(I$1,SUMIFS('BalSht Data'!$H$2:$H$2050,'BalSht Data'!$G$2:$G$2050,$A42,'BalSht Data'!$A$2:$A$2050,I$1),#N/A)</f>
        <v>0</v>
      </c>
      <c r="J42" s="43">
        <f>IF(J$1,SUMIFS('BalSht Data'!$H$2:$H$2050,'BalSht Data'!$G$2:$G$2050,$A42,'BalSht Data'!$A$2:$A$2050,J$1),#N/A)</f>
        <v>0</v>
      </c>
      <c r="K42" s="43">
        <f>IF(K$1,SUMIFS('BalSht Data'!$H$2:$H$2050,'BalSht Data'!$G$2:$G$2050,$A42,'BalSht Data'!$A$2:$A$2050,K$1),#N/A)</f>
        <v>0</v>
      </c>
      <c r="L42" s="43">
        <f>IF(L$1,SUMIFS('BalSht Data'!$H$2:$H$2050,'BalSht Data'!$G$2:$G$2050,$A42,'BalSht Data'!$A$2:$A$2050,L$1),#N/A)</f>
        <v>0</v>
      </c>
      <c r="M42" s="43">
        <f>IF(M$1,SUMIFS('BalSht Data'!$H$2:$H$2050,'BalSht Data'!$G$2:$G$2050,$A42,'BalSht Data'!$A$2:$A$2050,M$1),#N/A)</f>
        <v>0</v>
      </c>
      <c r="N42" s="43">
        <f>IF(N$1,SUMIFS('BalSht Data'!$H$2:$H$2050,'BalSht Data'!$G$2:$G$2050,$A42,'BalSht Data'!$A$2:$A$2050,N$1),#N/A)</f>
        <v>0</v>
      </c>
      <c r="O42" s="43">
        <f>IF(O$1,SUMIFS('BalSht Data'!$H$2:$H$2050,'BalSht Data'!$G$2:$G$2050,$A42,'BalSht Data'!$A$2:$A$2050,O$1),#N/A)</f>
        <v>0</v>
      </c>
      <c r="P42" s="43">
        <f>IF(P$1,SUMIFS('BalSht Data'!$H$2:$H$2050,'BalSht Data'!$G$2:$G$2050,$A42,'BalSht Data'!$A$2:$A$2050,P$1),#N/A)</f>
        <v>0</v>
      </c>
      <c r="Q42" s="43">
        <f>IF(Q$1,SUMIFS('BalSht Data'!$H$2:$H$2050,'BalSht Data'!$G$2:$G$2050,$A42,'BalSht Data'!$A$2:$A$2050,Q$1),#N/A)</f>
        <v>0</v>
      </c>
      <c r="R42" s="43">
        <f>IF(R$1,SUMIFS('BalSht Data'!$H$2:$H$2050,'BalSht Data'!$G$2:$G$2050,$A42,'BalSht Data'!$A$2:$A$2050,R$1),#N/A)</f>
        <v>0</v>
      </c>
      <c r="S42" s="43">
        <f>IF(S$1,SUMIFS('BalSht Data'!$H$2:$H$2050,'BalSht Data'!$G$2:$G$2050,$A42,'BalSht Data'!$A$2:$A$2050,S$1),#N/A)</f>
        <v>0</v>
      </c>
      <c r="T42" s="43">
        <f>IF(T$1,SUMIFS('BalSht Data'!$H$2:$H$2050,'BalSht Data'!$G$2:$G$2050,$A42,'BalSht Data'!$A$2:$A$2050,T$1),#N/A)</f>
        <v>0</v>
      </c>
      <c r="U42" s="43">
        <f>IF(U$1,SUMIFS('BalSht Data'!$H$2:$H$2050,'BalSht Data'!$G$2:$G$2050,$A42,'BalSht Data'!$A$2:$A$2050,U$1),#N/A)</f>
        <v>0</v>
      </c>
      <c r="V42" s="43">
        <f>IF(V$1,SUMIFS('BalSht Data'!$H$2:$H$2050,'BalSht Data'!$G$2:$G$2050,$A42,'BalSht Data'!$A$2:$A$2050,V$1),#N/A)</f>
        <v>0</v>
      </c>
      <c r="W42" s="43">
        <f>IF(W$1,SUMIFS('BalSht Data'!$H$2:$H$2050,'BalSht Data'!$G$2:$G$2050,$A42,'BalSht Data'!$A$2:$A$2050,W$1),#N/A)</f>
        <v>0</v>
      </c>
      <c r="X42" s="43">
        <f>IF(X$1,SUMIFS('BalSht Data'!$H$2:$H$2050,'BalSht Data'!$G$2:$G$2050,$A42,'BalSht Data'!$A$2:$A$2050,X$1),#N/A)</f>
        <v>0</v>
      </c>
      <c r="Y42" s="43">
        <f>IF(Y$1,SUMIFS('BalSht Data'!$H$2:$H$2050,'BalSht Data'!$G$2:$G$2050,$A42,'BalSht Data'!$A$2:$A$2050,Y$1),#N/A)</f>
        <v>0</v>
      </c>
      <c r="Z42" s="43">
        <f>IF(Z$1,SUMIFS('BalSht Data'!$H$2:$H$2050,'BalSht Data'!$G$2:$G$2050,$A42,'BalSht Data'!$A$2:$A$2050,Z$1),#N/A)</f>
        <v>0</v>
      </c>
      <c r="AA42" s="43">
        <f>IF(AA$1,SUMIFS('BalSht Data'!$H$2:$H$2050,'BalSht Data'!$G$2:$G$2050,$A42,'BalSht Data'!$A$2:$A$2050,AA$1),#N/A)</f>
        <v>0</v>
      </c>
      <c r="AB42" s="43">
        <f>IF(AB$1,SUMIFS('BalSht Data'!$H$2:$H$2050,'BalSht Data'!$G$2:$G$2050,$A42,'BalSht Data'!$A$2:$A$2050,AB$1),#N/A)</f>
        <v>0</v>
      </c>
      <c r="AC42" s="43">
        <f>IF(AC$1,SUMIFS('BalSht Data'!$H$2:$H$2050,'BalSht Data'!$G$2:$G$2050,$A42,'BalSht Data'!$A$2:$A$2050,AC$1),#N/A)</f>
        <v>0</v>
      </c>
      <c r="AD42" s="43">
        <f>IF(AD$1,SUMIFS('BalSht Data'!$H$2:$H$2050,'BalSht Data'!$G$2:$G$2050,$A42,'BalSht Data'!$A$2:$A$2050,AD$1),#N/A)</f>
        <v>0</v>
      </c>
      <c r="AE42" s="43">
        <f>IF(AE$1,SUMIFS('BalSht Data'!$H$2:$H$2050,'BalSht Data'!$G$2:$G$2050,$A42,'BalSht Data'!$A$2:$A$2050,AE$1),#N/A)</f>
        <v>0</v>
      </c>
      <c r="AF42" s="43">
        <f>IF(AF$1,SUMIFS('BalSht Data'!$H$2:$H$2050,'BalSht Data'!$G$2:$G$2050,$A42,'BalSht Data'!$A$2:$A$2050,AF$1),#N/A)</f>
        <v>0</v>
      </c>
      <c r="AG42" s="43">
        <f>IF(AG$1,SUMIFS('BalSht Data'!$H$2:$H$2050,'BalSht Data'!$G$2:$G$2050,$A42,'BalSht Data'!$A$2:$A$2050,AG$1),#N/A)</f>
        <v>0</v>
      </c>
      <c r="AH42" s="43">
        <f>IF(AH$1,SUMIFS('BalSht Data'!$H$2:$H$2050,'BalSht Data'!$G$2:$G$2050,$A42,'BalSht Data'!$A$2:$A$2050,AH$1),#N/A)</f>
        <v>0</v>
      </c>
      <c r="AI42" s="43">
        <f>IF(AI$1,SUMIFS('BalSht Data'!$H$2:$H$2050,'BalSht Data'!$G$2:$G$2050,$A42,'BalSht Data'!$A$2:$A$2050,AI$1),#N/A)</f>
        <v>0</v>
      </c>
      <c r="AJ42" s="43">
        <f>IF(AJ$1,SUMIFS('BalSht Data'!$H$2:$H$2050,'BalSht Data'!$G$2:$G$2050,$A42,'BalSht Data'!$A$2:$A$2050,AJ$1),#N/A)</f>
        <v>0</v>
      </c>
      <c r="AK42" s="43">
        <f t="shared" si="12"/>
        <v>0</v>
      </c>
      <c r="AL42" s="43" t="e">
        <f>IF(AL$1,SUMIFS('BalSht Data'!$H$2:$H$2050,'BalSht Data'!$G$2:$G$2050,$A42,'BalSht Data'!$A$2:$A$2050,AL$1),#N/A)</f>
        <v>#N/A</v>
      </c>
      <c r="AM42" s="43" t="e">
        <f>IF(AM$1,SUMIFS('BalSht Data'!$H$2:$H$2050,'BalSht Data'!$G$2:$G$2050,$A42,'BalSht Data'!$A$2:$A$2050,AM$1),#N/A)</f>
        <v>#N/A</v>
      </c>
      <c r="AN42" s="43" t="e">
        <f>IF(AN$1,SUMIFS('BalSht Data'!$H$2:$H$2050,'BalSht Data'!$G$2:$G$2050,$A42,'BalSht Data'!$A$2:$A$2050,AN$1),#N/A)</f>
        <v>#N/A</v>
      </c>
      <c r="AO42" s="43" t="e">
        <f>IF(AO$1,SUMIFS('BalSht Data'!$H$2:$H$2050,'BalSht Data'!$G$2:$G$2050,$A42,'BalSht Data'!$A$2:$A$2050,AO$1),#N/A)</f>
        <v>#N/A</v>
      </c>
      <c r="AP42" s="43" t="e">
        <f>IF(AP$1,SUMIFS('BalSht Data'!$H$2:$H$2050,'BalSht Data'!$G$2:$G$2050,$A42,'BalSht Data'!$A$2:$A$2050,AP$1),#N/A)</f>
        <v>#N/A</v>
      </c>
      <c r="AQ42" s="43" t="e">
        <f>IF(AQ$1,SUMIFS('BalSht Data'!$H$2:$H$2050,'BalSht Data'!$G$2:$G$2050,$A42,'BalSht Data'!$A$2:$A$2050,AQ$1),#N/A)</f>
        <v>#N/A</v>
      </c>
      <c r="AR42" s="43" t="e">
        <f>IF(AR$1,SUMIFS('BalSht Data'!$H$2:$H$2050,'BalSht Data'!$G$2:$G$2050,$A42,'BalSht Data'!$A$2:$A$2050,AR$1),#N/A)</f>
        <v>#N/A</v>
      </c>
      <c r="AS42" s="43" t="e">
        <f>IF(AS$1,SUMIFS('BalSht Data'!$H$2:$H$2050,'BalSht Data'!$G$2:$G$2050,$A42,'BalSht Data'!$A$2:$A$2050,AS$1),#N/A)</f>
        <v>#N/A</v>
      </c>
      <c r="AT42" s="43" t="e">
        <f>IF(AT$1,SUMIFS('BalSht Data'!$H$2:$H$2050,'BalSht Data'!$G$2:$G$2050,$A42,'BalSht Data'!$A$2:$A$2050,AT$1),#N/A)</f>
        <v>#N/A</v>
      </c>
      <c r="AU42" s="43" t="e">
        <f>IF(AU$1,SUMIFS('BalSht Data'!$H$2:$H$2050,'BalSht Data'!$G$2:$G$2050,$A42,'BalSht Data'!$A$2:$A$2050,AU$1),#N/A)</f>
        <v>#N/A</v>
      </c>
      <c r="AV42" s="43" t="e">
        <f>IF(AV$1,SUMIFS('BalSht Data'!$H$2:$H$2050,'BalSht Data'!$G$2:$G$2050,$A42,'BalSht Data'!$A$2:$A$2050,AV$1),#N/A)</f>
        <v>#N/A</v>
      </c>
      <c r="AW42" s="43" t="e">
        <f>IF(AW$1,SUMIFS('BalSht Data'!$H$2:$H$2050,'BalSht Data'!$G$2:$G$2050,$A42,'BalSht Data'!$A$2:$A$2050,AW$1),#N/A)</f>
        <v>#N/A</v>
      </c>
      <c r="AX42" s="43" t="e">
        <f>IF(AX$1,SUMIFS('BalSht Data'!$H$2:$H$2050,'BalSht Data'!$G$2:$G$2050,$A42,'BalSht Data'!$A$2:$A$2050,AX$1),#N/A)</f>
        <v>#N/A</v>
      </c>
      <c r="AY42" s="43" t="e">
        <f>IF(AY$1,SUMIFS('BalSht Data'!$H$2:$H$2050,'BalSht Data'!$G$2:$G$2050,$A42,'BalSht Data'!$A$2:$A$2050,AY$1),#N/A)</f>
        <v>#N/A</v>
      </c>
      <c r="AZ42" s="43" t="e">
        <f>IF(AZ$1,SUMIFS('BalSht Data'!$H$2:$H$2050,'BalSht Data'!$G$2:$G$2050,$A42,'BalSht Data'!$A$2:$A$2050,AZ$1),#N/A)</f>
        <v>#N/A</v>
      </c>
      <c r="BA42" s="43" t="e">
        <f>IF(BA$1,SUMIFS('BalSht Data'!$H$2:$H$2050,'BalSht Data'!$G$2:$G$2050,$A42,'BalSht Data'!$A$2:$A$2050,BA$1),#N/A)</f>
        <v>#N/A</v>
      </c>
      <c r="BB42" s="43" t="e">
        <f>IF(BB$1,SUMIFS('BalSht Data'!$H$2:$H$2050,'BalSht Data'!$G$2:$G$2050,$A42,'BalSht Data'!$A$2:$A$2050,BB$1),#N/A)</f>
        <v>#N/A</v>
      </c>
      <c r="BC42" s="43" t="e">
        <f>IF(BC$1,SUMIFS('BalSht Data'!$H$2:$H$2050,'BalSht Data'!$G$2:$G$2050,$A42,'BalSht Data'!$A$2:$A$2050,BC$1),#N/A)</f>
        <v>#N/A</v>
      </c>
      <c r="BD42" s="43" t="e">
        <f>IF(BD$1,SUMIFS('BalSht Data'!$H$2:$H$2050,'BalSht Data'!$G$2:$G$2050,$A42,'BalSht Data'!$A$2:$A$2050,BD$1),#N/A)</f>
        <v>#N/A</v>
      </c>
      <c r="BE42" s="43" t="e">
        <f>IF(BE$1,SUMIFS('BalSht Data'!$H$2:$H$2050,'BalSht Data'!$G$2:$G$2050,$A42,'BalSht Data'!$A$2:$A$2050,BE$1),#N/A)</f>
        <v>#N/A</v>
      </c>
      <c r="BF42" s="43" t="e">
        <f>IF(BF$1,SUMIFS('BalSht Data'!$H$2:$H$2050,'BalSht Data'!$G$2:$G$2050,$A42,'BalSht Data'!$A$2:$A$2050,BF$1),#N/A)</f>
        <v>#N/A</v>
      </c>
      <c r="BG42" s="43" t="e">
        <f>IF(BG$1,SUMIFS('BalSht Data'!$H$2:$H$2050,'BalSht Data'!$G$2:$G$2050,$A42,'BalSht Data'!$A$2:$A$2050,BG$1),#N/A)</f>
        <v>#N/A</v>
      </c>
      <c r="BH42" s="43" t="e">
        <f>IF(BH$1,SUMIFS('BalSht Data'!$H$2:$H$2050,'BalSht Data'!$G$2:$G$2050,$A42,'BalSht Data'!$A$2:$A$2050,BH$1),#N/A)</f>
        <v>#N/A</v>
      </c>
      <c r="BI42" s="43" t="e">
        <f>IF(BI$1,SUMIFS('BalSht Data'!$H$2:$H$2050,'BalSht Data'!$G$2:$G$2050,$A42,'BalSht Data'!$A$2:$A$2050,BI$1),#N/A)</f>
        <v>#N/A</v>
      </c>
      <c r="BJ42" s="43" t="e">
        <f>IF(BJ$1,SUMIFS('BalSht Data'!$H$2:$H$2050,'BalSht Data'!$G$2:$G$2050,$A42,'BalSht Data'!$A$2:$A$2050,BJ$1),#N/A)</f>
        <v>#N/A</v>
      </c>
      <c r="BK42" s="43" t="e">
        <f>IF(BK$1,SUMIFS('BalSht Data'!$H$2:$H$2050,'BalSht Data'!$G$2:$G$2050,$A42,'BalSht Data'!$A$2:$A$2050,BK$1),#N/A)</f>
        <v>#N/A</v>
      </c>
      <c r="BL42" s="43" t="e">
        <f>IF(BL$1,SUMIFS('BalSht Data'!$H$2:$H$2050,'BalSht Data'!$G$2:$G$2050,$A42,'BalSht Data'!$A$2:$A$2050,BL$1),#N/A)</f>
        <v>#N/A</v>
      </c>
      <c r="BM42" s="43" t="e">
        <f>IF(BM$1,SUMIFS('BalSht Data'!$H$2:$H$2050,'BalSht Data'!$G$2:$G$2050,$A42,'BalSht Data'!$A$2:$A$2050,BM$1),#N/A)</f>
        <v>#N/A</v>
      </c>
      <c r="BN42" s="43" t="e">
        <f>IF(BN$1,SUMIFS('BalSht Data'!$H$2:$H$2050,'BalSht Data'!$G$2:$G$2050,$A42,'BalSht Data'!$A$2:$A$2050,BN$1),#N/A)</f>
        <v>#N/A</v>
      </c>
      <c r="BO42" s="43" t="e">
        <f>IF(BO$1,SUMIFS('BalSht Data'!$H$2:$H$2050,'BalSht Data'!$G$2:$G$2050,$A42,'BalSht Data'!$A$2:$A$2050,BO$1),#N/A)</f>
        <v>#N/A</v>
      </c>
      <c r="BP42" s="43" t="e">
        <f>IF(BP$1,SUMIFS('BalSht Data'!$H$2:$H$2050,'BalSht Data'!$G$2:$G$2050,$A42,'BalSht Data'!$A$2:$A$2050,BP$1),#N/A)</f>
        <v>#N/A</v>
      </c>
      <c r="BQ42" s="43" t="e">
        <f>IF(BQ$1,SUMIFS('BalSht Data'!$H$2:$H$2050,'BalSht Data'!$G$2:$G$2050,$A42,'BalSht Data'!$A$2:$A$2050,BQ$1),#N/A)</f>
        <v>#N/A</v>
      </c>
      <c r="BR42" s="43" t="e">
        <f>IF(BR$1,SUMIFS('BalSht Data'!$H$2:$H$2050,'BalSht Data'!$G$2:$G$2050,$A42,'BalSht Data'!$A$2:$A$2050,BR$1),#N/A)</f>
        <v>#N/A</v>
      </c>
      <c r="BS42" s="43" t="e">
        <f>IF(BS$1,SUMIFS('BalSht Data'!$H$2:$H$2050,'BalSht Data'!$G$2:$G$2050,$A42,'BalSht Data'!$A$2:$A$2050,BS$1),#N/A)</f>
        <v>#N/A</v>
      </c>
      <c r="BT42" s="43" t="e">
        <f>IF(BT$1,SUMIFS('BalSht Data'!$H$2:$H$2050,'BalSht Data'!$G$2:$G$2050,$A42,'BalSht Data'!$A$2:$A$2050,BT$1),#N/A)</f>
        <v>#N/A</v>
      </c>
      <c r="BU42" s="43" t="e">
        <f>IF(BU$1,SUMIFS('BalSht Data'!$H$2:$H$2050,'BalSht Data'!$G$2:$G$2050,$A42,'BalSht Data'!$A$2:$A$2050,BU$1),#N/A)</f>
        <v>#N/A</v>
      </c>
      <c r="BV42" s="43" t="e">
        <f>IF(BV$1,SUMIFS('BalSht Data'!$H$2:$H$2050,'BalSht Data'!$G$2:$G$2050,$A42,'BalSht Data'!$A$2:$A$2050,BV$1),#N/A)</f>
        <v>#N/A</v>
      </c>
      <c r="BW42" s="43" t="e">
        <f>IF(BW$1,SUMIFS('BalSht Data'!$H$2:$H$2050,'BalSht Data'!$G$2:$G$2050,$A42,'BalSht Data'!$A$2:$A$2050,BW$1),#N/A)</f>
        <v>#N/A</v>
      </c>
      <c r="BX42" s="43" t="e">
        <f>IF(BX$1,SUMIFS('BalSht Data'!$H$2:$H$2050,'BalSht Data'!$G$2:$G$2050,$A42,'BalSht Data'!$A$2:$A$2050,BX$1),#N/A)</f>
        <v>#N/A</v>
      </c>
      <c r="BY42" s="43" t="e">
        <f>IF(BY$1,SUMIFS('BalSht Data'!$H$2:$H$2050,'BalSht Data'!$G$2:$G$2050,$A42,'BalSht Data'!$A$2:$A$2050,BY$1),#N/A)</f>
        <v>#N/A</v>
      </c>
      <c r="BZ42" s="43" t="e">
        <f>IF(BZ$1,SUMIFS('BalSht Data'!$H$2:$H$2050,'BalSht Data'!$G$2:$G$2050,$A42,'BalSht Data'!$A$2:$A$2050,BZ$1),#N/A)</f>
        <v>#N/A</v>
      </c>
      <c r="CA42" s="43" t="e">
        <f>IF(CA$1,SUMIFS('BalSht Data'!$H$2:$H$2050,'BalSht Data'!$G$2:$G$2050,$A42,'BalSht Data'!$A$2:$A$2050,CA$1),#N/A)</f>
        <v>#N/A</v>
      </c>
      <c r="CB42" s="43" t="e">
        <f>IF(CB$1,SUMIFS('BalSht Data'!$H$2:$H$2050,'BalSht Data'!$G$2:$G$2050,$A42,'BalSht Data'!$A$2:$A$2050,CB$1),#N/A)</f>
        <v>#N/A</v>
      </c>
      <c r="CC42" s="43" t="e">
        <f>IF(CC$1,SUMIFS('BalSht Data'!$H$2:$H$2050,'BalSht Data'!$G$2:$G$2050,$A42,'BalSht Data'!$A$2:$A$2050,CC$1),#N/A)</f>
        <v>#N/A</v>
      </c>
      <c r="CD42" s="43" t="e">
        <f>IF(CD$1,SUMIFS('BalSht Data'!$H$2:$H$2050,'BalSht Data'!$G$2:$G$2050,$A42,'BalSht Data'!$A$2:$A$2050,CD$1),#N/A)</f>
        <v>#N/A</v>
      </c>
      <c r="CE42" s="43" t="e">
        <f>IF(CE$1,SUMIFS('BalSht Data'!$H$2:$H$2050,'BalSht Data'!$G$2:$G$2050,$A42,'BalSht Data'!$A$2:$A$2050,CE$1),#N/A)</f>
        <v>#N/A</v>
      </c>
      <c r="CF42" s="43" t="e">
        <f>IF(CF$1,SUMIFS('BalSht Data'!$H$2:$H$2050,'BalSht Data'!$G$2:$G$2050,$A42,'BalSht Data'!$A$2:$A$2050,CF$1),#N/A)</f>
        <v>#N/A</v>
      </c>
      <c r="CG42" s="43" t="e">
        <f>IF(CG$1,SUMIFS('BalSht Data'!$H$2:$H$2050,'BalSht Data'!$G$2:$G$2050,$A42,'BalSht Data'!$A$2:$A$2050,CG$1),#N/A)</f>
        <v>#N/A</v>
      </c>
      <c r="CH42" s="43" t="e">
        <f>IF(CH$1,SUMIFS('BalSht Data'!$H$2:$H$2050,'BalSht Data'!$G$2:$G$2050,$A42,'BalSht Data'!$A$2:$A$2050,CH$1),#N/A)</f>
        <v>#N/A</v>
      </c>
      <c r="CI42" s="43" t="e">
        <f>IF(CI$1,SUMIFS('BalSht Data'!$H$2:$H$2050,'BalSht Data'!$G$2:$G$2050,$A42,'BalSht Data'!$A$2:$A$2050,CI$1),#N/A)</f>
        <v>#N/A</v>
      </c>
      <c r="CJ42" s="43" t="e">
        <f>IF(CJ$1,SUMIFS('BalSht Data'!$H$2:$H$2050,'BalSht Data'!$G$2:$G$2050,$A42,'BalSht Data'!$A$2:$A$2050,CJ$1),#N/A)</f>
        <v>#N/A</v>
      </c>
      <c r="CK42" s="43" t="e">
        <f>IF(CK$1,SUMIFS('BalSht Data'!$H$2:$H$2050,'BalSht Data'!$G$2:$G$2050,$A42,'BalSht Data'!$A$2:$A$2050,CK$1),#N/A)</f>
        <v>#N/A</v>
      </c>
      <c r="CL42" s="43" t="e">
        <f>IF(CL$1,SUMIFS('BalSht Data'!$H$2:$H$2050,'BalSht Data'!$G$2:$G$2050,$A42,'BalSht Data'!$A$2:$A$2050,CL$1),#N/A)</f>
        <v>#N/A</v>
      </c>
      <c r="CM42" s="43" t="e">
        <f>IF(CM$1,SUMIFS('BalSht Data'!$H$2:$H$2050,'BalSht Data'!$G$2:$G$2050,$A42,'BalSht Data'!$A$2:$A$2050,CM$1),#N/A)</f>
        <v>#N/A</v>
      </c>
      <c r="CN42" s="43" t="e">
        <f>IF(CN$1,SUMIFS('BalSht Data'!$H$2:$H$2050,'BalSht Data'!$G$2:$G$2050,$A42,'BalSht Data'!$A$2:$A$2050,CN$1),#N/A)</f>
        <v>#N/A</v>
      </c>
      <c r="CO42" s="43" t="e">
        <f>IF(CO$1,SUMIFS('BalSht Data'!$H$2:$H$2050,'BalSht Data'!$G$2:$G$2050,$A42,'BalSht Data'!$A$2:$A$2050,CO$1),#N/A)</f>
        <v>#N/A</v>
      </c>
      <c r="CP42" s="43" t="e">
        <f>IF(CP$1,SUMIFS('BalSht Data'!$H$2:$H$2050,'BalSht Data'!$G$2:$G$2050,$A42,'BalSht Data'!$A$2:$A$2050,CP$1),#N/A)</f>
        <v>#N/A</v>
      </c>
      <c r="CQ42" s="43" t="e">
        <f>IF(CQ$1,SUMIFS('BalSht Data'!$H$2:$H$2050,'BalSht Data'!$G$2:$G$2050,$A42,'BalSht Data'!$A$2:$A$2050,CQ$1),#N/A)</f>
        <v>#N/A</v>
      </c>
      <c r="CR42" s="43" t="e">
        <f>IF(CR$1,SUMIFS('BalSht Data'!$H$2:$H$2050,'BalSht Data'!$G$2:$G$2050,$A42,'BalSht Data'!$A$2:$A$2050,CR$1),#N/A)</f>
        <v>#N/A</v>
      </c>
      <c r="CS42" s="43" t="e">
        <f>IF(CS$1,SUMIFS('BalSht Data'!$H$2:$H$2050,'BalSht Data'!$G$2:$G$2050,$A42,'BalSht Data'!$A$2:$A$2050,CS$1),#N/A)</f>
        <v>#N/A</v>
      </c>
      <c r="CT42" s="43" t="e">
        <f>IF(CT$1,SUMIFS('BalSht Data'!$H$2:$H$2050,'BalSht Data'!$G$2:$G$2050,$A42,'BalSht Data'!$A$2:$A$2050,CT$1),#N/A)</f>
        <v>#N/A</v>
      </c>
      <c r="CU42" s="43" t="e">
        <f>IF(CU$1,SUMIFS('BalSht Data'!$H$2:$H$2050,'BalSht Data'!$G$2:$G$2050,$A42,'BalSht Data'!$A$2:$A$2050,CU$1),#N/A)</f>
        <v>#N/A</v>
      </c>
      <c r="CV42" s="43" t="e">
        <f>IF(CV$1,SUMIFS('BalSht Data'!$H$2:$H$2050,'BalSht Data'!$G$2:$G$2050,$A42,'BalSht Data'!$A$2:$A$2050,CV$1),#N/A)</f>
        <v>#N/A</v>
      </c>
      <c r="CW42" s="43" t="e">
        <f>IF(CW$1,SUMIFS('BalSht Data'!$H$2:$H$2050,'BalSht Data'!$G$2:$G$2050,$A42,'BalSht Data'!$A$2:$A$2050,CW$1),#N/A)</f>
        <v>#N/A</v>
      </c>
      <c r="CX42" s="43" t="e">
        <f>IF(CX$1,SUMIFS('BalSht Data'!$H$2:$H$2050,'BalSht Data'!$G$2:$G$2050,$A42,'BalSht Data'!$A$2:$A$2050,CX$1),#N/A)</f>
        <v>#N/A</v>
      </c>
      <c r="CY42" s="43" t="e">
        <f>IF(CY$1,SUMIFS('BalSht Data'!$H$2:$H$2050,'BalSht Data'!$G$2:$G$2050,$A42,'BalSht Data'!$A$2:$A$2050,CY$1),#N/A)</f>
        <v>#N/A</v>
      </c>
      <c r="CZ42" s="43" t="e">
        <f>IF(CZ$1,SUMIFS('BalSht Data'!$H$2:$H$2050,'BalSht Data'!$G$2:$G$2050,$A42,'BalSht Data'!$A$2:$A$2050,CZ$1),#N/A)</f>
        <v>#N/A</v>
      </c>
      <c r="DA42" s="43" t="e">
        <f>IF(DA$1,SUMIFS('BalSht Data'!$H$2:$H$2050,'BalSht Data'!$G$2:$G$2050,$A42,'BalSht Data'!$A$2:$A$2050,DA$1),#N/A)</f>
        <v>#N/A</v>
      </c>
    </row>
    <row r="43" spans="1:105" s="40" customFormat="1" hidden="1" x14ac:dyDescent="0.2">
      <c r="A43" s="53" t="s">
        <v>21</v>
      </c>
      <c r="B43" s="43">
        <f>IF(B$1,SUMIFS('BalSht Data'!$H$2:$H$2050,'BalSht Data'!$G$2:$G$2050,$A43,'BalSht Data'!$A$2:$A$2050,B$1),#N/A)</f>
        <v>0</v>
      </c>
      <c r="C43" s="43">
        <f>IF(C$1,SUMIFS('BalSht Data'!$H$2:$H$2050,'BalSht Data'!$G$2:$G$2050,$A43,'BalSht Data'!$A$2:$A$2050,C$1),#N/A)</f>
        <v>0</v>
      </c>
      <c r="D43" s="43">
        <f>IF(D$1,SUMIFS('BalSht Data'!$H$2:$H$2050,'BalSht Data'!$G$2:$G$2050,$A43,'BalSht Data'!$A$2:$A$2050,D$1),#N/A)</f>
        <v>0</v>
      </c>
      <c r="E43" s="43">
        <f>IF(E$1,SUMIFS('BalSht Data'!$H$2:$H$2050,'BalSht Data'!$G$2:$G$2050,$A43,'BalSht Data'!$A$2:$A$2050,E$1),#N/A)</f>
        <v>0</v>
      </c>
      <c r="F43" s="43">
        <f>IF(F$1,SUMIFS('BalSht Data'!$H$2:$H$2050,'BalSht Data'!$G$2:$G$2050,$A43,'BalSht Data'!$A$2:$A$2050,F$1),#N/A)</f>
        <v>0</v>
      </c>
      <c r="G43" s="43">
        <f>IF(G$1,SUMIFS('BalSht Data'!$H$2:$H$2050,'BalSht Data'!$G$2:$G$2050,$A43,'BalSht Data'!$A$2:$A$2050,G$1),#N/A)</f>
        <v>0</v>
      </c>
      <c r="H43" s="43">
        <f>IF(H$1,SUMIFS('BalSht Data'!$H$2:$H$2050,'BalSht Data'!$G$2:$G$2050,$A43,'BalSht Data'!$A$2:$A$2050,H$1),#N/A)</f>
        <v>0</v>
      </c>
      <c r="I43" s="43">
        <f>IF(I$1,SUMIFS('BalSht Data'!$H$2:$H$2050,'BalSht Data'!$G$2:$G$2050,$A43,'BalSht Data'!$A$2:$A$2050,I$1),#N/A)</f>
        <v>0</v>
      </c>
      <c r="J43" s="43">
        <f>IF(J$1,SUMIFS('BalSht Data'!$H$2:$H$2050,'BalSht Data'!$G$2:$G$2050,$A43,'BalSht Data'!$A$2:$A$2050,J$1),#N/A)</f>
        <v>0</v>
      </c>
      <c r="K43" s="43">
        <f>IF(K$1,SUMIFS('BalSht Data'!$H$2:$H$2050,'BalSht Data'!$G$2:$G$2050,$A43,'BalSht Data'!$A$2:$A$2050,K$1),#N/A)</f>
        <v>0</v>
      </c>
      <c r="L43" s="43">
        <f>IF(L$1,SUMIFS('BalSht Data'!$H$2:$H$2050,'BalSht Data'!$G$2:$G$2050,$A43,'BalSht Data'!$A$2:$A$2050,L$1),#N/A)</f>
        <v>0</v>
      </c>
      <c r="M43" s="43">
        <f>IF(M$1,SUMIFS('BalSht Data'!$H$2:$H$2050,'BalSht Data'!$G$2:$G$2050,$A43,'BalSht Data'!$A$2:$A$2050,M$1),#N/A)</f>
        <v>0</v>
      </c>
      <c r="N43" s="43">
        <f>IF(N$1,SUMIFS('BalSht Data'!$H$2:$H$2050,'BalSht Data'!$G$2:$G$2050,$A43,'BalSht Data'!$A$2:$A$2050,N$1),#N/A)</f>
        <v>0</v>
      </c>
      <c r="O43" s="43">
        <f>IF(O$1,SUMIFS('BalSht Data'!$H$2:$H$2050,'BalSht Data'!$G$2:$G$2050,$A43,'BalSht Data'!$A$2:$A$2050,O$1),#N/A)</f>
        <v>0</v>
      </c>
      <c r="P43" s="43">
        <f>IF(P$1,SUMIFS('BalSht Data'!$H$2:$H$2050,'BalSht Data'!$G$2:$G$2050,$A43,'BalSht Data'!$A$2:$A$2050,P$1),#N/A)</f>
        <v>0</v>
      </c>
      <c r="Q43" s="43">
        <f>IF(Q$1,SUMIFS('BalSht Data'!$H$2:$H$2050,'BalSht Data'!$G$2:$G$2050,$A43,'BalSht Data'!$A$2:$A$2050,Q$1),#N/A)</f>
        <v>0</v>
      </c>
      <c r="R43" s="43">
        <f>IF(R$1,SUMIFS('BalSht Data'!$H$2:$H$2050,'BalSht Data'!$G$2:$G$2050,$A43,'BalSht Data'!$A$2:$A$2050,R$1),#N/A)</f>
        <v>0</v>
      </c>
      <c r="S43" s="43">
        <f>IF(S$1,SUMIFS('BalSht Data'!$H$2:$H$2050,'BalSht Data'!$G$2:$G$2050,$A43,'BalSht Data'!$A$2:$A$2050,S$1),#N/A)</f>
        <v>0</v>
      </c>
      <c r="T43" s="43">
        <f>IF(T$1,SUMIFS('BalSht Data'!$H$2:$H$2050,'BalSht Data'!$G$2:$G$2050,$A43,'BalSht Data'!$A$2:$A$2050,T$1),#N/A)</f>
        <v>0</v>
      </c>
      <c r="U43" s="43">
        <f>IF(U$1,SUMIFS('BalSht Data'!$H$2:$H$2050,'BalSht Data'!$G$2:$G$2050,$A43,'BalSht Data'!$A$2:$A$2050,U$1),#N/A)</f>
        <v>0</v>
      </c>
      <c r="V43" s="43">
        <f>IF(V$1,SUMIFS('BalSht Data'!$H$2:$H$2050,'BalSht Data'!$G$2:$G$2050,$A43,'BalSht Data'!$A$2:$A$2050,V$1),#N/A)</f>
        <v>0</v>
      </c>
      <c r="W43" s="43">
        <f>IF(W$1,SUMIFS('BalSht Data'!$H$2:$H$2050,'BalSht Data'!$G$2:$G$2050,$A43,'BalSht Data'!$A$2:$A$2050,W$1),#N/A)</f>
        <v>0</v>
      </c>
      <c r="X43" s="43">
        <f>IF(X$1,SUMIFS('BalSht Data'!$H$2:$H$2050,'BalSht Data'!$G$2:$G$2050,$A43,'BalSht Data'!$A$2:$A$2050,X$1),#N/A)</f>
        <v>0</v>
      </c>
      <c r="Y43" s="43">
        <f>IF(Y$1,SUMIFS('BalSht Data'!$H$2:$H$2050,'BalSht Data'!$G$2:$G$2050,$A43,'BalSht Data'!$A$2:$A$2050,Y$1),#N/A)</f>
        <v>0</v>
      </c>
      <c r="Z43" s="43">
        <f>IF(Z$1,SUMIFS('BalSht Data'!$H$2:$H$2050,'BalSht Data'!$G$2:$G$2050,$A43,'BalSht Data'!$A$2:$A$2050,Z$1),#N/A)</f>
        <v>0</v>
      </c>
      <c r="AA43" s="43">
        <f>IF(AA$1,SUMIFS('BalSht Data'!$H$2:$H$2050,'BalSht Data'!$G$2:$G$2050,$A43,'BalSht Data'!$A$2:$A$2050,AA$1),#N/A)</f>
        <v>0</v>
      </c>
      <c r="AB43" s="43">
        <f>IF(AB$1,SUMIFS('BalSht Data'!$H$2:$H$2050,'BalSht Data'!$G$2:$G$2050,$A43,'BalSht Data'!$A$2:$A$2050,AB$1),#N/A)</f>
        <v>0</v>
      </c>
      <c r="AC43" s="43">
        <f>IF(AC$1,SUMIFS('BalSht Data'!$H$2:$H$2050,'BalSht Data'!$G$2:$G$2050,$A43,'BalSht Data'!$A$2:$A$2050,AC$1),#N/A)</f>
        <v>0</v>
      </c>
      <c r="AD43" s="43">
        <f>IF(AD$1,SUMIFS('BalSht Data'!$H$2:$H$2050,'BalSht Data'!$G$2:$G$2050,$A43,'BalSht Data'!$A$2:$A$2050,AD$1),#N/A)</f>
        <v>0</v>
      </c>
      <c r="AE43" s="43">
        <f>IF(AE$1,SUMIFS('BalSht Data'!$H$2:$H$2050,'BalSht Data'!$G$2:$G$2050,$A43,'BalSht Data'!$A$2:$A$2050,AE$1),#N/A)</f>
        <v>0</v>
      </c>
      <c r="AF43" s="43">
        <f>IF(AF$1,SUMIFS('BalSht Data'!$H$2:$H$2050,'BalSht Data'!$G$2:$G$2050,$A43,'BalSht Data'!$A$2:$A$2050,AF$1),#N/A)</f>
        <v>0</v>
      </c>
      <c r="AG43" s="43">
        <f>IF(AG$1,SUMIFS('BalSht Data'!$H$2:$H$2050,'BalSht Data'!$G$2:$G$2050,$A43,'BalSht Data'!$A$2:$A$2050,AG$1),#N/A)</f>
        <v>0</v>
      </c>
      <c r="AH43" s="43">
        <f>IF(AH$1,SUMIFS('BalSht Data'!$H$2:$H$2050,'BalSht Data'!$G$2:$G$2050,$A43,'BalSht Data'!$A$2:$A$2050,AH$1),#N/A)</f>
        <v>0</v>
      </c>
      <c r="AI43" s="43">
        <f>IF(AI$1,SUMIFS('BalSht Data'!$H$2:$H$2050,'BalSht Data'!$G$2:$G$2050,$A43,'BalSht Data'!$A$2:$A$2050,AI$1),#N/A)</f>
        <v>0</v>
      </c>
      <c r="AJ43" s="43">
        <f>IF(AJ$1,SUMIFS('BalSht Data'!$H$2:$H$2050,'BalSht Data'!$G$2:$G$2050,$A43,'BalSht Data'!$A$2:$A$2050,AJ$1),#N/A)</f>
        <v>0</v>
      </c>
      <c r="AK43" s="43">
        <f t="shared" si="12"/>
        <v>0</v>
      </c>
      <c r="AL43" s="43" t="e">
        <f>IF(AL$1,SUMIFS('BalSht Data'!$H$2:$H$2050,'BalSht Data'!$G$2:$G$2050,$A43,'BalSht Data'!$A$2:$A$2050,AL$1),#N/A)</f>
        <v>#N/A</v>
      </c>
      <c r="AM43" s="43" t="e">
        <f>IF(AM$1,SUMIFS('BalSht Data'!$H$2:$H$2050,'BalSht Data'!$G$2:$G$2050,$A43,'BalSht Data'!$A$2:$A$2050,AM$1),#N/A)</f>
        <v>#N/A</v>
      </c>
      <c r="AN43" s="43" t="e">
        <f>IF(AN$1,SUMIFS('BalSht Data'!$H$2:$H$2050,'BalSht Data'!$G$2:$G$2050,$A43,'BalSht Data'!$A$2:$A$2050,AN$1),#N/A)</f>
        <v>#N/A</v>
      </c>
      <c r="AO43" s="43" t="e">
        <f>IF(AO$1,SUMIFS('BalSht Data'!$H$2:$H$2050,'BalSht Data'!$G$2:$G$2050,$A43,'BalSht Data'!$A$2:$A$2050,AO$1),#N/A)</f>
        <v>#N/A</v>
      </c>
      <c r="AP43" s="43" t="e">
        <f>IF(AP$1,SUMIFS('BalSht Data'!$H$2:$H$2050,'BalSht Data'!$G$2:$G$2050,$A43,'BalSht Data'!$A$2:$A$2050,AP$1),#N/A)</f>
        <v>#N/A</v>
      </c>
      <c r="AQ43" s="43" t="e">
        <f>IF(AQ$1,SUMIFS('BalSht Data'!$H$2:$H$2050,'BalSht Data'!$G$2:$G$2050,$A43,'BalSht Data'!$A$2:$A$2050,AQ$1),#N/A)</f>
        <v>#N/A</v>
      </c>
      <c r="AR43" s="43" t="e">
        <f>IF(AR$1,SUMIFS('BalSht Data'!$H$2:$H$2050,'BalSht Data'!$G$2:$G$2050,$A43,'BalSht Data'!$A$2:$A$2050,AR$1),#N/A)</f>
        <v>#N/A</v>
      </c>
      <c r="AS43" s="43" t="e">
        <f>IF(AS$1,SUMIFS('BalSht Data'!$H$2:$H$2050,'BalSht Data'!$G$2:$G$2050,$A43,'BalSht Data'!$A$2:$A$2050,AS$1),#N/A)</f>
        <v>#N/A</v>
      </c>
      <c r="AT43" s="43" t="e">
        <f>IF(AT$1,SUMIFS('BalSht Data'!$H$2:$H$2050,'BalSht Data'!$G$2:$G$2050,$A43,'BalSht Data'!$A$2:$A$2050,AT$1),#N/A)</f>
        <v>#N/A</v>
      </c>
      <c r="AU43" s="43" t="e">
        <f>IF(AU$1,SUMIFS('BalSht Data'!$H$2:$H$2050,'BalSht Data'!$G$2:$G$2050,$A43,'BalSht Data'!$A$2:$A$2050,AU$1),#N/A)</f>
        <v>#N/A</v>
      </c>
      <c r="AV43" s="43" t="e">
        <f>IF(AV$1,SUMIFS('BalSht Data'!$H$2:$H$2050,'BalSht Data'!$G$2:$G$2050,$A43,'BalSht Data'!$A$2:$A$2050,AV$1),#N/A)</f>
        <v>#N/A</v>
      </c>
      <c r="AW43" s="43" t="e">
        <f>IF(AW$1,SUMIFS('BalSht Data'!$H$2:$H$2050,'BalSht Data'!$G$2:$G$2050,$A43,'BalSht Data'!$A$2:$A$2050,AW$1),#N/A)</f>
        <v>#N/A</v>
      </c>
      <c r="AX43" s="43" t="e">
        <f>IF(AX$1,SUMIFS('BalSht Data'!$H$2:$H$2050,'BalSht Data'!$G$2:$G$2050,$A43,'BalSht Data'!$A$2:$A$2050,AX$1),#N/A)</f>
        <v>#N/A</v>
      </c>
      <c r="AY43" s="43" t="e">
        <f>IF(AY$1,SUMIFS('BalSht Data'!$H$2:$H$2050,'BalSht Data'!$G$2:$G$2050,$A43,'BalSht Data'!$A$2:$A$2050,AY$1),#N/A)</f>
        <v>#N/A</v>
      </c>
      <c r="AZ43" s="43" t="e">
        <f>IF(AZ$1,SUMIFS('BalSht Data'!$H$2:$H$2050,'BalSht Data'!$G$2:$G$2050,$A43,'BalSht Data'!$A$2:$A$2050,AZ$1),#N/A)</f>
        <v>#N/A</v>
      </c>
      <c r="BA43" s="43" t="e">
        <f>IF(BA$1,SUMIFS('BalSht Data'!$H$2:$H$2050,'BalSht Data'!$G$2:$G$2050,$A43,'BalSht Data'!$A$2:$A$2050,BA$1),#N/A)</f>
        <v>#N/A</v>
      </c>
      <c r="BB43" s="43" t="e">
        <f>IF(BB$1,SUMIFS('BalSht Data'!$H$2:$H$2050,'BalSht Data'!$G$2:$G$2050,$A43,'BalSht Data'!$A$2:$A$2050,BB$1),#N/A)</f>
        <v>#N/A</v>
      </c>
      <c r="BC43" s="43" t="e">
        <f>IF(BC$1,SUMIFS('BalSht Data'!$H$2:$H$2050,'BalSht Data'!$G$2:$G$2050,$A43,'BalSht Data'!$A$2:$A$2050,BC$1),#N/A)</f>
        <v>#N/A</v>
      </c>
      <c r="BD43" s="43" t="e">
        <f>IF(BD$1,SUMIFS('BalSht Data'!$H$2:$H$2050,'BalSht Data'!$G$2:$G$2050,$A43,'BalSht Data'!$A$2:$A$2050,BD$1),#N/A)</f>
        <v>#N/A</v>
      </c>
      <c r="BE43" s="43" t="e">
        <f>IF(BE$1,SUMIFS('BalSht Data'!$H$2:$H$2050,'BalSht Data'!$G$2:$G$2050,$A43,'BalSht Data'!$A$2:$A$2050,BE$1),#N/A)</f>
        <v>#N/A</v>
      </c>
      <c r="BF43" s="43" t="e">
        <f>IF(BF$1,SUMIFS('BalSht Data'!$H$2:$H$2050,'BalSht Data'!$G$2:$G$2050,$A43,'BalSht Data'!$A$2:$A$2050,BF$1),#N/A)</f>
        <v>#N/A</v>
      </c>
      <c r="BG43" s="43" t="e">
        <f>IF(BG$1,SUMIFS('BalSht Data'!$H$2:$H$2050,'BalSht Data'!$G$2:$G$2050,$A43,'BalSht Data'!$A$2:$A$2050,BG$1),#N/A)</f>
        <v>#N/A</v>
      </c>
      <c r="BH43" s="43" t="e">
        <f>IF(BH$1,SUMIFS('BalSht Data'!$H$2:$H$2050,'BalSht Data'!$G$2:$G$2050,$A43,'BalSht Data'!$A$2:$A$2050,BH$1),#N/A)</f>
        <v>#N/A</v>
      </c>
      <c r="BI43" s="43" t="e">
        <f>IF(BI$1,SUMIFS('BalSht Data'!$H$2:$H$2050,'BalSht Data'!$G$2:$G$2050,$A43,'BalSht Data'!$A$2:$A$2050,BI$1),#N/A)</f>
        <v>#N/A</v>
      </c>
      <c r="BJ43" s="43" t="e">
        <f>IF(BJ$1,SUMIFS('BalSht Data'!$H$2:$H$2050,'BalSht Data'!$G$2:$G$2050,$A43,'BalSht Data'!$A$2:$A$2050,BJ$1),#N/A)</f>
        <v>#N/A</v>
      </c>
      <c r="BK43" s="43" t="e">
        <f>IF(BK$1,SUMIFS('BalSht Data'!$H$2:$H$2050,'BalSht Data'!$G$2:$G$2050,$A43,'BalSht Data'!$A$2:$A$2050,BK$1),#N/A)</f>
        <v>#N/A</v>
      </c>
      <c r="BL43" s="43" t="e">
        <f>IF(BL$1,SUMIFS('BalSht Data'!$H$2:$H$2050,'BalSht Data'!$G$2:$G$2050,$A43,'BalSht Data'!$A$2:$A$2050,BL$1),#N/A)</f>
        <v>#N/A</v>
      </c>
      <c r="BM43" s="43" t="e">
        <f>IF(BM$1,SUMIFS('BalSht Data'!$H$2:$H$2050,'BalSht Data'!$G$2:$G$2050,$A43,'BalSht Data'!$A$2:$A$2050,BM$1),#N/A)</f>
        <v>#N/A</v>
      </c>
      <c r="BN43" s="43" t="e">
        <f>IF(BN$1,SUMIFS('BalSht Data'!$H$2:$H$2050,'BalSht Data'!$G$2:$G$2050,$A43,'BalSht Data'!$A$2:$A$2050,BN$1),#N/A)</f>
        <v>#N/A</v>
      </c>
      <c r="BO43" s="43" t="e">
        <f>IF(BO$1,SUMIFS('BalSht Data'!$H$2:$H$2050,'BalSht Data'!$G$2:$G$2050,$A43,'BalSht Data'!$A$2:$A$2050,BO$1),#N/A)</f>
        <v>#N/A</v>
      </c>
      <c r="BP43" s="43" t="e">
        <f>IF(BP$1,SUMIFS('BalSht Data'!$H$2:$H$2050,'BalSht Data'!$G$2:$G$2050,$A43,'BalSht Data'!$A$2:$A$2050,BP$1),#N/A)</f>
        <v>#N/A</v>
      </c>
      <c r="BQ43" s="43" t="e">
        <f>IF(BQ$1,SUMIFS('BalSht Data'!$H$2:$H$2050,'BalSht Data'!$G$2:$G$2050,$A43,'BalSht Data'!$A$2:$A$2050,BQ$1),#N/A)</f>
        <v>#N/A</v>
      </c>
      <c r="BR43" s="43" t="e">
        <f>IF(BR$1,SUMIFS('BalSht Data'!$H$2:$H$2050,'BalSht Data'!$G$2:$G$2050,$A43,'BalSht Data'!$A$2:$A$2050,BR$1),#N/A)</f>
        <v>#N/A</v>
      </c>
      <c r="BS43" s="43" t="e">
        <f>IF(BS$1,SUMIFS('BalSht Data'!$H$2:$H$2050,'BalSht Data'!$G$2:$G$2050,$A43,'BalSht Data'!$A$2:$A$2050,BS$1),#N/A)</f>
        <v>#N/A</v>
      </c>
      <c r="BT43" s="43" t="e">
        <f>IF(BT$1,SUMIFS('BalSht Data'!$H$2:$H$2050,'BalSht Data'!$G$2:$G$2050,$A43,'BalSht Data'!$A$2:$A$2050,BT$1),#N/A)</f>
        <v>#N/A</v>
      </c>
      <c r="BU43" s="43" t="e">
        <f>IF(BU$1,SUMIFS('BalSht Data'!$H$2:$H$2050,'BalSht Data'!$G$2:$G$2050,$A43,'BalSht Data'!$A$2:$A$2050,BU$1),#N/A)</f>
        <v>#N/A</v>
      </c>
      <c r="BV43" s="43" t="e">
        <f>IF(BV$1,SUMIFS('BalSht Data'!$H$2:$H$2050,'BalSht Data'!$G$2:$G$2050,$A43,'BalSht Data'!$A$2:$A$2050,BV$1),#N/A)</f>
        <v>#N/A</v>
      </c>
      <c r="BW43" s="43" t="e">
        <f>IF(BW$1,SUMIFS('BalSht Data'!$H$2:$H$2050,'BalSht Data'!$G$2:$G$2050,$A43,'BalSht Data'!$A$2:$A$2050,BW$1),#N/A)</f>
        <v>#N/A</v>
      </c>
      <c r="BX43" s="43" t="e">
        <f>IF(BX$1,SUMIFS('BalSht Data'!$H$2:$H$2050,'BalSht Data'!$G$2:$G$2050,$A43,'BalSht Data'!$A$2:$A$2050,BX$1),#N/A)</f>
        <v>#N/A</v>
      </c>
      <c r="BY43" s="43" t="e">
        <f>IF(BY$1,SUMIFS('BalSht Data'!$H$2:$H$2050,'BalSht Data'!$G$2:$G$2050,$A43,'BalSht Data'!$A$2:$A$2050,BY$1),#N/A)</f>
        <v>#N/A</v>
      </c>
      <c r="BZ43" s="43" t="e">
        <f>IF(BZ$1,SUMIFS('BalSht Data'!$H$2:$H$2050,'BalSht Data'!$G$2:$G$2050,$A43,'BalSht Data'!$A$2:$A$2050,BZ$1),#N/A)</f>
        <v>#N/A</v>
      </c>
      <c r="CA43" s="43" t="e">
        <f>IF(CA$1,SUMIFS('BalSht Data'!$H$2:$H$2050,'BalSht Data'!$G$2:$G$2050,$A43,'BalSht Data'!$A$2:$A$2050,CA$1),#N/A)</f>
        <v>#N/A</v>
      </c>
      <c r="CB43" s="43" t="e">
        <f>IF(CB$1,SUMIFS('BalSht Data'!$H$2:$H$2050,'BalSht Data'!$G$2:$G$2050,$A43,'BalSht Data'!$A$2:$A$2050,CB$1),#N/A)</f>
        <v>#N/A</v>
      </c>
      <c r="CC43" s="43" t="e">
        <f>IF(CC$1,SUMIFS('BalSht Data'!$H$2:$H$2050,'BalSht Data'!$G$2:$G$2050,$A43,'BalSht Data'!$A$2:$A$2050,CC$1),#N/A)</f>
        <v>#N/A</v>
      </c>
      <c r="CD43" s="43" t="e">
        <f>IF(CD$1,SUMIFS('BalSht Data'!$H$2:$H$2050,'BalSht Data'!$G$2:$G$2050,$A43,'BalSht Data'!$A$2:$A$2050,CD$1),#N/A)</f>
        <v>#N/A</v>
      </c>
      <c r="CE43" s="43" t="e">
        <f>IF(CE$1,SUMIFS('BalSht Data'!$H$2:$H$2050,'BalSht Data'!$G$2:$G$2050,$A43,'BalSht Data'!$A$2:$A$2050,CE$1),#N/A)</f>
        <v>#N/A</v>
      </c>
      <c r="CF43" s="43" t="e">
        <f>IF(CF$1,SUMIFS('BalSht Data'!$H$2:$H$2050,'BalSht Data'!$G$2:$G$2050,$A43,'BalSht Data'!$A$2:$A$2050,CF$1),#N/A)</f>
        <v>#N/A</v>
      </c>
      <c r="CG43" s="43" t="e">
        <f>IF(CG$1,SUMIFS('BalSht Data'!$H$2:$H$2050,'BalSht Data'!$G$2:$G$2050,$A43,'BalSht Data'!$A$2:$A$2050,CG$1),#N/A)</f>
        <v>#N/A</v>
      </c>
      <c r="CH43" s="43" t="e">
        <f>IF(CH$1,SUMIFS('BalSht Data'!$H$2:$H$2050,'BalSht Data'!$G$2:$G$2050,$A43,'BalSht Data'!$A$2:$A$2050,CH$1),#N/A)</f>
        <v>#N/A</v>
      </c>
      <c r="CI43" s="43" t="e">
        <f>IF(CI$1,SUMIFS('BalSht Data'!$H$2:$H$2050,'BalSht Data'!$G$2:$G$2050,$A43,'BalSht Data'!$A$2:$A$2050,CI$1),#N/A)</f>
        <v>#N/A</v>
      </c>
      <c r="CJ43" s="43" t="e">
        <f>IF(CJ$1,SUMIFS('BalSht Data'!$H$2:$H$2050,'BalSht Data'!$G$2:$G$2050,$A43,'BalSht Data'!$A$2:$A$2050,CJ$1),#N/A)</f>
        <v>#N/A</v>
      </c>
      <c r="CK43" s="43" t="e">
        <f>IF(CK$1,SUMIFS('BalSht Data'!$H$2:$H$2050,'BalSht Data'!$G$2:$G$2050,$A43,'BalSht Data'!$A$2:$A$2050,CK$1),#N/A)</f>
        <v>#N/A</v>
      </c>
      <c r="CL43" s="43" t="e">
        <f>IF(CL$1,SUMIFS('BalSht Data'!$H$2:$H$2050,'BalSht Data'!$G$2:$G$2050,$A43,'BalSht Data'!$A$2:$A$2050,CL$1),#N/A)</f>
        <v>#N/A</v>
      </c>
      <c r="CM43" s="43" t="e">
        <f>IF(CM$1,SUMIFS('BalSht Data'!$H$2:$H$2050,'BalSht Data'!$G$2:$G$2050,$A43,'BalSht Data'!$A$2:$A$2050,CM$1),#N/A)</f>
        <v>#N/A</v>
      </c>
      <c r="CN43" s="43" t="e">
        <f>IF(CN$1,SUMIFS('BalSht Data'!$H$2:$H$2050,'BalSht Data'!$G$2:$G$2050,$A43,'BalSht Data'!$A$2:$A$2050,CN$1),#N/A)</f>
        <v>#N/A</v>
      </c>
      <c r="CO43" s="43" t="e">
        <f>IF(CO$1,SUMIFS('BalSht Data'!$H$2:$H$2050,'BalSht Data'!$G$2:$G$2050,$A43,'BalSht Data'!$A$2:$A$2050,CO$1),#N/A)</f>
        <v>#N/A</v>
      </c>
      <c r="CP43" s="43" t="e">
        <f>IF(CP$1,SUMIFS('BalSht Data'!$H$2:$H$2050,'BalSht Data'!$G$2:$G$2050,$A43,'BalSht Data'!$A$2:$A$2050,CP$1),#N/A)</f>
        <v>#N/A</v>
      </c>
      <c r="CQ43" s="43" t="e">
        <f>IF(CQ$1,SUMIFS('BalSht Data'!$H$2:$H$2050,'BalSht Data'!$G$2:$G$2050,$A43,'BalSht Data'!$A$2:$A$2050,CQ$1),#N/A)</f>
        <v>#N/A</v>
      </c>
      <c r="CR43" s="43" t="e">
        <f>IF(CR$1,SUMIFS('BalSht Data'!$H$2:$H$2050,'BalSht Data'!$G$2:$G$2050,$A43,'BalSht Data'!$A$2:$A$2050,CR$1),#N/A)</f>
        <v>#N/A</v>
      </c>
      <c r="CS43" s="43" t="e">
        <f>IF(CS$1,SUMIFS('BalSht Data'!$H$2:$H$2050,'BalSht Data'!$G$2:$G$2050,$A43,'BalSht Data'!$A$2:$A$2050,CS$1),#N/A)</f>
        <v>#N/A</v>
      </c>
      <c r="CT43" s="43" t="e">
        <f>IF(CT$1,SUMIFS('BalSht Data'!$H$2:$H$2050,'BalSht Data'!$G$2:$G$2050,$A43,'BalSht Data'!$A$2:$A$2050,CT$1),#N/A)</f>
        <v>#N/A</v>
      </c>
      <c r="CU43" s="43" t="e">
        <f>IF(CU$1,SUMIFS('BalSht Data'!$H$2:$H$2050,'BalSht Data'!$G$2:$G$2050,$A43,'BalSht Data'!$A$2:$A$2050,CU$1),#N/A)</f>
        <v>#N/A</v>
      </c>
      <c r="CV43" s="43" t="e">
        <f>IF(CV$1,SUMIFS('BalSht Data'!$H$2:$H$2050,'BalSht Data'!$G$2:$G$2050,$A43,'BalSht Data'!$A$2:$A$2050,CV$1),#N/A)</f>
        <v>#N/A</v>
      </c>
      <c r="CW43" s="43" t="e">
        <f>IF(CW$1,SUMIFS('BalSht Data'!$H$2:$H$2050,'BalSht Data'!$G$2:$G$2050,$A43,'BalSht Data'!$A$2:$A$2050,CW$1),#N/A)</f>
        <v>#N/A</v>
      </c>
      <c r="CX43" s="43" t="e">
        <f>IF(CX$1,SUMIFS('BalSht Data'!$H$2:$H$2050,'BalSht Data'!$G$2:$G$2050,$A43,'BalSht Data'!$A$2:$A$2050,CX$1),#N/A)</f>
        <v>#N/A</v>
      </c>
      <c r="CY43" s="43" t="e">
        <f>IF(CY$1,SUMIFS('BalSht Data'!$H$2:$H$2050,'BalSht Data'!$G$2:$G$2050,$A43,'BalSht Data'!$A$2:$A$2050,CY$1),#N/A)</f>
        <v>#N/A</v>
      </c>
      <c r="CZ43" s="43" t="e">
        <f>IF(CZ$1,SUMIFS('BalSht Data'!$H$2:$H$2050,'BalSht Data'!$G$2:$G$2050,$A43,'BalSht Data'!$A$2:$A$2050,CZ$1),#N/A)</f>
        <v>#N/A</v>
      </c>
      <c r="DA43" s="43" t="e">
        <f>IF(DA$1,SUMIFS('BalSht Data'!$H$2:$H$2050,'BalSht Data'!$G$2:$G$2050,$A43,'BalSht Data'!$A$2:$A$2050,DA$1),#N/A)</f>
        <v>#N/A</v>
      </c>
    </row>
    <row r="44" spans="1:105" s="40" customFormat="1" x14ac:dyDescent="0.2">
      <c r="A44" s="53" t="s">
        <v>22</v>
      </c>
      <c r="B44" s="43">
        <f>IF(B$1,SUMIFS('BalSht Data'!$H$2:$H$2050,'BalSht Data'!$G$2:$G$2050,$A44,'BalSht Data'!$A$2:$A$2050,B$1),#N/A)</f>
        <v>9</v>
      </c>
      <c r="C44" s="43">
        <f>IF(C$1,SUMIFS('BalSht Data'!$H$2:$H$2050,'BalSht Data'!$G$2:$G$2050,$A44,'BalSht Data'!$A$2:$A$2050,C$1),#N/A)</f>
        <v>110</v>
      </c>
      <c r="D44" s="43">
        <f>IF(D$1,SUMIFS('BalSht Data'!$H$2:$H$2050,'BalSht Data'!$G$2:$G$2050,$A44,'BalSht Data'!$A$2:$A$2050,D$1),#N/A)</f>
        <v>516</v>
      </c>
      <c r="E44" s="43">
        <f>IF(E$1,SUMIFS('BalSht Data'!$H$2:$H$2050,'BalSht Data'!$G$2:$G$2050,$A44,'BalSht Data'!$A$2:$A$2050,E$1),#N/A)</f>
        <v>0</v>
      </c>
      <c r="F44" s="43">
        <f>IF(F$1,SUMIFS('BalSht Data'!$H$2:$H$2050,'BalSht Data'!$G$2:$G$2050,$A44,'BalSht Data'!$A$2:$A$2050,F$1),#N/A)</f>
        <v>0</v>
      </c>
      <c r="G44" s="43">
        <f>IF(G$1,SUMIFS('BalSht Data'!$H$2:$H$2050,'BalSht Data'!$G$2:$G$2050,$A44,'BalSht Data'!$A$2:$A$2050,G$1),#N/A)</f>
        <v>0</v>
      </c>
      <c r="H44" s="43">
        <f>IF(H$1,SUMIFS('BalSht Data'!$H$2:$H$2050,'BalSht Data'!$G$2:$G$2050,$A44,'BalSht Data'!$A$2:$A$2050,H$1),#N/A)</f>
        <v>0</v>
      </c>
      <c r="I44" s="43">
        <f>IF(I$1,SUMIFS('BalSht Data'!$H$2:$H$2050,'BalSht Data'!$G$2:$G$2050,$A44,'BalSht Data'!$A$2:$A$2050,I$1),#N/A)</f>
        <v>596</v>
      </c>
      <c r="J44" s="43">
        <f>IF(J$1,SUMIFS('BalSht Data'!$H$2:$H$2050,'BalSht Data'!$G$2:$G$2050,$A44,'BalSht Data'!$A$2:$A$2050,J$1),#N/A)</f>
        <v>8341</v>
      </c>
      <c r="K44" s="43">
        <f>IF(K$1,SUMIFS('BalSht Data'!$H$2:$H$2050,'BalSht Data'!$G$2:$G$2050,$A44,'BalSht Data'!$A$2:$A$2050,K$1),#N/A)</f>
        <v>0</v>
      </c>
      <c r="L44" s="43">
        <f>IF(L$1,SUMIFS('BalSht Data'!$H$2:$H$2050,'BalSht Data'!$G$2:$G$2050,$A44,'BalSht Data'!$A$2:$A$2050,L$1),#N/A)</f>
        <v>1272</v>
      </c>
      <c r="M44" s="43">
        <f>IF(M$1,SUMIFS('BalSht Data'!$H$2:$H$2050,'BalSht Data'!$G$2:$G$2050,$A44,'BalSht Data'!$A$2:$A$2050,M$1),#N/A)</f>
        <v>9545</v>
      </c>
      <c r="N44" s="43">
        <f>IF(N$1,SUMIFS('BalSht Data'!$H$2:$H$2050,'BalSht Data'!$G$2:$G$2050,$A44,'BalSht Data'!$A$2:$A$2050,N$1),#N/A)</f>
        <v>1914</v>
      </c>
      <c r="O44" s="43">
        <f>IF(O$1,SUMIFS('BalSht Data'!$H$2:$H$2050,'BalSht Data'!$G$2:$G$2050,$A44,'BalSht Data'!$A$2:$A$2050,O$1),#N/A)</f>
        <v>0</v>
      </c>
      <c r="P44" s="43">
        <f>IF(P$1,SUMIFS('BalSht Data'!$H$2:$H$2050,'BalSht Data'!$G$2:$G$2050,$A44,'BalSht Data'!$A$2:$A$2050,P$1),#N/A)</f>
        <v>0</v>
      </c>
      <c r="Q44" s="43">
        <f>IF(Q$1,SUMIFS('BalSht Data'!$H$2:$H$2050,'BalSht Data'!$G$2:$G$2050,$A44,'BalSht Data'!$A$2:$A$2050,Q$1),#N/A)</f>
        <v>0</v>
      </c>
      <c r="R44" s="43">
        <f>IF(R$1,SUMIFS('BalSht Data'!$H$2:$H$2050,'BalSht Data'!$G$2:$G$2050,$A44,'BalSht Data'!$A$2:$A$2050,R$1),#N/A)</f>
        <v>0</v>
      </c>
      <c r="S44" s="43">
        <f>IF(S$1,SUMIFS('BalSht Data'!$H$2:$H$2050,'BalSht Data'!$G$2:$G$2050,$A44,'BalSht Data'!$A$2:$A$2050,S$1),#N/A)</f>
        <v>3609</v>
      </c>
      <c r="T44" s="43">
        <f>IF(T$1,SUMIFS('BalSht Data'!$H$2:$H$2050,'BalSht Data'!$G$2:$G$2050,$A44,'BalSht Data'!$A$2:$A$2050,T$1),#N/A)</f>
        <v>0</v>
      </c>
      <c r="U44" s="43">
        <f>IF(U$1,SUMIFS('BalSht Data'!$H$2:$H$2050,'BalSht Data'!$G$2:$G$2050,$A44,'BalSht Data'!$A$2:$A$2050,U$1),#N/A)</f>
        <v>311</v>
      </c>
      <c r="V44" s="43">
        <f>IF(V$1,SUMIFS('BalSht Data'!$H$2:$H$2050,'BalSht Data'!$G$2:$G$2050,$A44,'BalSht Data'!$A$2:$A$2050,V$1),#N/A)</f>
        <v>0</v>
      </c>
      <c r="W44" s="43">
        <f>IF(W$1,SUMIFS('BalSht Data'!$H$2:$H$2050,'BalSht Data'!$G$2:$G$2050,$A44,'BalSht Data'!$A$2:$A$2050,W$1),#N/A)</f>
        <v>232</v>
      </c>
      <c r="X44" s="43">
        <f>IF(X$1,SUMIFS('BalSht Data'!$H$2:$H$2050,'BalSht Data'!$G$2:$G$2050,$A44,'BalSht Data'!$A$2:$A$2050,X$1),#N/A)</f>
        <v>0</v>
      </c>
      <c r="Y44" s="43">
        <f>IF(Y$1,SUMIFS('BalSht Data'!$H$2:$H$2050,'BalSht Data'!$G$2:$G$2050,$A44,'BalSht Data'!$A$2:$A$2050,Y$1),#N/A)</f>
        <v>626</v>
      </c>
      <c r="Z44" s="43">
        <f>IF(Z$1,SUMIFS('BalSht Data'!$H$2:$H$2050,'BalSht Data'!$G$2:$G$2050,$A44,'BalSht Data'!$A$2:$A$2050,Z$1),#N/A)</f>
        <v>0</v>
      </c>
      <c r="AA44" s="43">
        <f>IF(AA$1,SUMIFS('BalSht Data'!$H$2:$H$2050,'BalSht Data'!$G$2:$G$2050,$A44,'BalSht Data'!$A$2:$A$2050,AA$1),#N/A)</f>
        <v>2231</v>
      </c>
      <c r="AB44" s="43">
        <f>IF(AB$1,SUMIFS('BalSht Data'!$H$2:$H$2050,'BalSht Data'!$G$2:$G$2050,$A44,'BalSht Data'!$A$2:$A$2050,AB$1),#N/A)</f>
        <v>6785</v>
      </c>
      <c r="AC44" s="43">
        <v>5487</v>
      </c>
      <c r="AD44" s="43">
        <f>IF(AD$1,SUMIFS('BalSht Data'!$H$2:$H$2050,'BalSht Data'!$G$2:$G$2050,$A44,'BalSht Data'!$A$2:$A$2050,AD$1),#N/A)</f>
        <v>2074</v>
      </c>
      <c r="AE44" s="43">
        <f>IF(AE$1,SUMIFS('BalSht Data'!$H$2:$H$2050,'BalSht Data'!$G$2:$G$2050,$A44,'BalSht Data'!$A$2:$A$2050,AE$1),#N/A)</f>
        <v>0</v>
      </c>
      <c r="AF44" s="43">
        <f>IF(AF$1,SUMIFS('BalSht Data'!$H$2:$H$2050,'BalSht Data'!$G$2:$G$2050,$A44,'BalSht Data'!$A$2:$A$2050,AF$1),#N/A)</f>
        <v>0</v>
      </c>
      <c r="AG44" s="43">
        <f>IF(AG$1,SUMIFS('BalSht Data'!$H$2:$H$2050,'BalSht Data'!$G$2:$G$2050,$A44,'BalSht Data'!$A$2:$A$2050,AG$1),#N/A)</f>
        <v>0</v>
      </c>
      <c r="AH44" s="43">
        <f>IF(AH$1,SUMIFS('BalSht Data'!$H$2:$H$2050,'BalSht Data'!$G$2:$G$2050,$A44,'BalSht Data'!$A$2:$A$2050,AH$1),#N/A)</f>
        <v>0</v>
      </c>
      <c r="AI44" s="43">
        <f>IF(AI$1,SUMIFS('BalSht Data'!$H$2:$H$2050,'BalSht Data'!$G$2:$G$2050,$A44,'BalSht Data'!$A$2:$A$2050,AI$1),#N/A)</f>
        <v>1495</v>
      </c>
      <c r="AJ44" s="43">
        <f>IF(AJ$1,SUMIFS('BalSht Data'!$H$2:$H$2050,'BalSht Data'!$G$2:$G$2050,$A44,'BalSht Data'!$A$2:$A$2050,AJ$1),#N/A)</f>
        <v>1669</v>
      </c>
      <c r="AK44" s="43">
        <f t="shared" si="12"/>
        <v>46822</v>
      </c>
      <c r="AL44" s="43" t="e">
        <f>IF(AL$1,SUMIFS('BalSht Data'!$H$2:$H$2050,'BalSht Data'!$G$2:$G$2050,$A44,'BalSht Data'!$A$2:$A$2050,AL$1),#N/A)</f>
        <v>#N/A</v>
      </c>
      <c r="AM44" s="43" t="e">
        <f>IF(AM$1,SUMIFS('BalSht Data'!$H$2:$H$2050,'BalSht Data'!$G$2:$G$2050,$A44,'BalSht Data'!$A$2:$A$2050,AM$1),#N/A)</f>
        <v>#N/A</v>
      </c>
      <c r="AN44" s="43" t="e">
        <f>IF(AN$1,SUMIFS('BalSht Data'!$H$2:$H$2050,'BalSht Data'!$G$2:$G$2050,$A44,'BalSht Data'!$A$2:$A$2050,AN$1),#N/A)</f>
        <v>#N/A</v>
      </c>
      <c r="AO44" s="43" t="e">
        <f>IF(AO$1,SUMIFS('BalSht Data'!$H$2:$H$2050,'BalSht Data'!$G$2:$G$2050,$A44,'BalSht Data'!$A$2:$A$2050,AO$1),#N/A)</f>
        <v>#N/A</v>
      </c>
      <c r="AP44" s="43" t="e">
        <f>IF(AP$1,SUMIFS('BalSht Data'!$H$2:$H$2050,'BalSht Data'!$G$2:$G$2050,$A44,'BalSht Data'!$A$2:$A$2050,AP$1),#N/A)</f>
        <v>#N/A</v>
      </c>
      <c r="AQ44" s="43" t="e">
        <f>IF(AQ$1,SUMIFS('BalSht Data'!$H$2:$H$2050,'BalSht Data'!$G$2:$G$2050,$A44,'BalSht Data'!$A$2:$A$2050,AQ$1),#N/A)</f>
        <v>#N/A</v>
      </c>
      <c r="AR44" s="43" t="e">
        <f>IF(AR$1,SUMIFS('BalSht Data'!$H$2:$H$2050,'BalSht Data'!$G$2:$G$2050,$A44,'BalSht Data'!$A$2:$A$2050,AR$1),#N/A)</f>
        <v>#N/A</v>
      </c>
      <c r="AS44" s="43" t="e">
        <f>IF(AS$1,SUMIFS('BalSht Data'!$H$2:$H$2050,'BalSht Data'!$G$2:$G$2050,$A44,'BalSht Data'!$A$2:$A$2050,AS$1),#N/A)</f>
        <v>#N/A</v>
      </c>
      <c r="AT44" s="43" t="e">
        <f>IF(AT$1,SUMIFS('BalSht Data'!$H$2:$H$2050,'BalSht Data'!$G$2:$G$2050,$A44,'BalSht Data'!$A$2:$A$2050,AT$1),#N/A)</f>
        <v>#N/A</v>
      </c>
      <c r="AU44" s="43" t="e">
        <f>IF(AU$1,SUMIFS('BalSht Data'!$H$2:$H$2050,'BalSht Data'!$G$2:$G$2050,$A44,'BalSht Data'!$A$2:$A$2050,AU$1),#N/A)</f>
        <v>#N/A</v>
      </c>
      <c r="AV44" s="43" t="e">
        <f>IF(AV$1,SUMIFS('BalSht Data'!$H$2:$H$2050,'BalSht Data'!$G$2:$G$2050,$A44,'BalSht Data'!$A$2:$A$2050,AV$1),#N/A)</f>
        <v>#N/A</v>
      </c>
      <c r="AW44" s="43" t="e">
        <f>IF(AW$1,SUMIFS('BalSht Data'!$H$2:$H$2050,'BalSht Data'!$G$2:$G$2050,$A44,'BalSht Data'!$A$2:$A$2050,AW$1),#N/A)</f>
        <v>#N/A</v>
      </c>
      <c r="AX44" s="43" t="e">
        <f>IF(AX$1,SUMIFS('BalSht Data'!$H$2:$H$2050,'BalSht Data'!$G$2:$G$2050,$A44,'BalSht Data'!$A$2:$A$2050,AX$1),#N/A)</f>
        <v>#N/A</v>
      </c>
      <c r="AY44" s="43" t="e">
        <f>IF(AY$1,SUMIFS('BalSht Data'!$H$2:$H$2050,'BalSht Data'!$G$2:$G$2050,$A44,'BalSht Data'!$A$2:$A$2050,AY$1),#N/A)</f>
        <v>#N/A</v>
      </c>
      <c r="AZ44" s="43" t="e">
        <f>IF(AZ$1,SUMIFS('BalSht Data'!$H$2:$H$2050,'BalSht Data'!$G$2:$G$2050,$A44,'BalSht Data'!$A$2:$A$2050,AZ$1),#N/A)</f>
        <v>#N/A</v>
      </c>
      <c r="BA44" s="43" t="e">
        <f>IF(BA$1,SUMIFS('BalSht Data'!$H$2:$H$2050,'BalSht Data'!$G$2:$G$2050,$A44,'BalSht Data'!$A$2:$A$2050,BA$1),#N/A)</f>
        <v>#N/A</v>
      </c>
      <c r="BB44" s="43" t="e">
        <f>IF(BB$1,SUMIFS('BalSht Data'!$H$2:$H$2050,'BalSht Data'!$G$2:$G$2050,$A44,'BalSht Data'!$A$2:$A$2050,BB$1),#N/A)</f>
        <v>#N/A</v>
      </c>
      <c r="BC44" s="43" t="e">
        <f>IF(BC$1,SUMIFS('BalSht Data'!$H$2:$H$2050,'BalSht Data'!$G$2:$G$2050,$A44,'BalSht Data'!$A$2:$A$2050,BC$1),#N/A)</f>
        <v>#N/A</v>
      </c>
      <c r="BD44" s="43" t="e">
        <f>IF(BD$1,SUMIFS('BalSht Data'!$H$2:$H$2050,'BalSht Data'!$G$2:$G$2050,$A44,'BalSht Data'!$A$2:$A$2050,BD$1),#N/A)</f>
        <v>#N/A</v>
      </c>
      <c r="BE44" s="43" t="e">
        <f>IF(BE$1,SUMIFS('BalSht Data'!$H$2:$H$2050,'BalSht Data'!$G$2:$G$2050,$A44,'BalSht Data'!$A$2:$A$2050,BE$1),#N/A)</f>
        <v>#N/A</v>
      </c>
      <c r="BF44" s="43" t="e">
        <f>IF(BF$1,SUMIFS('BalSht Data'!$H$2:$H$2050,'BalSht Data'!$G$2:$G$2050,$A44,'BalSht Data'!$A$2:$A$2050,BF$1),#N/A)</f>
        <v>#N/A</v>
      </c>
      <c r="BG44" s="43" t="e">
        <f>IF(BG$1,SUMIFS('BalSht Data'!$H$2:$H$2050,'BalSht Data'!$G$2:$G$2050,$A44,'BalSht Data'!$A$2:$A$2050,BG$1),#N/A)</f>
        <v>#N/A</v>
      </c>
      <c r="BH44" s="43" t="e">
        <f>IF(BH$1,SUMIFS('BalSht Data'!$H$2:$H$2050,'BalSht Data'!$G$2:$G$2050,$A44,'BalSht Data'!$A$2:$A$2050,BH$1),#N/A)</f>
        <v>#N/A</v>
      </c>
      <c r="BI44" s="43" t="e">
        <f>IF(BI$1,SUMIFS('BalSht Data'!$H$2:$H$2050,'BalSht Data'!$G$2:$G$2050,$A44,'BalSht Data'!$A$2:$A$2050,BI$1),#N/A)</f>
        <v>#N/A</v>
      </c>
      <c r="BJ44" s="43" t="e">
        <f>IF(BJ$1,SUMIFS('BalSht Data'!$H$2:$H$2050,'BalSht Data'!$G$2:$G$2050,$A44,'BalSht Data'!$A$2:$A$2050,BJ$1),#N/A)</f>
        <v>#N/A</v>
      </c>
      <c r="BK44" s="43" t="e">
        <f>IF(BK$1,SUMIFS('BalSht Data'!$H$2:$H$2050,'BalSht Data'!$G$2:$G$2050,$A44,'BalSht Data'!$A$2:$A$2050,BK$1),#N/A)</f>
        <v>#N/A</v>
      </c>
      <c r="BL44" s="43" t="e">
        <f>IF(BL$1,SUMIFS('BalSht Data'!$H$2:$H$2050,'BalSht Data'!$G$2:$G$2050,$A44,'BalSht Data'!$A$2:$A$2050,BL$1),#N/A)</f>
        <v>#N/A</v>
      </c>
      <c r="BM44" s="43" t="e">
        <f>IF(BM$1,SUMIFS('BalSht Data'!$H$2:$H$2050,'BalSht Data'!$G$2:$G$2050,$A44,'BalSht Data'!$A$2:$A$2050,BM$1),#N/A)</f>
        <v>#N/A</v>
      </c>
      <c r="BN44" s="43" t="e">
        <f>IF(BN$1,SUMIFS('BalSht Data'!$H$2:$H$2050,'BalSht Data'!$G$2:$G$2050,$A44,'BalSht Data'!$A$2:$A$2050,BN$1),#N/A)</f>
        <v>#N/A</v>
      </c>
      <c r="BO44" s="43" t="e">
        <f>IF(BO$1,SUMIFS('BalSht Data'!$H$2:$H$2050,'BalSht Data'!$G$2:$G$2050,$A44,'BalSht Data'!$A$2:$A$2050,BO$1),#N/A)</f>
        <v>#N/A</v>
      </c>
      <c r="BP44" s="43" t="e">
        <f>IF(BP$1,SUMIFS('BalSht Data'!$H$2:$H$2050,'BalSht Data'!$G$2:$G$2050,$A44,'BalSht Data'!$A$2:$A$2050,BP$1),#N/A)</f>
        <v>#N/A</v>
      </c>
      <c r="BQ44" s="43" t="e">
        <f>IF(BQ$1,SUMIFS('BalSht Data'!$H$2:$H$2050,'BalSht Data'!$G$2:$G$2050,$A44,'BalSht Data'!$A$2:$A$2050,BQ$1),#N/A)</f>
        <v>#N/A</v>
      </c>
      <c r="BR44" s="43" t="e">
        <f>IF(BR$1,SUMIFS('BalSht Data'!$H$2:$H$2050,'BalSht Data'!$G$2:$G$2050,$A44,'BalSht Data'!$A$2:$A$2050,BR$1),#N/A)</f>
        <v>#N/A</v>
      </c>
      <c r="BS44" s="43" t="e">
        <f>IF(BS$1,SUMIFS('BalSht Data'!$H$2:$H$2050,'BalSht Data'!$G$2:$G$2050,$A44,'BalSht Data'!$A$2:$A$2050,BS$1),#N/A)</f>
        <v>#N/A</v>
      </c>
      <c r="BT44" s="43" t="e">
        <f>IF(BT$1,SUMIFS('BalSht Data'!$H$2:$H$2050,'BalSht Data'!$G$2:$G$2050,$A44,'BalSht Data'!$A$2:$A$2050,BT$1),#N/A)</f>
        <v>#N/A</v>
      </c>
      <c r="BU44" s="43" t="e">
        <f>IF(BU$1,SUMIFS('BalSht Data'!$H$2:$H$2050,'BalSht Data'!$G$2:$G$2050,$A44,'BalSht Data'!$A$2:$A$2050,BU$1),#N/A)</f>
        <v>#N/A</v>
      </c>
      <c r="BV44" s="43" t="e">
        <f>IF(BV$1,SUMIFS('BalSht Data'!$H$2:$H$2050,'BalSht Data'!$G$2:$G$2050,$A44,'BalSht Data'!$A$2:$A$2050,BV$1),#N/A)</f>
        <v>#N/A</v>
      </c>
      <c r="BW44" s="43" t="e">
        <f>IF(BW$1,SUMIFS('BalSht Data'!$H$2:$H$2050,'BalSht Data'!$G$2:$G$2050,$A44,'BalSht Data'!$A$2:$A$2050,BW$1),#N/A)</f>
        <v>#N/A</v>
      </c>
      <c r="BX44" s="43" t="e">
        <f>IF(BX$1,SUMIFS('BalSht Data'!$H$2:$H$2050,'BalSht Data'!$G$2:$G$2050,$A44,'BalSht Data'!$A$2:$A$2050,BX$1),#N/A)</f>
        <v>#N/A</v>
      </c>
      <c r="BY44" s="43" t="e">
        <f>IF(BY$1,SUMIFS('BalSht Data'!$H$2:$H$2050,'BalSht Data'!$G$2:$G$2050,$A44,'BalSht Data'!$A$2:$A$2050,BY$1),#N/A)</f>
        <v>#N/A</v>
      </c>
      <c r="BZ44" s="43" t="e">
        <f>IF(BZ$1,SUMIFS('BalSht Data'!$H$2:$H$2050,'BalSht Data'!$G$2:$G$2050,$A44,'BalSht Data'!$A$2:$A$2050,BZ$1),#N/A)</f>
        <v>#N/A</v>
      </c>
      <c r="CA44" s="43" t="e">
        <f>IF(CA$1,SUMIFS('BalSht Data'!$H$2:$H$2050,'BalSht Data'!$G$2:$G$2050,$A44,'BalSht Data'!$A$2:$A$2050,CA$1),#N/A)</f>
        <v>#N/A</v>
      </c>
      <c r="CB44" s="43" t="e">
        <f>IF(CB$1,SUMIFS('BalSht Data'!$H$2:$H$2050,'BalSht Data'!$G$2:$G$2050,$A44,'BalSht Data'!$A$2:$A$2050,CB$1),#N/A)</f>
        <v>#N/A</v>
      </c>
      <c r="CC44" s="43" t="e">
        <f>IF(CC$1,SUMIFS('BalSht Data'!$H$2:$H$2050,'BalSht Data'!$G$2:$G$2050,$A44,'BalSht Data'!$A$2:$A$2050,CC$1),#N/A)</f>
        <v>#N/A</v>
      </c>
      <c r="CD44" s="43" t="e">
        <f>IF(CD$1,SUMIFS('BalSht Data'!$H$2:$H$2050,'BalSht Data'!$G$2:$G$2050,$A44,'BalSht Data'!$A$2:$A$2050,CD$1),#N/A)</f>
        <v>#N/A</v>
      </c>
      <c r="CE44" s="43" t="e">
        <f>IF(CE$1,SUMIFS('BalSht Data'!$H$2:$H$2050,'BalSht Data'!$G$2:$G$2050,$A44,'BalSht Data'!$A$2:$A$2050,CE$1),#N/A)</f>
        <v>#N/A</v>
      </c>
      <c r="CF44" s="43" t="e">
        <f>IF(CF$1,SUMIFS('BalSht Data'!$H$2:$H$2050,'BalSht Data'!$G$2:$G$2050,$A44,'BalSht Data'!$A$2:$A$2050,CF$1),#N/A)</f>
        <v>#N/A</v>
      </c>
      <c r="CG44" s="43" t="e">
        <f>IF(CG$1,SUMIFS('BalSht Data'!$H$2:$H$2050,'BalSht Data'!$G$2:$G$2050,$A44,'BalSht Data'!$A$2:$A$2050,CG$1),#N/A)</f>
        <v>#N/A</v>
      </c>
      <c r="CH44" s="43" t="e">
        <f>IF(CH$1,SUMIFS('BalSht Data'!$H$2:$H$2050,'BalSht Data'!$G$2:$G$2050,$A44,'BalSht Data'!$A$2:$A$2050,CH$1),#N/A)</f>
        <v>#N/A</v>
      </c>
      <c r="CI44" s="43" t="e">
        <f>IF(CI$1,SUMIFS('BalSht Data'!$H$2:$H$2050,'BalSht Data'!$G$2:$G$2050,$A44,'BalSht Data'!$A$2:$A$2050,CI$1),#N/A)</f>
        <v>#N/A</v>
      </c>
      <c r="CJ44" s="43" t="e">
        <f>IF(CJ$1,SUMIFS('BalSht Data'!$H$2:$H$2050,'BalSht Data'!$G$2:$G$2050,$A44,'BalSht Data'!$A$2:$A$2050,CJ$1),#N/A)</f>
        <v>#N/A</v>
      </c>
      <c r="CK44" s="43" t="e">
        <f>IF(CK$1,SUMIFS('BalSht Data'!$H$2:$H$2050,'BalSht Data'!$G$2:$G$2050,$A44,'BalSht Data'!$A$2:$A$2050,CK$1),#N/A)</f>
        <v>#N/A</v>
      </c>
      <c r="CL44" s="43" t="e">
        <f>IF(CL$1,SUMIFS('BalSht Data'!$H$2:$H$2050,'BalSht Data'!$G$2:$G$2050,$A44,'BalSht Data'!$A$2:$A$2050,CL$1),#N/A)</f>
        <v>#N/A</v>
      </c>
      <c r="CM44" s="43" t="e">
        <f>IF(CM$1,SUMIFS('BalSht Data'!$H$2:$H$2050,'BalSht Data'!$G$2:$G$2050,$A44,'BalSht Data'!$A$2:$A$2050,CM$1),#N/A)</f>
        <v>#N/A</v>
      </c>
      <c r="CN44" s="43" t="e">
        <f>IF(CN$1,SUMIFS('BalSht Data'!$H$2:$H$2050,'BalSht Data'!$G$2:$G$2050,$A44,'BalSht Data'!$A$2:$A$2050,CN$1),#N/A)</f>
        <v>#N/A</v>
      </c>
      <c r="CO44" s="43" t="e">
        <f>IF(CO$1,SUMIFS('BalSht Data'!$H$2:$H$2050,'BalSht Data'!$G$2:$G$2050,$A44,'BalSht Data'!$A$2:$A$2050,CO$1),#N/A)</f>
        <v>#N/A</v>
      </c>
      <c r="CP44" s="43" t="e">
        <f>IF(CP$1,SUMIFS('BalSht Data'!$H$2:$H$2050,'BalSht Data'!$G$2:$G$2050,$A44,'BalSht Data'!$A$2:$A$2050,CP$1),#N/A)</f>
        <v>#N/A</v>
      </c>
      <c r="CQ44" s="43" t="e">
        <f>IF(CQ$1,SUMIFS('BalSht Data'!$H$2:$H$2050,'BalSht Data'!$G$2:$G$2050,$A44,'BalSht Data'!$A$2:$A$2050,CQ$1),#N/A)</f>
        <v>#N/A</v>
      </c>
      <c r="CR44" s="43" t="e">
        <f>IF(CR$1,SUMIFS('BalSht Data'!$H$2:$H$2050,'BalSht Data'!$G$2:$G$2050,$A44,'BalSht Data'!$A$2:$A$2050,CR$1),#N/A)</f>
        <v>#N/A</v>
      </c>
      <c r="CS44" s="43" t="e">
        <f>IF(CS$1,SUMIFS('BalSht Data'!$H$2:$H$2050,'BalSht Data'!$G$2:$G$2050,$A44,'BalSht Data'!$A$2:$A$2050,CS$1),#N/A)</f>
        <v>#N/A</v>
      </c>
      <c r="CT44" s="43" t="e">
        <f>IF(CT$1,SUMIFS('BalSht Data'!$H$2:$H$2050,'BalSht Data'!$G$2:$G$2050,$A44,'BalSht Data'!$A$2:$A$2050,CT$1),#N/A)</f>
        <v>#N/A</v>
      </c>
      <c r="CU44" s="43" t="e">
        <f>IF(CU$1,SUMIFS('BalSht Data'!$H$2:$H$2050,'BalSht Data'!$G$2:$G$2050,$A44,'BalSht Data'!$A$2:$A$2050,CU$1),#N/A)</f>
        <v>#N/A</v>
      </c>
      <c r="CV44" s="43" t="e">
        <f>IF(CV$1,SUMIFS('BalSht Data'!$H$2:$H$2050,'BalSht Data'!$G$2:$G$2050,$A44,'BalSht Data'!$A$2:$A$2050,CV$1),#N/A)</f>
        <v>#N/A</v>
      </c>
      <c r="CW44" s="43" t="e">
        <f>IF(CW$1,SUMIFS('BalSht Data'!$H$2:$H$2050,'BalSht Data'!$G$2:$G$2050,$A44,'BalSht Data'!$A$2:$A$2050,CW$1),#N/A)</f>
        <v>#N/A</v>
      </c>
      <c r="CX44" s="43" t="e">
        <f>IF(CX$1,SUMIFS('BalSht Data'!$H$2:$H$2050,'BalSht Data'!$G$2:$G$2050,$A44,'BalSht Data'!$A$2:$A$2050,CX$1),#N/A)</f>
        <v>#N/A</v>
      </c>
      <c r="CY44" s="43" t="e">
        <f>IF(CY$1,SUMIFS('BalSht Data'!$H$2:$H$2050,'BalSht Data'!$G$2:$G$2050,$A44,'BalSht Data'!$A$2:$A$2050,CY$1),#N/A)</f>
        <v>#N/A</v>
      </c>
      <c r="CZ44" s="43" t="e">
        <f>IF(CZ$1,SUMIFS('BalSht Data'!$H$2:$H$2050,'BalSht Data'!$G$2:$G$2050,$A44,'BalSht Data'!$A$2:$A$2050,CZ$1),#N/A)</f>
        <v>#N/A</v>
      </c>
      <c r="DA44" s="43" t="e">
        <f>IF(DA$1,SUMIFS('BalSht Data'!$H$2:$H$2050,'BalSht Data'!$G$2:$G$2050,$A44,'BalSht Data'!$A$2:$A$2050,DA$1),#N/A)</f>
        <v>#N/A</v>
      </c>
    </row>
    <row r="45" spans="1:105" s="40" customFormat="1" hidden="1" x14ac:dyDescent="0.2">
      <c r="A45" s="53" t="s">
        <v>138</v>
      </c>
      <c r="B45" s="43">
        <f>IF(B$1,SUMIFS('BalSht Data'!$H$2:$H$2050,'BalSht Data'!$G$2:$G$2050,$A45,'BalSht Data'!$A$2:$A$2050,B$1),#N/A)+80195</f>
        <v>0</v>
      </c>
      <c r="C45" s="43">
        <f>IF(C$1,SUMIFS('BalSht Data'!$H$2:$H$2050,'BalSht Data'!$G$2:$G$2050,$A45,'BalSht Data'!$A$2:$A$2050,C$1),#N/A)+25173</f>
        <v>0</v>
      </c>
      <c r="D45" s="43">
        <f>IF(D$1,SUMIFS('BalSht Data'!$H$2:$H$2050,'BalSht Data'!$G$2:$G$2050,$A45,'BalSht Data'!$A$2:$A$2050,D$1),#N/A)+34575</f>
        <v>0</v>
      </c>
      <c r="E45" s="43">
        <f>IF(E$1,SUMIFS('BalSht Data'!$H$2:$H$2050,'BalSht Data'!$G$2:$G$2050,$A45,'BalSht Data'!$A$2:$A$2050,E$1),#N/A)+91317</f>
        <v>0</v>
      </c>
      <c r="F45" s="43">
        <f>IF(F$1,SUMIFS('BalSht Data'!$H$2:$H$2050,'BalSht Data'!$G$2:$G$2050,$A45,'BalSht Data'!$A$2:$A$2050,F$1),#N/A)+100537</f>
        <v>0</v>
      </c>
      <c r="G45" s="43">
        <f>IF(G$1,SUMIFS('BalSht Data'!$H$2:$H$2050,'BalSht Data'!$G$2:$G$2050,$A45,'BalSht Data'!$A$2:$A$2050,G$1),#N/A)+23873</f>
        <v>0</v>
      </c>
      <c r="H45" s="43">
        <f>IF(H$1,SUMIFS('BalSht Data'!$H$2:$H$2050,'BalSht Data'!$G$2:$G$2050,$A45,'BalSht Data'!$A$2:$A$2050,H$1),#N/A)+73979</f>
        <v>0</v>
      </c>
      <c r="I45" s="43">
        <f>IF(I$1,SUMIFS('BalSht Data'!$H$2:$H$2050,'BalSht Data'!$G$2:$G$2050,$A45,'BalSht Data'!$A$2:$A$2050,I$1),#N/A)+19011</f>
        <v>0</v>
      </c>
      <c r="J45" s="43">
        <f>IF(J$1,SUMIFS('BalSht Data'!$H$2:$H$2050,'BalSht Data'!$G$2:$G$2050,$A45,'BalSht Data'!$A$2:$A$2050,J$1),#N/A)+68525</f>
        <v>0</v>
      </c>
      <c r="K45" s="43">
        <f>IF(K$1,SUMIFS('BalSht Data'!$H$2:$H$2050,'BalSht Data'!$G$2:$G$2050,$A45,'BalSht Data'!$A$2:$A$2050,K$1),#N/A)+45302</f>
        <v>0</v>
      </c>
      <c r="L45" s="43">
        <f>IF(L$1,SUMIFS('BalSht Data'!$H$2:$H$2050,'BalSht Data'!$G$2:$G$2050,$A45,'BalSht Data'!$A$2:$A$2050,L$1),#N/A)+38898</f>
        <v>0</v>
      </c>
      <c r="M45" s="43">
        <f>IF(M$1,SUMIFS('BalSht Data'!$H$2:$H$2050,'BalSht Data'!$G$2:$G$2050,$A45,'BalSht Data'!$A$2:$A$2050,M$1),#N/A)+41519</f>
        <v>0</v>
      </c>
      <c r="N45" s="43">
        <f>IF(N$1,SUMIFS('BalSht Data'!$H$2:$H$2050,'BalSht Data'!$G$2:$G$2050,$A45,'BalSht Data'!$A$2:$A$2050,N$1),#N/A)+137500</f>
        <v>0</v>
      </c>
      <c r="O45" s="43">
        <f>IF(O$1,SUMIFS('BalSht Data'!$H$2:$H$2050,'BalSht Data'!$G$2:$G$2050,$A45,'BalSht Data'!$A$2:$A$2050,O$1),#N/A)+75068</f>
        <v>0</v>
      </c>
      <c r="P45" s="43">
        <f>IF(P$1,SUMIFS('BalSht Data'!$H$2:$H$2050,'BalSht Data'!$G$2:$G$2050,$A45,'BalSht Data'!$A$2:$A$2050,P$1),#N/A)+60105</f>
        <v>0</v>
      </c>
      <c r="Q45" s="43">
        <f>IF(Q$1,SUMIFS('BalSht Data'!$H$2:$H$2050,'BalSht Data'!$G$2:$G$2050,$A45,'BalSht Data'!$A$2:$A$2050,Q$1),#N/A)+81345</f>
        <v>0</v>
      </c>
      <c r="R45" s="43">
        <f>IF(R$1,SUMIFS('BalSht Data'!$H$2:$H$2050,'BalSht Data'!$G$2:$G$2050,$A45,'BalSht Data'!$A$2:$A$2050,R$1),#N/A)+33850</f>
        <v>0</v>
      </c>
      <c r="S45" s="43">
        <f>IF(S$1,SUMIFS('BalSht Data'!$H$2:$H$2050,'BalSht Data'!$G$2:$G$2050,$A45,'BalSht Data'!$A$2:$A$2050,S$1),#N/A)</f>
        <v>0</v>
      </c>
      <c r="T45" s="43">
        <f>IF(T$1,SUMIFS('BalSht Data'!$H$2:$H$2050,'BalSht Data'!$G$2:$G$2050,$A45,'BalSht Data'!$A$2:$A$2050,T$1),#N/A)</f>
        <v>0</v>
      </c>
      <c r="U45" s="43">
        <f>IF(U$1,SUMIFS('BalSht Data'!$H$2:$H$2050,'BalSht Data'!$G$2:$G$2050,$A45,'BalSht Data'!$A$2:$A$2050,U$1),#N/A)+190327</f>
        <v>0</v>
      </c>
      <c r="V45" s="43">
        <f>IF(V$1,SUMIFS('BalSht Data'!$H$2:$H$2050,'BalSht Data'!$G$2:$G$2050,$A45,'BalSht Data'!$A$2:$A$2050,V$1),#N/A)</f>
        <v>0</v>
      </c>
      <c r="W45" s="43">
        <f>IF(W$1,SUMIFS('BalSht Data'!$H$2:$H$2050,'BalSht Data'!$G$2:$G$2050,$A45,'BalSht Data'!$A$2:$A$2050,W$1),#N/A)</f>
        <v>0</v>
      </c>
      <c r="X45" s="43">
        <f>IF(X$1,SUMIFS('BalSht Data'!$H$2:$H$2050,'BalSht Data'!$G$2:$G$2050,$A45,'BalSht Data'!$A$2:$A$2050,X$1),#N/A)</f>
        <v>0</v>
      </c>
      <c r="Y45" s="43">
        <f>IF(Y$1,SUMIFS('BalSht Data'!$H$2:$H$2050,'BalSht Data'!$G$2:$G$2050,$A45,'BalSht Data'!$A$2:$A$2050,Y$1),#N/A)</f>
        <v>0</v>
      </c>
      <c r="Z45" s="43">
        <f>IF(Z$1,SUMIFS('BalSht Data'!$H$2:$H$2050,'BalSht Data'!$G$2:$G$2050,$A45,'BalSht Data'!$A$2:$A$2050,Z$1),#N/A)</f>
        <v>0</v>
      </c>
      <c r="AA45" s="43">
        <f>IF(AA$1,SUMIFS('BalSht Data'!$H$2:$H$2050,'BalSht Data'!$G$2:$G$2050,$A45,'BalSht Data'!$A$2:$A$2050,AA$1),#N/A)</f>
        <v>0</v>
      </c>
      <c r="AB45" s="43">
        <f>IF(AB$1,SUMIFS('BalSht Data'!$H$2:$H$2050,'BalSht Data'!$G$2:$G$2050,$A45,'BalSht Data'!$A$2:$A$2050,AB$1),#N/A)</f>
        <v>0</v>
      </c>
      <c r="AC45" s="43">
        <f>IF(AC$1,SUMIFS('BalSht Data'!$H$2:$H$2050,'BalSht Data'!$G$2:$G$2050,$A45,'BalSht Data'!$A$2:$A$2050,AC$1),#N/A)</f>
        <v>0</v>
      </c>
      <c r="AD45" s="43">
        <f>IF(AD$1,SUMIFS('BalSht Data'!$H$2:$H$2050,'BalSht Data'!$G$2:$G$2050,$A45,'BalSht Data'!$A$2:$A$2050,AD$1),#N/A)+229505</f>
        <v>0</v>
      </c>
      <c r="AE45" s="43">
        <f>IF(AE$1,SUMIFS('BalSht Data'!$H$2:$H$2050,'BalSht Data'!$G$2:$G$2050,$A45,'BalSht Data'!$A$2:$A$2050,AE$1),#N/A)</f>
        <v>0</v>
      </c>
      <c r="AF45" s="43">
        <f>IF(AF$1,SUMIFS('BalSht Data'!$H$2:$H$2050,'BalSht Data'!$G$2:$G$2050,$A45,'BalSht Data'!$A$2:$A$2050,AF$1),#N/A)</f>
        <v>0</v>
      </c>
      <c r="AG45" s="43">
        <f>IF(AG$1,SUMIFS('BalSht Data'!$H$2:$H$2050,'BalSht Data'!$G$2:$G$2050,$A45,'BalSht Data'!$A$2:$A$2050,AG$1),#N/A)</f>
        <v>0</v>
      </c>
      <c r="AH45" s="43">
        <f>IF(AH$1,SUMIFS('BalSht Data'!$H$2:$H$2050,'BalSht Data'!$G$2:$G$2050,$A45,'BalSht Data'!$A$2:$A$2050,AH$1),#N/A)</f>
        <v>0</v>
      </c>
      <c r="AI45" s="43">
        <f>IF(AI$1,SUMIFS('BalSht Data'!$H$2:$H$2050,'BalSht Data'!$G$2:$G$2050,$A45,'BalSht Data'!$A$2:$A$2050,AI$1),#N/A)+211116</f>
        <v>0</v>
      </c>
      <c r="AJ45" s="43">
        <f>IF(AJ$1,SUMIFS('BalSht Data'!$H$2:$H$2050,'BalSht Data'!$G$2:$G$2050,$A45,'BalSht Data'!$A$2:$A$2050,AJ$1),#N/A)</f>
        <v>0</v>
      </c>
      <c r="AK45" s="43">
        <f t="shared" si="12"/>
        <v>0</v>
      </c>
      <c r="AL45" s="43" t="e">
        <f>IF(AL$1,SUMIFS('BalSht Data'!$H$2:$H$2050,'BalSht Data'!$G$2:$G$2050,$A45,'BalSht Data'!$A$2:$A$2050,AL$1),#N/A)</f>
        <v>#N/A</v>
      </c>
      <c r="AM45" s="43" t="e">
        <f>IF(AM$1,SUMIFS('BalSht Data'!$H$2:$H$2050,'BalSht Data'!$G$2:$G$2050,$A45,'BalSht Data'!$A$2:$A$2050,AM$1),#N/A)</f>
        <v>#N/A</v>
      </c>
      <c r="AN45" s="43" t="e">
        <f>IF(AN$1,SUMIFS('BalSht Data'!$H$2:$H$2050,'BalSht Data'!$G$2:$G$2050,$A45,'BalSht Data'!$A$2:$A$2050,AN$1),#N/A)</f>
        <v>#N/A</v>
      </c>
      <c r="AO45" s="43" t="e">
        <f>IF(AO$1,SUMIFS('BalSht Data'!$H$2:$H$2050,'BalSht Data'!$G$2:$G$2050,$A45,'BalSht Data'!$A$2:$A$2050,AO$1),#N/A)</f>
        <v>#N/A</v>
      </c>
      <c r="AP45" s="43" t="e">
        <f>IF(AP$1,SUMIFS('BalSht Data'!$H$2:$H$2050,'BalSht Data'!$G$2:$G$2050,$A45,'BalSht Data'!$A$2:$A$2050,AP$1),#N/A)</f>
        <v>#N/A</v>
      </c>
      <c r="AQ45" s="43" t="e">
        <f>IF(AQ$1,SUMIFS('BalSht Data'!$H$2:$H$2050,'BalSht Data'!$G$2:$G$2050,$A45,'BalSht Data'!$A$2:$A$2050,AQ$1),#N/A)</f>
        <v>#N/A</v>
      </c>
      <c r="AR45" s="43" t="e">
        <f>IF(AR$1,SUMIFS('BalSht Data'!$H$2:$H$2050,'BalSht Data'!$G$2:$G$2050,$A45,'BalSht Data'!$A$2:$A$2050,AR$1),#N/A)</f>
        <v>#N/A</v>
      </c>
      <c r="AS45" s="43" t="e">
        <f>IF(AS$1,SUMIFS('BalSht Data'!$H$2:$H$2050,'BalSht Data'!$G$2:$G$2050,$A45,'BalSht Data'!$A$2:$A$2050,AS$1),#N/A)</f>
        <v>#N/A</v>
      </c>
      <c r="AT45" s="43" t="e">
        <f>IF(AT$1,SUMIFS('BalSht Data'!$H$2:$H$2050,'BalSht Data'!$G$2:$G$2050,$A45,'BalSht Data'!$A$2:$A$2050,AT$1),#N/A)</f>
        <v>#N/A</v>
      </c>
      <c r="AU45" s="43" t="e">
        <f>IF(AU$1,SUMIFS('BalSht Data'!$H$2:$H$2050,'BalSht Data'!$G$2:$G$2050,$A45,'BalSht Data'!$A$2:$A$2050,AU$1),#N/A)</f>
        <v>#N/A</v>
      </c>
      <c r="AV45" s="43" t="e">
        <f>IF(AV$1,SUMIFS('BalSht Data'!$H$2:$H$2050,'BalSht Data'!$G$2:$G$2050,$A45,'BalSht Data'!$A$2:$A$2050,AV$1),#N/A)</f>
        <v>#N/A</v>
      </c>
      <c r="AW45" s="43" t="e">
        <f>IF(AW$1,SUMIFS('BalSht Data'!$H$2:$H$2050,'BalSht Data'!$G$2:$G$2050,$A45,'BalSht Data'!$A$2:$A$2050,AW$1),#N/A)</f>
        <v>#N/A</v>
      </c>
      <c r="AX45" s="43" t="e">
        <f>IF(AX$1,SUMIFS('BalSht Data'!$H$2:$H$2050,'BalSht Data'!$G$2:$G$2050,$A45,'BalSht Data'!$A$2:$A$2050,AX$1),#N/A)</f>
        <v>#N/A</v>
      </c>
      <c r="AY45" s="43" t="e">
        <f>IF(AY$1,SUMIFS('BalSht Data'!$H$2:$H$2050,'BalSht Data'!$G$2:$G$2050,$A45,'BalSht Data'!$A$2:$A$2050,AY$1),#N/A)</f>
        <v>#N/A</v>
      </c>
      <c r="AZ45" s="43" t="e">
        <f>IF(AZ$1,SUMIFS('BalSht Data'!$H$2:$H$2050,'BalSht Data'!$G$2:$G$2050,$A45,'BalSht Data'!$A$2:$A$2050,AZ$1),#N/A)</f>
        <v>#N/A</v>
      </c>
      <c r="BA45" s="43" t="e">
        <f>IF(BA$1,SUMIFS('BalSht Data'!$H$2:$H$2050,'BalSht Data'!$G$2:$G$2050,$A45,'BalSht Data'!$A$2:$A$2050,BA$1),#N/A)</f>
        <v>#N/A</v>
      </c>
      <c r="BB45" s="43" t="e">
        <f>IF(BB$1,SUMIFS('BalSht Data'!$H$2:$H$2050,'BalSht Data'!$G$2:$G$2050,$A45,'BalSht Data'!$A$2:$A$2050,BB$1),#N/A)</f>
        <v>#N/A</v>
      </c>
      <c r="BC45" s="43" t="e">
        <f>IF(BC$1,SUMIFS('BalSht Data'!$H$2:$H$2050,'BalSht Data'!$G$2:$G$2050,$A45,'BalSht Data'!$A$2:$A$2050,BC$1),#N/A)</f>
        <v>#N/A</v>
      </c>
      <c r="BD45" s="43" t="e">
        <f>IF(BD$1,SUMIFS('BalSht Data'!$H$2:$H$2050,'BalSht Data'!$G$2:$G$2050,$A45,'BalSht Data'!$A$2:$A$2050,BD$1),#N/A)</f>
        <v>#N/A</v>
      </c>
      <c r="BE45" s="43" t="e">
        <f>IF(BE$1,SUMIFS('BalSht Data'!$H$2:$H$2050,'BalSht Data'!$G$2:$G$2050,$A45,'BalSht Data'!$A$2:$A$2050,BE$1),#N/A)</f>
        <v>#N/A</v>
      </c>
      <c r="BF45" s="43" t="e">
        <f>IF(BF$1,SUMIFS('BalSht Data'!$H$2:$H$2050,'BalSht Data'!$G$2:$G$2050,$A45,'BalSht Data'!$A$2:$A$2050,BF$1),#N/A)</f>
        <v>#N/A</v>
      </c>
      <c r="BG45" s="43" t="e">
        <f>IF(BG$1,SUMIFS('BalSht Data'!$H$2:$H$2050,'BalSht Data'!$G$2:$G$2050,$A45,'BalSht Data'!$A$2:$A$2050,BG$1),#N/A)</f>
        <v>#N/A</v>
      </c>
      <c r="BH45" s="43" t="e">
        <f>IF(BH$1,SUMIFS('BalSht Data'!$H$2:$H$2050,'BalSht Data'!$G$2:$G$2050,$A45,'BalSht Data'!$A$2:$A$2050,BH$1),#N/A)</f>
        <v>#N/A</v>
      </c>
      <c r="BI45" s="43" t="e">
        <f>IF(BI$1,SUMIFS('BalSht Data'!$H$2:$H$2050,'BalSht Data'!$G$2:$G$2050,$A45,'BalSht Data'!$A$2:$A$2050,BI$1),#N/A)</f>
        <v>#N/A</v>
      </c>
      <c r="BJ45" s="43" t="e">
        <f>IF(BJ$1,SUMIFS('BalSht Data'!$H$2:$H$2050,'BalSht Data'!$G$2:$G$2050,$A45,'BalSht Data'!$A$2:$A$2050,BJ$1),#N/A)</f>
        <v>#N/A</v>
      </c>
      <c r="BK45" s="43" t="e">
        <f>IF(BK$1,SUMIFS('BalSht Data'!$H$2:$H$2050,'BalSht Data'!$G$2:$G$2050,$A45,'BalSht Data'!$A$2:$A$2050,BK$1),#N/A)</f>
        <v>#N/A</v>
      </c>
      <c r="BL45" s="43" t="e">
        <f>IF(BL$1,SUMIFS('BalSht Data'!$H$2:$H$2050,'BalSht Data'!$G$2:$G$2050,$A45,'BalSht Data'!$A$2:$A$2050,BL$1),#N/A)</f>
        <v>#N/A</v>
      </c>
      <c r="BM45" s="43" t="e">
        <f>IF(BM$1,SUMIFS('BalSht Data'!$H$2:$H$2050,'BalSht Data'!$G$2:$G$2050,$A45,'BalSht Data'!$A$2:$A$2050,BM$1),#N/A)</f>
        <v>#N/A</v>
      </c>
      <c r="BN45" s="43" t="e">
        <f>IF(BN$1,SUMIFS('BalSht Data'!$H$2:$H$2050,'BalSht Data'!$G$2:$G$2050,$A45,'BalSht Data'!$A$2:$A$2050,BN$1),#N/A)</f>
        <v>#N/A</v>
      </c>
      <c r="BO45" s="43" t="e">
        <f>IF(BO$1,SUMIFS('BalSht Data'!$H$2:$H$2050,'BalSht Data'!$G$2:$G$2050,$A45,'BalSht Data'!$A$2:$A$2050,BO$1),#N/A)</f>
        <v>#N/A</v>
      </c>
      <c r="BP45" s="43" t="e">
        <f>IF(BP$1,SUMIFS('BalSht Data'!$H$2:$H$2050,'BalSht Data'!$G$2:$G$2050,$A45,'BalSht Data'!$A$2:$A$2050,BP$1),#N/A)</f>
        <v>#N/A</v>
      </c>
      <c r="BQ45" s="43" t="e">
        <f>IF(BQ$1,SUMIFS('BalSht Data'!$H$2:$H$2050,'BalSht Data'!$G$2:$G$2050,$A45,'BalSht Data'!$A$2:$A$2050,BQ$1),#N/A)</f>
        <v>#N/A</v>
      </c>
      <c r="BR45" s="43" t="e">
        <f>IF(BR$1,SUMIFS('BalSht Data'!$H$2:$H$2050,'BalSht Data'!$G$2:$G$2050,$A45,'BalSht Data'!$A$2:$A$2050,BR$1),#N/A)</f>
        <v>#N/A</v>
      </c>
      <c r="BS45" s="43" t="e">
        <f>IF(BS$1,SUMIFS('BalSht Data'!$H$2:$H$2050,'BalSht Data'!$G$2:$G$2050,$A45,'BalSht Data'!$A$2:$A$2050,BS$1),#N/A)</f>
        <v>#N/A</v>
      </c>
      <c r="BT45" s="43" t="e">
        <f>IF(BT$1,SUMIFS('BalSht Data'!$H$2:$H$2050,'BalSht Data'!$G$2:$G$2050,$A45,'BalSht Data'!$A$2:$A$2050,BT$1),#N/A)</f>
        <v>#N/A</v>
      </c>
      <c r="BU45" s="43" t="e">
        <f>IF(BU$1,SUMIFS('BalSht Data'!$H$2:$H$2050,'BalSht Data'!$G$2:$G$2050,$A45,'BalSht Data'!$A$2:$A$2050,BU$1),#N/A)</f>
        <v>#N/A</v>
      </c>
      <c r="BV45" s="43" t="e">
        <f>IF(BV$1,SUMIFS('BalSht Data'!$H$2:$H$2050,'BalSht Data'!$G$2:$G$2050,$A45,'BalSht Data'!$A$2:$A$2050,BV$1),#N/A)</f>
        <v>#N/A</v>
      </c>
      <c r="BW45" s="43" t="e">
        <f>IF(BW$1,SUMIFS('BalSht Data'!$H$2:$H$2050,'BalSht Data'!$G$2:$G$2050,$A45,'BalSht Data'!$A$2:$A$2050,BW$1),#N/A)</f>
        <v>#N/A</v>
      </c>
      <c r="BX45" s="43" t="e">
        <f>IF(BX$1,SUMIFS('BalSht Data'!$H$2:$H$2050,'BalSht Data'!$G$2:$G$2050,$A45,'BalSht Data'!$A$2:$A$2050,BX$1),#N/A)</f>
        <v>#N/A</v>
      </c>
      <c r="BY45" s="43" t="e">
        <f>IF(BY$1,SUMIFS('BalSht Data'!$H$2:$H$2050,'BalSht Data'!$G$2:$G$2050,$A45,'BalSht Data'!$A$2:$A$2050,BY$1),#N/A)</f>
        <v>#N/A</v>
      </c>
      <c r="BZ45" s="43" t="e">
        <f>IF(BZ$1,SUMIFS('BalSht Data'!$H$2:$H$2050,'BalSht Data'!$G$2:$G$2050,$A45,'BalSht Data'!$A$2:$A$2050,BZ$1),#N/A)</f>
        <v>#N/A</v>
      </c>
      <c r="CA45" s="43" t="e">
        <f>IF(CA$1,SUMIFS('BalSht Data'!$H$2:$H$2050,'BalSht Data'!$G$2:$G$2050,$A45,'BalSht Data'!$A$2:$A$2050,CA$1),#N/A)</f>
        <v>#N/A</v>
      </c>
      <c r="CB45" s="43" t="e">
        <f>IF(CB$1,SUMIFS('BalSht Data'!$H$2:$H$2050,'BalSht Data'!$G$2:$G$2050,$A45,'BalSht Data'!$A$2:$A$2050,CB$1),#N/A)</f>
        <v>#N/A</v>
      </c>
      <c r="CC45" s="43" t="e">
        <f>IF(CC$1,SUMIFS('BalSht Data'!$H$2:$H$2050,'BalSht Data'!$G$2:$G$2050,$A45,'BalSht Data'!$A$2:$A$2050,CC$1),#N/A)</f>
        <v>#N/A</v>
      </c>
      <c r="CD45" s="43" t="e">
        <f>IF(CD$1,SUMIFS('BalSht Data'!$H$2:$H$2050,'BalSht Data'!$G$2:$G$2050,$A45,'BalSht Data'!$A$2:$A$2050,CD$1),#N/A)</f>
        <v>#N/A</v>
      </c>
      <c r="CE45" s="43" t="e">
        <f>IF(CE$1,SUMIFS('BalSht Data'!$H$2:$H$2050,'BalSht Data'!$G$2:$G$2050,$A45,'BalSht Data'!$A$2:$A$2050,CE$1),#N/A)</f>
        <v>#N/A</v>
      </c>
      <c r="CF45" s="43" t="e">
        <f>IF(CF$1,SUMIFS('BalSht Data'!$H$2:$H$2050,'BalSht Data'!$G$2:$G$2050,$A45,'BalSht Data'!$A$2:$A$2050,CF$1),#N/A)</f>
        <v>#N/A</v>
      </c>
      <c r="CG45" s="43" t="e">
        <f>IF(CG$1,SUMIFS('BalSht Data'!$H$2:$H$2050,'BalSht Data'!$G$2:$G$2050,$A45,'BalSht Data'!$A$2:$A$2050,CG$1),#N/A)</f>
        <v>#N/A</v>
      </c>
      <c r="CH45" s="43" t="e">
        <f>IF(CH$1,SUMIFS('BalSht Data'!$H$2:$H$2050,'BalSht Data'!$G$2:$G$2050,$A45,'BalSht Data'!$A$2:$A$2050,CH$1),#N/A)</f>
        <v>#N/A</v>
      </c>
      <c r="CI45" s="43" t="e">
        <f>IF(CI$1,SUMIFS('BalSht Data'!$H$2:$H$2050,'BalSht Data'!$G$2:$G$2050,$A45,'BalSht Data'!$A$2:$A$2050,CI$1),#N/A)</f>
        <v>#N/A</v>
      </c>
      <c r="CJ45" s="43" t="e">
        <f>IF(CJ$1,SUMIFS('BalSht Data'!$H$2:$H$2050,'BalSht Data'!$G$2:$G$2050,$A45,'BalSht Data'!$A$2:$A$2050,CJ$1),#N/A)</f>
        <v>#N/A</v>
      </c>
      <c r="CK45" s="43" t="e">
        <f>IF(CK$1,SUMIFS('BalSht Data'!$H$2:$H$2050,'BalSht Data'!$G$2:$G$2050,$A45,'BalSht Data'!$A$2:$A$2050,CK$1),#N/A)</f>
        <v>#N/A</v>
      </c>
      <c r="CL45" s="43" t="e">
        <f>IF(CL$1,SUMIFS('BalSht Data'!$H$2:$H$2050,'BalSht Data'!$G$2:$G$2050,$A45,'BalSht Data'!$A$2:$A$2050,CL$1),#N/A)</f>
        <v>#N/A</v>
      </c>
      <c r="CM45" s="43" t="e">
        <f>IF(CM$1,SUMIFS('BalSht Data'!$H$2:$H$2050,'BalSht Data'!$G$2:$G$2050,$A45,'BalSht Data'!$A$2:$A$2050,CM$1),#N/A)</f>
        <v>#N/A</v>
      </c>
      <c r="CN45" s="43" t="e">
        <f>IF(CN$1,SUMIFS('BalSht Data'!$H$2:$H$2050,'BalSht Data'!$G$2:$G$2050,$A45,'BalSht Data'!$A$2:$A$2050,CN$1),#N/A)</f>
        <v>#N/A</v>
      </c>
      <c r="CO45" s="43" t="e">
        <f>IF(CO$1,SUMIFS('BalSht Data'!$H$2:$H$2050,'BalSht Data'!$G$2:$G$2050,$A45,'BalSht Data'!$A$2:$A$2050,CO$1),#N/A)</f>
        <v>#N/A</v>
      </c>
      <c r="CP45" s="43" t="e">
        <f>IF(CP$1,SUMIFS('BalSht Data'!$H$2:$H$2050,'BalSht Data'!$G$2:$G$2050,$A45,'BalSht Data'!$A$2:$A$2050,CP$1),#N/A)</f>
        <v>#N/A</v>
      </c>
      <c r="CQ45" s="43" t="e">
        <f>IF(CQ$1,SUMIFS('BalSht Data'!$H$2:$H$2050,'BalSht Data'!$G$2:$G$2050,$A45,'BalSht Data'!$A$2:$A$2050,CQ$1),#N/A)</f>
        <v>#N/A</v>
      </c>
      <c r="CR45" s="43" t="e">
        <f>IF(CR$1,SUMIFS('BalSht Data'!$H$2:$H$2050,'BalSht Data'!$G$2:$G$2050,$A45,'BalSht Data'!$A$2:$A$2050,CR$1),#N/A)</f>
        <v>#N/A</v>
      </c>
      <c r="CS45" s="43" t="e">
        <f>IF(CS$1,SUMIFS('BalSht Data'!$H$2:$H$2050,'BalSht Data'!$G$2:$G$2050,$A45,'BalSht Data'!$A$2:$A$2050,CS$1),#N/A)</f>
        <v>#N/A</v>
      </c>
      <c r="CT45" s="43" t="e">
        <f>IF(CT$1,SUMIFS('BalSht Data'!$H$2:$H$2050,'BalSht Data'!$G$2:$G$2050,$A45,'BalSht Data'!$A$2:$A$2050,CT$1),#N/A)</f>
        <v>#N/A</v>
      </c>
      <c r="CU45" s="43" t="e">
        <f>IF(CU$1,SUMIFS('BalSht Data'!$H$2:$H$2050,'BalSht Data'!$G$2:$G$2050,$A45,'BalSht Data'!$A$2:$A$2050,CU$1),#N/A)</f>
        <v>#N/A</v>
      </c>
      <c r="CV45" s="43" t="e">
        <f>IF(CV$1,SUMIFS('BalSht Data'!$H$2:$H$2050,'BalSht Data'!$G$2:$G$2050,$A45,'BalSht Data'!$A$2:$A$2050,CV$1),#N/A)</f>
        <v>#N/A</v>
      </c>
      <c r="CW45" s="43" t="e">
        <f>IF(CW$1,SUMIFS('BalSht Data'!$H$2:$H$2050,'BalSht Data'!$G$2:$G$2050,$A45,'BalSht Data'!$A$2:$A$2050,CW$1),#N/A)</f>
        <v>#N/A</v>
      </c>
      <c r="CX45" s="43" t="e">
        <f>IF(CX$1,SUMIFS('BalSht Data'!$H$2:$H$2050,'BalSht Data'!$G$2:$G$2050,$A45,'BalSht Data'!$A$2:$A$2050,CX$1),#N/A)</f>
        <v>#N/A</v>
      </c>
      <c r="CY45" s="43" t="e">
        <f>IF(CY$1,SUMIFS('BalSht Data'!$H$2:$H$2050,'BalSht Data'!$G$2:$G$2050,$A45,'BalSht Data'!$A$2:$A$2050,CY$1),#N/A)</f>
        <v>#N/A</v>
      </c>
      <c r="CZ45" s="43" t="e">
        <f>IF(CZ$1,SUMIFS('BalSht Data'!$H$2:$H$2050,'BalSht Data'!$G$2:$G$2050,$A45,'BalSht Data'!$A$2:$A$2050,CZ$1),#N/A)</f>
        <v>#N/A</v>
      </c>
      <c r="DA45" s="43" t="e">
        <f>IF(DA$1,SUMIFS('BalSht Data'!$H$2:$H$2050,'BalSht Data'!$G$2:$G$2050,$A45,'BalSht Data'!$A$2:$A$2050,DA$1),#N/A)</f>
        <v>#N/A</v>
      </c>
    </row>
    <row r="46" spans="1:105" s="40" customFormat="1" hidden="1" x14ac:dyDescent="0.2">
      <c r="A46" s="52" t="s">
        <v>139</v>
      </c>
      <c r="B46" s="43">
        <f>IF(B$1,SUMIFS('BalSht Data'!$H$2:$H$2050,'BalSht Data'!$G$2:$G$2050,$A46,'BalSht Data'!$A$2:$A$2050,B$1),#N/A)</f>
        <v>0</v>
      </c>
      <c r="C46" s="43">
        <f>IF(C$1,SUMIFS('BalSht Data'!$H$2:$H$2050,'BalSht Data'!$G$2:$G$2050,$A46,'BalSht Data'!$A$2:$A$2050,C$1),#N/A)</f>
        <v>0</v>
      </c>
      <c r="D46" s="43">
        <f>IF(D$1,SUMIFS('BalSht Data'!$H$2:$H$2050,'BalSht Data'!$G$2:$G$2050,$A46,'BalSht Data'!$A$2:$A$2050,D$1),#N/A)</f>
        <v>0</v>
      </c>
      <c r="E46" s="43">
        <f>IF(E$1,SUMIFS('BalSht Data'!$H$2:$H$2050,'BalSht Data'!$G$2:$G$2050,$A46,'BalSht Data'!$A$2:$A$2050,E$1),#N/A)</f>
        <v>0</v>
      </c>
      <c r="F46" s="43">
        <f>IF(F$1,SUMIFS('BalSht Data'!$H$2:$H$2050,'BalSht Data'!$G$2:$G$2050,$A46,'BalSht Data'!$A$2:$A$2050,F$1),#N/A)</f>
        <v>0</v>
      </c>
      <c r="G46" s="43">
        <f>IF(G$1,SUMIFS('BalSht Data'!$H$2:$H$2050,'BalSht Data'!$G$2:$G$2050,$A46,'BalSht Data'!$A$2:$A$2050,G$1),#N/A)</f>
        <v>0</v>
      </c>
      <c r="H46" s="43">
        <f>IF(H$1,SUMIFS('BalSht Data'!$H$2:$H$2050,'BalSht Data'!$G$2:$G$2050,$A46,'BalSht Data'!$A$2:$A$2050,H$1),#N/A)</f>
        <v>0</v>
      </c>
      <c r="I46" s="43">
        <f>IF(I$1,SUMIFS('BalSht Data'!$H$2:$H$2050,'BalSht Data'!$G$2:$G$2050,$A46,'BalSht Data'!$A$2:$A$2050,I$1),#N/A)</f>
        <v>0</v>
      </c>
      <c r="J46" s="43">
        <f>IF(J$1,SUMIFS('BalSht Data'!$H$2:$H$2050,'BalSht Data'!$G$2:$G$2050,$A46,'BalSht Data'!$A$2:$A$2050,J$1),#N/A)</f>
        <v>0</v>
      </c>
      <c r="K46" s="43">
        <f>IF(K$1,SUMIFS('BalSht Data'!$H$2:$H$2050,'BalSht Data'!$G$2:$G$2050,$A46,'BalSht Data'!$A$2:$A$2050,K$1),#N/A)</f>
        <v>0</v>
      </c>
      <c r="L46" s="43">
        <f>IF(L$1,SUMIFS('BalSht Data'!$H$2:$H$2050,'BalSht Data'!$G$2:$G$2050,$A46,'BalSht Data'!$A$2:$A$2050,L$1),#N/A)</f>
        <v>0</v>
      </c>
      <c r="M46" s="43">
        <f>IF(M$1,SUMIFS('BalSht Data'!$H$2:$H$2050,'BalSht Data'!$G$2:$G$2050,$A46,'BalSht Data'!$A$2:$A$2050,M$1),#N/A)</f>
        <v>0</v>
      </c>
      <c r="N46" s="43">
        <f>IF(N$1,SUMIFS('BalSht Data'!$H$2:$H$2050,'BalSht Data'!$G$2:$G$2050,$A46,'BalSht Data'!$A$2:$A$2050,N$1),#N/A)</f>
        <v>0</v>
      </c>
      <c r="O46" s="43">
        <f>IF(O$1,SUMIFS('BalSht Data'!$H$2:$H$2050,'BalSht Data'!$G$2:$G$2050,$A46,'BalSht Data'!$A$2:$A$2050,O$1),#N/A)</f>
        <v>0</v>
      </c>
      <c r="P46" s="43">
        <f>IF(P$1,SUMIFS('BalSht Data'!$H$2:$H$2050,'BalSht Data'!$G$2:$G$2050,$A46,'BalSht Data'!$A$2:$A$2050,P$1),#N/A)</f>
        <v>0</v>
      </c>
      <c r="Q46" s="43">
        <f>IF(Q$1,SUMIFS('BalSht Data'!$H$2:$H$2050,'BalSht Data'!$G$2:$G$2050,$A46,'BalSht Data'!$A$2:$A$2050,Q$1),#N/A)</f>
        <v>0</v>
      </c>
      <c r="R46" s="43">
        <f>IF(R$1,SUMIFS('BalSht Data'!$H$2:$H$2050,'BalSht Data'!$G$2:$G$2050,$A46,'BalSht Data'!$A$2:$A$2050,R$1),#N/A)</f>
        <v>0</v>
      </c>
      <c r="S46" s="43">
        <f>IF(S$1,SUMIFS('BalSht Data'!$H$2:$H$2050,'BalSht Data'!$G$2:$G$2050,$A46,'BalSht Data'!$A$2:$A$2050,S$1),#N/A)</f>
        <v>0</v>
      </c>
      <c r="T46" s="43">
        <f>IF(T$1,SUMIFS('BalSht Data'!$H$2:$H$2050,'BalSht Data'!$G$2:$G$2050,$A46,'BalSht Data'!$A$2:$A$2050,T$1),#N/A)</f>
        <v>0</v>
      </c>
      <c r="U46" s="43">
        <f>IF(U$1,SUMIFS('BalSht Data'!$H$2:$H$2050,'BalSht Data'!$G$2:$G$2050,$A46,'BalSht Data'!$A$2:$A$2050,U$1),#N/A)</f>
        <v>0</v>
      </c>
      <c r="V46" s="43">
        <f>IF(V$1,SUMIFS('BalSht Data'!$H$2:$H$2050,'BalSht Data'!$G$2:$G$2050,$A46,'BalSht Data'!$A$2:$A$2050,V$1),#N/A)</f>
        <v>0</v>
      </c>
      <c r="W46" s="43">
        <f>IF(W$1,SUMIFS('BalSht Data'!$H$2:$H$2050,'BalSht Data'!$G$2:$G$2050,$A46,'BalSht Data'!$A$2:$A$2050,W$1),#N/A)</f>
        <v>0</v>
      </c>
      <c r="X46" s="43">
        <f>IF(X$1,SUMIFS('BalSht Data'!$H$2:$H$2050,'BalSht Data'!$G$2:$G$2050,$A46,'BalSht Data'!$A$2:$A$2050,X$1),#N/A)</f>
        <v>0</v>
      </c>
      <c r="Y46" s="43">
        <f>IF(Y$1,SUMIFS('BalSht Data'!$H$2:$H$2050,'BalSht Data'!$G$2:$G$2050,$A46,'BalSht Data'!$A$2:$A$2050,Y$1),#N/A)</f>
        <v>0</v>
      </c>
      <c r="Z46" s="43">
        <f>IF(Z$1,SUMIFS('BalSht Data'!$H$2:$H$2050,'BalSht Data'!$G$2:$G$2050,$A46,'BalSht Data'!$A$2:$A$2050,Z$1),#N/A)</f>
        <v>0</v>
      </c>
      <c r="AA46" s="43">
        <f>IF(AA$1,SUMIFS('BalSht Data'!$H$2:$H$2050,'BalSht Data'!$G$2:$G$2050,$A46,'BalSht Data'!$A$2:$A$2050,AA$1),#N/A)</f>
        <v>0</v>
      </c>
      <c r="AB46" s="43">
        <f>IF(AB$1,SUMIFS('BalSht Data'!$H$2:$H$2050,'BalSht Data'!$G$2:$G$2050,$A46,'BalSht Data'!$A$2:$A$2050,AB$1),#N/A)</f>
        <v>0</v>
      </c>
      <c r="AC46" s="43">
        <f>IF(AC$1,SUMIFS('BalSht Data'!$H$2:$H$2050,'BalSht Data'!$G$2:$G$2050,$A46,'BalSht Data'!$A$2:$A$2050,AC$1),#N/A)</f>
        <v>0</v>
      </c>
      <c r="AD46" s="43">
        <f>IF(AD$1,SUMIFS('BalSht Data'!$H$2:$H$2050,'BalSht Data'!$G$2:$G$2050,$A46,'BalSht Data'!$A$2:$A$2050,AD$1),#N/A)</f>
        <v>0</v>
      </c>
      <c r="AE46" s="43">
        <f>IF(AE$1,SUMIFS('BalSht Data'!$H$2:$H$2050,'BalSht Data'!$G$2:$G$2050,$A46,'BalSht Data'!$A$2:$A$2050,AE$1),#N/A)</f>
        <v>0</v>
      </c>
      <c r="AF46" s="43">
        <f>IF(AF$1,SUMIFS('BalSht Data'!$H$2:$H$2050,'BalSht Data'!$G$2:$G$2050,$A46,'BalSht Data'!$A$2:$A$2050,AF$1),#N/A)</f>
        <v>0</v>
      </c>
      <c r="AG46" s="43">
        <f>IF(AG$1,SUMIFS('BalSht Data'!$H$2:$H$2050,'BalSht Data'!$G$2:$G$2050,$A46,'BalSht Data'!$A$2:$A$2050,AG$1),#N/A)</f>
        <v>0</v>
      </c>
      <c r="AH46" s="43">
        <f>IF(AH$1,SUMIFS('BalSht Data'!$H$2:$H$2050,'BalSht Data'!$G$2:$G$2050,$A46,'BalSht Data'!$A$2:$A$2050,AH$1),#N/A)</f>
        <v>0</v>
      </c>
      <c r="AI46" s="43">
        <f>IF(AI$1,SUMIFS('BalSht Data'!$H$2:$H$2050,'BalSht Data'!$G$2:$G$2050,$A46,'BalSht Data'!$A$2:$A$2050,AI$1),#N/A)</f>
        <v>0</v>
      </c>
      <c r="AJ46" s="43">
        <f>IF(AJ$1,SUMIFS('BalSht Data'!$H$2:$H$2050,'BalSht Data'!$G$2:$G$2050,$A46,'BalSht Data'!$A$2:$A$2050,AJ$1),#N/A)</f>
        <v>0</v>
      </c>
      <c r="AK46" s="43">
        <f t="shared" si="12"/>
        <v>0</v>
      </c>
      <c r="AL46" s="43" t="e">
        <f>IF(AL$1,SUMIFS('BalSht Data'!$H$2:$H$2050,'BalSht Data'!$G$2:$G$2050,$A46,'BalSht Data'!$A$2:$A$2050,AL$1),#N/A)</f>
        <v>#N/A</v>
      </c>
      <c r="AM46" s="43" t="e">
        <f>IF(AM$1,SUMIFS('BalSht Data'!$H$2:$H$2050,'BalSht Data'!$G$2:$G$2050,$A46,'BalSht Data'!$A$2:$A$2050,AM$1),#N/A)</f>
        <v>#N/A</v>
      </c>
      <c r="AN46" s="43" t="e">
        <f>IF(AN$1,SUMIFS('BalSht Data'!$H$2:$H$2050,'BalSht Data'!$G$2:$G$2050,$A46,'BalSht Data'!$A$2:$A$2050,AN$1),#N/A)</f>
        <v>#N/A</v>
      </c>
      <c r="AO46" s="43" t="e">
        <f>IF(AO$1,SUMIFS('BalSht Data'!$H$2:$H$2050,'BalSht Data'!$G$2:$G$2050,$A46,'BalSht Data'!$A$2:$A$2050,AO$1),#N/A)</f>
        <v>#N/A</v>
      </c>
      <c r="AP46" s="43" t="e">
        <f>IF(AP$1,SUMIFS('BalSht Data'!$H$2:$H$2050,'BalSht Data'!$G$2:$G$2050,$A46,'BalSht Data'!$A$2:$A$2050,AP$1),#N/A)</f>
        <v>#N/A</v>
      </c>
      <c r="AQ46" s="43" t="e">
        <f>IF(AQ$1,SUMIFS('BalSht Data'!$H$2:$H$2050,'BalSht Data'!$G$2:$G$2050,$A46,'BalSht Data'!$A$2:$A$2050,AQ$1),#N/A)</f>
        <v>#N/A</v>
      </c>
      <c r="AR46" s="43" t="e">
        <f>IF(AR$1,SUMIFS('BalSht Data'!$H$2:$H$2050,'BalSht Data'!$G$2:$G$2050,$A46,'BalSht Data'!$A$2:$A$2050,AR$1),#N/A)</f>
        <v>#N/A</v>
      </c>
      <c r="AS46" s="43" t="e">
        <f>IF(AS$1,SUMIFS('BalSht Data'!$H$2:$H$2050,'BalSht Data'!$G$2:$G$2050,$A46,'BalSht Data'!$A$2:$A$2050,AS$1),#N/A)</f>
        <v>#N/A</v>
      </c>
      <c r="AT46" s="43" t="e">
        <f>IF(AT$1,SUMIFS('BalSht Data'!$H$2:$H$2050,'BalSht Data'!$G$2:$G$2050,$A46,'BalSht Data'!$A$2:$A$2050,AT$1),#N/A)</f>
        <v>#N/A</v>
      </c>
      <c r="AU46" s="43" t="e">
        <f>IF(AU$1,SUMIFS('BalSht Data'!$H$2:$H$2050,'BalSht Data'!$G$2:$G$2050,$A46,'BalSht Data'!$A$2:$A$2050,AU$1),#N/A)</f>
        <v>#N/A</v>
      </c>
      <c r="AV46" s="43" t="e">
        <f>IF(AV$1,SUMIFS('BalSht Data'!$H$2:$H$2050,'BalSht Data'!$G$2:$G$2050,$A46,'BalSht Data'!$A$2:$A$2050,AV$1),#N/A)</f>
        <v>#N/A</v>
      </c>
      <c r="AW46" s="43" t="e">
        <f>IF(AW$1,SUMIFS('BalSht Data'!$H$2:$H$2050,'BalSht Data'!$G$2:$G$2050,$A46,'BalSht Data'!$A$2:$A$2050,AW$1),#N/A)</f>
        <v>#N/A</v>
      </c>
      <c r="AX46" s="43" t="e">
        <f>IF(AX$1,SUMIFS('BalSht Data'!$H$2:$H$2050,'BalSht Data'!$G$2:$G$2050,$A46,'BalSht Data'!$A$2:$A$2050,AX$1),#N/A)</f>
        <v>#N/A</v>
      </c>
      <c r="AY46" s="43" t="e">
        <f>IF(AY$1,SUMIFS('BalSht Data'!$H$2:$H$2050,'BalSht Data'!$G$2:$G$2050,$A46,'BalSht Data'!$A$2:$A$2050,AY$1),#N/A)</f>
        <v>#N/A</v>
      </c>
      <c r="AZ46" s="43" t="e">
        <f>IF(AZ$1,SUMIFS('BalSht Data'!$H$2:$H$2050,'BalSht Data'!$G$2:$G$2050,$A46,'BalSht Data'!$A$2:$A$2050,AZ$1),#N/A)</f>
        <v>#N/A</v>
      </c>
      <c r="BA46" s="43" t="e">
        <f>IF(BA$1,SUMIFS('BalSht Data'!$H$2:$H$2050,'BalSht Data'!$G$2:$G$2050,$A46,'BalSht Data'!$A$2:$A$2050,BA$1),#N/A)</f>
        <v>#N/A</v>
      </c>
      <c r="BB46" s="43" t="e">
        <f>IF(BB$1,SUMIFS('BalSht Data'!$H$2:$H$2050,'BalSht Data'!$G$2:$G$2050,$A46,'BalSht Data'!$A$2:$A$2050,BB$1),#N/A)</f>
        <v>#N/A</v>
      </c>
      <c r="BC46" s="43" t="e">
        <f>IF(BC$1,SUMIFS('BalSht Data'!$H$2:$H$2050,'BalSht Data'!$G$2:$G$2050,$A46,'BalSht Data'!$A$2:$A$2050,BC$1),#N/A)</f>
        <v>#N/A</v>
      </c>
      <c r="BD46" s="43" t="e">
        <f>IF(BD$1,SUMIFS('BalSht Data'!$H$2:$H$2050,'BalSht Data'!$G$2:$G$2050,$A46,'BalSht Data'!$A$2:$A$2050,BD$1),#N/A)</f>
        <v>#N/A</v>
      </c>
      <c r="BE46" s="43" t="e">
        <f>IF(BE$1,SUMIFS('BalSht Data'!$H$2:$H$2050,'BalSht Data'!$G$2:$G$2050,$A46,'BalSht Data'!$A$2:$A$2050,BE$1),#N/A)</f>
        <v>#N/A</v>
      </c>
      <c r="BF46" s="43" t="e">
        <f>IF(BF$1,SUMIFS('BalSht Data'!$H$2:$H$2050,'BalSht Data'!$G$2:$G$2050,$A46,'BalSht Data'!$A$2:$A$2050,BF$1),#N/A)</f>
        <v>#N/A</v>
      </c>
      <c r="BG46" s="43" t="e">
        <f>IF(BG$1,SUMIFS('BalSht Data'!$H$2:$H$2050,'BalSht Data'!$G$2:$G$2050,$A46,'BalSht Data'!$A$2:$A$2050,BG$1),#N/A)</f>
        <v>#N/A</v>
      </c>
      <c r="BH46" s="43" t="e">
        <f>IF(BH$1,SUMIFS('BalSht Data'!$H$2:$H$2050,'BalSht Data'!$G$2:$G$2050,$A46,'BalSht Data'!$A$2:$A$2050,BH$1),#N/A)</f>
        <v>#N/A</v>
      </c>
      <c r="BI46" s="43" t="e">
        <f>IF(BI$1,SUMIFS('BalSht Data'!$H$2:$H$2050,'BalSht Data'!$G$2:$G$2050,$A46,'BalSht Data'!$A$2:$A$2050,BI$1),#N/A)</f>
        <v>#N/A</v>
      </c>
      <c r="BJ46" s="43" t="e">
        <f>IF(BJ$1,SUMIFS('BalSht Data'!$H$2:$H$2050,'BalSht Data'!$G$2:$G$2050,$A46,'BalSht Data'!$A$2:$A$2050,BJ$1),#N/A)</f>
        <v>#N/A</v>
      </c>
      <c r="BK46" s="43" t="e">
        <f>IF(BK$1,SUMIFS('BalSht Data'!$H$2:$H$2050,'BalSht Data'!$G$2:$G$2050,$A46,'BalSht Data'!$A$2:$A$2050,BK$1),#N/A)</f>
        <v>#N/A</v>
      </c>
      <c r="BL46" s="43" t="e">
        <f>IF(BL$1,SUMIFS('BalSht Data'!$H$2:$H$2050,'BalSht Data'!$G$2:$G$2050,$A46,'BalSht Data'!$A$2:$A$2050,BL$1),#N/A)</f>
        <v>#N/A</v>
      </c>
      <c r="BM46" s="43" t="e">
        <f>IF(BM$1,SUMIFS('BalSht Data'!$H$2:$H$2050,'BalSht Data'!$G$2:$G$2050,$A46,'BalSht Data'!$A$2:$A$2050,BM$1),#N/A)</f>
        <v>#N/A</v>
      </c>
      <c r="BN46" s="43" t="e">
        <f>IF(BN$1,SUMIFS('BalSht Data'!$H$2:$H$2050,'BalSht Data'!$G$2:$G$2050,$A46,'BalSht Data'!$A$2:$A$2050,BN$1),#N/A)</f>
        <v>#N/A</v>
      </c>
      <c r="BO46" s="43" t="e">
        <f>IF(BO$1,SUMIFS('BalSht Data'!$H$2:$H$2050,'BalSht Data'!$G$2:$G$2050,$A46,'BalSht Data'!$A$2:$A$2050,BO$1),#N/A)</f>
        <v>#N/A</v>
      </c>
      <c r="BP46" s="43" t="e">
        <f>IF(BP$1,SUMIFS('BalSht Data'!$H$2:$H$2050,'BalSht Data'!$G$2:$G$2050,$A46,'BalSht Data'!$A$2:$A$2050,BP$1),#N/A)</f>
        <v>#N/A</v>
      </c>
      <c r="BQ46" s="43" t="e">
        <f>IF(BQ$1,SUMIFS('BalSht Data'!$H$2:$H$2050,'BalSht Data'!$G$2:$G$2050,$A46,'BalSht Data'!$A$2:$A$2050,BQ$1),#N/A)</f>
        <v>#N/A</v>
      </c>
      <c r="BR46" s="43" t="e">
        <f>IF(BR$1,SUMIFS('BalSht Data'!$H$2:$H$2050,'BalSht Data'!$G$2:$G$2050,$A46,'BalSht Data'!$A$2:$A$2050,BR$1),#N/A)</f>
        <v>#N/A</v>
      </c>
      <c r="BS46" s="43" t="e">
        <f>IF(BS$1,SUMIFS('BalSht Data'!$H$2:$H$2050,'BalSht Data'!$G$2:$G$2050,$A46,'BalSht Data'!$A$2:$A$2050,BS$1),#N/A)</f>
        <v>#N/A</v>
      </c>
      <c r="BT46" s="43" t="e">
        <f>IF(BT$1,SUMIFS('BalSht Data'!$H$2:$H$2050,'BalSht Data'!$G$2:$G$2050,$A46,'BalSht Data'!$A$2:$A$2050,BT$1),#N/A)</f>
        <v>#N/A</v>
      </c>
      <c r="BU46" s="43" t="e">
        <f>IF(BU$1,SUMIFS('BalSht Data'!$H$2:$H$2050,'BalSht Data'!$G$2:$G$2050,$A46,'BalSht Data'!$A$2:$A$2050,BU$1),#N/A)</f>
        <v>#N/A</v>
      </c>
      <c r="BV46" s="43" t="e">
        <f>IF(BV$1,SUMIFS('BalSht Data'!$H$2:$H$2050,'BalSht Data'!$G$2:$G$2050,$A46,'BalSht Data'!$A$2:$A$2050,BV$1),#N/A)</f>
        <v>#N/A</v>
      </c>
      <c r="BW46" s="43" t="e">
        <f>IF(BW$1,SUMIFS('BalSht Data'!$H$2:$H$2050,'BalSht Data'!$G$2:$G$2050,$A46,'BalSht Data'!$A$2:$A$2050,BW$1),#N/A)</f>
        <v>#N/A</v>
      </c>
      <c r="BX46" s="43" t="e">
        <f>IF(BX$1,SUMIFS('BalSht Data'!$H$2:$H$2050,'BalSht Data'!$G$2:$G$2050,$A46,'BalSht Data'!$A$2:$A$2050,BX$1),#N/A)</f>
        <v>#N/A</v>
      </c>
      <c r="BY46" s="43" t="e">
        <f>IF(BY$1,SUMIFS('BalSht Data'!$H$2:$H$2050,'BalSht Data'!$G$2:$G$2050,$A46,'BalSht Data'!$A$2:$A$2050,BY$1),#N/A)</f>
        <v>#N/A</v>
      </c>
      <c r="BZ46" s="43" t="e">
        <f>IF(BZ$1,SUMIFS('BalSht Data'!$H$2:$H$2050,'BalSht Data'!$G$2:$G$2050,$A46,'BalSht Data'!$A$2:$A$2050,BZ$1),#N/A)</f>
        <v>#N/A</v>
      </c>
      <c r="CA46" s="43" t="e">
        <f>IF(CA$1,SUMIFS('BalSht Data'!$H$2:$H$2050,'BalSht Data'!$G$2:$G$2050,$A46,'BalSht Data'!$A$2:$A$2050,CA$1),#N/A)</f>
        <v>#N/A</v>
      </c>
      <c r="CB46" s="43" t="e">
        <f>IF(CB$1,SUMIFS('BalSht Data'!$H$2:$H$2050,'BalSht Data'!$G$2:$G$2050,$A46,'BalSht Data'!$A$2:$A$2050,CB$1),#N/A)</f>
        <v>#N/A</v>
      </c>
      <c r="CC46" s="43" t="e">
        <f>IF(CC$1,SUMIFS('BalSht Data'!$H$2:$H$2050,'BalSht Data'!$G$2:$G$2050,$A46,'BalSht Data'!$A$2:$A$2050,CC$1),#N/A)</f>
        <v>#N/A</v>
      </c>
      <c r="CD46" s="43" t="e">
        <f>IF(CD$1,SUMIFS('BalSht Data'!$H$2:$H$2050,'BalSht Data'!$G$2:$G$2050,$A46,'BalSht Data'!$A$2:$A$2050,CD$1),#N/A)</f>
        <v>#N/A</v>
      </c>
      <c r="CE46" s="43" t="e">
        <f>IF(CE$1,SUMIFS('BalSht Data'!$H$2:$H$2050,'BalSht Data'!$G$2:$G$2050,$A46,'BalSht Data'!$A$2:$A$2050,CE$1),#N/A)</f>
        <v>#N/A</v>
      </c>
      <c r="CF46" s="43" t="e">
        <f>IF(CF$1,SUMIFS('BalSht Data'!$H$2:$H$2050,'BalSht Data'!$G$2:$G$2050,$A46,'BalSht Data'!$A$2:$A$2050,CF$1),#N/A)</f>
        <v>#N/A</v>
      </c>
      <c r="CG46" s="43" t="e">
        <f>IF(CG$1,SUMIFS('BalSht Data'!$H$2:$H$2050,'BalSht Data'!$G$2:$G$2050,$A46,'BalSht Data'!$A$2:$A$2050,CG$1),#N/A)</f>
        <v>#N/A</v>
      </c>
      <c r="CH46" s="43" t="e">
        <f>IF(CH$1,SUMIFS('BalSht Data'!$H$2:$H$2050,'BalSht Data'!$G$2:$G$2050,$A46,'BalSht Data'!$A$2:$A$2050,CH$1),#N/A)</f>
        <v>#N/A</v>
      </c>
      <c r="CI46" s="43" t="e">
        <f>IF(CI$1,SUMIFS('BalSht Data'!$H$2:$H$2050,'BalSht Data'!$G$2:$G$2050,$A46,'BalSht Data'!$A$2:$A$2050,CI$1),#N/A)</f>
        <v>#N/A</v>
      </c>
      <c r="CJ46" s="43" t="e">
        <f>IF(CJ$1,SUMIFS('BalSht Data'!$H$2:$H$2050,'BalSht Data'!$G$2:$G$2050,$A46,'BalSht Data'!$A$2:$A$2050,CJ$1),#N/A)</f>
        <v>#N/A</v>
      </c>
      <c r="CK46" s="43" t="e">
        <f>IF(CK$1,SUMIFS('BalSht Data'!$H$2:$H$2050,'BalSht Data'!$G$2:$G$2050,$A46,'BalSht Data'!$A$2:$A$2050,CK$1),#N/A)</f>
        <v>#N/A</v>
      </c>
      <c r="CL46" s="43" t="e">
        <f>IF(CL$1,SUMIFS('BalSht Data'!$H$2:$H$2050,'BalSht Data'!$G$2:$G$2050,$A46,'BalSht Data'!$A$2:$A$2050,CL$1),#N/A)</f>
        <v>#N/A</v>
      </c>
      <c r="CM46" s="43" t="e">
        <f>IF(CM$1,SUMIFS('BalSht Data'!$H$2:$H$2050,'BalSht Data'!$G$2:$G$2050,$A46,'BalSht Data'!$A$2:$A$2050,CM$1),#N/A)</f>
        <v>#N/A</v>
      </c>
      <c r="CN46" s="43" t="e">
        <f>IF(CN$1,SUMIFS('BalSht Data'!$H$2:$H$2050,'BalSht Data'!$G$2:$G$2050,$A46,'BalSht Data'!$A$2:$A$2050,CN$1),#N/A)</f>
        <v>#N/A</v>
      </c>
      <c r="CO46" s="43" t="e">
        <f>IF(CO$1,SUMIFS('BalSht Data'!$H$2:$H$2050,'BalSht Data'!$G$2:$G$2050,$A46,'BalSht Data'!$A$2:$A$2050,CO$1),#N/A)</f>
        <v>#N/A</v>
      </c>
      <c r="CP46" s="43" t="e">
        <f>IF(CP$1,SUMIFS('BalSht Data'!$H$2:$H$2050,'BalSht Data'!$G$2:$G$2050,$A46,'BalSht Data'!$A$2:$A$2050,CP$1),#N/A)</f>
        <v>#N/A</v>
      </c>
      <c r="CQ46" s="43" t="e">
        <f>IF(CQ$1,SUMIFS('BalSht Data'!$H$2:$H$2050,'BalSht Data'!$G$2:$G$2050,$A46,'BalSht Data'!$A$2:$A$2050,CQ$1),#N/A)</f>
        <v>#N/A</v>
      </c>
      <c r="CR46" s="43" t="e">
        <f>IF(CR$1,SUMIFS('BalSht Data'!$H$2:$H$2050,'BalSht Data'!$G$2:$G$2050,$A46,'BalSht Data'!$A$2:$A$2050,CR$1),#N/A)</f>
        <v>#N/A</v>
      </c>
      <c r="CS46" s="43" t="e">
        <f>IF(CS$1,SUMIFS('BalSht Data'!$H$2:$H$2050,'BalSht Data'!$G$2:$G$2050,$A46,'BalSht Data'!$A$2:$A$2050,CS$1),#N/A)</f>
        <v>#N/A</v>
      </c>
      <c r="CT46" s="43" t="e">
        <f>IF(CT$1,SUMIFS('BalSht Data'!$H$2:$H$2050,'BalSht Data'!$G$2:$G$2050,$A46,'BalSht Data'!$A$2:$A$2050,CT$1),#N/A)</f>
        <v>#N/A</v>
      </c>
      <c r="CU46" s="43" t="e">
        <f>IF(CU$1,SUMIFS('BalSht Data'!$H$2:$H$2050,'BalSht Data'!$G$2:$G$2050,$A46,'BalSht Data'!$A$2:$A$2050,CU$1),#N/A)</f>
        <v>#N/A</v>
      </c>
      <c r="CV46" s="43" t="e">
        <f>IF(CV$1,SUMIFS('BalSht Data'!$H$2:$H$2050,'BalSht Data'!$G$2:$G$2050,$A46,'BalSht Data'!$A$2:$A$2050,CV$1),#N/A)</f>
        <v>#N/A</v>
      </c>
      <c r="CW46" s="43" t="e">
        <f>IF(CW$1,SUMIFS('BalSht Data'!$H$2:$H$2050,'BalSht Data'!$G$2:$G$2050,$A46,'BalSht Data'!$A$2:$A$2050,CW$1),#N/A)</f>
        <v>#N/A</v>
      </c>
      <c r="CX46" s="43" t="e">
        <f>IF(CX$1,SUMIFS('BalSht Data'!$H$2:$H$2050,'BalSht Data'!$G$2:$G$2050,$A46,'BalSht Data'!$A$2:$A$2050,CX$1),#N/A)</f>
        <v>#N/A</v>
      </c>
      <c r="CY46" s="43" t="e">
        <f>IF(CY$1,SUMIFS('BalSht Data'!$H$2:$H$2050,'BalSht Data'!$G$2:$G$2050,$A46,'BalSht Data'!$A$2:$A$2050,CY$1),#N/A)</f>
        <v>#N/A</v>
      </c>
      <c r="CZ46" s="43" t="e">
        <f>IF(CZ$1,SUMIFS('BalSht Data'!$H$2:$H$2050,'BalSht Data'!$G$2:$G$2050,$A46,'BalSht Data'!$A$2:$A$2050,CZ$1),#N/A)</f>
        <v>#N/A</v>
      </c>
      <c r="DA46" s="43" t="e">
        <f>IF(DA$1,SUMIFS('BalSht Data'!$H$2:$H$2050,'BalSht Data'!$G$2:$G$2050,$A46,'BalSht Data'!$A$2:$A$2050,DA$1),#N/A)</f>
        <v>#N/A</v>
      </c>
    </row>
    <row r="47" spans="1:105" s="40" customFormat="1" x14ac:dyDescent="0.2">
      <c r="A47" s="52" t="s">
        <v>26</v>
      </c>
      <c r="B47" s="43">
        <f>IF(B$1,SUMIFS('BalSht Data'!$H$2:$H$2050,'BalSht Data'!$G$2:$G$2050,$A47,'BalSht Data'!$A$2:$A$2050,B$1),#N/A)</f>
        <v>1591</v>
      </c>
      <c r="C47" s="43">
        <f>IF(C$1,SUMIFS('BalSht Data'!$H$2:$H$2050,'BalSht Data'!$G$2:$G$2050,$A47,'BalSht Data'!$A$2:$A$2050,C$1),#N/A)</f>
        <v>1103</v>
      </c>
      <c r="D47" s="43">
        <f>IF(D$1,SUMIFS('BalSht Data'!$H$2:$H$2050,'BalSht Data'!$G$2:$G$2050,$A47,'BalSht Data'!$A$2:$A$2050,D$1),#N/A)</f>
        <v>11779</v>
      </c>
      <c r="E47" s="43">
        <f>IF(E$1,SUMIFS('BalSht Data'!$H$2:$H$2050,'BalSht Data'!$G$2:$G$2050,$A47,'BalSht Data'!$A$2:$A$2050,E$1),#N/A)</f>
        <v>6066</v>
      </c>
      <c r="F47" s="43">
        <f>IF(F$1,SUMIFS('BalSht Data'!$H$2:$H$2050,'BalSht Data'!$G$2:$G$2050,$A47,'BalSht Data'!$A$2:$A$2050,F$1),#N/A)</f>
        <v>2888</v>
      </c>
      <c r="G47" s="43">
        <f>IF(G$1,SUMIFS('BalSht Data'!$H$2:$H$2050,'BalSht Data'!$G$2:$G$2050,$A47,'BalSht Data'!$A$2:$A$2050,G$1),#N/A)</f>
        <v>3132</v>
      </c>
      <c r="H47" s="43">
        <f>IF(H$1,SUMIFS('BalSht Data'!$H$2:$H$2050,'BalSht Data'!$G$2:$G$2050,$A47,'BalSht Data'!$A$2:$A$2050,H$1),#N/A)</f>
        <v>2184</v>
      </c>
      <c r="I47" s="43">
        <f>IF(I$1,SUMIFS('BalSht Data'!$H$2:$H$2050,'BalSht Data'!$G$2:$G$2050,$A47,'BalSht Data'!$A$2:$A$2050,I$1),#N/A)</f>
        <v>1759</v>
      </c>
      <c r="J47" s="43">
        <f>IF(J$1,SUMIFS('BalSht Data'!$H$2:$H$2050,'BalSht Data'!$G$2:$G$2050,$A47,'BalSht Data'!$A$2:$A$2050,J$1),#N/A)</f>
        <v>4152</v>
      </c>
      <c r="K47" s="43">
        <f>IF(K$1,SUMIFS('BalSht Data'!$H$2:$H$2050,'BalSht Data'!$G$2:$G$2050,$A47,'BalSht Data'!$A$2:$A$2050,K$1),#N/A)</f>
        <v>1520</v>
      </c>
      <c r="L47" s="43">
        <f>IF(L$1,SUMIFS('BalSht Data'!$H$2:$H$2050,'BalSht Data'!$G$2:$G$2050,$A47,'BalSht Data'!$A$2:$A$2050,L$1),#N/A)</f>
        <v>1578</v>
      </c>
      <c r="M47" s="43">
        <f>IF(M$1,SUMIFS('BalSht Data'!$H$2:$H$2050,'BalSht Data'!$G$2:$G$2050,$A47,'BalSht Data'!$A$2:$A$2050,M$1),#N/A)</f>
        <v>3586</v>
      </c>
      <c r="N47" s="43">
        <f>IF(N$1,SUMIFS('BalSht Data'!$H$2:$H$2050,'BalSht Data'!$G$2:$G$2050,$A47,'BalSht Data'!$A$2:$A$2050,N$1),#N/A)</f>
        <v>4884</v>
      </c>
      <c r="O47" s="43">
        <f>IF(O$1,SUMIFS('BalSht Data'!$H$2:$H$2050,'BalSht Data'!$G$2:$G$2050,$A47,'BalSht Data'!$A$2:$A$2050,O$1),#N/A)</f>
        <v>2891</v>
      </c>
      <c r="P47" s="43">
        <f>IF(P$1,SUMIFS('BalSht Data'!$H$2:$H$2050,'BalSht Data'!$G$2:$G$2050,$A47,'BalSht Data'!$A$2:$A$2050,P$1),#N/A)</f>
        <v>1815</v>
      </c>
      <c r="Q47" s="43">
        <f>IF(Q$1,SUMIFS('BalSht Data'!$H$2:$H$2050,'BalSht Data'!$G$2:$G$2050,$A47,'BalSht Data'!$A$2:$A$2050,Q$1),#N/A)</f>
        <v>1532</v>
      </c>
      <c r="R47" s="43">
        <f>IF(R$1,SUMIFS('BalSht Data'!$H$2:$H$2050,'BalSht Data'!$G$2:$G$2050,$A47,'BalSht Data'!$A$2:$A$2050,R$1),#N/A)</f>
        <v>1309</v>
      </c>
      <c r="S47" s="43">
        <f>IF(S$1,SUMIFS('BalSht Data'!$H$2:$H$2050,'BalSht Data'!$G$2:$G$2050,$A47,'BalSht Data'!$A$2:$A$2050,S$1),#N/A)</f>
        <v>30688</v>
      </c>
      <c r="T47" s="43">
        <f>IF(T$1,SUMIFS('BalSht Data'!$H$2:$H$2050,'BalSht Data'!$G$2:$G$2050,$A47,'BalSht Data'!$A$2:$A$2050,T$1),#N/A)</f>
        <v>6063</v>
      </c>
      <c r="U47" s="43">
        <f>IF(U$1,SUMIFS('BalSht Data'!$H$2:$H$2050,'BalSht Data'!$G$2:$G$2050,$A47,'BalSht Data'!$A$2:$A$2050,U$1),#N/A)</f>
        <v>79631</v>
      </c>
      <c r="V47" s="43">
        <f>IF(V$1,SUMIFS('BalSht Data'!$H$2:$H$2050,'BalSht Data'!$G$2:$G$2050,$A47,'BalSht Data'!$A$2:$A$2050,V$1),#N/A)</f>
        <v>69340</v>
      </c>
      <c r="W47" s="43">
        <f>IF(W$1,SUMIFS('BalSht Data'!$H$2:$H$2050,'BalSht Data'!$G$2:$G$2050,$A47,'BalSht Data'!$A$2:$A$2050,W$1),#N/A)</f>
        <v>52942</v>
      </c>
      <c r="X47" s="43">
        <f>IF(X$1,SUMIFS('BalSht Data'!$H$2:$H$2050,'BalSht Data'!$G$2:$G$2050,$A47,'BalSht Data'!$A$2:$A$2050,X$1),#N/A)</f>
        <v>28281</v>
      </c>
      <c r="Y47" s="43">
        <f>IF(Y$1,SUMIFS('BalSht Data'!$H$2:$H$2050,'BalSht Data'!$G$2:$G$2050,$A47,'BalSht Data'!$A$2:$A$2050,Y$1),#N/A)</f>
        <v>102435</v>
      </c>
      <c r="Z47" s="43">
        <f>IF(Z$1,SUMIFS('BalSht Data'!$H$2:$H$2050,'BalSht Data'!$G$2:$G$2050,$A47,'BalSht Data'!$A$2:$A$2050,Z$1),#N/A)</f>
        <v>41550</v>
      </c>
      <c r="AA47" s="43">
        <f>IF(AA$1,SUMIFS('BalSht Data'!$H$2:$H$2050,'BalSht Data'!$G$2:$G$2050,$A47,'BalSht Data'!$A$2:$A$2050,AA$1),#N/A)</f>
        <v>72833</v>
      </c>
      <c r="AB47" s="43">
        <f>IF(AB$1,SUMIFS('BalSht Data'!$H$2:$H$2050,'BalSht Data'!$G$2:$G$2050,$A47,'BalSht Data'!$A$2:$A$2050,AB$1),#N/A)</f>
        <v>11098</v>
      </c>
      <c r="AC47" s="43">
        <f>77397+45105+5487</f>
        <v>127989</v>
      </c>
      <c r="AD47" s="43">
        <f>IF(AD$1,SUMIFS('BalSht Data'!$H$2:$H$2050,'BalSht Data'!$G$2:$G$2050,$A47,'BalSht Data'!$A$2:$A$2050,AD$1),#N/A)</f>
        <v>98096</v>
      </c>
      <c r="AE47" s="43">
        <f>IF(AE$1,SUMIFS('BalSht Data'!$H$2:$H$2050,'BalSht Data'!$G$2:$G$2050,$A47,'BalSht Data'!$A$2:$A$2050,AE$1),#N/A)</f>
        <v>138076</v>
      </c>
      <c r="AF47" s="43">
        <f>IF(AF$1,SUMIFS('BalSht Data'!$H$2:$H$2050,'BalSht Data'!$G$2:$G$2050,$A47,'BalSht Data'!$A$2:$A$2050,AF$1),#N/A)</f>
        <v>13664</v>
      </c>
      <c r="AG47" s="43">
        <f>IF(AG$1,SUMIFS('BalSht Data'!$H$2:$H$2050,'BalSht Data'!$G$2:$G$2050,$A47,'BalSht Data'!$A$2:$A$2050,AG$1),#N/A)</f>
        <v>68230</v>
      </c>
      <c r="AH47" s="43">
        <f>IF(AH$1,SUMIFS('BalSht Data'!$H$2:$H$2050,'BalSht Data'!$G$2:$G$2050,$A47,'BalSht Data'!$A$2:$A$2050,AH$1),#N/A)</f>
        <v>74636</v>
      </c>
      <c r="AI47" s="43">
        <f>IF(AI$1,SUMIFS('BalSht Data'!$H$2:$H$2050,'BalSht Data'!$G$2:$G$2050,$A47,'BalSht Data'!$A$2:$A$2050,AI$1),#N/A)</f>
        <v>273557</v>
      </c>
      <c r="AJ47" s="43">
        <f>IF(AJ$1,SUMIFS('BalSht Data'!$H$2:$H$2050,'BalSht Data'!$G$2:$G$2050,$A47,'BalSht Data'!$A$2:$A$2050,AJ$1),#N/A)</f>
        <v>4215</v>
      </c>
      <c r="AK47" s="43">
        <f t="shared" si="12"/>
        <v>1347093</v>
      </c>
      <c r="AL47" s="43" t="e">
        <f>IF(AL$1,SUMIFS('BalSht Data'!$H$2:$H$2050,'BalSht Data'!$G$2:$G$2050,$A47,'BalSht Data'!$A$2:$A$2050,AL$1),#N/A)</f>
        <v>#N/A</v>
      </c>
      <c r="AM47" s="43" t="e">
        <f>IF(AM$1,SUMIFS('BalSht Data'!$H$2:$H$2050,'BalSht Data'!$G$2:$G$2050,$A47,'BalSht Data'!$A$2:$A$2050,AM$1),#N/A)</f>
        <v>#N/A</v>
      </c>
      <c r="AN47" s="43" t="e">
        <f>IF(AN$1,SUMIFS('BalSht Data'!$H$2:$H$2050,'BalSht Data'!$G$2:$G$2050,$A47,'BalSht Data'!$A$2:$A$2050,AN$1),#N/A)</f>
        <v>#N/A</v>
      </c>
      <c r="AO47" s="43" t="e">
        <f>IF(AO$1,SUMIFS('BalSht Data'!$H$2:$H$2050,'BalSht Data'!$G$2:$G$2050,$A47,'BalSht Data'!$A$2:$A$2050,AO$1),#N/A)</f>
        <v>#N/A</v>
      </c>
      <c r="AP47" s="43" t="e">
        <f>IF(AP$1,SUMIFS('BalSht Data'!$H$2:$H$2050,'BalSht Data'!$G$2:$G$2050,$A47,'BalSht Data'!$A$2:$A$2050,AP$1),#N/A)</f>
        <v>#N/A</v>
      </c>
      <c r="AQ47" s="43" t="e">
        <f>IF(AQ$1,SUMIFS('BalSht Data'!$H$2:$H$2050,'BalSht Data'!$G$2:$G$2050,$A47,'BalSht Data'!$A$2:$A$2050,AQ$1),#N/A)</f>
        <v>#N/A</v>
      </c>
      <c r="AR47" s="43" t="e">
        <f>IF(AR$1,SUMIFS('BalSht Data'!$H$2:$H$2050,'BalSht Data'!$G$2:$G$2050,$A47,'BalSht Data'!$A$2:$A$2050,AR$1),#N/A)</f>
        <v>#N/A</v>
      </c>
      <c r="AS47" s="43" t="e">
        <f>IF(AS$1,SUMIFS('BalSht Data'!$H$2:$H$2050,'BalSht Data'!$G$2:$G$2050,$A47,'BalSht Data'!$A$2:$A$2050,AS$1),#N/A)</f>
        <v>#N/A</v>
      </c>
      <c r="AT47" s="43" t="e">
        <f>IF(AT$1,SUMIFS('BalSht Data'!$H$2:$H$2050,'BalSht Data'!$G$2:$G$2050,$A47,'BalSht Data'!$A$2:$A$2050,AT$1),#N/A)</f>
        <v>#N/A</v>
      </c>
      <c r="AU47" s="43" t="e">
        <f>IF(AU$1,SUMIFS('BalSht Data'!$H$2:$H$2050,'BalSht Data'!$G$2:$G$2050,$A47,'BalSht Data'!$A$2:$A$2050,AU$1),#N/A)</f>
        <v>#N/A</v>
      </c>
      <c r="AV47" s="43" t="e">
        <f>IF(AV$1,SUMIFS('BalSht Data'!$H$2:$H$2050,'BalSht Data'!$G$2:$G$2050,$A47,'BalSht Data'!$A$2:$A$2050,AV$1),#N/A)</f>
        <v>#N/A</v>
      </c>
      <c r="AW47" s="43" t="e">
        <f>IF(AW$1,SUMIFS('BalSht Data'!$H$2:$H$2050,'BalSht Data'!$G$2:$G$2050,$A47,'BalSht Data'!$A$2:$A$2050,AW$1),#N/A)</f>
        <v>#N/A</v>
      </c>
      <c r="AX47" s="43" t="e">
        <f>IF(AX$1,SUMIFS('BalSht Data'!$H$2:$H$2050,'BalSht Data'!$G$2:$G$2050,$A47,'BalSht Data'!$A$2:$A$2050,AX$1),#N/A)</f>
        <v>#N/A</v>
      </c>
      <c r="AY47" s="43" t="e">
        <f>IF(AY$1,SUMIFS('BalSht Data'!$H$2:$H$2050,'BalSht Data'!$G$2:$G$2050,$A47,'BalSht Data'!$A$2:$A$2050,AY$1),#N/A)</f>
        <v>#N/A</v>
      </c>
      <c r="AZ47" s="43" t="e">
        <f>IF(AZ$1,SUMIFS('BalSht Data'!$H$2:$H$2050,'BalSht Data'!$G$2:$G$2050,$A47,'BalSht Data'!$A$2:$A$2050,AZ$1),#N/A)</f>
        <v>#N/A</v>
      </c>
      <c r="BA47" s="43" t="e">
        <f>IF(BA$1,SUMIFS('BalSht Data'!$H$2:$H$2050,'BalSht Data'!$G$2:$G$2050,$A47,'BalSht Data'!$A$2:$A$2050,BA$1),#N/A)</f>
        <v>#N/A</v>
      </c>
      <c r="BB47" s="43" t="e">
        <f>IF(BB$1,SUMIFS('BalSht Data'!$H$2:$H$2050,'BalSht Data'!$G$2:$G$2050,$A47,'BalSht Data'!$A$2:$A$2050,BB$1),#N/A)</f>
        <v>#N/A</v>
      </c>
      <c r="BC47" s="43" t="e">
        <f>IF(BC$1,SUMIFS('BalSht Data'!$H$2:$H$2050,'BalSht Data'!$G$2:$G$2050,$A47,'BalSht Data'!$A$2:$A$2050,BC$1),#N/A)</f>
        <v>#N/A</v>
      </c>
      <c r="BD47" s="43" t="e">
        <f>IF(BD$1,SUMIFS('BalSht Data'!$H$2:$H$2050,'BalSht Data'!$G$2:$G$2050,$A47,'BalSht Data'!$A$2:$A$2050,BD$1),#N/A)</f>
        <v>#N/A</v>
      </c>
      <c r="BE47" s="43" t="e">
        <f>IF(BE$1,SUMIFS('BalSht Data'!$H$2:$H$2050,'BalSht Data'!$G$2:$G$2050,$A47,'BalSht Data'!$A$2:$A$2050,BE$1),#N/A)</f>
        <v>#N/A</v>
      </c>
      <c r="BF47" s="43" t="e">
        <f>IF(BF$1,SUMIFS('BalSht Data'!$H$2:$H$2050,'BalSht Data'!$G$2:$G$2050,$A47,'BalSht Data'!$A$2:$A$2050,BF$1),#N/A)</f>
        <v>#N/A</v>
      </c>
      <c r="BG47" s="43" t="e">
        <f>IF(BG$1,SUMIFS('BalSht Data'!$H$2:$H$2050,'BalSht Data'!$G$2:$G$2050,$A47,'BalSht Data'!$A$2:$A$2050,BG$1),#N/A)</f>
        <v>#N/A</v>
      </c>
      <c r="BH47" s="43" t="e">
        <f>IF(BH$1,SUMIFS('BalSht Data'!$H$2:$H$2050,'BalSht Data'!$G$2:$G$2050,$A47,'BalSht Data'!$A$2:$A$2050,BH$1),#N/A)</f>
        <v>#N/A</v>
      </c>
      <c r="BI47" s="43" t="e">
        <f>IF(BI$1,SUMIFS('BalSht Data'!$H$2:$H$2050,'BalSht Data'!$G$2:$G$2050,$A47,'BalSht Data'!$A$2:$A$2050,BI$1),#N/A)</f>
        <v>#N/A</v>
      </c>
      <c r="BJ47" s="43" t="e">
        <f>IF(BJ$1,SUMIFS('BalSht Data'!$H$2:$H$2050,'BalSht Data'!$G$2:$G$2050,$A47,'BalSht Data'!$A$2:$A$2050,BJ$1),#N/A)</f>
        <v>#N/A</v>
      </c>
      <c r="BK47" s="43" t="e">
        <f>IF(BK$1,SUMIFS('BalSht Data'!$H$2:$H$2050,'BalSht Data'!$G$2:$G$2050,$A47,'BalSht Data'!$A$2:$A$2050,BK$1),#N/A)</f>
        <v>#N/A</v>
      </c>
      <c r="BL47" s="43" t="e">
        <f>IF(BL$1,SUMIFS('BalSht Data'!$H$2:$H$2050,'BalSht Data'!$G$2:$G$2050,$A47,'BalSht Data'!$A$2:$A$2050,BL$1),#N/A)</f>
        <v>#N/A</v>
      </c>
      <c r="BM47" s="43" t="e">
        <f>IF(BM$1,SUMIFS('BalSht Data'!$H$2:$H$2050,'BalSht Data'!$G$2:$G$2050,$A47,'BalSht Data'!$A$2:$A$2050,BM$1),#N/A)</f>
        <v>#N/A</v>
      </c>
      <c r="BN47" s="43" t="e">
        <f>IF(BN$1,SUMIFS('BalSht Data'!$H$2:$H$2050,'BalSht Data'!$G$2:$G$2050,$A47,'BalSht Data'!$A$2:$A$2050,BN$1),#N/A)</f>
        <v>#N/A</v>
      </c>
      <c r="BO47" s="43" t="e">
        <f>IF(BO$1,SUMIFS('BalSht Data'!$H$2:$H$2050,'BalSht Data'!$G$2:$G$2050,$A47,'BalSht Data'!$A$2:$A$2050,BO$1),#N/A)</f>
        <v>#N/A</v>
      </c>
      <c r="BP47" s="43" t="e">
        <f>IF(BP$1,SUMIFS('BalSht Data'!$H$2:$H$2050,'BalSht Data'!$G$2:$G$2050,$A47,'BalSht Data'!$A$2:$A$2050,BP$1),#N/A)</f>
        <v>#N/A</v>
      </c>
      <c r="BQ47" s="43" t="e">
        <f>IF(BQ$1,SUMIFS('BalSht Data'!$H$2:$H$2050,'BalSht Data'!$G$2:$G$2050,$A47,'BalSht Data'!$A$2:$A$2050,BQ$1),#N/A)</f>
        <v>#N/A</v>
      </c>
      <c r="BR47" s="43" t="e">
        <f>IF(BR$1,SUMIFS('BalSht Data'!$H$2:$H$2050,'BalSht Data'!$G$2:$G$2050,$A47,'BalSht Data'!$A$2:$A$2050,BR$1),#N/A)</f>
        <v>#N/A</v>
      </c>
      <c r="BS47" s="43" t="e">
        <f>IF(BS$1,SUMIFS('BalSht Data'!$H$2:$H$2050,'BalSht Data'!$G$2:$G$2050,$A47,'BalSht Data'!$A$2:$A$2050,BS$1),#N/A)</f>
        <v>#N/A</v>
      </c>
      <c r="BT47" s="43" t="e">
        <f>IF(BT$1,SUMIFS('BalSht Data'!$H$2:$H$2050,'BalSht Data'!$G$2:$G$2050,$A47,'BalSht Data'!$A$2:$A$2050,BT$1),#N/A)</f>
        <v>#N/A</v>
      </c>
      <c r="BU47" s="43" t="e">
        <f>IF(BU$1,SUMIFS('BalSht Data'!$H$2:$H$2050,'BalSht Data'!$G$2:$G$2050,$A47,'BalSht Data'!$A$2:$A$2050,BU$1),#N/A)</f>
        <v>#N/A</v>
      </c>
      <c r="BV47" s="43" t="e">
        <f>IF(BV$1,SUMIFS('BalSht Data'!$H$2:$H$2050,'BalSht Data'!$G$2:$G$2050,$A47,'BalSht Data'!$A$2:$A$2050,BV$1),#N/A)</f>
        <v>#N/A</v>
      </c>
      <c r="BW47" s="43" t="e">
        <f>IF(BW$1,SUMIFS('BalSht Data'!$H$2:$H$2050,'BalSht Data'!$G$2:$G$2050,$A47,'BalSht Data'!$A$2:$A$2050,BW$1),#N/A)</f>
        <v>#N/A</v>
      </c>
      <c r="BX47" s="43" t="e">
        <f>IF(BX$1,SUMIFS('BalSht Data'!$H$2:$H$2050,'BalSht Data'!$G$2:$G$2050,$A47,'BalSht Data'!$A$2:$A$2050,BX$1),#N/A)</f>
        <v>#N/A</v>
      </c>
      <c r="BY47" s="43" t="e">
        <f>IF(BY$1,SUMIFS('BalSht Data'!$H$2:$H$2050,'BalSht Data'!$G$2:$G$2050,$A47,'BalSht Data'!$A$2:$A$2050,BY$1),#N/A)</f>
        <v>#N/A</v>
      </c>
      <c r="BZ47" s="43" t="e">
        <f>IF(BZ$1,SUMIFS('BalSht Data'!$H$2:$H$2050,'BalSht Data'!$G$2:$G$2050,$A47,'BalSht Data'!$A$2:$A$2050,BZ$1),#N/A)</f>
        <v>#N/A</v>
      </c>
      <c r="CA47" s="43" t="e">
        <f>IF(CA$1,SUMIFS('BalSht Data'!$H$2:$H$2050,'BalSht Data'!$G$2:$G$2050,$A47,'BalSht Data'!$A$2:$A$2050,CA$1),#N/A)</f>
        <v>#N/A</v>
      </c>
      <c r="CB47" s="43" t="e">
        <f>IF(CB$1,SUMIFS('BalSht Data'!$H$2:$H$2050,'BalSht Data'!$G$2:$G$2050,$A47,'BalSht Data'!$A$2:$A$2050,CB$1),#N/A)</f>
        <v>#N/A</v>
      </c>
      <c r="CC47" s="43" t="e">
        <f>IF(CC$1,SUMIFS('BalSht Data'!$H$2:$H$2050,'BalSht Data'!$G$2:$G$2050,$A47,'BalSht Data'!$A$2:$A$2050,CC$1),#N/A)</f>
        <v>#N/A</v>
      </c>
      <c r="CD47" s="43" t="e">
        <f>IF(CD$1,SUMIFS('BalSht Data'!$H$2:$H$2050,'BalSht Data'!$G$2:$G$2050,$A47,'BalSht Data'!$A$2:$A$2050,CD$1),#N/A)</f>
        <v>#N/A</v>
      </c>
      <c r="CE47" s="43" t="e">
        <f>IF(CE$1,SUMIFS('BalSht Data'!$H$2:$H$2050,'BalSht Data'!$G$2:$G$2050,$A47,'BalSht Data'!$A$2:$A$2050,CE$1),#N/A)</f>
        <v>#N/A</v>
      </c>
      <c r="CF47" s="43" t="e">
        <f>IF(CF$1,SUMIFS('BalSht Data'!$H$2:$H$2050,'BalSht Data'!$G$2:$G$2050,$A47,'BalSht Data'!$A$2:$A$2050,CF$1),#N/A)</f>
        <v>#N/A</v>
      </c>
      <c r="CG47" s="43" t="e">
        <f>IF(CG$1,SUMIFS('BalSht Data'!$H$2:$H$2050,'BalSht Data'!$G$2:$G$2050,$A47,'BalSht Data'!$A$2:$A$2050,CG$1),#N/A)</f>
        <v>#N/A</v>
      </c>
      <c r="CH47" s="43" t="e">
        <f>IF(CH$1,SUMIFS('BalSht Data'!$H$2:$H$2050,'BalSht Data'!$G$2:$G$2050,$A47,'BalSht Data'!$A$2:$A$2050,CH$1),#N/A)</f>
        <v>#N/A</v>
      </c>
      <c r="CI47" s="43" t="e">
        <f>IF(CI$1,SUMIFS('BalSht Data'!$H$2:$H$2050,'BalSht Data'!$G$2:$G$2050,$A47,'BalSht Data'!$A$2:$A$2050,CI$1),#N/A)</f>
        <v>#N/A</v>
      </c>
      <c r="CJ47" s="43" t="e">
        <f>IF(CJ$1,SUMIFS('BalSht Data'!$H$2:$H$2050,'BalSht Data'!$G$2:$G$2050,$A47,'BalSht Data'!$A$2:$A$2050,CJ$1),#N/A)</f>
        <v>#N/A</v>
      </c>
      <c r="CK47" s="43" t="e">
        <f>IF(CK$1,SUMIFS('BalSht Data'!$H$2:$H$2050,'BalSht Data'!$G$2:$G$2050,$A47,'BalSht Data'!$A$2:$A$2050,CK$1),#N/A)</f>
        <v>#N/A</v>
      </c>
      <c r="CL47" s="43" t="e">
        <f>IF(CL$1,SUMIFS('BalSht Data'!$H$2:$H$2050,'BalSht Data'!$G$2:$G$2050,$A47,'BalSht Data'!$A$2:$A$2050,CL$1),#N/A)</f>
        <v>#N/A</v>
      </c>
      <c r="CM47" s="43" t="e">
        <f>IF(CM$1,SUMIFS('BalSht Data'!$H$2:$H$2050,'BalSht Data'!$G$2:$G$2050,$A47,'BalSht Data'!$A$2:$A$2050,CM$1),#N/A)</f>
        <v>#N/A</v>
      </c>
      <c r="CN47" s="43" t="e">
        <f>IF(CN$1,SUMIFS('BalSht Data'!$H$2:$H$2050,'BalSht Data'!$G$2:$G$2050,$A47,'BalSht Data'!$A$2:$A$2050,CN$1),#N/A)</f>
        <v>#N/A</v>
      </c>
      <c r="CO47" s="43" t="e">
        <f>IF(CO$1,SUMIFS('BalSht Data'!$H$2:$H$2050,'BalSht Data'!$G$2:$G$2050,$A47,'BalSht Data'!$A$2:$A$2050,CO$1),#N/A)</f>
        <v>#N/A</v>
      </c>
      <c r="CP47" s="43" t="e">
        <f>IF(CP$1,SUMIFS('BalSht Data'!$H$2:$H$2050,'BalSht Data'!$G$2:$G$2050,$A47,'BalSht Data'!$A$2:$A$2050,CP$1),#N/A)</f>
        <v>#N/A</v>
      </c>
      <c r="CQ47" s="43" t="e">
        <f>IF(CQ$1,SUMIFS('BalSht Data'!$H$2:$H$2050,'BalSht Data'!$G$2:$G$2050,$A47,'BalSht Data'!$A$2:$A$2050,CQ$1),#N/A)</f>
        <v>#N/A</v>
      </c>
      <c r="CR47" s="43" t="e">
        <f>IF(CR$1,SUMIFS('BalSht Data'!$H$2:$H$2050,'BalSht Data'!$G$2:$G$2050,$A47,'BalSht Data'!$A$2:$A$2050,CR$1),#N/A)</f>
        <v>#N/A</v>
      </c>
      <c r="CS47" s="43" t="e">
        <f>IF(CS$1,SUMIFS('BalSht Data'!$H$2:$H$2050,'BalSht Data'!$G$2:$G$2050,$A47,'BalSht Data'!$A$2:$A$2050,CS$1),#N/A)</f>
        <v>#N/A</v>
      </c>
      <c r="CT47" s="43" t="e">
        <f>IF(CT$1,SUMIFS('BalSht Data'!$H$2:$H$2050,'BalSht Data'!$G$2:$G$2050,$A47,'BalSht Data'!$A$2:$A$2050,CT$1),#N/A)</f>
        <v>#N/A</v>
      </c>
      <c r="CU47" s="43" t="e">
        <f>IF(CU$1,SUMIFS('BalSht Data'!$H$2:$H$2050,'BalSht Data'!$G$2:$G$2050,$A47,'BalSht Data'!$A$2:$A$2050,CU$1),#N/A)</f>
        <v>#N/A</v>
      </c>
      <c r="CV47" s="43" t="e">
        <f>IF(CV$1,SUMIFS('BalSht Data'!$H$2:$H$2050,'BalSht Data'!$G$2:$G$2050,$A47,'BalSht Data'!$A$2:$A$2050,CV$1),#N/A)</f>
        <v>#N/A</v>
      </c>
      <c r="CW47" s="43" t="e">
        <f>IF(CW$1,SUMIFS('BalSht Data'!$H$2:$H$2050,'BalSht Data'!$G$2:$G$2050,$A47,'BalSht Data'!$A$2:$A$2050,CW$1),#N/A)</f>
        <v>#N/A</v>
      </c>
      <c r="CX47" s="43" t="e">
        <f>IF(CX$1,SUMIFS('BalSht Data'!$H$2:$H$2050,'BalSht Data'!$G$2:$G$2050,$A47,'BalSht Data'!$A$2:$A$2050,CX$1),#N/A)</f>
        <v>#N/A</v>
      </c>
      <c r="CY47" s="43" t="e">
        <f>IF(CY$1,SUMIFS('BalSht Data'!$H$2:$H$2050,'BalSht Data'!$G$2:$G$2050,$A47,'BalSht Data'!$A$2:$A$2050,CY$1),#N/A)</f>
        <v>#N/A</v>
      </c>
      <c r="CZ47" s="43" t="e">
        <f>IF(CZ$1,SUMIFS('BalSht Data'!$H$2:$H$2050,'BalSht Data'!$G$2:$G$2050,$A47,'BalSht Data'!$A$2:$A$2050,CZ$1),#N/A)</f>
        <v>#N/A</v>
      </c>
      <c r="DA47" s="43" t="e">
        <f>IF(DA$1,SUMIFS('BalSht Data'!$H$2:$H$2050,'BalSht Data'!$G$2:$G$2050,$A47,'BalSht Data'!$A$2:$A$2050,DA$1),#N/A)</f>
        <v>#N/A</v>
      </c>
    </row>
    <row r="48" spans="1:105" s="42" customFormat="1" x14ac:dyDescent="0.2">
      <c r="A48" s="53" t="s">
        <v>24</v>
      </c>
      <c r="B48" s="43">
        <f>IF(B$1,SUMIFS('BalSht Data'!$H$2:$H$2050,'BalSht Data'!$G$2:$G$2050,$A48,'BalSht Data'!$A$2:$A$2050,B$1),#N/A)</f>
        <v>321876</v>
      </c>
      <c r="C48" s="43">
        <f>IF(C$1,SUMIFS('BalSht Data'!$H$2:$H$2050,'BalSht Data'!$G$2:$G$2050,$A48,'BalSht Data'!$A$2:$A$2050,C$1),#N/A)</f>
        <v>147898</v>
      </c>
      <c r="D48" s="43">
        <f>IF(D$1,SUMIFS('BalSht Data'!$H$2:$H$2050,'BalSht Data'!$G$2:$G$2050,$A48,'BalSht Data'!$A$2:$A$2050,D$1),#N/A)</f>
        <v>134479</v>
      </c>
      <c r="E48" s="43">
        <f>IF(E$1,SUMIFS('BalSht Data'!$H$2:$H$2050,'BalSht Data'!$G$2:$G$2050,$A48,'BalSht Data'!$A$2:$A$2050,E$1),#N/A)</f>
        <v>9664</v>
      </c>
      <c r="F48" s="43">
        <f>IF(F$1,SUMIFS('BalSht Data'!$H$2:$H$2050,'BalSht Data'!$G$2:$G$2050,$A48,'BalSht Data'!$A$2:$A$2050,F$1),#N/A)</f>
        <v>17936</v>
      </c>
      <c r="G48" s="43">
        <f>IF(G$1,SUMIFS('BalSht Data'!$H$2:$H$2050,'BalSht Data'!$G$2:$G$2050,$A48,'BalSht Data'!$A$2:$A$2050,G$1),#N/A)</f>
        <v>227854</v>
      </c>
      <c r="H48" s="43">
        <f>IF(H$1,SUMIFS('BalSht Data'!$H$2:$H$2050,'BalSht Data'!$G$2:$G$2050,$A48,'BalSht Data'!$A$2:$A$2050,H$1),#N/A)</f>
        <v>19163</v>
      </c>
      <c r="I48" s="43">
        <f>IF(I$1,SUMIFS('BalSht Data'!$H$2:$H$2050,'BalSht Data'!$G$2:$G$2050,$A48,'BalSht Data'!$A$2:$A$2050,I$1),#N/A)</f>
        <v>44071</v>
      </c>
      <c r="J48" s="43">
        <f>IF(J$1,SUMIFS('BalSht Data'!$H$2:$H$2050,'BalSht Data'!$G$2:$G$2050,$A48,'BalSht Data'!$A$2:$A$2050,J$1),#N/A)</f>
        <v>44878</v>
      </c>
      <c r="K48" s="43">
        <f>IF(K$1,SUMIFS('BalSht Data'!$H$2:$H$2050,'BalSht Data'!$G$2:$G$2050,$A48,'BalSht Data'!$A$2:$A$2050,K$1),#N/A)</f>
        <v>114711</v>
      </c>
      <c r="L48" s="43">
        <f>IF(L$1,SUMIFS('BalSht Data'!$H$2:$H$2050,'BalSht Data'!$G$2:$G$2050,$A48,'BalSht Data'!$A$2:$A$2050,L$1),#N/A)</f>
        <v>70791</v>
      </c>
      <c r="M48" s="43">
        <f>IF(M$1,SUMIFS('BalSht Data'!$H$2:$H$2050,'BalSht Data'!$G$2:$G$2050,$A48,'BalSht Data'!$A$2:$A$2050,M$1),#N/A)</f>
        <v>93353</v>
      </c>
      <c r="N48" s="43">
        <f>IF(N$1,SUMIFS('BalSht Data'!$H$2:$H$2050,'BalSht Data'!$G$2:$G$2050,$A48,'BalSht Data'!$A$2:$A$2050,N$1),#N/A)</f>
        <v>107569</v>
      </c>
      <c r="O48" s="43">
        <f>IF(O$1,SUMIFS('BalSht Data'!$H$2:$H$2050,'BalSht Data'!$G$2:$G$2050,$A48,'BalSht Data'!$A$2:$A$2050,O$1),#N/A)</f>
        <v>63476</v>
      </c>
      <c r="P48" s="43">
        <f>IF(P$1,SUMIFS('BalSht Data'!$H$2:$H$2050,'BalSht Data'!$G$2:$G$2050,$A48,'BalSht Data'!$A$2:$A$2050,P$1),#N/A)</f>
        <v>38593</v>
      </c>
      <c r="Q48" s="43">
        <f>IF(Q$1,SUMIFS('BalSht Data'!$H$2:$H$2050,'BalSht Data'!$G$2:$G$2050,$A48,'BalSht Data'!$A$2:$A$2050,Q$1),#N/A)</f>
        <v>52422</v>
      </c>
      <c r="R48" s="43">
        <f>IF(R$1,SUMIFS('BalSht Data'!$H$2:$H$2050,'BalSht Data'!$G$2:$G$2050,$A48,'BalSht Data'!$A$2:$A$2050,R$1),#N/A)</f>
        <v>57050</v>
      </c>
      <c r="S48" s="43">
        <f>IF(S$1,SUMIFS('BalSht Data'!$H$2:$H$2050,'BalSht Data'!$G$2:$G$2050,$A48,'BalSht Data'!$A$2:$A$2050,S$1),#N/A)</f>
        <v>390728</v>
      </c>
      <c r="T48" s="43">
        <f>IF(T$1,SUMIFS('BalSht Data'!$H$2:$H$2050,'BalSht Data'!$G$2:$G$2050,$A48,'BalSht Data'!$A$2:$A$2050,T$1),#N/A)</f>
        <v>61551</v>
      </c>
      <c r="U48" s="43">
        <f>IF(U$1,SUMIFS('BalSht Data'!$H$2:$H$2050,'BalSht Data'!$G$2:$G$2050,$A48,'BalSht Data'!$A$2:$A$2050,U$1),#N/A)</f>
        <v>31051</v>
      </c>
      <c r="V48" s="43">
        <f>IF(V$1,SUMIFS('BalSht Data'!$H$2:$H$2050,'BalSht Data'!$G$2:$G$2050,$A48,'BalSht Data'!$A$2:$A$2050,V$1),#N/A)</f>
        <v>13746</v>
      </c>
      <c r="W48" s="43">
        <f>IF(W$1,SUMIFS('BalSht Data'!$H$2:$H$2050,'BalSht Data'!$G$2:$G$2050,$A48,'BalSht Data'!$A$2:$A$2050,W$1),#N/A)</f>
        <v>89350</v>
      </c>
      <c r="X48" s="43">
        <f>IF(X$1,SUMIFS('BalSht Data'!$H$2:$H$2050,'BalSht Data'!$G$2:$G$2050,$A48,'BalSht Data'!$A$2:$A$2050,X$1),#N/A)</f>
        <v>74173</v>
      </c>
      <c r="Y48" s="43">
        <f>IF(Y$1,SUMIFS('BalSht Data'!$H$2:$H$2050,'BalSht Data'!$G$2:$G$2050,$A48,'BalSht Data'!$A$2:$A$2050,Y$1),#N/A)</f>
        <v>114556</v>
      </c>
      <c r="Z48" s="43">
        <f>IF(Z$1,SUMIFS('BalSht Data'!$H$2:$H$2050,'BalSht Data'!$G$2:$G$2050,$A48,'BalSht Data'!$A$2:$A$2050,Z$1),#N/A)</f>
        <v>145302</v>
      </c>
      <c r="AA48" s="43">
        <f>IF(AA$1,SUMIFS('BalSht Data'!$H$2:$H$2050,'BalSht Data'!$G$2:$G$2050,$A48,'BalSht Data'!$A$2:$A$2050,AA$1),#N/A)</f>
        <v>56317</v>
      </c>
      <c r="AB48" s="43">
        <f>IF(AB$1,SUMIFS('BalSht Data'!$H$2:$H$2050,'BalSht Data'!$G$2:$G$2050,$A48,'BalSht Data'!$A$2:$A$2050,AB$1),#N/A)</f>
        <v>30181</v>
      </c>
      <c r="AC48" s="43">
        <f>11398+54225</f>
        <v>65623</v>
      </c>
      <c r="AD48" s="43">
        <f>IF(AD$1,SUMIFS('BalSht Data'!$H$2:$H$2050,'BalSht Data'!$G$2:$G$2050,$A48,'BalSht Data'!$A$2:$A$2050,AD$1),#N/A)</f>
        <v>503655</v>
      </c>
      <c r="AE48" s="43">
        <f>IF(AE$1,SUMIFS('BalSht Data'!$H$2:$H$2050,'BalSht Data'!$G$2:$G$2050,$A48,'BalSht Data'!$A$2:$A$2050,AE$1),#N/A)</f>
        <v>265243</v>
      </c>
      <c r="AF48" s="43">
        <f>IF(AF$1,SUMIFS('BalSht Data'!$H$2:$H$2050,'BalSht Data'!$G$2:$G$2050,$A48,'BalSht Data'!$A$2:$A$2050,AF$1),#N/A)</f>
        <v>62399</v>
      </c>
      <c r="AG48" s="43">
        <f>IF(AG$1,SUMIFS('BalSht Data'!$H$2:$H$2050,'BalSht Data'!$G$2:$G$2050,$A48,'BalSht Data'!$A$2:$A$2050,AG$1),#N/A)</f>
        <v>148565</v>
      </c>
      <c r="AH48" s="43">
        <f>IF(AH$1,SUMIFS('BalSht Data'!$H$2:$H$2050,'BalSht Data'!$G$2:$G$2050,$A48,'BalSht Data'!$A$2:$A$2050,AH$1),#N/A)</f>
        <v>11217</v>
      </c>
      <c r="AI48" s="43">
        <f>IF(AI$1,SUMIFS('BalSht Data'!$H$2:$H$2050,'BalSht Data'!$G$2:$G$2050,$A48,'BalSht Data'!$A$2:$A$2050,AI$1),#N/A)</f>
        <v>435194</v>
      </c>
      <c r="AJ48" s="43">
        <f>IF(AJ$1,SUMIFS('BalSht Data'!$H$2:$H$2050,'BalSht Data'!$G$2:$G$2050,$A48,'BalSht Data'!$A$2:$A$2050,AJ$1),#N/A)</f>
        <v>596491</v>
      </c>
      <c r="AK48" s="43">
        <f t="shared" si="12"/>
        <v>4661126</v>
      </c>
      <c r="AL48" s="43" t="e">
        <f>IF(AL$1,SUMIFS('BalSht Data'!$H$2:$H$2050,'BalSht Data'!$G$2:$G$2050,$A48,'BalSht Data'!$A$2:$A$2050,AL$1),#N/A)</f>
        <v>#N/A</v>
      </c>
      <c r="AM48" s="43" t="e">
        <f>IF(AM$1,SUMIFS('BalSht Data'!$H$2:$H$2050,'BalSht Data'!$G$2:$G$2050,$A48,'BalSht Data'!$A$2:$A$2050,AM$1),#N/A)</f>
        <v>#N/A</v>
      </c>
      <c r="AN48" s="43" t="e">
        <f>IF(AN$1,SUMIFS('BalSht Data'!$H$2:$H$2050,'BalSht Data'!$G$2:$G$2050,$A48,'BalSht Data'!$A$2:$A$2050,AN$1),#N/A)</f>
        <v>#N/A</v>
      </c>
      <c r="AO48" s="43" t="e">
        <f>IF(AO$1,SUMIFS('BalSht Data'!$H$2:$H$2050,'BalSht Data'!$G$2:$G$2050,$A48,'BalSht Data'!$A$2:$A$2050,AO$1),#N/A)</f>
        <v>#N/A</v>
      </c>
      <c r="AP48" s="43" t="e">
        <f>IF(AP$1,SUMIFS('BalSht Data'!$H$2:$H$2050,'BalSht Data'!$G$2:$G$2050,$A48,'BalSht Data'!$A$2:$A$2050,AP$1),#N/A)</f>
        <v>#N/A</v>
      </c>
      <c r="AQ48" s="43" t="e">
        <f>IF(AQ$1,SUMIFS('BalSht Data'!$H$2:$H$2050,'BalSht Data'!$G$2:$G$2050,$A48,'BalSht Data'!$A$2:$A$2050,AQ$1),#N/A)</f>
        <v>#N/A</v>
      </c>
      <c r="AR48" s="43" t="e">
        <f>IF(AR$1,SUMIFS('BalSht Data'!$H$2:$H$2050,'BalSht Data'!$G$2:$G$2050,$A48,'BalSht Data'!$A$2:$A$2050,AR$1),#N/A)</f>
        <v>#N/A</v>
      </c>
      <c r="AS48" s="43" t="e">
        <f>IF(AS$1,SUMIFS('BalSht Data'!$H$2:$H$2050,'BalSht Data'!$G$2:$G$2050,$A48,'BalSht Data'!$A$2:$A$2050,AS$1),#N/A)</f>
        <v>#N/A</v>
      </c>
      <c r="AT48" s="43" t="e">
        <f>IF(AT$1,SUMIFS('BalSht Data'!$H$2:$H$2050,'BalSht Data'!$G$2:$G$2050,$A48,'BalSht Data'!$A$2:$A$2050,AT$1),#N/A)</f>
        <v>#N/A</v>
      </c>
      <c r="AU48" s="43" t="e">
        <f>IF(AU$1,SUMIFS('BalSht Data'!$H$2:$H$2050,'BalSht Data'!$G$2:$G$2050,$A48,'BalSht Data'!$A$2:$A$2050,AU$1),#N/A)</f>
        <v>#N/A</v>
      </c>
      <c r="AV48" s="43" t="e">
        <f>IF(AV$1,SUMIFS('BalSht Data'!$H$2:$H$2050,'BalSht Data'!$G$2:$G$2050,$A48,'BalSht Data'!$A$2:$A$2050,AV$1),#N/A)</f>
        <v>#N/A</v>
      </c>
      <c r="AW48" s="43" t="e">
        <f>IF(AW$1,SUMIFS('BalSht Data'!$H$2:$H$2050,'BalSht Data'!$G$2:$G$2050,$A48,'BalSht Data'!$A$2:$A$2050,AW$1),#N/A)</f>
        <v>#N/A</v>
      </c>
      <c r="AX48" s="43" t="e">
        <f>IF(AX$1,SUMIFS('BalSht Data'!$H$2:$H$2050,'BalSht Data'!$G$2:$G$2050,$A48,'BalSht Data'!$A$2:$A$2050,AX$1),#N/A)</f>
        <v>#N/A</v>
      </c>
      <c r="AY48" s="43" t="e">
        <f>IF(AY$1,SUMIFS('BalSht Data'!$H$2:$H$2050,'BalSht Data'!$G$2:$G$2050,$A48,'BalSht Data'!$A$2:$A$2050,AY$1),#N/A)</f>
        <v>#N/A</v>
      </c>
      <c r="AZ48" s="43" t="e">
        <f>IF(AZ$1,SUMIFS('BalSht Data'!$H$2:$H$2050,'BalSht Data'!$G$2:$G$2050,$A48,'BalSht Data'!$A$2:$A$2050,AZ$1),#N/A)</f>
        <v>#N/A</v>
      </c>
      <c r="BA48" s="43" t="e">
        <f>IF(BA$1,SUMIFS('BalSht Data'!$H$2:$H$2050,'BalSht Data'!$G$2:$G$2050,$A48,'BalSht Data'!$A$2:$A$2050,BA$1),#N/A)</f>
        <v>#N/A</v>
      </c>
      <c r="BB48" s="43" t="e">
        <f>IF(BB$1,SUMIFS('BalSht Data'!$H$2:$H$2050,'BalSht Data'!$G$2:$G$2050,$A48,'BalSht Data'!$A$2:$A$2050,BB$1),#N/A)</f>
        <v>#N/A</v>
      </c>
      <c r="BC48" s="43" t="e">
        <f>IF(BC$1,SUMIFS('BalSht Data'!$H$2:$H$2050,'BalSht Data'!$G$2:$G$2050,$A48,'BalSht Data'!$A$2:$A$2050,BC$1),#N/A)</f>
        <v>#N/A</v>
      </c>
      <c r="BD48" s="43" t="e">
        <f>IF(BD$1,SUMIFS('BalSht Data'!$H$2:$H$2050,'BalSht Data'!$G$2:$G$2050,$A48,'BalSht Data'!$A$2:$A$2050,BD$1),#N/A)</f>
        <v>#N/A</v>
      </c>
      <c r="BE48" s="43" t="e">
        <f>IF(BE$1,SUMIFS('BalSht Data'!$H$2:$H$2050,'BalSht Data'!$G$2:$G$2050,$A48,'BalSht Data'!$A$2:$A$2050,BE$1),#N/A)</f>
        <v>#N/A</v>
      </c>
      <c r="BF48" s="43" t="e">
        <f>IF(BF$1,SUMIFS('BalSht Data'!$H$2:$H$2050,'BalSht Data'!$G$2:$G$2050,$A48,'BalSht Data'!$A$2:$A$2050,BF$1),#N/A)</f>
        <v>#N/A</v>
      </c>
      <c r="BG48" s="43" t="e">
        <f>IF(BG$1,SUMIFS('BalSht Data'!$H$2:$H$2050,'BalSht Data'!$G$2:$G$2050,$A48,'BalSht Data'!$A$2:$A$2050,BG$1),#N/A)</f>
        <v>#N/A</v>
      </c>
      <c r="BH48" s="43" t="e">
        <f>IF(BH$1,SUMIFS('BalSht Data'!$H$2:$H$2050,'BalSht Data'!$G$2:$G$2050,$A48,'BalSht Data'!$A$2:$A$2050,BH$1),#N/A)</f>
        <v>#N/A</v>
      </c>
      <c r="BI48" s="43" t="e">
        <f>IF(BI$1,SUMIFS('BalSht Data'!$H$2:$H$2050,'BalSht Data'!$G$2:$G$2050,$A48,'BalSht Data'!$A$2:$A$2050,BI$1),#N/A)</f>
        <v>#N/A</v>
      </c>
      <c r="BJ48" s="43" t="e">
        <f>IF(BJ$1,SUMIFS('BalSht Data'!$H$2:$H$2050,'BalSht Data'!$G$2:$G$2050,$A48,'BalSht Data'!$A$2:$A$2050,BJ$1),#N/A)</f>
        <v>#N/A</v>
      </c>
      <c r="BK48" s="43" t="e">
        <f>IF(BK$1,SUMIFS('BalSht Data'!$H$2:$H$2050,'BalSht Data'!$G$2:$G$2050,$A48,'BalSht Data'!$A$2:$A$2050,BK$1),#N/A)</f>
        <v>#N/A</v>
      </c>
      <c r="BL48" s="43" t="e">
        <f>IF(BL$1,SUMIFS('BalSht Data'!$H$2:$H$2050,'BalSht Data'!$G$2:$G$2050,$A48,'BalSht Data'!$A$2:$A$2050,BL$1),#N/A)</f>
        <v>#N/A</v>
      </c>
      <c r="BM48" s="43" t="e">
        <f>IF(BM$1,SUMIFS('BalSht Data'!$H$2:$H$2050,'BalSht Data'!$G$2:$G$2050,$A48,'BalSht Data'!$A$2:$A$2050,BM$1),#N/A)</f>
        <v>#N/A</v>
      </c>
      <c r="BN48" s="43" t="e">
        <f>IF(BN$1,SUMIFS('BalSht Data'!$H$2:$H$2050,'BalSht Data'!$G$2:$G$2050,$A48,'BalSht Data'!$A$2:$A$2050,BN$1),#N/A)</f>
        <v>#N/A</v>
      </c>
      <c r="BO48" s="43" t="e">
        <f>IF(BO$1,SUMIFS('BalSht Data'!$H$2:$H$2050,'BalSht Data'!$G$2:$G$2050,$A48,'BalSht Data'!$A$2:$A$2050,BO$1),#N/A)</f>
        <v>#N/A</v>
      </c>
      <c r="BP48" s="43" t="e">
        <f>IF(BP$1,SUMIFS('BalSht Data'!$H$2:$H$2050,'BalSht Data'!$G$2:$G$2050,$A48,'BalSht Data'!$A$2:$A$2050,BP$1),#N/A)</f>
        <v>#N/A</v>
      </c>
      <c r="BQ48" s="43" t="e">
        <f>IF(BQ$1,SUMIFS('BalSht Data'!$H$2:$H$2050,'BalSht Data'!$G$2:$G$2050,$A48,'BalSht Data'!$A$2:$A$2050,BQ$1),#N/A)</f>
        <v>#N/A</v>
      </c>
      <c r="BR48" s="43" t="e">
        <f>IF(BR$1,SUMIFS('BalSht Data'!$H$2:$H$2050,'BalSht Data'!$G$2:$G$2050,$A48,'BalSht Data'!$A$2:$A$2050,BR$1),#N/A)</f>
        <v>#N/A</v>
      </c>
      <c r="BS48" s="43" t="e">
        <f>IF(BS$1,SUMIFS('BalSht Data'!$H$2:$H$2050,'BalSht Data'!$G$2:$G$2050,$A48,'BalSht Data'!$A$2:$A$2050,BS$1),#N/A)</f>
        <v>#N/A</v>
      </c>
      <c r="BT48" s="43" t="e">
        <f>IF(BT$1,SUMIFS('BalSht Data'!$H$2:$H$2050,'BalSht Data'!$G$2:$G$2050,$A48,'BalSht Data'!$A$2:$A$2050,BT$1),#N/A)</f>
        <v>#N/A</v>
      </c>
      <c r="BU48" s="43" t="e">
        <f>IF(BU$1,SUMIFS('BalSht Data'!$H$2:$H$2050,'BalSht Data'!$G$2:$G$2050,$A48,'BalSht Data'!$A$2:$A$2050,BU$1),#N/A)</f>
        <v>#N/A</v>
      </c>
      <c r="BV48" s="43" t="e">
        <f>IF(BV$1,SUMIFS('BalSht Data'!$H$2:$H$2050,'BalSht Data'!$G$2:$G$2050,$A48,'BalSht Data'!$A$2:$A$2050,BV$1),#N/A)</f>
        <v>#N/A</v>
      </c>
      <c r="BW48" s="43" t="e">
        <f>IF(BW$1,SUMIFS('BalSht Data'!$H$2:$H$2050,'BalSht Data'!$G$2:$G$2050,$A48,'BalSht Data'!$A$2:$A$2050,BW$1),#N/A)</f>
        <v>#N/A</v>
      </c>
      <c r="BX48" s="43" t="e">
        <f>IF(BX$1,SUMIFS('BalSht Data'!$H$2:$H$2050,'BalSht Data'!$G$2:$G$2050,$A48,'BalSht Data'!$A$2:$A$2050,BX$1),#N/A)</f>
        <v>#N/A</v>
      </c>
      <c r="BY48" s="43" t="e">
        <f>IF(BY$1,SUMIFS('BalSht Data'!$H$2:$H$2050,'BalSht Data'!$G$2:$G$2050,$A48,'BalSht Data'!$A$2:$A$2050,BY$1),#N/A)</f>
        <v>#N/A</v>
      </c>
      <c r="BZ48" s="43" t="e">
        <f>IF(BZ$1,SUMIFS('BalSht Data'!$H$2:$H$2050,'BalSht Data'!$G$2:$G$2050,$A48,'BalSht Data'!$A$2:$A$2050,BZ$1),#N/A)</f>
        <v>#N/A</v>
      </c>
      <c r="CA48" s="43" t="e">
        <f>IF(CA$1,SUMIFS('BalSht Data'!$H$2:$H$2050,'BalSht Data'!$G$2:$G$2050,$A48,'BalSht Data'!$A$2:$A$2050,CA$1),#N/A)</f>
        <v>#N/A</v>
      </c>
      <c r="CB48" s="43" t="e">
        <f>IF(CB$1,SUMIFS('BalSht Data'!$H$2:$H$2050,'BalSht Data'!$G$2:$G$2050,$A48,'BalSht Data'!$A$2:$A$2050,CB$1),#N/A)</f>
        <v>#N/A</v>
      </c>
      <c r="CC48" s="43" t="e">
        <f>IF(CC$1,SUMIFS('BalSht Data'!$H$2:$H$2050,'BalSht Data'!$G$2:$G$2050,$A48,'BalSht Data'!$A$2:$A$2050,CC$1),#N/A)</f>
        <v>#N/A</v>
      </c>
      <c r="CD48" s="43" t="e">
        <f>IF(CD$1,SUMIFS('BalSht Data'!$H$2:$H$2050,'BalSht Data'!$G$2:$G$2050,$A48,'BalSht Data'!$A$2:$A$2050,CD$1),#N/A)</f>
        <v>#N/A</v>
      </c>
      <c r="CE48" s="43" t="e">
        <f>IF(CE$1,SUMIFS('BalSht Data'!$H$2:$H$2050,'BalSht Data'!$G$2:$G$2050,$A48,'BalSht Data'!$A$2:$A$2050,CE$1),#N/A)</f>
        <v>#N/A</v>
      </c>
      <c r="CF48" s="43" t="e">
        <f>IF(CF$1,SUMIFS('BalSht Data'!$H$2:$H$2050,'BalSht Data'!$G$2:$G$2050,$A48,'BalSht Data'!$A$2:$A$2050,CF$1),#N/A)</f>
        <v>#N/A</v>
      </c>
      <c r="CG48" s="43" t="e">
        <f>IF(CG$1,SUMIFS('BalSht Data'!$H$2:$H$2050,'BalSht Data'!$G$2:$G$2050,$A48,'BalSht Data'!$A$2:$A$2050,CG$1),#N/A)</f>
        <v>#N/A</v>
      </c>
      <c r="CH48" s="43" t="e">
        <f>IF(CH$1,SUMIFS('BalSht Data'!$H$2:$H$2050,'BalSht Data'!$G$2:$G$2050,$A48,'BalSht Data'!$A$2:$A$2050,CH$1),#N/A)</f>
        <v>#N/A</v>
      </c>
      <c r="CI48" s="43" t="e">
        <f>IF(CI$1,SUMIFS('BalSht Data'!$H$2:$H$2050,'BalSht Data'!$G$2:$G$2050,$A48,'BalSht Data'!$A$2:$A$2050,CI$1),#N/A)</f>
        <v>#N/A</v>
      </c>
      <c r="CJ48" s="43" t="e">
        <f>IF(CJ$1,SUMIFS('BalSht Data'!$H$2:$H$2050,'BalSht Data'!$G$2:$G$2050,$A48,'BalSht Data'!$A$2:$A$2050,CJ$1),#N/A)</f>
        <v>#N/A</v>
      </c>
      <c r="CK48" s="43" t="e">
        <f>IF(CK$1,SUMIFS('BalSht Data'!$H$2:$H$2050,'BalSht Data'!$G$2:$G$2050,$A48,'BalSht Data'!$A$2:$A$2050,CK$1),#N/A)</f>
        <v>#N/A</v>
      </c>
      <c r="CL48" s="43" t="e">
        <f>IF(CL$1,SUMIFS('BalSht Data'!$H$2:$H$2050,'BalSht Data'!$G$2:$G$2050,$A48,'BalSht Data'!$A$2:$A$2050,CL$1),#N/A)</f>
        <v>#N/A</v>
      </c>
      <c r="CM48" s="43" t="e">
        <f>IF(CM$1,SUMIFS('BalSht Data'!$H$2:$H$2050,'BalSht Data'!$G$2:$G$2050,$A48,'BalSht Data'!$A$2:$A$2050,CM$1),#N/A)</f>
        <v>#N/A</v>
      </c>
      <c r="CN48" s="43" t="e">
        <f>IF(CN$1,SUMIFS('BalSht Data'!$H$2:$H$2050,'BalSht Data'!$G$2:$G$2050,$A48,'BalSht Data'!$A$2:$A$2050,CN$1),#N/A)</f>
        <v>#N/A</v>
      </c>
      <c r="CO48" s="43" t="e">
        <f>IF(CO$1,SUMIFS('BalSht Data'!$H$2:$H$2050,'BalSht Data'!$G$2:$G$2050,$A48,'BalSht Data'!$A$2:$A$2050,CO$1),#N/A)</f>
        <v>#N/A</v>
      </c>
      <c r="CP48" s="43" t="e">
        <f>IF(CP$1,SUMIFS('BalSht Data'!$H$2:$H$2050,'BalSht Data'!$G$2:$G$2050,$A48,'BalSht Data'!$A$2:$A$2050,CP$1),#N/A)</f>
        <v>#N/A</v>
      </c>
      <c r="CQ48" s="43" t="e">
        <f>IF(CQ$1,SUMIFS('BalSht Data'!$H$2:$H$2050,'BalSht Data'!$G$2:$G$2050,$A48,'BalSht Data'!$A$2:$A$2050,CQ$1),#N/A)</f>
        <v>#N/A</v>
      </c>
      <c r="CR48" s="43" t="e">
        <f>IF(CR$1,SUMIFS('BalSht Data'!$H$2:$H$2050,'BalSht Data'!$G$2:$G$2050,$A48,'BalSht Data'!$A$2:$A$2050,CR$1),#N/A)</f>
        <v>#N/A</v>
      </c>
      <c r="CS48" s="43" t="e">
        <f>IF(CS$1,SUMIFS('BalSht Data'!$H$2:$H$2050,'BalSht Data'!$G$2:$G$2050,$A48,'BalSht Data'!$A$2:$A$2050,CS$1),#N/A)</f>
        <v>#N/A</v>
      </c>
      <c r="CT48" s="43" t="e">
        <f>IF(CT$1,SUMIFS('BalSht Data'!$H$2:$H$2050,'BalSht Data'!$G$2:$G$2050,$A48,'BalSht Data'!$A$2:$A$2050,CT$1),#N/A)</f>
        <v>#N/A</v>
      </c>
      <c r="CU48" s="43" t="e">
        <f>IF(CU$1,SUMIFS('BalSht Data'!$H$2:$H$2050,'BalSht Data'!$G$2:$G$2050,$A48,'BalSht Data'!$A$2:$A$2050,CU$1),#N/A)</f>
        <v>#N/A</v>
      </c>
      <c r="CV48" s="43" t="e">
        <f>IF(CV$1,SUMIFS('BalSht Data'!$H$2:$H$2050,'BalSht Data'!$G$2:$G$2050,$A48,'BalSht Data'!$A$2:$A$2050,CV$1),#N/A)</f>
        <v>#N/A</v>
      </c>
      <c r="CW48" s="43" t="e">
        <f>IF(CW$1,SUMIFS('BalSht Data'!$H$2:$H$2050,'BalSht Data'!$G$2:$G$2050,$A48,'BalSht Data'!$A$2:$A$2050,CW$1),#N/A)</f>
        <v>#N/A</v>
      </c>
      <c r="CX48" s="43" t="e">
        <f>IF(CX$1,SUMIFS('BalSht Data'!$H$2:$H$2050,'BalSht Data'!$G$2:$G$2050,$A48,'BalSht Data'!$A$2:$A$2050,CX$1),#N/A)</f>
        <v>#N/A</v>
      </c>
      <c r="CY48" s="43" t="e">
        <f>IF(CY$1,SUMIFS('BalSht Data'!$H$2:$H$2050,'BalSht Data'!$G$2:$G$2050,$A48,'BalSht Data'!$A$2:$A$2050,CY$1),#N/A)</f>
        <v>#N/A</v>
      </c>
      <c r="CZ48" s="43" t="e">
        <f>IF(CZ$1,SUMIFS('BalSht Data'!$H$2:$H$2050,'BalSht Data'!$G$2:$G$2050,$A48,'BalSht Data'!$A$2:$A$2050,CZ$1),#N/A)</f>
        <v>#N/A</v>
      </c>
      <c r="DA48" s="43" t="e">
        <f>IF(DA$1,SUMIFS('BalSht Data'!$H$2:$H$2050,'BalSht Data'!$G$2:$G$2050,$A48,'BalSht Data'!$A$2:$A$2050,DA$1),#N/A)</f>
        <v>#N/A</v>
      </c>
    </row>
    <row r="49" spans="1:107" s="42" customFormat="1" x14ac:dyDescent="0.2">
      <c r="A49" s="53" t="s">
        <v>137</v>
      </c>
      <c r="B49" s="43">
        <f>IF(B$1,SUMIFS('BalSht Data'!$H$2:$H$2050,'BalSht Data'!$G$2:$G$2050,$A49,'BalSht Data'!$A$2:$A$2050,B$1),#N/A)</f>
        <v>0</v>
      </c>
      <c r="C49" s="43">
        <f>IF(C$1,SUMIFS('BalSht Data'!$H$2:$H$2050,'BalSht Data'!$G$2:$G$2050,$A49,'BalSht Data'!$A$2:$A$2050,C$1),#N/A)</f>
        <v>0</v>
      </c>
      <c r="D49" s="43">
        <f>IF(D$1,SUMIFS('BalSht Data'!$H$2:$H$2050,'BalSht Data'!$G$2:$G$2050,$A49,'BalSht Data'!$A$2:$A$2050,D$1),#N/A)</f>
        <v>0</v>
      </c>
      <c r="E49" s="43">
        <f>IF(E$1,SUMIFS('BalSht Data'!$H$2:$H$2050,'BalSht Data'!$G$2:$G$2050,$A49,'BalSht Data'!$A$2:$A$2050,E$1),#N/A)</f>
        <v>0</v>
      </c>
      <c r="F49" s="43">
        <f>IF(F$1,SUMIFS('BalSht Data'!$H$2:$H$2050,'BalSht Data'!$G$2:$G$2050,$A49,'BalSht Data'!$A$2:$A$2050,F$1),#N/A)</f>
        <v>0</v>
      </c>
      <c r="G49" s="43">
        <f>IF(G$1,SUMIFS('BalSht Data'!$H$2:$H$2050,'BalSht Data'!$G$2:$G$2050,$A49,'BalSht Data'!$A$2:$A$2050,G$1),#N/A)</f>
        <v>0</v>
      </c>
      <c r="H49" s="43">
        <f>IF(H$1,SUMIFS('BalSht Data'!$H$2:$H$2050,'BalSht Data'!$G$2:$G$2050,$A49,'BalSht Data'!$A$2:$A$2050,H$1),#N/A)</f>
        <v>0</v>
      </c>
      <c r="I49" s="43">
        <f>IF(I$1,SUMIFS('BalSht Data'!$H$2:$H$2050,'BalSht Data'!$G$2:$G$2050,$A49,'BalSht Data'!$A$2:$A$2050,I$1),#N/A)</f>
        <v>0</v>
      </c>
      <c r="J49" s="43">
        <f>IF(J$1,SUMIFS('BalSht Data'!$H$2:$H$2050,'BalSht Data'!$G$2:$G$2050,$A49,'BalSht Data'!$A$2:$A$2050,J$1),#N/A)</f>
        <v>0</v>
      </c>
      <c r="K49" s="43">
        <f>IF(K$1,SUMIFS('BalSht Data'!$H$2:$H$2050,'BalSht Data'!$G$2:$G$2050,$A49,'BalSht Data'!$A$2:$A$2050,K$1),#N/A)</f>
        <v>0</v>
      </c>
      <c r="L49" s="43">
        <f>IF(L$1,SUMIFS('BalSht Data'!$H$2:$H$2050,'BalSht Data'!$G$2:$G$2050,$A49,'BalSht Data'!$A$2:$A$2050,L$1),#N/A)</f>
        <v>0</v>
      </c>
      <c r="M49" s="43">
        <f>IF(M$1,SUMIFS('BalSht Data'!$H$2:$H$2050,'BalSht Data'!$G$2:$G$2050,$A49,'BalSht Data'!$A$2:$A$2050,M$1),#N/A)</f>
        <v>0</v>
      </c>
      <c r="N49" s="43">
        <f>IF(N$1,SUMIFS('BalSht Data'!$H$2:$H$2050,'BalSht Data'!$G$2:$G$2050,$A49,'BalSht Data'!$A$2:$A$2050,N$1),#N/A)</f>
        <v>0</v>
      </c>
      <c r="O49" s="43">
        <f>IF(O$1,SUMIFS('BalSht Data'!$H$2:$H$2050,'BalSht Data'!$G$2:$G$2050,$A49,'BalSht Data'!$A$2:$A$2050,O$1),#N/A)</f>
        <v>0</v>
      </c>
      <c r="P49" s="43">
        <f>IF(P$1,SUMIFS('BalSht Data'!$H$2:$H$2050,'BalSht Data'!$G$2:$G$2050,$A49,'BalSht Data'!$A$2:$A$2050,P$1),#N/A)</f>
        <v>0</v>
      </c>
      <c r="Q49" s="43">
        <f>IF(Q$1,SUMIFS('BalSht Data'!$H$2:$H$2050,'BalSht Data'!$G$2:$G$2050,$A49,'BalSht Data'!$A$2:$A$2050,Q$1),#N/A)</f>
        <v>0</v>
      </c>
      <c r="R49" s="43">
        <f>IF(R$1,SUMIFS('BalSht Data'!$H$2:$H$2050,'BalSht Data'!$G$2:$G$2050,$A49,'BalSht Data'!$A$2:$A$2050,R$1),#N/A)</f>
        <v>0</v>
      </c>
      <c r="S49" s="43">
        <f>IF(S$1,SUMIFS('BalSht Data'!$H$2:$H$2050,'BalSht Data'!$G$2:$G$2050,$A49,'BalSht Data'!$A$2:$A$2050,S$1),#N/A)</f>
        <v>0</v>
      </c>
      <c r="T49" s="43">
        <f>IF(T$1,SUMIFS('BalSht Data'!$H$2:$H$2050,'BalSht Data'!$G$2:$G$2050,$A49,'BalSht Data'!$A$2:$A$2050,T$1),#N/A)</f>
        <v>0</v>
      </c>
      <c r="U49" s="43">
        <f>IF(U$1,SUMIFS('BalSht Data'!$H$2:$H$2050,'BalSht Data'!$G$2:$G$2050,$A49,'BalSht Data'!$A$2:$A$2050,U$1),#N/A)</f>
        <v>0</v>
      </c>
      <c r="V49" s="43">
        <f>IF(V$1,SUMIFS('BalSht Data'!$H$2:$H$2050,'BalSht Data'!$G$2:$G$2050,$A49,'BalSht Data'!$A$2:$A$2050,V$1),#N/A)</f>
        <v>0</v>
      </c>
      <c r="W49" s="43">
        <f>IF(W$1,SUMIFS('BalSht Data'!$H$2:$H$2050,'BalSht Data'!$G$2:$G$2050,$A49,'BalSht Data'!$A$2:$A$2050,W$1),#N/A)</f>
        <v>37587</v>
      </c>
      <c r="X49" s="43">
        <f>IF(X$1,SUMIFS('BalSht Data'!$H$2:$H$2050,'BalSht Data'!$G$2:$G$2050,$A49,'BalSht Data'!$A$2:$A$2050,X$1),#N/A)</f>
        <v>0</v>
      </c>
      <c r="Y49" s="43">
        <f>IF(Y$1,SUMIFS('BalSht Data'!$H$2:$H$2050,'BalSht Data'!$G$2:$G$2050,$A49,'BalSht Data'!$A$2:$A$2050,Y$1),#N/A)</f>
        <v>31622</v>
      </c>
      <c r="Z49" s="43">
        <f>IF(Z$1,SUMIFS('BalSht Data'!$H$2:$H$2050,'BalSht Data'!$G$2:$G$2050,$A49,'BalSht Data'!$A$2:$A$2050,Z$1),#N/A)</f>
        <v>0</v>
      </c>
      <c r="AA49" s="43">
        <f>IF(AA$1,SUMIFS('BalSht Data'!$H$2:$H$2050,'BalSht Data'!$G$2:$G$2050,$A49,'BalSht Data'!$A$2:$A$2050,AA$1),#N/A)</f>
        <v>0</v>
      </c>
      <c r="AB49" s="43">
        <f>IF(AB$1,SUMIFS('BalSht Data'!$H$2:$H$2050,'BalSht Data'!$G$2:$G$2050,$A49,'BalSht Data'!$A$2:$A$2050,AB$1),#N/A)</f>
        <v>0</v>
      </c>
      <c r="AC49" s="43">
        <f>IF(AC$1,SUMIFS('BalSht Data'!$H$2:$H$2050,'BalSht Data'!$G$2:$G$2050,$A49,'BalSht Data'!$A$2:$A$2050,AC$1),#N/A)</f>
        <v>0</v>
      </c>
      <c r="AD49" s="43">
        <f>IF(AD$1,SUMIFS('BalSht Data'!$H$2:$H$2050,'BalSht Data'!$G$2:$G$2050,$A49,'BalSht Data'!$A$2:$A$2050,AD$1),#N/A)</f>
        <v>0</v>
      </c>
      <c r="AE49" s="43">
        <f>IF(AE$1,SUMIFS('BalSht Data'!$H$2:$H$2050,'BalSht Data'!$G$2:$G$2050,$A49,'BalSht Data'!$A$2:$A$2050,AE$1),#N/A)</f>
        <v>0</v>
      </c>
      <c r="AF49" s="43">
        <f>IF(AF$1,SUMIFS('BalSht Data'!$H$2:$H$2050,'BalSht Data'!$G$2:$G$2050,$A49,'BalSht Data'!$A$2:$A$2050,AF$1),#N/A)</f>
        <v>0</v>
      </c>
      <c r="AG49" s="43">
        <f>IF(AG$1,SUMIFS('BalSht Data'!$H$2:$H$2050,'BalSht Data'!$G$2:$G$2050,$A49,'BalSht Data'!$A$2:$A$2050,AG$1),#N/A)</f>
        <v>0</v>
      </c>
      <c r="AH49" s="43">
        <f>IF(AH$1,SUMIFS('BalSht Data'!$H$2:$H$2050,'BalSht Data'!$G$2:$G$2050,$A49,'BalSht Data'!$A$2:$A$2050,AH$1),#N/A)</f>
        <v>0</v>
      </c>
      <c r="AI49" s="43">
        <f>IF(AI$1,SUMIFS('BalSht Data'!$H$2:$H$2050,'BalSht Data'!$G$2:$G$2050,$A49,'BalSht Data'!$A$2:$A$2050,AI$1),#N/A)</f>
        <v>0</v>
      </c>
      <c r="AJ49" s="43">
        <f>IF(AJ$1,SUMIFS('BalSht Data'!$H$2:$H$2050,'BalSht Data'!$G$2:$G$2050,$A49,'BalSht Data'!$A$2:$A$2050,AJ$1),#N/A)</f>
        <v>0</v>
      </c>
      <c r="AK49" s="43">
        <f t="shared" si="12"/>
        <v>69209</v>
      </c>
      <c r="AL49" s="43" t="e">
        <f>IF(AL$1,SUMIFS('BalSht Data'!$H$2:$H$2050,'BalSht Data'!$G$2:$G$2050,$A49,'BalSht Data'!$A$2:$A$2050,AL$1),#N/A)</f>
        <v>#N/A</v>
      </c>
      <c r="AM49" s="43" t="e">
        <f>IF(AM$1,SUMIFS('BalSht Data'!$H$2:$H$2050,'BalSht Data'!$G$2:$G$2050,$A49,'BalSht Data'!$A$2:$A$2050,AM$1),#N/A)</f>
        <v>#N/A</v>
      </c>
      <c r="AN49" s="43" t="e">
        <f>IF(AN$1,SUMIFS('BalSht Data'!$H$2:$H$2050,'BalSht Data'!$G$2:$G$2050,$A49,'BalSht Data'!$A$2:$A$2050,AN$1),#N/A)</f>
        <v>#N/A</v>
      </c>
      <c r="AO49" s="43" t="e">
        <f>IF(AO$1,SUMIFS('BalSht Data'!$H$2:$H$2050,'BalSht Data'!$G$2:$G$2050,$A49,'BalSht Data'!$A$2:$A$2050,AO$1),#N/A)</f>
        <v>#N/A</v>
      </c>
      <c r="AP49" s="43" t="e">
        <f>IF(AP$1,SUMIFS('BalSht Data'!$H$2:$H$2050,'BalSht Data'!$G$2:$G$2050,$A49,'BalSht Data'!$A$2:$A$2050,AP$1),#N/A)</f>
        <v>#N/A</v>
      </c>
      <c r="AQ49" s="43" t="e">
        <f>IF(AQ$1,SUMIFS('BalSht Data'!$H$2:$H$2050,'BalSht Data'!$G$2:$G$2050,$A49,'BalSht Data'!$A$2:$A$2050,AQ$1),#N/A)</f>
        <v>#N/A</v>
      </c>
      <c r="AR49" s="43" t="e">
        <f>IF(AR$1,SUMIFS('BalSht Data'!$H$2:$H$2050,'BalSht Data'!$G$2:$G$2050,$A49,'BalSht Data'!$A$2:$A$2050,AR$1),#N/A)</f>
        <v>#N/A</v>
      </c>
      <c r="AS49" s="43" t="e">
        <f>IF(AS$1,SUMIFS('BalSht Data'!$H$2:$H$2050,'BalSht Data'!$G$2:$G$2050,$A49,'BalSht Data'!$A$2:$A$2050,AS$1),#N/A)</f>
        <v>#N/A</v>
      </c>
      <c r="AT49" s="43" t="e">
        <f>IF(AT$1,SUMIFS('BalSht Data'!$H$2:$H$2050,'BalSht Data'!$G$2:$G$2050,$A49,'BalSht Data'!$A$2:$A$2050,AT$1),#N/A)</f>
        <v>#N/A</v>
      </c>
      <c r="AU49" s="43" t="e">
        <f>IF(AU$1,SUMIFS('BalSht Data'!$H$2:$H$2050,'BalSht Data'!$G$2:$G$2050,$A49,'BalSht Data'!$A$2:$A$2050,AU$1),#N/A)</f>
        <v>#N/A</v>
      </c>
      <c r="AV49" s="43" t="e">
        <f>IF(AV$1,SUMIFS('BalSht Data'!$H$2:$H$2050,'BalSht Data'!$G$2:$G$2050,$A49,'BalSht Data'!$A$2:$A$2050,AV$1),#N/A)</f>
        <v>#N/A</v>
      </c>
      <c r="AW49" s="43" t="e">
        <f>IF(AW$1,SUMIFS('BalSht Data'!$H$2:$H$2050,'BalSht Data'!$G$2:$G$2050,$A49,'BalSht Data'!$A$2:$A$2050,AW$1),#N/A)</f>
        <v>#N/A</v>
      </c>
      <c r="AX49" s="43" t="e">
        <f>IF(AX$1,SUMIFS('BalSht Data'!$H$2:$H$2050,'BalSht Data'!$G$2:$G$2050,$A49,'BalSht Data'!$A$2:$A$2050,AX$1),#N/A)</f>
        <v>#N/A</v>
      </c>
      <c r="AY49" s="43" t="e">
        <f>IF(AY$1,SUMIFS('BalSht Data'!$H$2:$H$2050,'BalSht Data'!$G$2:$G$2050,$A49,'BalSht Data'!$A$2:$A$2050,AY$1),#N/A)</f>
        <v>#N/A</v>
      </c>
      <c r="AZ49" s="43" t="e">
        <f>IF(AZ$1,SUMIFS('BalSht Data'!$H$2:$H$2050,'BalSht Data'!$G$2:$G$2050,$A49,'BalSht Data'!$A$2:$A$2050,AZ$1),#N/A)</f>
        <v>#N/A</v>
      </c>
      <c r="BA49" s="43" t="e">
        <f>IF(BA$1,SUMIFS('BalSht Data'!$H$2:$H$2050,'BalSht Data'!$G$2:$G$2050,$A49,'BalSht Data'!$A$2:$A$2050,BA$1),#N/A)</f>
        <v>#N/A</v>
      </c>
      <c r="BB49" s="43" t="e">
        <f>IF(BB$1,SUMIFS('BalSht Data'!$H$2:$H$2050,'BalSht Data'!$G$2:$G$2050,$A49,'BalSht Data'!$A$2:$A$2050,BB$1),#N/A)</f>
        <v>#N/A</v>
      </c>
      <c r="BC49" s="43" t="e">
        <f>IF(BC$1,SUMIFS('BalSht Data'!$H$2:$H$2050,'BalSht Data'!$G$2:$G$2050,$A49,'BalSht Data'!$A$2:$A$2050,BC$1),#N/A)</f>
        <v>#N/A</v>
      </c>
      <c r="BD49" s="43" t="e">
        <f>IF(BD$1,SUMIFS('BalSht Data'!$H$2:$H$2050,'BalSht Data'!$G$2:$G$2050,$A49,'BalSht Data'!$A$2:$A$2050,BD$1),#N/A)</f>
        <v>#N/A</v>
      </c>
      <c r="BE49" s="43" t="e">
        <f>IF(BE$1,SUMIFS('BalSht Data'!$H$2:$H$2050,'BalSht Data'!$G$2:$G$2050,$A49,'BalSht Data'!$A$2:$A$2050,BE$1),#N/A)</f>
        <v>#N/A</v>
      </c>
      <c r="BF49" s="43" t="e">
        <f>IF(BF$1,SUMIFS('BalSht Data'!$H$2:$H$2050,'BalSht Data'!$G$2:$G$2050,$A49,'BalSht Data'!$A$2:$A$2050,BF$1),#N/A)</f>
        <v>#N/A</v>
      </c>
      <c r="BG49" s="43" t="e">
        <f>IF(BG$1,SUMIFS('BalSht Data'!$H$2:$H$2050,'BalSht Data'!$G$2:$G$2050,$A49,'BalSht Data'!$A$2:$A$2050,BG$1),#N/A)</f>
        <v>#N/A</v>
      </c>
      <c r="BH49" s="43" t="e">
        <f>IF(BH$1,SUMIFS('BalSht Data'!$H$2:$H$2050,'BalSht Data'!$G$2:$G$2050,$A49,'BalSht Data'!$A$2:$A$2050,BH$1),#N/A)</f>
        <v>#N/A</v>
      </c>
      <c r="BI49" s="43" t="e">
        <f>IF(BI$1,SUMIFS('BalSht Data'!$H$2:$H$2050,'BalSht Data'!$G$2:$G$2050,$A49,'BalSht Data'!$A$2:$A$2050,BI$1),#N/A)</f>
        <v>#N/A</v>
      </c>
      <c r="BJ49" s="43" t="e">
        <f>IF(BJ$1,SUMIFS('BalSht Data'!$H$2:$H$2050,'BalSht Data'!$G$2:$G$2050,$A49,'BalSht Data'!$A$2:$A$2050,BJ$1),#N/A)</f>
        <v>#N/A</v>
      </c>
      <c r="BK49" s="43" t="e">
        <f>IF(BK$1,SUMIFS('BalSht Data'!$H$2:$H$2050,'BalSht Data'!$G$2:$G$2050,$A49,'BalSht Data'!$A$2:$A$2050,BK$1),#N/A)</f>
        <v>#N/A</v>
      </c>
      <c r="BL49" s="43" t="e">
        <f>IF(BL$1,SUMIFS('BalSht Data'!$H$2:$H$2050,'BalSht Data'!$G$2:$G$2050,$A49,'BalSht Data'!$A$2:$A$2050,BL$1),#N/A)</f>
        <v>#N/A</v>
      </c>
      <c r="BM49" s="43" t="e">
        <f>IF(BM$1,SUMIFS('BalSht Data'!$H$2:$H$2050,'BalSht Data'!$G$2:$G$2050,$A49,'BalSht Data'!$A$2:$A$2050,BM$1),#N/A)</f>
        <v>#N/A</v>
      </c>
      <c r="BN49" s="43" t="e">
        <f>IF(BN$1,SUMIFS('BalSht Data'!$H$2:$H$2050,'BalSht Data'!$G$2:$G$2050,$A49,'BalSht Data'!$A$2:$A$2050,BN$1),#N/A)</f>
        <v>#N/A</v>
      </c>
      <c r="BO49" s="43" t="e">
        <f>IF(BO$1,SUMIFS('BalSht Data'!$H$2:$H$2050,'BalSht Data'!$G$2:$G$2050,$A49,'BalSht Data'!$A$2:$A$2050,BO$1),#N/A)</f>
        <v>#N/A</v>
      </c>
      <c r="BP49" s="43" t="e">
        <f>IF(BP$1,SUMIFS('BalSht Data'!$H$2:$H$2050,'BalSht Data'!$G$2:$G$2050,$A49,'BalSht Data'!$A$2:$A$2050,BP$1),#N/A)</f>
        <v>#N/A</v>
      </c>
      <c r="BQ49" s="43" t="e">
        <f>IF(BQ$1,SUMIFS('BalSht Data'!$H$2:$H$2050,'BalSht Data'!$G$2:$G$2050,$A49,'BalSht Data'!$A$2:$A$2050,BQ$1),#N/A)</f>
        <v>#N/A</v>
      </c>
      <c r="BR49" s="43" t="e">
        <f>IF(BR$1,SUMIFS('BalSht Data'!$H$2:$H$2050,'BalSht Data'!$G$2:$G$2050,$A49,'BalSht Data'!$A$2:$A$2050,BR$1),#N/A)</f>
        <v>#N/A</v>
      </c>
      <c r="BS49" s="43" t="e">
        <f>IF(BS$1,SUMIFS('BalSht Data'!$H$2:$H$2050,'BalSht Data'!$G$2:$G$2050,$A49,'BalSht Data'!$A$2:$A$2050,BS$1),#N/A)</f>
        <v>#N/A</v>
      </c>
      <c r="BT49" s="43" t="e">
        <f>IF(BT$1,SUMIFS('BalSht Data'!$H$2:$H$2050,'BalSht Data'!$G$2:$G$2050,$A49,'BalSht Data'!$A$2:$A$2050,BT$1),#N/A)</f>
        <v>#N/A</v>
      </c>
      <c r="BU49" s="43" t="e">
        <f>IF(BU$1,SUMIFS('BalSht Data'!$H$2:$H$2050,'BalSht Data'!$G$2:$G$2050,$A49,'BalSht Data'!$A$2:$A$2050,BU$1),#N/A)</f>
        <v>#N/A</v>
      </c>
      <c r="BV49" s="43" t="e">
        <f>IF(BV$1,SUMIFS('BalSht Data'!$H$2:$H$2050,'BalSht Data'!$G$2:$G$2050,$A49,'BalSht Data'!$A$2:$A$2050,BV$1),#N/A)</f>
        <v>#N/A</v>
      </c>
      <c r="BW49" s="43" t="e">
        <f>IF(BW$1,SUMIFS('BalSht Data'!$H$2:$H$2050,'BalSht Data'!$G$2:$G$2050,$A49,'BalSht Data'!$A$2:$A$2050,BW$1),#N/A)</f>
        <v>#N/A</v>
      </c>
      <c r="BX49" s="43" t="e">
        <f>IF(BX$1,SUMIFS('BalSht Data'!$H$2:$H$2050,'BalSht Data'!$G$2:$G$2050,$A49,'BalSht Data'!$A$2:$A$2050,BX$1),#N/A)</f>
        <v>#N/A</v>
      </c>
      <c r="BY49" s="43" t="e">
        <f>IF(BY$1,SUMIFS('BalSht Data'!$H$2:$H$2050,'BalSht Data'!$G$2:$G$2050,$A49,'BalSht Data'!$A$2:$A$2050,BY$1),#N/A)</f>
        <v>#N/A</v>
      </c>
      <c r="BZ49" s="43" t="e">
        <f>IF(BZ$1,SUMIFS('BalSht Data'!$H$2:$H$2050,'BalSht Data'!$G$2:$G$2050,$A49,'BalSht Data'!$A$2:$A$2050,BZ$1),#N/A)</f>
        <v>#N/A</v>
      </c>
      <c r="CA49" s="43" t="e">
        <f>IF(CA$1,SUMIFS('BalSht Data'!$H$2:$H$2050,'BalSht Data'!$G$2:$G$2050,$A49,'BalSht Data'!$A$2:$A$2050,CA$1),#N/A)</f>
        <v>#N/A</v>
      </c>
      <c r="CB49" s="43" t="e">
        <f>IF(CB$1,SUMIFS('BalSht Data'!$H$2:$H$2050,'BalSht Data'!$G$2:$G$2050,$A49,'BalSht Data'!$A$2:$A$2050,CB$1),#N/A)</f>
        <v>#N/A</v>
      </c>
      <c r="CC49" s="43" t="e">
        <f>IF(CC$1,SUMIFS('BalSht Data'!$H$2:$H$2050,'BalSht Data'!$G$2:$G$2050,$A49,'BalSht Data'!$A$2:$A$2050,CC$1),#N/A)</f>
        <v>#N/A</v>
      </c>
      <c r="CD49" s="43" t="e">
        <f>IF(CD$1,SUMIFS('BalSht Data'!$H$2:$H$2050,'BalSht Data'!$G$2:$G$2050,$A49,'BalSht Data'!$A$2:$A$2050,CD$1),#N/A)</f>
        <v>#N/A</v>
      </c>
      <c r="CE49" s="43" t="e">
        <f>IF(CE$1,SUMIFS('BalSht Data'!$H$2:$H$2050,'BalSht Data'!$G$2:$G$2050,$A49,'BalSht Data'!$A$2:$A$2050,CE$1),#N/A)</f>
        <v>#N/A</v>
      </c>
      <c r="CF49" s="43" t="e">
        <f>IF(CF$1,SUMIFS('BalSht Data'!$H$2:$H$2050,'BalSht Data'!$G$2:$G$2050,$A49,'BalSht Data'!$A$2:$A$2050,CF$1),#N/A)</f>
        <v>#N/A</v>
      </c>
      <c r="CG49" s="43" t="e">
        <f>IF(CG$1,SUMIFS('BalSht Data'!$H$2:$H$2050,'BalSht Data'!$G$2:$G$2050,$A49,'BalSht Data'!$A$2:$A$2050,CG$1),#N/A)</f>
        <v>#N/A</v>
      </c>
      <c r="CH49" s="43" t="e">
        <f>IF(CH$1,SUMIFS('BalSht Data'!$H$2:$H$2050,'BalSht Data'!$G$2:$G$2050,$A49,'BalSht Data'!$A$2:$A$2050,CH$1),#N/A)</f>
        <v>#N/A</v>
      </c>
      <c r="CI49" s="43" t="e">
        <f>IF(CI$1,SUMIFS('BalSht Data'!$H$2:$H$2050,'BalSht Data'!$G$2:$G$2050,$A49,'BalSht Data'!$A$2:$A$2050,CI$1),#N/A)</f>
        <v>#N/A</v>
      </c>
      <c r="CJ49" s="43" t="e">
        <f>IF(CJ$1,SUMIFS('BalSht Data'!$H$2:$H$2050,'BalSht Data'!$G$2:$G$2050,$A49,'BalSht Data'!$A$2:$A$2050,CJ$1),#N/A)</f>
        <v>#N/A</v>
      </c>
      <c r="CK49" s="43" t="e">
        <f>IF(CK$1,SUMIFS('BalSht Data'!$H$2:$H$2050,'BalSht Data'!$G$2:$G$2050,$A49,'BalSht Data'!$A$2:$A$2050,CK$1),#N/A)</f>
        <v>#N/A</v>
      </c>
      <c r="CL49" s="43" t="e">
        <f>IF(CL$1,SUMIFS('BalSht Data'!$H$2:$H$2050,'BalSht Data'!$G$2:$G$2050,$A49,'BalSht Data'!$A$2:$A$2050,CL$1),#N/A)</f>
        <v>#N/A</v>
      </c>
      <c r="CM49" s="43" t="e">
        <f>IF(CM$1,SUMIFS('BalSht Data'!$H$2:$H$2050,'BalSht Data'!$G$2:$G$2050,$A49,'BalSht Data'!$A$2:$A$2050,CM$1),#N/A)</f>
        <v>#N/A</v>
      </c>
      <c r="CN49" s="43" t="e">
        <f>IF(CN$1,SUMIFS('BalSht Data'!$H$2:$H$2050,'BalSht Data'!$G$2:$G$2050,$A49,'BalSht Data'!$A$2:$A$2050,CN$1),#N/A)</f>
        <v>#N/A</v>
      </c>
      <c r="CO49" s="43" t="e">
        <f>IF(CO$1,SUMIFS('BalSht Data'!$H$2:$H$2050,'BalSht Data'!$G$2:$G$2050,$A49,'BalSht Data'!$A$2:$A$2050,CO$1),#N/A)</f>
        <v>#N/A</v>
      </c>
      <c r="CP49" s="43" t="e">
        <f>IF(CP$1,SUMIFS('BalSht Data'!$H$2:$H$2050,'BalSht Data'!$G$2:$G$2050,$A49,'BalSht Data'!$A$2:$A$2050,CP$1),#N/A)</f>
        <v>#N/A</v>
      </c>
      <c r="CQ49" s="43" t="e">
        <f>IF(CQ$1,SUMIFS('BalSht Data'!$H$2:$H$2050,'BalSht Data'!$G$2:$G$2050,$A49,'BalSht Data'!$A$2:$A$2050,CQ$1),#N/A)</f>
        <v>#N/A</v>
      </c>
      <c r="CR49" s="43" t="e">
        <f>IF(CR$1,SUMIFS('BalSht Data'!$H$2:$H$2050,'BalSht Data'!$G$2:$G$2050,$A49,'BalSht Data'!$A$2:$A$2050,CR$1),#N/A)</f>
        <v>#N/A</v>
      </c>
      <c r="CS49" s="43" t="e">
        <f>IF(CS$1,SUMIFS('BalSht Data'!$H$2:$H$2050,'BalSht Data'!$G$2:$G$2050,$A49,'BalSht Data'!$A$2:$A$2050,CS$1),#N/A)</f>
        <v>#N/A</v>
      </c>
      <c r="CT49" s="43" t="e">
        <f>IF(CT$1,SUMIFS('BalSht Data'!$H$2:$H$2050,'BalSht Data'!$G$2:$G$2050,$A49,'BalSht Data'!$A$2:$A$2050,CT$1),#N/A)</f>
        <v>#N/A</v>
      </c>
      <c r="CU49" s="43" t="e">
        <f>IF(CU$1,SUMIFS('BalSht Data'!$H$2:$H$2050,'BalSht Data'!$G$2:$G$2050,$A49,'BalSht Data'!$A$2:$A$2050,CU$1),#N/A)</f>
        <v>#N/A</v>
      </c>
      <c r="CV49" s="43" t="e">
        <f>IF(CV$1,SUMIFS('BalSht Data'!$H$2:$H$2050,'BalSht Data'!$G$2:$G$2050,$A49,'BalSht Data'!$A$2:$A$2050,CV$1),#N/A)</f>
        <v>#N/A</v>
      </c>
      <c r="CW49" s="43" t="e">
        <f>IF(CW$1,SUMIFS('BalSht Data'!$H$2:$H$2050,'BalSht Data'!$G$2:$G$2050,$A49,'BalSht Data'!$A$2:$A$2050,CW$1),#N/A)</f>
        <v>#N/A</v>
      </c>
      <c r="CX49" s="43" t="e">
        <f>IF(CX$1,SUMIFS('BalSht Data'!$H$2:$H$2050,'BalSht Data'!$G$2:$G$2050,$A49,'BalSht Data'!$A$2:$A$2050,CX$1),#N/A)</f>
        <v>#N/A</v>
      </c>
      <c r="CY49" s="43" t="e">
        <f>IF(CY$1,SUMIFS('BalSht Data'!$H$2:$H$2050,'BalSht Data'!$G$2:$G$2050,$A49,'BalSht Data'!$A$2:$A$2050,CY$1),#N/A)</f>
        <v>#N/A</v>
      </c>
      <c r="CZ49" s="43" t="e">
        <f>IF(CZ$1,SUMIFS('BalSht Data'!$H$2:$H$2050,'BalSht Data'!$G$2:$G$2050,$A49,'BalSht Data'!$A$2:$A$2050,CZ$1),#N/A)</f>
        <v>#N/A</v>
      </c>
      <c r="DA49" s="43" t="e">
        <f>IF(DA$1,SUMIFS('BalSht Data'!$H$2:$H$2050,'BalSht Data'!$G$2:$G$2050,$A49,'BalSht Data'!$A$2:$A$2050,DA$1),#N/A)</f>
        <v>#N/A</v>
      </c>
      <c r="DB49" s="43"/>
      <c r="DC49" s="43"/>
    </row>
    <row r="50" spans="1:107" s="42" customFormat="1" x14ac:dyDescent="0.2">
      <c r="A50" s="53" t="s">
        <v>23</v>
      </c>
      <c r="B50" s="43">
        <f>IF(B$1,SUMIFS('BalSht Data'!$H$2:$H$2050,'BalSht Data'!$G$2:$G$2050,$A50,'BalSht Data'!$A$2:$A$2050,B$1),#N/A)</f>
        <v>62291</v>
      </c>
      <c r="C50" s="43">
        <f>IF(C$1,SUMIFS('BalSht Data'!$H$2:$H$2050,'BalSht Data'!$G$2:$G$2050,$A50,'BalSht Data'!$A$2:$A$2050,C$1),#N/A)</f>
        <v>45884</v>
      </c>
      <c r="D50" s="43">
        <f>IF(D$1,SUMIFS('BalSht Data'!$H$2:$H$2050,'BalSht Data'!$G$2:$G$2050,$A50,'BalSht Data'!$A$2:$A$2050,D$1),#N/A)</f>
        <v>66559</v>
      </c>
      <c r="E50" s="43">
        <f>IF(E$1,SUMIFS('BalSht Data'!$H$2:$H$2050,'BalSht Data'!$G$2:$G$2050,$A50,'BalSht Data'!$A$2:$A$2050,E$1),#N/A)</f>
        <v>77814</v>
      </c>
      <c r="F50" s="43">
        <f>IF(F$1,SUMIFS('BalSht Data'!$H$2:$H$2050,'BalSht Data'!$G$2:$G$2050,$A50,'BalSht Data'!$A$2:$A$2050,F$1),#N/A)</f>
        <v>77525</v>
      </c>
      <c r="G50" s="43">
        <f>IF(G$1,SUMIFS('BalSht Data'!$H$2:$H$2050,'BalSht Data'!$G$2:$G$2050,$A50,'BalSht Data'!$A$2:$A$2050,G$1),#N/A)</f>
        <v>76860</v>
      </c>
      <c r="H50" s="43">
        <f>IF(H$1,SUMIFS('BalSht Data'!$H$2:$H$2050,'BalSht Data'!$G$2:$G$2050,$A50,'BalSht Data'!$A$2:$A$2050,H$1),#N/A)</f>
        <v>54496</v>
      </c>
      <c r="I50" s="43">
        <f>IF(I$1,SUMIFS('BalSht Data'!$H$2:$H$2050,'BalSht Data'!$G$2:$G$2050,$A50,'BalSht Data'!$A$2:$A$2050,I$1),#N/A)</f>
        <v>107316</v>
      </c>
      <c r="J50" s="43">
        <f>IF(J$1,SUMIFS('BalSht Data'!$H$2:$H$2050,'BalSht Data'!$G$2:$G$2050,$A50,'BalSht Data'!$A$2:$A$2050,J$1),#N/A)</f>
        <v>196483</v>
      </c>
      <c r="K50" s="43">
        <f>IF(K$1,SUMIFS('BalSht Data'!$H$2:$H$2050,'BalSht Data'!$G$2:$G$2050,$A50,'BalSht Data'!$A$2:$A$2050,K$1),#N/A)</f>
        <v>231308</v>
      </c>
      <c r="L50" s="43">
        <f>IF(L$1,SUMIFS('BalSht Data'!$H$2:$H$2050,'BalSht Data'!$G$2:$G$2050,$A50,'BalSht Data'!$A$2:$A$2050,L$1),#N/A)</f>
        <v>105079</v>
      </c>
      <c r="M50" s="43">
        <f>IF(M$1,SUMIFS('BalSht Data'!$H$2:$H$2050,'BalSht Data'!$G$2:$G$2050,$A50,'BalSht Data'!$A$2:$A$2050,M$1),#N/A)</f>
        <v>80936</v>
      </c>
      <c r="N50" s="43">
        <f>IF(N$1,SUMIFS('BalSht Data'!$H$2:$H$2050,'BalSht Data'!$G$2:$G$2050,$A50,'BalSht Data'!$A$2:$A$2050,N$1),#N/A)</f>
        <v>228878</v>
      </c>
      <c r="O50" s="43">
        <f>IF(O$1,SUMIFS('BalSht Data'!$H$2:$H$2050,'BalSht Data'!$G$2:$G$2050,$A50,'BalSht Data'!$A$2:$A$2050,O$1),#N/A)</f>
        <v>73109</v>
      </c>
      <c r="P50" s="43">
        <f>IF(P$1,SUMIFS('BalSht Data'!$H$2:$H$2050,'BalSht Data'!$G$2:$G$2050,$A50,'BalSht Data'!$A$2:$A$2050,P$1),#N/A)</f>
        <v>117435</v>
      </c>
      <c r="Q50" s="43">
        <f>IF(Q$1,SUMIFS('BalSht Data'!$H$2:$H$2050,'BalSht Data'!$G$2:$G$2050,$A50,'BalSht Data'!$A$2:$A$2050,Q$1),#N/A)</f>
        <v>73220</v>
      </c>
      <c r="R50" s="43">
        <f>IF(R$1,SUMIFS('BalSht Data'!$H$2:$H$2050,'BalSht Data'!$G$2:$G$2050,$A50,'BalSht Data'!$A$2:$A$2050,R$1),#N/A)</f>
        <v>90195</v>
      </c>
      <c r="S50" s="43">
        <f>IF(S$1,SUMIFS('BalSht Data'!$H$2:$H$2050,'BalSht Data'!$G$2:$G$2050,$A50,'BalSht Data'!$A$2:$A$2050,S$1),#N/A)</f>
        <v>544133</v>
      </c>
      <c r="T50" s="43">
        <f>IF(T$1,SUMIFS('BalSht Data'!$H$2:$H$2050,'BalSht Data'!$G$2:$G$2050,$A50,'BalSht Data'!$A$2:$A$2050,T$1),#N/A)</f>
        <v>96505</v>
      </c>
      <c r="U50" s="43">
        <f>IF(U$1,SUMIFS('BalSht Data'!$H$2:$H$2050,'BalSht Data'!$G$2:$G$2050,$A50,'BalSht Data'!$A$2:$A$2050,U$1),#N/A)</f>
        <v>108992</v>
      </c>
      <c r="V50" s="43">
        <f>IF(V$1,SUMIFS('BalSht Data'!$H$2:$H$2050,'BalSht Data'!$G$2:$G$2050,$A50,'BalSht Data'!$A$2:$A$2050,V$1),#N/A)</f>
        <v>66694</v>
      </c>
      <c r="W50" s="43">
        <f>IF(W$1,SUMIFS('BalSht Data'!$H$2:$H$2050,'BalSht Data'!$G$2:$G$2050,$A50,'BalSht Data'!$A$2:$A$2050,W$1),#N/A)</f>
        <v>49024</v>
      </c>
      <c r="X50" s="43">
        <f>IF(X$1,SUMIFS('BalSht Data'!$H$2:$H$2050,'BalSht Data'!$G$2:$G$2050,$A50,'BalSht Data'!$A$2:$A$2050,X$1),#N/A)</f>
        <v>39902</v>
      </c>
      <c r="Y50" s="43">
        <f>IF(Y$1,SUMIFS('BalSht Data'!$H$2:$H$2050,'BalSht Data'!$G$2:$G$2050,$A50,'BalSht Data'!$A$2:$A$2050,Y$1),#N/A)</f>
        <v>83789</v>
      </c>
      <c r="Z50" s="43">
        <f>IF(Z$1,SUMIFS('BalSht Data'!$H$2:$H$2050,'BalSht Data'!$G$2:$G$2050,$A50,'BalSht Data'!$A$2:$A$2050,Z$1),#N/A)</f>
        <v>63361</v>
      </c>
      <c r="AA50" s="43">
        <f>IF(AA$1,SUMIFS('BalSht Data'!$H$2:$H$2050,'BalSht Data'!$G$2:$G$2050,$A50,'BalSht Data'!$A$2:$A$2050,AA$1),#N/A)</f>
        <v>60667</v>
      </c>
      <c r="AB50" s="43">
        <f>IF(AB$1,SUMIFS('BalSht Data'!$H$2:$H$2050,'BalSht Data'!$G$2:$G$2050,$A50,'BalSht Data'!$A$2:$A$2050,AB$1),#N/A)</f>
        <v>83972</v>
      </c>
      <c r="AC50" s="43">
        <f>23118+48381</f>
        <v>71499</v>
      </c>
      <c r="AD50" s="43">
        <f>IF(AD$1,SUMIFS('BalSht Data'!$H$2:$H$2050,'BalSht Data'!$G$2:$G$2050,$A50,'BalSht Data'!$A$2:$A$2050,AD$1),#N/A)</f>
        <v>133846</v>
      </c>
      <c r="AE50" s="43">
        <f>IF(AE$1,SUMIFS('BalSht Data'!$H$2:$H$2050,'BalSht Data'!$G$2:$G$2050,$A50,'BalSht Data'!$A$2:$A$2050,AE$1),#N/A)</f>
        <v>292716</v>
      </c>
      <c r="AF50" s="43">
        <f>IF(AF$1,SUMIFS('BalSht Data'!$H$2:$H$2050,'BalSht Data'!$G$2:$G$2050,$A50,'BalSht Data'!$A$2:$A$2050,AF$1),#N/A)</f>
        <v>83454</v>
      </c>
      <c r="AG50" s="43">
        <f>IF(AG$1,SUMIFS('BalSht Data'!$H$2:$H$2050,'BalSht Data'!$G$2:$G$2050,$A50,'BalSht Data'!$A$2:$A$2050,AG$1),#N/A)</f>
        <v>79812</v>
      </c>
      <c r="AH50" s="43">
        <f>IF(AH$1,SUMIFS('BalSht Data'!$H$2:$H$2050,'BalSht Data'!$G$2:$G$2050,$A50,'BalSht Data'!$A$2:$A$2050,AH$1),#N/A)</f>
        <v>67520</v>
      </c>
      <c r="AI50" s="43">
        <f>IF(AI$1,SUMIFS('BalSht Data'!$H$2:$H$2050,'BalSht Data'!$G$2:$G$2050,$A50,'BalSht Data'!$A$2:$A$2050,AI$1),#N/A)</f>
        <v>88019</v>
      </c>
      <c r="AJ50" s="43">
        <f>IF(AJ$1,SUMIFS('BalSht Data'!$H$2:$H$2050,'BalSht Data'!$G$2:$G$2050,$A50,'BalSht Data'!$A$2:$A$2050,AJ$1),#N/A)</f>
        <v>59053</v>
      </c>
      <c r="AK50" s="43">
        <f t="shared" si="12"/>
        <v>3838346</v>
      </c>
      <c r="AL50" s="43" t="e">
        <f>IF(AL$1,SUMIFS('BalSht Data'!$H$2:$H$2050,'BalSht Data'!$G$2:$G$2050,$A50,'BalSht Data'!$A$2:$A$2050,AL$1),#N/A)</f>
        <v>#N/A</v>
      </c>
      <c r="AM50" s="43" t="e">
        <f>IF(AM$1,SUMIFS('BalSht Data'!$H$2:$H$2050,'BalSht Data'!$G$2:$G$2050,$A50,'BalSht Data'!$A$2:$A$2050,AM$1),#N/A)</f>
        <v>#N/A</v>
      </c>
      <c r="AN50" s="43" t="e">
        <f>IF(AN$1,SUMIFS('BalSht Data'!$H$2:$H$2050,'BalSht Data'!$G$2:$G$2050,$A50,'BalSht Data'!$A$2:$A$2050,AN$1),#N/A)</f>
        <v>#N/A</v>
      </c>
      <c r="AO50" s="43" t="e">
        <f>IF(AO$1,SUMIFS('BalSht Data'!$H$2:$H$2050,'BalSht Data'!$G$2:$G$2050,$A50,'BalSht Data'!$A$2:$A$2050,AO$1),#N/A)</f>
        <v>#N/A</v>
      </c>
      <c r="AP50" s="43" t="e">
        <f>IF(AP$1,SUMIFS('BalSht Data'!$H$2:$H$2050,'BalSht Data'!$G$2:$G$2050,$A50,'BalSht Data'!$A$2:$A$2050,AP$1),#N/A)</f>
        <v>#N/A</v>
      </c>
      <c r="AQ50" s="43" t="e">
        <f>IF(AQ$1,SUMIFS('BalSht Data'!$H$2:$H$2050,'BalSht Data'!$G$2:$G$2050,$A50,'BalSht Data'!$A$2:$A$2050,AQ$1),#N/A)</f>
        <v>#N/A</v>
      </c>
      <c r="AR50" s="43" t="e">
        <f>IF(AR$1,SUMIFS('BalSht Data'!$H$2:$H$2050,'BalSht Data'!$G$2:$G$2050,$A50,'BalSht Data'!$A$2:$A$2050,AR$1),#N/A)</f>
        <v>#N/A</v>
      </c>
      <c r="AS50" s="43" t="e">
        <f>IF(AS$1,SUMIFS('BalSht Data'!$H$2:$H$2050,'BalSht Data'!$G$2:$G$2050,$A50,'BalSht Data'!$A$2:$A$2050,AS$1),#N/A)</f>
        <v>#N/A</v>
      </c>
      <c r="AT50" s="43" t="e">
        <f>IF(AT$1,SUMIFS('BalSht Data'!$H$2:$H$2050,'BalSht Data'!$G$2:$G$2050,$A50,'BalSht Data'!$A$2:$A$2050,AT$1),#N/A)</f>
        <v>#N/A</v>
      </c>
      <c r="AU50" s="43" t="e">
        <f>IF(AU$1,SUMIFS('BalSht Data'!$H$2:$H$2050,'BalSht Data'!$G$2:$G$2050,$A50,'BalSht Data'!$A$2:$A$2050,AU$1),#N/A)</f>
        <v>#N/A</v>
      </c>
      <c r="AV50" s="43" t="e">
        <f>IF(AV$1,SUMIFS('BalSht Data'!$H$2:$H$2050,'BalSht Data'!$G$2:$G$2050,$A50,'BalSht Data'!$A$2:$A$2050,AV$1),#N/A)</f>
        <v>#N/A</v>
      </c>
      <c r="AW50" s="43" t="e">
        <f>IF(AW$1,SUMIFS('BalSht Data'!$H$2:$H$2050,'BalSht Data'!$G$2:$G$2050,$A50,'BalSht Data'!$A$2:$A$2050,AW$1),#N/A)</f>
        <v>#N/A</v>
      </c>
      <c r="AX50" s="43" t="e">
        <f>IF(AX$1,SUMIFS('BalSht Data'!$H$2:$H$2050,'BalSht Data'!$G$2:$G$2050,$A50,'BalSht Data'!$A$2:$A$2050,AX$1),#N/A)</f>
        <v>#N/A</v>
      </c>
      <c r="AY50" s="43" t="e">
        <f>IF(AY$1,SUMIFS('BalSht Data'!$H$2:$H$2050,'BalSht Data'!$G$2:$G$2050,$A50,'BalSht Data'!$A$2:$A$2050,AY$1),#N/A)</f>
        <v>#N/A</v>
      </c>
      <c r="AZ50" s="43" t="e">
        <f>IF(AZ$1,SUMIFS('BalSht Data'!$H$2:$H$2050,'BalSht Data'!$G$2:$G$2050,$A50,'BalSht Data'!$A$2:$A$2050,AZ$1),#N/A)</f>
        <v>#N/A</v>
      </c>
      <c r="BA50" s="43" t="e">
        <f>IF(BA$1,SUMIFS('BalSht Data'!$H$2:$H$2050,'BalSht Data'!$G$2:$G$2050,$A50,'BalSht Data'!$A$2:$A$2050,BA$1),#N/A)</f>
        <v>#N/A</v>
      </c>
      <c r="BB50" s="43" t="e">
        <f>IF(BB$1,SUMIFS('BalSht Data'!$H$2:$H$2050,'BalSht Data'!$G$2:$G$2050,$A50,'BalSht Data'!$A$2:$A$2050,BB$1),#N/A)</f>
        <v>#N/A</v>
      </c>
      <c r="BC50" s="43" t="e">
        <f>IF(BC$1,SUMIFS('BalSht Data'!$H$2:$H$2050,'BalSht Data'!$G$2:$G$2050,$A50,'BalSht Data'!$A$2:$A$2050,BC$1),#N/A)</f>
        <v>#N/A</v>
      </c>
      <c r="BD50" s="43" t="e">
        <f>IF(BD$1,SUMIFS('BalSht Data'!$H$2:$H$2050,'BalSht Data'!$G$2:$G$2050,$A50,'BalSht Data'!$A$2:$A$2050,BD$1),#N/A)</f>
        <v>#N/A</v>
      </c>
      <c r="BE50" s="43" t="e">
        <f>IF(BE$1,SUMIFS('BalSht Data'!$H$2:$H$2050,'BalSht Data'!$G$2:$G$2050,$A50,'BalSht Data'!$A$2:$A$2050,BE$1),#N/A)</f>
        <v>#N/A</v>
      </c>
      <c r="BF50" s="43" t="e">
        <f>IF(BF$1,SUMIFS('BalSht Data'!$H$2:$H$2050,'BalSht Data'!$G$2:$G$2050,$A50,'BalSht Data'!$A$2:$A$2050,BF$1),#N/A)</f>
        <v>#N/A</v>
      </c>
      <c r="BG50" s="43" t="e">
        <f>IF(BG$1,SUMIFS('BalSht Data'!$H$2:$H$2050,'BalSht Data'!$G$2:$G$2050,$A50,'BalSht Data'!$A$2:$A$2050,BG$1),#N/A)</f>
        <v>#N/A</v>
      </c>
      <c r="BH50" s="43" t="e">
        <f>IF(BH$1,SUMIFS('BalSht Data'!$H$2:$H$2050,'BalSht Data'!$G$2:$G$2050,$A50,'BalSht Data'!$A$2:$A$2050,BH$1),#N/A)</f>
        <v>#N/A</v>
      </c>
      <c r="BI50" s="43" t="e">
        <f>IF(BI$1,SUMIFS('BalSht Data'!$H$2:$H$2050,'BalSht Data'!$G$2:$G$2050,$A50,'BalSht Data'!$A$2:$A$2050,BI$1),#N/A)</f>
        <v>#N/A</v>
      </c>
      <c r="BJ50" s="43" t="e">
        <f>IF(BJ$1,SUMIFS('BalSht Data'!$H$2:$H$2050,'BalSht Data'!$G$2:$G$2050,$A50,'BalSht Data'!$A$2:$A$2050,BJ$1),#N/A)</f>
        <v>#N/A</v>
      </c>
      <c r="BK50" s="43" t="e">
        <f>IF(BK$1,SUMIFS('BalSht Data'!$H$2:$H$2050,'BalSht Data'!$G$2:$G$2050,$A50,'BalSht Data'!$A$2:$A$2050,BK$1),#N/A)</f>
        <v>#N/A</v>
      </c>
      <c r="BL50" s="43" t="e">
        <f>IF(BL$1,SUMIFS('BalSht Data'!$H$2:$H$2050,'BalSht Data'!$G$2:$G$2050,$A50,'BalSht Data'!$A$2:$A$2050,BL$1),#N/A)</f>
        <v>#N/A</v>
      </c>
      <c r="BM50" s="43" t="e">
        <f>IF(BM$1,SUMIFS('BalSht Data'!$H$2:$H$2050,'BalSht Data'!$G$2:$G$2050,$A50,'BalSht Data'!$A$2:$A$2050,BM$1),#N/A)</f>
        <v>#N/A</v>
      </c>
      <c r="BN50" s="43" t="e">
        <f>IF(BN$1,SUMIFS('BalSht Data'!$H$2:$H$2050,'BalSht Data'!$G$2:$G$2050,$A50,'BalSht Data'!$A$2:$A$2050,BN$1),#N/A)</f>
        <v>#N/A</v>
      </c>
      <c r="BO50" s="43" t="e">
        <f>IF(BO$1,SUMIFS('BalSht Data'!$H$2:$H$2050,'BalSht Data'!$G$2:$G$2050,$A50,'BalSht Data'!$A$2:$A$2050,BO$1),#N/A)</f>
        <v>#N/A</v>
      </c>
      <c r="BP50" s="43" t="e">
        <f>IF(BP$1,SUMIFS('BalSht Data'!$H$2:$H$2050,'BalSht Data'!$G$2:$G$2050,$A50,'BalSht Data'!$A$2:$A$2050,BP$1),#N/A)</f>
        <v>#N/A</v>
      </c>
      <c r="BQ50" s="43" t="e">
        <f>IF(BQ$1,SUMIFS('BalSht Data'!$H$2:$H$2050,'BalSht Data'!$G$2:$G$2050,$A50,'BalSht Data'!$A$2:$A$2050,BQ$1),#N/A)</f>
        <v>#N/A</v>
      </c>
      <c r="BR50" s="43" t="e">
        <f>IF(BR$1,SUMIFS('BalSht Data'!$H$2:$H$2050,'BalSht Data'!$G$2:$G$2050,$A50,'BalSht Data'!$A$2:$A$2050,BR$1),#N/A)</f>
        <v>#N/A</v>
      </c>
      <c r="BS50" s="43" t="e">
        <f>IF(BS$1,SUMIFS('BalSht Data'!$H$2:$H$2050,'BalSht Data'!$G$2:$G$2050,$A50,'BalSht Data'!$A$2:$A$2050,BS$1),#N/A)</f>
        <v>#N/A</v>
      </c>
      <c r="BT50" s="43" t="e">
        <f>IF(BT$1,SUMIFS('BalSht Data'!$H$2:$H$2050,'BalSht Data'!$G$2:$G$2050,$A50,'BalSht Data'!$A$2:$A$2050,BT$1),#N/A)</f>
        <v>#N/A</v>
      </c>
      <c r="BU50" s="43" t="e">
        <f>IF(BU$1,SUMIFS('BalSht Data'!$H$2:$H$2050,'BalSht Data'!$G$2:$G$2050,$A50,'BalSht Data'!$A$2:$A$2050,BU$1),#N/A)</f>
        <v>#N/A</v>
      </c>
      <c r="BV50" s="43" t="e">
        <f>IF(BV$1,SUMIFS('BalSht Data'!$H$2:$H$2050,'BalSht Data'!$G$2:$G$2050,$A50,'BalSht Data'!$A$2:$A$2050,BV$1),#N/A)</f>
        <v>#N/A</v>
      </c>
      <c r="BW50" s="43" t="e">
        <f>IF(BW$1,SUMIFS('BalSht Data'!$H$2:$H$2050,'BalSht Data'!$G$2:$G$2050,$A50,'BalSht Data'!$A$2:$A$2050,BW$1),#N/A)</f>
        <v>#N/A</v>
      </c>
      <c r="BX50" s="43" t="e">
        <f>IF(BX$1,SUMIFS('BalSht Data'!$H$2:$H$2050,'BalSht Data'!$G$2:$G$2050,$A50,'BalSht Data'!$A$2:$A$2050,BX$1),#N/A)</f>
        <v>#N/A</v>
      </c>
      <c r="BY50" s="43" t="e">
        <f>IF(BY$1,SUMIFS('BalSht Data'!$H$2:$H$2050,'BalSht Data'!$G$2:$G$2050,$A50,'BalSht Data'!$A$2:$A$2050,BY$1),#N/A)</f>
        <v>#N/A</v>
      </c>
      <c r="BZ50" s="43" t="e">
        <f>IF(BZ$1,SUMIFS('BalSht Data'!$H$2:$H$2050,'BalSht Data'!$G$2:$G$2050,$A50,'BalSht Data'!$A$2:$A$2050,BZ$1),#N/A)</f>
        <v>#N/A</v>
      </c>
      <c r="CA50" s="43" t="e">
        <f>IF(CA$1,SUMIFS('BalSht Data'!$H$2:$H$2050,'BalSht Data'!$G$2:$G$2050,$A50,'BalSht Data'!$A$2:$A$2050,CA$1),#N/A)</f>
        <v>#N/A</v>
      </c>
      <c r="CB50" s="43" t="e">
        <f>IF(CB$1,SUMIFS('BalSht Data'!$H$2:$H$2050,'BalSht Data'!$G$2:$G$2050,$A50,'BalSht Data'!$A$2:$A$2050,CB$1),#N/A)</f>
        <v>#N/A</v>
      </c>
      <c r="CC50" s="43" t="e">
        <f>IF(CC$1,SUMIFS('BalSht Data'!$H$2:$H$2050,'BalSht Data'!$G$2:$G$2050,$A50,'BalSht Data'!$A$2:$A$2050,CC$1),#N/A)</f>
        <v>#N/A</v>
      </c>
      <c r="CD50" s="43" t="e">
        <f>IF(CD$1,SUMIFS('BalSht Data'!$H$2:$H$2050,'BalSht Data'!$G$2:$G$2050,$A50,'BalSht Data'!$A$2:$A$2050,CD$1),#N/A)</f>
        <v>#N/A</v>
      </c>
      <c r="CE50" s="43" t="e">
        <f>IF(CE$1,SUMIFS('BalSht Data'!$H$2:$H$2050,'BalSht Data'!$G$2:$G$2050,$A50,'BalSht Data'!$A$2:$A$2050,CE$1),#N/A)</f>
        <v>#N/A</v>
      </c>
      <c r="CF50" s="43" t="e">
        <f>IF(CF$1,SUMIFS('BalSht Data'!$H$2:$H$2050,'BalSht Data'!$G$2:$G$2050,$A50,'BalSht Data'!$A$2:$A$2050,CF$1),#N/A)</f>
        <v>#N/A</v>
      </c>
      <c r="CG50" s="43" t="e">
        <f>IF(CG$1,SUMIFS('BalSht Data'!$H$2:$H$2050,'BalSht Data'!$G$2:$G$2050,$A50,'BalSht Data'!$A$2:$A$2050,CG$1),#N/A)</f>
        <v>#N/A</v>
      </c>
      <c r="CH50" s="43" t="e">
        <f>IF(CH$1,SUMIFS('BalSht Data'!$H$2:$H$2050,'BalSht Data'!$G$2:$G$2050,$A50,'BalSht Data'!$A$2:$A$2050,CH$1),#N/A)</f>
        <v>#N/A</v>
      </c>
      <c r="CI50" s="43" t="e">
        <f>IF(CI$1,SUMIFS('BalSht Data'!$H$2:$H$2050,'BalSht Data'!$G$2:$G$2050,$A50,'BalSht Data'!$A$2:$A$2050,CI$1),#N/A)</f>
        <v>#N/A</v>
      </c>
      <c r="CJ50" s="43" t="e">
        <f>IF(CJ$1,SUMIFS('BalSht Data'!$H$2:$H$2050,'BalSht Data'!$G$2:$G$2050,$A50,'BalSht Data'!$A$2:$A$2050,CJ$1),#N/A)</f>
        <v>#N/A</v>
      </c>
      <c r="CK50" s="43" t="e">
        <f>IF(CK$1,SUMIFS('BalSht Data'!$H$2:$H$2050,'BalSht Data'!$G$2:$G$2050,$A50,'BalSht Data'!$A$2:$A$2050,CK$1),#N/A)</f>
        <v>#N/A</v>
      </c>
      <c r="CL50" s="43" t="e">
        <f>IF(CL$1,SUMIFS('BalSht Data'!$H$2:$H$2050,'BalSht Data'!$G$2:$G$2050,$A50,'BalSht Data'!$A$2:$A$2050,CL$1),#N/A)</f>
        <v>#N/A</v>
      </c>
      <c r="CM50" s="43" t="e">
        <f>IF(CM$1,SUMIFS('BalSht Data'!$H$2:$H$2050,'BalSht Data'!$G$2:$G$2050,$A50,'BalSht Data'!$A$2:$A$2050,CM$1),#N/A)</f>
        <v>#N/A</v>
      </c>
      <c r="CN50" s="43" t="e">
        <f>IF(CN$1,SUMIFS('BalSht Data'!$H$2:$H$2050,'BalSht Data'!$G$2:$G$2050,$A50,'BalSht Data'!$A$2:$A$2050,CN$1),#N/A)</f>
        <v>#N/A</v>
      </c>
      <c r="CO50" s="43" t="e">
        <f>IF(CO$1,SUMIFS('BalSht Data'!$H$2:$H$2050,'BalSht Data'!$G$2:$G$2050,$A50,'BalSht Data'!$A$2:$A$2050,CO$1),#N/A)</f>
        <v>#N/A</v>
      </c>
      <c r="CP50" s="43" t="e">
        <f>IF(CP$1,SUMIFS('BalSht Data'!$H$2:$H$2050,'BalSht Data'!$G$2:$G$2050,$A50,'BalSht Data'!$A$2:$A$2050,CP$1),#N/A)</f>
        <v>#N/A</v>
      </c>
      <c r="CQ50" s="43" t="e">
        <f>IF(CQ$1,SUMIFS('BalSht Data'!$H$2:$H$2050,'BalSht Data'!$G$2:$G$2050,$A50,'BalSht Data'!$A$2:$A$2050,CQ$1),#N/A)</f>
        <v>#N/A</v>
      </c>
      <c r="CR50" s="43" t="e">
        <f>IF(CR$1,SUMIFS('BalSht Data'!$H$2:$H$2050,'BalSht Data'!$G$2:$G$2050,$A50,'BalSht Data'!$A$2:$A$2050,CR$1),#N/A)</f>
        <v>#N/A</v>
      </c>
      <c r="CS50" s="43" t="e">
        <f>IF(CS$1,SUMIFS('BalSht Data'!$H$2:$H$2050,'BalSht Data'!$G$2:$G$2050,$A50,'BalSht Data'!$A$2:$A$2050,CS$1),#N/A)</f>
        <v>#N/A</v>
      </c>
      <c r="CT50" s="43" t="e">
        <f>IF(CT$1,SUMIFS('BalSht Data'!$H$2:$H$2050,'BalSht Data'!$G$2:$G$2050,$A50,'BalSht Data'!$A$2:$A$2050,CT$1),#N/A)</f>
        <v>#N/A</v>
      </c>
      <c r="CU50" s="43" t="e">
        <f>IF(CU$1,SUMIFS('BalSht Data'!$H$2:$H$2050,'BalSht Data'!$G$2:$G$2050,$A50,'BalSht Data'!$A$2:$A$2050,CU$1),#N/A)</f>
        <v>#N/A</v>
      </c>
      <c r="CV50" s="43" t="e">
        <f>IF(CV$1,SUMIFS('BalSht Data'!$H$2:$H$2050,'BalSht Data'!$G$2:$G$2050,$A50,'BalSht Data'!$A$2:$A$2050,CV$1),#N/A)</f>
        <v>#N/A</v>
      </c>
      <c r="CW50" s="43" t="e">
        <f>IF(CW$1,SUMIFS('BalSht Data'!$H$2:$H$2050,'BalSht Data'!$G$2:$G$2050,$A50,'BalSht Data'!$A$2:$A$2050,CW$1),#N/A)</f>
        <v>#N/A</v>
      </c>
      <c r="CX50" s="43" t="e">
        <f>IF(CX$1,SUMIFS('BalSht Data'!$H$2:$H$2050,'BalSht Data'!$G$2:$G$2050,$A50,'BalSht Data'!$A$2:$A$2050,CX$1),#N/A)</f>
        <v>#N/A</v>
      </c>
      <c r="CY50" s="43" t="e">
        <f>IF(CY$1,SUMIFS('BalSht Data'!$H$2:$H$2050,'BalSht Data'!$G$2:$G$2050,$A50,'BalSht Data'!$A$2:$A$2050,CY$1),#N/A)</f>
        <v>#N/A</v>
      </c>
      <c r="CZ50" s="43" t="e">
        <f>IF(CZ$1,SUMIFS('BalSht Data'!$H$2:$H$2050,'BalSht Data'!$G$2:$G$2050,$A50,'BalSht Data'!$A$2:$A$2050,CZ$1),#N/A)</f>
        <v>#N/A</v>
      </c>
      <c r="DA50" s="43" t="e">
        <f>IF(DA$1,SUMIFS('BalSht Data'!$H$2:$H$2050,'BalSht Data'!$G$2:$G$2050,$A50,'BalSht Data'!$A$2:$A$2050,DA$1),#N/A)</f>
        <v>#N/A</v>
      </c>
      <c r="DB50" s="43"/>
      <c r="DC50" s="43"/>
    </row>
    <row r="51" spans="1:107" s="42" customFormat="1" x14ac:dyDescent="0.2">
      <c r="A51" s="53" t="s">
        <v>25</v>
      </c>
      <c r="B51" s="43">
        <f>IF(B$1,SUMIFS('BalSht Data'!$H$2:$H$2050,'BalSht Data'!$G$2:$G$2050,$A51,'BalSht Data'!$A$2:$A$2050,B$1),#N/A)</f>
        <v>6300</v>
      </c>
      <c r="C51" s="43">
        <f>IF(C$1,SUMIFS('BalSht Data'!$H$2:$H$2050,'BalSht Data'!$G$2:$G$2050,$A51,'BalSht Data'!$A$2:$A$2050,C$1),#N/A)</f>
        <v>5133</v>
      </c>
      <c r="D51" s="43">
        <f>IF(D$1,SUMIFS('BalSht Data'!$H$2:$H$2050,'BalSht Data'!$G$2:$G$2050,$A51,'BalSht Data'!$A$2:$A$2050,D$1),#N/A)</f>
        <v>6300</v>
      </c>
      <c r="E51" s="43">
        <f>IF(E$1,SUMIFS('BalSht Data'!$H$2:$H$2050,'BalSht Data'!$G$2:$G$2050,$A51,'BalSht Data'!$A$2:$A$2050,E$1),#N/A)</f>
        <v>7893</v>
      </c>
      <c r="F51" s="43">
        <f>IF(F$1,SUMIFS('BalSht Data'!$H$2:$H$2050,'BalSht Data'!$G$2:$G$2050,$A51,'BalSht Data'!$A$2:$A$2050,F$1),#N/A)</f>
        <v>2154</v>
      </c>
      <c r="G51" s="43">
        <f>IF(G$1,SUMIFS('BalSht Data'!$H$2:$H$2050,'BalSht Data'!$G$2:$G$2050,$A51,'BalSht Data'!$A$2:$A$2050,G$1),#N/A)</f>
        <v>98</v>
      </c>
      <c r="H51" s="43">
        <f>IF(H$1,SUMIFS('BalSht Data'!$H$2:$H$2050,'BalSht Data'!$G$2:$G$2050,$A51,'BalSht Data'!$A$2:$A$2050,H$1),#N/A)</f>
        <v>2575610</v>
      </c>
      <c r="I51" s="43">
        <f>IF(I$1,SUMIFS('BalSht Data'!$H$2:$H$2050,'BalSht Data'!$G$2:$G$2050,$A51,'BalSht Data'!$A$2:$A$2050,I$1),#N/A)</f>
        <v>7198</v>
      </c>
      <c r="J51" s="43">
        <f>IF(J$1,SUMIFS('BalSht Data'!$H$2:$H$2050,'BalSht Data'!$G$2:$G$2050,$A51,'BalSht Data'!$A$2:$A$2050,J$1),#N/A)</f>
        <v>10386</v>
      </c>
      <c r="K51" s="43">
        <f>IF(K$1,SUMIFS('BalSht Data'!$H$2:$H$2050,'BalSht Data'!$G$2:$G$2050,$A51,'BalSht Data'!$A$2:$A$2050,K$1),#N/A)</f>
        <v>76834</v>
      </c>
      <c r="L51" s="43">
        <f>IF(L$1,SUMIFS('BalSht Data'!$H$2:$H$2050,'BalSht Data'!$G$2:$G$2050,$A51,'BalSht Data'!$A$2:$A$2050,L$1),#N/A)</f>
        <v>23005</v>
      </c>
      <c r="M51" s="43">
        <f>IF(M$1,SUMIFS('BalSht Data'!$H$2:$H$2050,'BalSht Data'!$G$2:$G$2050,$A51,'BalSht Data'!$A$2:$A$2050,M$1),#N/A)</f>
        <v>28687</v>
      </c>
      <c r="N51" s="43">
        <f>IF(N$1,SUMIFS('BalSht Data'!$H$2:$H$2050,'BalSht Data'!$G$2:$G$2050,$A51,'BalSht Data'!$A$2:$A$2050,N$1),#N/A)</f>
        <v>170231</v>
      </c>
      <c r="O51" s="43">
        <f>IF(O$1,SUMIFS('BalSht Data'!$H$2:$H$2050,'BalSht Data'!$G$2:$G$2050,$A51,'BalSht Data'!$A$2:$A$2050,O$1),#N/A)</f>
        <v>8943</v>
      </c>
      <c r="P51" s="43">
        <f>IF(P$1,SUMIFS('BalSht Data'!$H$2:$H$2050,'BalSht Data'!$G$2:$G$2050,$A51,'BalSht Data'!$A$2:$A$2050,P$1),#N/A)</f>
        <v>8786</v>
      </c>
      <c r="Q51" s="43">
        <f>IF(Q$1,SUMIFS('BalSht Data'!$H$2:$H$2050,'BalSht Data'!$G$2:$G$2050,$A51,'BalSht Data'!$A$2:$A$2050,Q$1),#N/A)</f>
        <v>8572</v>
      </c>
      <c r="R51" s="43">
        <f>IF(R$1,SUMIFS('BalSht Data'!$H$2:$H$2050,'BalSht Data'!$G$2:$G$2050,$A51,'BalSht Data'!$A$2:$A$2050,R$1),#N/A)</f>
        <v>7956</v>
      </c>
      <c r="S51" s="43">
        <f>IF(S$1,SUMIFS('BalSht Data'!$H$2:$H$2050,'BalSht Data'!$G$2:$G$2050,$A51,'BalSht Data'!$A$2:$A$2050,S$1),#N/A)</f>
        <v>9148</v>
      </c>
      <c r="T51" s="43">
        <f>IF(T$1,SUMIFS('BalSht Data'!$H$2:$H$2050,'BalSht Data'!$G$2:$G$2050,$A51,'BalSht Data'!$A$2:$A$2050,T$1),#N/A)</f>
        <v>8411</v>
      </c>
      <c r="U51" s="43">
        <f>IF(U$1,SUMIFS('BalSht Data'!$H$2:$H$2050,'BalSht Data'!$G$2:$G$2050,$A51,'BalSht Data'!$A$2:$A$2050,U$1),#N/A)</f>
        <v>8891</v>
      </c>
      <c r="V51" s="43">
        <f>IF(V$1,SUMIFS('BalSht Data'!$H$2:$H$2050,'BalSht Data'!$G$2:$G$2050,$A51,'BalSht Data'!$A$2:$A$2050,V$1),#N/A)</f>
        <v>10658</v>
      </c>
      <c r="W51" s="43">
        <f>IF(W$1,SUMIFS('BalSht Data'!$H$2:$H$2050,'BalSht Data'!$G$2:$G$2050,$A51,'BalSht Data'!$A$2:$A$2050,W$1),#N/A)</f>
        <v>11113</v>
      </c>
      <c r="X51" s="43">
        <f>IF(X$1,SUMIFS('BalSht Data'!$H$2:$H$2050,'BalSht Data'!$G$2:$G$2050,$A51,'BalSht Data'!$A$2:$A$2050,X$1),#N/A)</f>
        <v>6991</v>
      </c>
      <c r="Y51" s="43">
        <f>IF(Y$1,SUMIFS('BalSht Data'!$H$2:$H$2050,'BalSht Data'!$G$2:$G$2050,$A51,'BalSht Data'!$A$2:$A$2050,Y$1),#N/A)</f>
        <v>17638</v>
      </c>
      <c r="Z51" s="43">
        <f>IF(Z$1,SUMIFS('BalSht Data'!$H$2:$H$2050,'BalSht Data'!$G$2:$G$2050,$A51,'BalSht Data'!$A$2:$A$2050,Z$1),#N/A)</f>
        <v>9685</v>
      </c>
      <c r="AA51" s="43">
        <f>IF(AA$1,SUMIFS('BalSht Data'!$H$2:$H$2050,'BalSht Data'!$G$2:$G$2050,$A51,'BalSht Data'!$A$2:$A$2050,AA$1),#N/A)</f>
        <v>8299</v>
      </c>
      <c r="AB51" s="43">
        <f>IF(AB$1,SUMIFS('BalSht Data'!$H$2:$H$2050,'BalSht Data'!$G$2:$G$2050,$A51,'BalSht Data'!$A$2:$A$2050,AB$1),#N/A)</f>
        <v>9266</v>
      </c>
      <c r="AC51" s="43">
        <v>20038</v>
      </c>
      <c r="AD51" s="43">
        <f>IF(AD$1,SUMIFS('BalSht Data'!$H$2:$H$2050,'BalSht Data'!$G$2:$G$2050,$A51,'BalSht Data'!$A$2:$A$2050,AD$1),#N/A)</f>
        <v>8768</v>
      </c>
      <c r="AE51" s="43">
        <f>IF(AE$1,SUMIFS('BalSht Data'!$H$2:$H$2050,'BalSht Data'!$G$2:$G$2050,$A51,'BalSht Data'!$A$2:$A$2050,AE$1),#N/A)</f>
        <v>15194</v>
      </c>
      <c r="AF51" s="43">
        <f>IF(AF$1,SUMIFS('BalSht Data'!$H$2:$H$2050,'BalSht Data'!$G$2:$G$2050,$A51,'BalSht Data'!$A$2:$A$2050,AF$1),#N/A)</f>
        <v>6385</v>
      </c>
      <c r="AG51" s="43">
        <f>IF(AG$1,SUMIFS('BalSht Data'!$H$2:$H$2050,'BalSht Data'!$G$2:$G$2050,$A51,'BalSht Data'!$A$2:$A$2050,AG$1),#N/A)</f>
        <v>5810</v>
      </c>
      <c r="AH51" s="43">
        <f>IF(AH$1,SUMIFS('BalSht Data'!$H$2:$H$2050,'BalSht Data'!$G$2:$G$2050,$A51,'BalSht Data'!$A$2:$A$2050,AH$1),#N/A)</f>
        <v>8371</v>
      </c>
      <c r="AI51" s="43">
        <f>IF(AI$1,SUMIFS('BalSht Data'!$H$2:$H$2050,'BalSht Data'!$G$2:$G$2050,$A51,'BalSht Data'!$A$2:$A$2050,AI$1),#N/A)</f>
        <v>9294</v>
      </c>
      <c r="AJ51" s="43">
        <f>IF(AJ$1,SUMIFS('BalSht Data'!$H$2:$H$2050,'BalSht Data'!$G$2:$G$2050,$A51,'BalSht Data'!$A$2:$A$2050,AJ$1),#N/A)</f>
        <v>9197</v>
      </c>
      <c r="AK51" s="43">
        <f t="shared" si="12"/>
        <v>3137243</v>
      </c>
      <c r="AL51" s="43" t="e">
        <f>IF(AL$1,SUMIFS('BalSht Data'!$H$2:$H$2050,'BalSht Data'!$G$2:$G$2050,$A51,'BalSht Data'!$A$2:$A$2050,AL$1),#N/A)</f>
        <v>#N/A</v>
      </c>
      <c r="AM51" s="43" t="e">
        <f>IF(AM$1,SUMIFS('BalSht Data'!$H$2:$H$2050,'BalSht Data'!$G$2:$G$2050,$A51,'BalSht Data'!$A$2:$A$2050,AM$1),#N/A)</f>
        <v>#N/A</v>
      </c>
      <c r="AN51" s="43" t="e">
        <f>IF(AN$1,SUMIFS('BalSht Data'!$H$2:$H$2050,'BalSht Data'!$G$2:$G$2050,$A51,'BalSht Data'!$A$2:$A$2050,AN$1),#N/A)</f>
        <v>#N/A</v>
      </c>
      <c r="AO51" s="43" t="e">
        <f>IF(AO$1,SUMIFS('BalSht Data'!$H$2:$H$2050,'BalSht Data'!$G$2:$G$2050,$A51,'BalSht Data'!$A$2:$A$2050,AO$1),#N/A)</f>
        <v>#N/A</v>
      </c>
      <c r="AP51" s="43" t="e">
        <f>IF(AP$1,SUMIFS('BalSht Data'!$H$2:$H$2050,'BalSht Data'!$G$2:$G$2050,$A51,'BalSht Data'!$A$2:$A$2050,AP$1),#N/A)</f>
        <v>#N/A</v>
      </c>
      <c r="AQ51" s="43" t="e">
        <f>IF(AQ$1,SUMIFS('BalSht Data'!$H$2:$H$2050,'BalSht Data'!$G$2:$G$2050,$A51,'BalSht Data'!$A$2:$A$2050,AQ$1),#N/A)</f>
        <v>#N/A</v>
      </c>
      <c r="AR51" s="43" t="e">
        <f>IF(AR$1,SUMIFS('BalSht Data'!$H$2:$H$2050,'BalSht Data'!$G$2:$G$2050,$A51,'BalSht Data'!$A$2:$A$2050,AR$1),#N/A)</f>
        <v>#N/A</v>
      </c>
      <c r="AS51" s="43" t="e">
        <f>IF(AS$1,SUMIFS('BalSht Data'!$H$2:$H$2050,'BalSht Data'!$G$2:$G$2050,$A51,'BalSht Data'!$A$2:$A$2050,AS$1),#N/A)</f>
        <v>#N/A</v>
      </c>
      <c r="AT51" s="43" t="e">
        <f>IF(AT$1,SUMIFS('BalSht Data'!$H$2:$H$2050,'BalSht Data'!$G$2:$G$2050,$A51,'BalSht Data'!$A$2:$A$2050,AT$1),#N/A)</f>
        <v>#N/A</v>
      </c>
      <c r="AU51" s="43" t="e">
        <f>IF(AU$1,SUMIFS('BalSht Data'!$H$2:$H$2050,'BalSht Data'!$G$2:$G$2050,$A51,'BalSht Data'!$A$2:$A$2050,AU$1),#N/A)</f>
        <v>#N/A</v>
      </c>
      <c r="AV51" s="43" t="e">
        <f>IF(AV$1,SUMIFS('BalSht Data'!$H$2:$H$2050,'BalSht Data'!$G$2:$G$2050,$A51,'BalSht Data'!$A$2:$A$2050,AV$1),#N/A)</f>
        <v>#N/A</v>
      </c>
      <c r="AW51" s="43" t="e">
        <f>IF(AW$1,SUMIFS('BalSht Data'!$H$2:$H$2050,'BalSht Data'!$G$2:$G$2050,$A51,'BalSht Data'!$A$2:$A$2050,AW$1),#N/A)</f>
        <v>#N/A</v>
      </c>
      <c r="AX51" s="43" t="e">
        <f>IF(AX$1,SUMIFS('BalSht Data'!$H$2:$H$2050,'BalSht Data'!$G$2:$G$2050,$A51,'BalSht Data'!$A$2:$A$2050,AX$1),#N/A)</f>
        <v>#N/A</v>
      </c>
      <c r="AY51" s="43" t="e">
        <f>IF(AY$1,SUMIFS('BalSht Data'!$H$2:$H$2050,'BalSht Data'!$G$2:$G$2050,$A51,'BalSht Data'!$A$2:$A$2050,AY$1),#N/A)</f>
        <v>#N/A</v>
      </c>
      <c r="AZ51" s="43" t="e">
        <f>IF(AZ$1,SUMIFS('BalSht Data'!$H$2:$H$2050,'BalSht Data'!$G$2:$G$2050,$A51,'BalSht Data'!$A$2:$A$2050,AZ$1),#N/A)</f>
        <v>#N/A</v>
      </c>
      <c r="BA51" s="43" t="e">
        <f>IF(BA$1,SUMIFS('BalSht Data'!$H$2:$H$2050,'BalSht Data'!$G$2:$G$2050,$A51,'BalSht Data'!$A$2:$A$2050,BA$1),#N/A)</f>
        <v>#N/A</v>
      </c>
      <c r="BB51" s="43" t="e">
        <f>IF(BB$1,SUMIFS('BalSht Data'!$H$2:$H$2050,'BalSht Data'!$G$2:$G$2050,$A51,'BalSht Data'!$A$2:$A$2050,BB$1),#N/A)</f>
        <v>#N/A</v>
      </c>
      <c r="BC51" s="43" t="e">
        <f>IF(BC$1,SUMIFS('BalSht Data'!$H$2:$H$2050,'BalSht Data'!$G$2:$G$2050,$A51,'BalSht Data'!$A$2:$A$2050,BC$1),#N/A)</f>
        <v>#N/A</v>
      </c>
      <c r="BD51" s="43" t="e">
        <f>IF(BD$1,SUMIFS('BalSht Data'!$H$2:$H$2050,'BalSht Data'!$G$2:$G$2050,$A51,'BalSht Data'!$A$2:$A$2050,BD$1),#N/A)</f>
        <v>#N/A</v>
      </c>
      <c r="BE51" s="43" t="e">
        <f>IF(BE$1,SUMIFS('BalSht Data'!$H$2:$H$2050,'BalSht Data'!$G$2:$G$2050,$A51,'BalSht Data'!$A$2:$A$2050,BE$1),#N/A)</f>
        <v>#N/A</v>
      </c>
      <c r="BF51" s="43" t="e">
        <f>IF(BF$1,SUMIFS('BalSht Data'!$H$2:$H$2050,'BalSht Data'!$G$2:$G$2050,$A51,'BalSht Data'!$A$2:$A$2050,BF$1),#N/A)</f>
        <v>#N/A</v>
      </c>
      <c r="BG51" s="43" t="e">
        <f>IF(BG$1,SUMIFS('BalSht Data'!$H$2:$H$2050,'BalSht Data'!$G$2:$G$2050,$A51,'BalSht Data'!$A$2:$A$2050,BG$1),#N/A)</f>
        <v>#N/A</v>
      </c>
      <c r="BH51" s="43" t="e">
        <f>IF(BH$1,SUMIFS('BalSht Data'!$H$2:$H$2050,'BalSht Data'!$G$2:$G$2050,$A51,'BalSht Data'!$A$2:$A$2050,BH$1),#N/A)</f>
        <v>#N/A</v>
      </c>
      <c r="BI51" s="43" t="e">
        <f>IF(BI$1,SUMIFS('BalSht Data'!$H$2:$H$2050,'BalSht Data'!$G$2:$G$2050,$A51,'BalSht Data'!$A$2:$A$2050,BI$1),#N/A)</f>
        <v>#N/A</v>
      </c>
      <c r="BJ51" s="43" t="e">
        <f>IF(BJ$1,SUMIFS('BalSht Data'!$H$2:$H$2050,'BalSht Data'!$G$2:$G$2050,$A51,'BalSht Data'!$A$2:$A$2050,BJ$1),#N/A)</f>
        <v>#N/A</v>
      </c>
      <c r="BK51" s="43" t="e">
        <f>IF(BK$1,SUMIFS('BalSht Data'!$H$2:$H$2050,'BalSht Data'!$G$2:$G$2050,$A51,'BalSht Data'!$A$2:$A$2050,BK$1),#N/A)</f>
        <v>#N/A</v>
      </c>
      <c r="BL51" s="43" t="e">
        <f>IF(BL$1,SUMIFS('BalSht Data'!$H$2:$H$2050,'BalSht Data'!$G$2:$G$2050,$A51,'BalSht Data'!$A$2:$A$2050,BL$1),#N/A)</f>
        <v>#N/A</v>
      </c>
      <c r="BM51" s="43" t="e">
        <f>IF(BM$1,SUMIFS('BalSht Data'!$H$2:$H$2050,'BalSht Data'!$G$2:$G$2050,$A51,'BalSht Data'!$A$2:$A$2050,BM$1),#N/A)</f>
        <v>#N/A</v>
      </c>
      <c r="BN51" s="43" t="e">
        <f>IF(BN$1,SUMIFS('BalSht Data'!$H$2:$H$2050,'BalSht Data'!$G$2:$G$2050,$A51,'BalSht Data'!$A$2:$A$2050,BN$1),#N/A)</f>
        <v>#N/A</v>
      </c>
      <c r="BO51" s="43" t="e">
        <f>IF(BO$1,SUMIFS('BalSht Data'!$H$2:$H$2050,'BalSht Data'!$G$2:$G$2050,$A51,'BalSht Data'!$A$2:$A$2050,BO$1),#N/A)</f>
        <v>#N/A</v>
      </c>
      <c r="BP51" s="43" t="e">
        <f>IF(BP$1,SUMIFS('BalSht Data'!$H$2:$H$2050,'BalSht Data'!$G$2:$G$2050,$A51,'BalSht Data'!$A$2:$A$2050,BP$1),#N/A)</f>
        <v>#N/A</v>
      </c>
      <c r="BQ51" s="43" t="e">
        <f>IF(BQ$1,SUMIFS('BalSht Data'!$H$2:$H$2050,'BalSht Data'!$G$2:$G$2050,$A51,'BalSht Data'!$A$2:$A$2050,BQ$1),#N/A)</f>
        <v>#N/A</v>
      </c>
      <c r="BR51" s="43" t="e">
        <f>IF(BR$1,SUMIFS('BalSht Data'!$H$2:$H$2050,'BalSht Data'!$G$2:$G$2050,$A51,'BalSht Data'!$A$2:$A$2050,BR$1),#N/A)</f>
        <v>#N/A</v>
      </c>
      <c r="BS51" s="43" t="e">
        <f>IF(BS$1,SUMIFS('BalSht Data'!$H$2:$H$2050,'BalSht Data'!$G$2:$G$2050,$A51,'BalSht Data'!$A$2:$A$2050,BS$1),#N/A)</f>
        <v>#N/A</v>
      </c>
      <c r="BT51" s="43" t="e">
        <f>IF(BT$1,SUMIFS('BalSht Data'!$H$2:$H$2050,'BalSht Data'!$G$2:$G$2050,$A51,'BalSht Data'!$A$2:$A$2050,BT$1),#N/A)</f>
        <v>#N/A</v>
      </c>
      <c r="BU51" s="43" t="e">
        <f>IF(BU$1,SUMIFS('BalSht Data'!$H$2:$H$2050,'BalSht Data'!$G$2:$G$2050,$A51,'BalSht Data'!$A$2:$A$2050,BU$1),#N/A)</f>
        <v>#N/A</v>
      </c>
      <c r="BV51" s="43" t="e">
        <f>IF(BV$1,SUMIFS('BalSht Data'!$H$2:$H$2050,'BalSht Data'!$G$2:$G$2050,$A51,'BalSht Data'!$A$2:$A$2050,BV$1),#N/A)</f>
        <v>#N/A</v>
      </c>
      <c r="BW51" s="43" t="e">
        <f>IF(BW$1,SUMIFS('BalSht Data'!$H$2:$H$2050,'BalSht Data'!$G$2:$G$2050,$A51,'BalSht Data'!$A$2:$A$2050,BW$1),#N/A)</f>
        <v>#N/A</v>
      </c>
      <c r="BX51" s="43" t="e">
        <f>IF(BX$1,SUMIFS('BalSht Data'!$H$2:$H$2050,'BalSht Data'!$G$2:$G$2050,$A51,'BalSht Data'!$A$2:$A$2050,BX$1),#N/A)</f>
        <v>#N/A</v>
      </c>
      <c r="BY51" s="43" t="e">
        <f>IF(BY$1,SUMIFS('BalSht Data'!$H$2:$H$2050,'BalSht Data'!$G$2:$G$2050,$A51,'BalSht Data'!$A$2:$A$2050,BY$1),#N/A)</f>
        <v>#N/A</v>
      </c>
      <c r="BZ51" s="43" t="e">
        <f>IF(BZ$1,SUMIFS('BalSht Data'!$H$2:$H$2050,'BalSht Data'!$G$2:$G$2050,$A51,'BalSht Data'!$A$2:$A$2050,BZ$1),#N/A)</f>
        <v>#N/A</v>
      </c>
      <c r="CA51" s="43" t="e">
        <f>IF(CA$1,SUMIFS('BalSht Data'!$H$2:$H$2050,'BalSht Data'!$G$2:$G$2050,$A51,'BalSht Data'!$A$2:$A$2050,CA$1),#N/A)</f>
        <v>#N/A</v>
      </c>
      <c r="CB51" s="43" t="e">
        <f>IF(CB$1,SUMIFS('BalSht Data'!$H$2:$H$2050,'BalSht Data'!$G$2:$G$2050,$A51,'BalSht Data'!$A$2:$A$2050,CB$1),#N/A)</f>
        <v>#N/A</v>
      </c>
      <c r="CC51" s="43" t="e">
        <f>IF(CC$1,SUMIFS('BalSht Data'!$H$2:$H$2050,'BalSht Data'!$G$2:$G$2050,$A51,'BalSht Data'!$A$2:$A$2050,CC$1),#N/A)</f>
        <v>#N/A</v>
      </c>
      <c r="CD51" s="43" t="e">
        <f>IF(CD$1,SUMIFS('BalSht Data'!$H$2:$H$2050,'BalSht Data'!$G$2:$G$2050,$A51,'BalSht Data'!$A$2:$A$2050,CD$1),#N/A)</f>
        <v>#N/A</v>
      </c>
      <c r="CE51" s="43" t="e">
        <f>IF(CE$1,SUMIFS('BalSht Data'!$H$2:$H$2050,'BalSht Data'!$G$2:$G$2050,$A51,'BalSht Data'!$A$2:$A$2050,CE$1),#N/A)</f>
        <v>#N/A</v>
      </c>
      <c r="CF51" s="43" t="e">
        <f>IF(CF$1,SUMIFS('BalSht Data'!$H$2:$H$2050,'BalSht Data'!$G$2:$G$2050,$A51,'BalSht Data'!$A$2:$A$2050,CF$1),#N/A)</f>
        <v>#N/A</v>
      </c>
      <c r="CG51" s="43" t="e">
        <f>IF(CG$1,SUMIFS('BalSht Data'!$H$2:$H$2050,'BalSht Data'!$G$2:$G$2050,$A51,'BalSht Data'!$A$2:$A$2050,CG$1),#N/A)</f>
        <v>#N/A</v>
      </c>
      <c r="CH51" s="43" t="e">
        <f>IF(CH$1,SUMIFS('BalSht Data'!$H$2:$H$2050,'BalSht Data'!$G$2:$G$2050,$A51,'BalSht Data'!$A$2:$A$2050,CH$1),#N/A)</f>
        <v>#N/A</v>
      </c>
      <c r="CI51" s="43" t="e">
        <f>IF(CI$1,SUMIFS('BalSht Data'!$H$2:$H$2050,'BalSht Data'!$G$2:$G$2050,$A51,'BalSht Data'!$A$2:$A$2050,CI$1),#N/A)</f>
        <v>#N/A</v>
      </c>
      <c r="CJ51" s="43" t="e">
        <f>IF(CJ$1,SUMIFS('BalSht Data'!$H$2:$H$2050,'BalSht Data'!$G$2:$G$2050,$A51,'BalSht Data'!$A$2:$A$2050,CJ$1),#N/A)</f>
        <v>#N/A</v>
      </c>
      <c r="CK51" s="43" t="e">
        <f>IF(CK$1,SUMIFS('BalSht Data'!$H$2:$H$2050,'BalSht Data'!$G$2:$G$2050,$A51,'BalSht Data'!$A$2:$A$2050,CK$1),#N/A)</f>
        <v>#N/A</v>
      </c>
      <c r="CL51" s="43" t="e">
        <f>IF(CL$1,SUMIFS('BalSht Data'!$H$2:$H$2050,'BalSht Data'!$G$2:$G$2050,$A51,'BalSht Data'!$A$2:$A$2050,CL$1),#N/A)</f>
        <v>#N/A</v>
      </c>
      <c r="CM51" s="43" t="e">
        <f>IF(CM$1,SUMIFS('BalSht Data'!$H$2:$H$2050,'BalSht Data'!$G$2:$G$2050,$A51,'BalSht Data'!$A$2:$A$2050,CM$1),#N/A)</f>
        <v>#N/A</v>
      </c>
      <c r="CN51" s="43" t="e">
        <f>IF(CN$1,SUMIFS('BalSht Data'!$H$2:$H$2050,'BalSht Data'!$G$2:$G$2050,$A51,'BalSht Data'!$A$2:$A$2050,CN$1),#N/A)</f>
        <v>#N/A</v>
      </c>
      <c r="CO51" s="43" t="e">
        <f>IF(CO$1,SUMIFS('BalSht Data'!$H$2:$H$2050,'BalSht Data'!$G$2:$G$2050,$A51,'BalSht Data'!$A$2:$A$2050,CO$1),#N/A)</f>
        <v>#N/A</v>
      </c>
      <c r="CP51" s="43" t="e">
        <f>IF(CP$1,SUMIFS('BalSht Data'!$H$2:$H$2050,'BalSht Data'!$G$2:$G$2050,$A51,'BalSht Data'!$A$2:$A$2050,CP$1),#N/A)</f>
        <v>#N/A</v>
      </c>
      <c r="CQ51" s="43" t="e">
        <f>IF(CQ$1,SUMIFS('BalSht Data'!$H$2:$H$2050,'BalSht Data'!$G$2:$G$2050,$A51,'BalSht Data'!$A$2:$A$2050,CQ$1),#N/A)</f>
        <v>#N/A</v>
      </c>
      <c r="CR51" s="43" t="e">
        <f>IF(CR$1,SUMIFS('BalSht Data'!$H$2:$H$2050,'BalSht Data'!$G$2:$G$2050,$A51,'BalSht Data'!$A$2:$A$2050,CR$1),#N/A)</f>
        <v>#N/A</v>
      </c>
      <c r="CS51" s="43" t="e">
        <f>IF(CS$1,SUMIFS('BalSht Data'!$H$2:$H$2050,'BalSht Data'!$G$2:$G$2050,$A51,'BalSht Data'!$A$2:$A$2050,CS$1),#N/A)</f>
        <v>#N/A</v>
      </c>
      <c r="CT51" s="43" t="e">
        <f>IF(CT$1,SUMIFS('BalSht Data'!$H$2:$H$2050,'BalSht Data'!$G$2:$G$2050,$A51,'BalSht Data'!$A$2:$A$2050,CT$1),#N/A)</f>
        <v>#N/A</v>
      </c>
      <c r="CU51" s="43" t="e">
        <f>IF(CU$1,SUMIFS('BalSht Data'!$H$2:$H$2050,'BalSht Data'!$G$2:$G$2050,$A51,'BalSht Data'!$A$2:$A$2050,CU$1),#N/A)</f>
        <v>#N/A</v>
      </c>
      <c r="CV51" s="43" t="e">
        <f>IF(CV$1,SUMIFS('BalSht Data'!$H$2:$H$2050,'BalSht Data'!$G$2:$G$2050,$A51,'BalSht Data'!$A$2:$A$2050,CV$1),#N/A)</f>
        <v>#N/A</v>
      </c>
      <c r="CW51" s="43" t="e">
        <f>IF(CW$1,SUMIFS('BalSht Data'!$H$2:$H$2050,'BalSht Data'!$G$2:$G$2050,$A51,'BalSht Data'!$A$2:$A$2050,CW$1),#N/A)</f>
        <v>#N/A</v>
      </c>
      <c r="CX51" s="43" t="e">
        <f>IF(CX$1,SUMIFS('BalSht Data'!$H$2:$H$2050,'BalSht Data'!$G$2:$G$2050,$A51,'BalSht Data'!$A$2:$A$2050,CX$1),#N/A)</f>
        <v>#N/A</v>
      </c>
      <c r="CY51" s="43" t="e">
        <f>IF(CY$1,SUMIFS('BalSht Data'!$H$2:$H$2050,'BalSht Data'!$G$2:$G$2050,$A51,'BalSht Data'!$A$2:$A$2050,CY$1),#N/A)</f>
        <v>#N/A</v>
      </c>
      <c r="CZ51" s="43" t="e">
        <f>IF(CZ$1,SUMIFS('BalSht Data'!$H$2:$H$2050,'BalSht Data'!$G$2:$G$2050,$A51,'BalSht Data'!$A$2:$A$2050,CZ$1),#N/A)</f>
        <v>#N/A</v>
      </c>
      <c r="DA51" s="43" t="e">
        <f>IF(DA$1,SUMIFS('BalSht Data'!$H$2:$H$2050,'BalSht Data'!$G$2:$G$2050,$A51,'BalSht Data'!$A$2:$A$2050,DA$1),#N/A)</f>
        <v>#N/A</v>
      </c>
      <c r="DB51" s="43"/>
      <c r="DC51" s="43"/>
    </row>
    <row r="52" spans="1:107" s="48" customFormat="1" ht="15" x14ac:dyDescent="0.35">
      <c r="A52" s="53" t="s">
        <v>158</v>
      </c>
      <c r="B52" s="49">
        <f>IF(B$1,SUMIFS('BalSht Data'!$H$2:$H$2050,'BalSht Data'!$G$2:$G$2050,$A52,'BalSht Data'!$A$2:$A$2050,B$1),#N/A)</f>
        <v>38574</v>
      </c>
      <c r="C52" s="49">
        <f>IF(C$1,SUMIFS('BalSht Data'!$H$2:$H$2050,'BalSht Data'!$G$2:$G$2050,$A52,'BalSht Data'!$A$2:$A$2050,C$1),#N/A)</f>
        <v>29586</v>
      </c>
      <c r="D52" s="49">
        <f>IF(D$1,SUMIFS('BalSht Data'!$H$2:$H$2050,'BalSht Data'!$G$2:$G$2050,$A52,'BalSht Data'!$A$2:$A$2050,D$1),#N/A)</f>
        <v>33998</v>
      </c>
      <c r="E52" s="49">
        <f>IF(E$1,SUMIFS('BalSht Data'!$H$2:$H$2050,'BalSht Data'!$G$2:$G$2050,$A52,'BalSht Data'!$A$2:$A$2050,E$1),#N/A)</f>
        <v>46158</v>
      </c>
      <c r="F52" s="49">
        <f>IF(F$1,SUMIFS('BalSht Data'!$H$2:$H$2050,'BalSht Data'!$G$2:$G$2050,$A52,'BalSht Data'!$A$2:$A$2050,F$1),#N/A)</f>
        <v>52426</v>
      </c>
      <c r="G52" s="49">
        <f>IF(G$1,SUMIFS('BalSht Data'!$H$2:$H$2050,'BalSht Data'!$G$2:$G$2050,$A52,'BalSht Data'!$A$2:$A$2050,G$1),#N/A)</f>
        <v>44780</v>
      </c>
      <c r="H52" s="49">
        <f>IF(H$1,SUMIFS('BalSht Data'!$H$2:$H$2050,'BalSht Data'!$G$2:$G$2050,$A52,'BalSht Data'!$A$2:$A$2050,H$1),#N/A)</f>
        <v>36375</v>
      </c>
      <c r="I52" s="49">
        <f>IF(I$1,SUMIFS('BalSht Data'!$H$2:$H$2050,'BalSht Data'!$G$2:$G$2050,$A52,'BalSht Data'!$A$2:$A$2050,I$1),#N/A)</f>
        <v>48777</v>
      </c>
      <c r="J52" s="49">
        <f>IF(J$1,SUMIFS('BalSht Data'!$H$2:$H$2050,'BalSht Data'!$G$2:$G$2050,$A52,'BalSht Data'!$A$2:$A$2050,J$1),#N/A)</f>
        <v>35778</v>
      </c>
      <c r="K52" s="49">
        <f>IF(K$1,SUMIFS('BalSht Data'!$H$2:$H$2050,'BalSht Data'!$G$2:$G$2050,$A52,'BalSht Data'!$A$2:$A$2050,K$1),#N/A)</f>
        <v>81142</v>
      </c>
      <c r="L52" s="49">
        <f>IF(L$1,SUMIFS('BalSht Data'!$H$2:$H$2050,'BalSht Data'!$G$2:$G$2050,$A52,'BalSht Data'!$A$2:$A$2050,L$1),#N/A)</f>
        <v>55364</v>
      </c>
      <c r="M52" s="49">
        <f>IF(M$1,SUMIFS('BalSht Data'!$H$2:$H$2050,'BalSht Data'!$G$2:$G$2050,$A52,'BalSht Data'!$A$2:$A$2050,M$1),#N/A)</f>
        <v>56436</v>
      </c>
      <c r="N52" s="49">
        <f>IF(N$1,SUMIFS('BalSht Data'!$H$2:$H$2050,'BalSht Data'!$G$2:$G$2050,$A52,'BalSht Data'!$A$2:$A$2050,N$1),#N/A)</f>
        <v>64144</v>
      </c>
      <c r="O52" s="49">
        <f>IF(O$1,SUMIFS('BalSht Data'!$H$2:$H$2050,'BalSht Data'!$G$2:$G$2050,$A52,'BalSht Data'!$A$2:$A$2050,O$1),#N/A)</f>
        <v>64658</v>
      </c>
      <c r="P52" s="49">
        <f>IF(P$1,SUMIFS('BalSht Data'!$H$2:$H$2050,'BalSht Data'!$G$2:$G$2050,$A52,'BalSht Data'!$A$2:$A$2050,P$1),#N/A)</f>
        <v>47558</v>
      </c>
      <c r="Q52" s="49">
        <f>IF(Q$1,SUMIFS('BalSht Data'!$H$2:$H$2050,'BalSht Data'!$G$2:$G$2050,$A52,'BalSht Data'!$A$2:$A$2050,Q$1),#N/A)</f>
        <v>61474</v>
      </c>
      <c r="R52" s="49">
        <f>IF(R$1,SUMIFS('BalSht Data'!$H$2:$H$2050,'BalSht Data'!$G$2:$G$2050,$A52,'BalSht Data'!$A$2:$A$2050,R$1),#N/A)</f>
        <v>56721</v>
      </c>
      <c r="S52" s="49">
        <f>IF(S$1,SUMIFS('BalSht Data'!$H$2:$H$2050,'BalSht Data'!$G$2:$G$2050,$A52,'BalSht Data'!$A$2:$A$2050,S$1),#N/A)</f>
        <v>49852</v>
      </c>
      <c r="T52" s="49">
        <f>IF(T$1,SUMIFS('BalSht Data'!$H$2:$H$2050,'BalSht Data'!$G$2:$G$2050,$A52,'BalSht Data'!$A$2:$A$2050,T$1),#N/A)</f>
        <v>67912</v>
      </c>
      <c r="U52" s="49">
        <f>IF(U$1,SUMIFS('BalSht Data'!$H$2:$H$2050,'BalSht Data'!$G$2:$G$2050,$A52,'BalSht Data'!$A$2:$A$2050,U$1),#N/A)</f>
        <v>54746</v>
      </c>
      <c r="V52" s="49">
        <f>IF(V$1,SUMIFS('BalSht Data'!$H$2:$H$2050,'BalSht Data'!$G$2:$G$2050,$A52,'BalSht Data'!$A$2:$A$2050,V$1),#N/A)</f>
        <v>43747</v>
      </c>
      <c r="W52" s="49">
        <f>IF(W$1,SUMIFS('BalSht Data'!$H$2:$H$2050,'BalSht Data'!$G$2:$G$2050,$A52,'BalSht Data'!$A$2:$A$2050,W$1),#N/A)</f>
        <v>48552</v>
      </c>
      <c r="X52" s="49">
        <f>IF(X$1,SUMIFS('BalSht Data'!$H$2:$H$2050,'BalSht Data'!$G$2:$G$2050,$A52,'BalSht Data'!$A$2:$A$2050,X$1),#N/A)</f>
        <v>39640</v>
      </c>
      <c r="Y52" s="49">
        <f>IF(Y$1,SUMIFS('BalSht Data'!$H$2:$H$2050,'BalSht Data'!$G$2:$G$2050,$A52,'BalSht Data'!$A$2:$A$2050,Y$1),#N/A)</f>
        <v>59428</v>
      </c>
      <c r="Z52" s="49">
        <f>IF(Z$1,SUMIFS('BalSht Data'!$H$2:$H$2050,'BalSht Data'!$G$2:$G$2050,$A52,'BalSht Data'!$A$2:$A$2050,Z$1),#N/A)</f>
        <v>57936</v>
      </c>
      <c r="AA52" s="49">
        <f>IF(AA$1,SUMIFS('BalSht Data'!$H$2:$H$2050,'BalSht Data'!$G$2:$G$2050,$A52,'BalSht Data'!$A$2:$A$2050,AA$1),#N/A)</f>
        <v>64152</v>
      </c>
      <c r="AB52" s="49">
        <f>IF(AB$1,SUMIFS('BalSht Data'!$H$2:$H$2050,'BalSht Data'!$G$2:$G$2050,$A52,'BalSht Data'!$A$2:$A$2050,AB$1),#N/A)</f>
        <v>62995</v>
      </c>
      <c r="AC52" s="49">
        <f>39771+7650</f>
        <v>47421</v>
      </c>
      <c r="AD52" s="49">
        <f>IF(AD$1,SUMIFS('BalSht Data'!$H$2:$H$2050,'BalSht Data'!$G$2:$G$2050,$A52,'BalSht Data'!$A$2:$A$2050,AD$1),#N/A)</f>
        <v>64348</v>
      </c>
      <c r="AE52" s="49">
        <f>IF(AE$1,SUMIFS('BalSht Data'!$H$2:$H$2050,'BalSht Data'!$G$2:$G$2050,$A52,'BalSht Data'!$A$2:$A$2050,AE$1),#N/A)</f>
        <v>80307</v>
      </c>
      <c r="AF52" s="49">
        <f>IF(AF$1,SUMIFS('BalSht Data'!$H$2:$H$2050,'BalSht Data'!$G$2:$G$2050,$A52,'BalSht Data'!$A$2:$A$2050,AF$1),#N/A)</f>
        <v>35412</v>
      </c>
      <c r="AG52" s="49">
        <f>IF(AG$1,SUMIFS('BalSht Data'!$H$2:$H$2050,'BalSht Data'!$G$2:$G$2050,$A52,'BalSht Data'!$A$2:$A$2050,AG$1),#N/A)</f>
        <v>55247</v>
      </c>
      <c r="AH52" s="49">
        <f>IF(AH$1,SUMIFS('BalSht Data'!$H$2:$H$2050,'BalSht Data'!$G$2:$G$2050,$A52,'BalSht Data'!$A$2:$A$2050,AH$1),#N/A)</f>
        <v>43349</v>
      </c>
      <c r="AI52" s="49">
        <f>IF(AI$1,SUMIFS('BalSht Data'!$H$2:$H$2050,'BalSht Data'!$G$2:$G$2050,$A52,'BalSht Data'!$A$2:$A$2050,AI$1),#N/A)</f>
        <v>50284</v>
      </c>
      <c r="AJ52" s="49">
        <f>IF(AJ$1,SUMIFS('BalSht Data'!$H$2:$H$2050,'BalSht Data'!$G$2:$G$2050,$A52,'BalSht Data'!$A$2:$A$2050,AJ$1),#N/A)</f>
        <v>32738</v>
      </c>
      <c r="AK52" s="49">
        <f t="shared" si="12"/>
        <v>1812015</v>
      </c>
      <c r="AL52" s="49" t="e">
        <f>IF(AL$1,SUMIFS('BalSht Data'!$H$2:$H$2050,'BalSht Data'!$G$2:$G$2050,$A52,'BalSht Data'!$A$2:$A$2050,AL$1),#N/A)</f>
        <v>#N/A</v>
      </c>
      <c r="AM52" s="49" t="e">
        <f>IF(AM$1,SUMIFS('BalSht Data'!$H$2:$H$2050,'BalSht Data'!$G$2:$G$2050,$A52,'BalSht Data'!$A$2:$A$2050,AM$1),#N/A)</f>
        <v>#N/A</v>
      </c>
      <c r="AN52" s="49" t="e">
        <f>IF(AN$1,SUMIFS('BalSht Data'!$H$2:$H$2050,'BalSht Data'!$G$2:$G$2050,$A52,'BalSht Data'!$A$2:$A$2050,AN$1),#N/A)</f>
        <v>#N/A</v>
      </c>
      <c r="AO52" s="49" t="e">
        <f>IF(AO$1,SUMIFS('BalSht Data'!$H$2:$H$2050,'BalSht Data'!$G$2:$G$2050,$A52,'BalSht Data'!$A$2:$A$2050,AO$1),#N/A)</f>
        <v>#N/A</v>
      </c>
      <c r="AP52" s="49" t="e">
        <f>IF(AP$1,SUMIFS('BalSht Data'!$H$2:$H$2050,'BalSht Data'!$G$2:$G$2050,$A52,'BalSht Data'!$A$2:$A$2050,AP$1),#N/A)</f>
        <v>#N/A</v>
      </c>
      <c r="AQ52" s="49" t="e">
        <f>IF(AQ$1,SUMIFS('BalSht Data'!$H$2:$H$2050,'BalSht Data'!$G$2:$G$2050,$A52,'BalSht Data'!$A$2:$A$2050,AQ$1),#N/A)</f>
        <v>#N/A</v>
      </c>
      <c r="AR52" s="49" t="e">
        <f>IF(AR$1,SUMIFS('BalSht Data'!$H$2:$H$2050,'BalSht Data'!$G$2:$G$2050,$A52,'BalSht Data'!$A$2:$A$2050,AR$1),#N/A)</f>
        <v>#N/A</v>
      </c>
      <c r="AS52" s="49" t="e">
        <f>IF(AS$1,SUMIFS('BalSht Data'!$H$2:$H$2050,'BalSht Data'!$G$2:$G$2050,$A52,'BalSht Data'!$A$2:$A$2050,AS$1),#N/A)</f>
        <v>#N/A</v>
      </c>
      <c r="AT52" s="49" t="e">
        <f>IF(AT$1,SUMIFS('BalSht Data'!$H$2:$H$2050,'BalSht Data'!$G$2:$G$2050,$A52,'BalSht Data'!$A$2:$A$2050,AT$1),#N/A)</f>
        <v>#N/A</v>
      </c>
      <c r="AU52" s="49" t="e">
        <f>IF(AU$1,SUMIFS('BalSht Data'!$H$2:$H$2050,'BalSht Data'!$G$2:$G$2050,$A52,'BalSht Data'!$A$2:$A$2050,AU$1),#N/A)</f>
        <v>#N/A</v>
      </c>
      <c r="AV52" s="49" t="e">
        <f>IF(AV$1,SUMIFS('BalSht Data'!$H$2:$H$2050,'BalSht Data'!$G$2:$G$2050,$A52,'BalSht Data'!$A$2:$A$2050,AV$1),#N/A)</f>
        <v>#N/A</v>
      </c>
      <c r="AW52" s="49" t="e">
        <f>IF(AW$1,SUMIFS('BalSht Data'!$H$2:$H$2050,'BalSht Data'!$G$2:$G$2050,$A52,'BalSht Data'!$A$2:$A$2050,AW$1),#N/A)</f>
        <v>#N/A</v>
      </c>
      <c r="AX52" s="49" t="e">
        <f>IF(AX$1,SUMIFS('BalSht Data'!$H$2:$H$2050,'BalSht Data'!$G$2:$G$2050,$A52,'BalSht Data'!$A$2:$A$2050,AX$1),#N/A)</f>
        <v>#N/A</v>
      </c>
      <c r="AY52" s="49" t="e">
        <f>IF(AY$1,SUMIFS('BalSht Data'!$H$2:$H$2050,'BalSht Data'!$G$2:$G$2050,$A52,'BalSht Data'!$A$2:$A$2050,AY$1),#N/A)</f>
        <v>#N/A</v>
      </c>
      <c r="AZ52" s="49" t="e">
        <f>IF(AZ$1,SUMIFS('BalSht Data'!$H$2:$H$2050,'BalSht Data'!$G$2:$G$2050,$A52,'BalSht Data'!$A$2:$A$2050,AZ$1),#N/A)</f>
        <v>#N/A</v>
      </c>
      <c r="BA52" s="49" t="e">
        <f>IF(BA$1,SUMIFS('BalSht Data'!$H$2:$H$2050,'BalSht Data'!$G$2:$G$2050,$A52,'BalSht Data'!$A$2:$A$2050,BA$1),#N/A)</f>
        <v>#N/A</v>
      </c>
      <c r="BB52" s="49" t="e">
        <f>IF(BB$1,SUMIFS('BalSht Data'!$H$2:$H$2050,'BalSht Data'!$G$2:$G$2050,$A52,'BalSht Data'!$A$2:$A$2050,BB$1),#N/A)</f>
        <v>#N/A</v>
      </c>
      <c r="BC52" s="49" t="e">
        <f>IF(BC$1,SUMIFS('BalSht Data'!$H$2:$H$2050,'BalSht Data'!$G$2:$G$2050,$A52,'BalSht Data'!$A$2:$A$2050,BC$1),#N/A)</f>
        <v>#N/A</v>
      </c>
      <c r="BD52" s="49" t="e">
        <f>IF(BD$1,SUMIFS('BalSht Data'!$H$2:$H$2050,'BalSht Data'!$G$2:$G$2050,$A52,'BalSht Data'!$A$2:$A$2050,BD$1),#N/A)</f>
        <v>#N/A</v>
      </c>
      <c r="BE52" s="49" t="e">
        <f>IF(BE$1,SUMIFS('BalSht Data'!$H$2:$H$2050,'BalSht Data'!$G$2:$G$2050,$A52,'BalSht Data'!$A$2:$A$2050,BE$1),#N/A)</f>
        <v>#N/A</v>
      </c>
      <c r="BF52" s="49" t="e">
        <f>IF(BF$1,SUMIFS('BalSht Data'!$H$2:$H$2050,'BalSht Data'!$G$2:$G$2050,$A52,'BalSht Data'!$A$2:$A$2050,BF$1),#N/A)</f>
        <v>#N/A</v>
      </c>
      <c r="BG52" s="49" t="e">
        <f>IF(BG$1,SUMIFS('BalSht Data'!$H$2:$H$2050,'BalSht Data'!$G$2:$G$2050,$A52,'BalSht Data'!$A$2:$A$2050,BG$1),#N/A)</f>
        <v>#N/A</v>
      </c>
      <c r="BH52" s="49" t="e">
        <f>IF(BH$1,SUMIFS('BalSht Data'!$H$2:$H$2050,'BalSht Data'!$G$2:$G$2050,$A52,'BalSht Data'!$A$2:$A$2050,BH$1),#N/A)</f>
        <v>#N/A</v>
      </c>
      <c r="BI52" s="49" t="e">
        <f>IF(BI$1,SUMIFS('BalSht Data'!$H$2:$H$2050,'BalSht Data'!$G$2:$G$2050,$A52,'BalSht Data'!$A$2:$A$2050,BI$1),#N/A)</f>
        <v>#N/A</v>
      </c>
      <c r="BJ52" s="49" t="e">
        <f>IF(BJ$1,SUMIFS('BalSht Data'!$H$2:$H$2050,'BalSht Data'!$G$2:$G$2050,$A52,'BalSht Data'!$A$2:$A$2050,BJ$1),#N/A)</f>
        <v>#N/A</v>
      </c>
      <c r="BK52" s="49" t="e">
        <f>IF(BK$1,SUMIFS('BalSht Data'!$H$2:$H$2050,'BalSht Data'!$G$2:$G$2050,$A52,'BalSht Data'!$A$2:$A$2050,BK$1),#N/A)</f>
        <v>#N/A</v>
      </c>
      <c r="BL52" s="49" t="e">
        <f>IF(BL$1,SUMIFS('BalSht Data'!$H$2:$H$2050,'BalSht Data'!$G$2:$G$2050,$A52,'BalSht Data'!$A$2:$A$2050,BL$1),#N/A)</f>
        <v>#N/A</v>
      </c>
      <c r="BM52" s="49" t="e">
        <f>IF(BM$1,SUMIFS('BalSht Data'!$H$2:$H$2050,'BalSht Data'!$G$2:$G$2050,$A52,'BalSht Data'!$A$2:$A$2050,BM$1),#N/A)</f>
        <v>#N/A</v>
      </c>
      <c r="BN52" s="49" t="e">
        <f>IF(BN$1,SUMIFS('BalSht Data'!$H$2:$H$2050,'BalSht Data'!$G$2:$G$2050,$A52,'BalSht Data'!$A$2:$A$2050,BN$1),#N/A)</f>
        <v>#N/A</v>
      </c>
      <c r="BO52" s="49" t="e">
        <f>IF(BO$1,SUMIFS('BalSht Data'!$H$2:$H$2050,'BalSht Data'!$G$2:$G$2050,$A52,'BalSht Data'!$A$2:$A$2050,BO$1),#N/A)</f>
        <v>#N/A</v>
      </c>
      <c r="BP52" s="49" t="e">
        <f>IF(BP$1,SUMIFS('BalSht Data'!$H$2:$H$2050,'BalSht Data'!$G$2:$G$2050,$A52,'BalSht Data'!$A$2:$A$2050,BP$1),#N/A)</f>
        <v>#N/A</v>
      </c>
      <c r="BQ52" s="49" t="e">
        <f>IF(BQ$1,SUMIFS('BalSht Data'!$H$2:$H$2050,'BalSht Data'!$G$2:$G$2050,$A52,'BalSht Data'!$A$2:$A$2050,BQ$1),#N/A)</f>
        <v>#N/A</v>
      </c>
      <c r="BR52" s="49" t="e">
        <f>IF(BR$1,SUMIFS('BalSht Data'!$H$2:$H$2050,'BalSht Data'!$G$2:$G$2050,$A52,'BalSht Data'!$A$2:$A$2050,BR$1),#N/A)</f>
        <v>#N/A</v>
      </c>
      <c r="BS52" s="49" t="e">
        <f>IF(BS$1,SUMIFS('BalSht Data'!$H$2:$H$2050,'BalSht Data'!$G$2:$G$2050,$A52,'BalSht Data'!$A$2:$A$2050,BS$1),#N/A)</f>
        <v>#N/A</v>
      </c>
      <c r="BT52" s="49" t="e">
        <f>IF(BT$1,SUMIFS('BalSht Data'!$H$2:$H$2050,'BalSht Data'!$G$2:$G$2050,$A52,'BalSht Data'!$A$2:$A$2050,BT$1),#N/A)</f>
        <v>#N/A</v>
      </c>
      <c r="BU52" s="49" t="e">
        <f>IF(BU$1,SUMIFS('BalSht Data'!$H$2:$H$2050,'BalSht Data'!$G$2:$G$2050,$A52,'BalSht Data'!$A$2:$A$2050,BU$1),#N/A)</f>
        <v>#N/A</v>
      </c>
      <c r="BV52" s="49" t="e">
        <f>IF(BV$1,SUMIFS('BalSht Data'!$H$2:$H$2050,'BalSht Data'!$G$2:$G$2050,$A52,'BalSht Data'!$A$2:$A$2050,BV$1),#N/A)</f>
        <v>#N/A</v>
      </c>
      <c r="BW52" s="49" t="e">
        <f>IF(BW$1,SUMIFS('BalSht Data'!$H$2:$H$2050,'BalSht Data'!$G$2:$G$2050,$A52,'BalSht Data'!$A$2:$A$2050,BW$1),#N/A)</f>
        <v>#N/A</v>
      </c>
      <c r="BX52" s="49" t="e">
        <f>IF(BX$1,SUMIFS('BalSht Data'!$H$2:$H$2050,'BalSht Data'!$G$2:$G$2050,$A52,'BalSht Data'!$A$2:$A$2050,BX$1),#N/A)</f>
        <v>#N/A</v>
      </c>
      <c r="BY52" s="49" t="e">
        <f>IF(BY$1,SUMIFS('BalSht Data'!$H$2:$H$2050,'BalSht Data'!$G$2:$G$2050,$A52,'BalSht Data'!$A$2:$A$2050,BY$1),#N/A)</f>
        <v>#N/A</v>
      </c>
      <c r="BZ52" s="49" t="e">
        <f>IF(BZ$1,SUMIFS('BalSht Data'!$H$2:$H$2050,'BalSht Data'!$G$2:$G$2050,$A52,'BalSht Data'!$A$2:$A$2050,BZ$1),#N/A)</f>
        <v>#N/A</v>
      </c>
      <c r="CA52" s="49" t="e">
        <f>IF(CA$1,SUMIFS('BalSht Data'!$H$2:$H$2050,'BalSht Data'!$G$2:$G$2050,$A52,'BalSht Data'!$A$2:$A$2050,CA$1),#N/A)</f>
        <v>#N/A</v>
      </c>
      <c r="CB52" s="49" t="e">
        <f>IF(CB$1,SUMIFS('BalSht Data'!$H$2:$H$2050,'BalSht Data'!$G$2:$G$2050,$A52,'BalSht Data'!$A$2:$A$2050,CB$1),#N/A)</f>
        <v>#N/A</v>
      </c>
      <c r="CC52" s="49" t="e">
        <f>IF(CC$1,SUMIFS('BalSht Data'!$H$2:$H$2050,'BalSht Data'!$G$2:$G$2050,$A52,'BalSht Data'!$A$2:$A$2050,CC$1),#N/A)</f>
        <v>#N/A</v>
      </c>
      <c r="CD52" s="49" t="e">
        <f>IF(CD$1,SUMIFS('BalSht Data'!$H$2:$H$2050,'BalSht Data'!$G$2:$G$2050,$A52,'BalSht Data'!$A$2:$A$2050,CD$1),#N/A)</f>
        <v>#N/A</v>
      </c>
      <c r="CE52" s="49" t="e">
        <f>IF(CE$1,SUMIFS('BalSht Data'!$H$2:$H$2050,'BalSht Data'!$G$2:$G$2050,$A52,'BalSht Data'!$A$2:$A$2050,CE$1),#N/A)</f>
        <v>#N/A</v>
      </c>
      <c r="CF52" s="49" t="e">
        <f>IF(CF$1,SUMIFS('BalSht Data'!$H$2:$H$2050,'BalSht Data'!$G$2:$G$2050,$A52,'BalSht Data'!$A$2:$A$2050,CF$1),#N/A)</f>
        <v>#N/A</v>
      </c>
      <c r="CG52" s="49" t="e">
        <f>IF(CG$1,SUMIFS('BalSht Data'!$H$2:$H$2050,'BalSht Data'!$G$2:$G$2050,$A52,'BalSht Data'!$A$2:$A$2050,CG$1),#N/A)</f>
        <v>#N/A</v>
      </c>
      <c r="CH52" s="49" t="e">
        <f>IF(CH$1,SUMIFS('BalSht Data'!$H$2:$H$2050,'BalSht Data'!$G$2:$G$2050,$A52,'BalSht Data'!$A$2:$A$2050,CH$1),#N/A)</f>
        <v>#N/A</v>
      </c>
      <c r="CI52" s="49" t="e">
        <f>IF(CI$1,SUMIFS('BalSht Data'!$H$2:$H$2050,'BalSht Data'!$G$2:$G$2050,$A52,'BalSht Data'!$A$2:$A$2050,CI$1),#N/A)</f>
        <v>#N/A</v>
      </c>
      <c r="CJ52" s="49" t="e">
        <f>IF(CJ$1,SUMIFS('BalSht Data'!$H$2:$H$2050,'BalSht Data'!$G$2:$G$2050,$A52,'BalSht Data'!$A$2:$A$2050,CJ$1),#N/A)</f>
        <v>#N/A</v>
      </c>
      <c r="CK52" s="49" t="e">
        <f>IF(CK$1,SUMIFS('BalSht Data'!$H$2:$H$2050,'BalSht Data'!$G$2:$G$2050,$A52,'BalSht Data'!$A$2:$A$2050,CK$1),#N/A)</f>
        <v>#N/A</v>
      </c>
      <c r="CL52" s="49" t="e">
        <f>IF(CL$1,SUMIFS('BalSht Data'!$H$2:$H$2050,'BalSht Data'!$G$2:$G$2050,$A52,'BalSht Data'!$A$2:$A$2050,CL$1),#N/A)</f>
        <v>#N/A</v>
      </c>
      <c r="CM52" s="49" t="e">
        <f>IF(CM$1,SUMIFS('BalSht Data'!$H$2:$H$2050,'BalSht Data'!$G$2:$G$2050,$A52,'BalSht Data'!$A$2:$A$2050,CM$1),#N/A)</f>
        <v>#N/A</v>
      </c>
      <c r="CN52" s="49" t="e">
        <f>IF(CN$1,SUMIFS('BalSht Data'!$H$2:$H$2050,'BalSht Data'!$G$2:$G$2050,$A52,'BalSht Data'!$A$2:$A$2050,CN$1),#N/A)</f>
        <v>#N/A</v>
      </c>
      <c r="CO52" s="49" t="e">
        <f>IF(CO$1,SUMIFS('BalSht Data'!$H$2:$H$2050,'BalSht Data'!$G$2:$G$2050,$A52,'BalSht Data'!$A$2:$A$2050,CO$1),#N/A)</f>
        <v>#N/A</v>
      </c>
      <c r="CP52" s="49" t="e">
        <f>IF(CP$1,SUMIFS('BalSht Data'!$H$2:$H$2050,'BalSht Data'!$G$2:$G$2050,$A52,'BalSht Data'!$A$2:$A$2050,CP$1),#N/A)</f>
        <v>#N/A</v>
      </c>
      <c r="CQ52" s="49" t="e">
        <f>IF(CQ$1,SUMIFS('BalSht Data'!$H$2:$H$2050,'BalSht Data'!$G$2:$G$2050,$A52,'BalSht Data'!$A$2:$A$2050,CQ$1),#N/A)</f>
        <v>#N/A</v>
      </c>
      <c r="CR52" s="49" t="e">
        <f>IF(CR$1,SUMIFS('BalSht Data'!$H$2:$H$2050,'BalSht Data'!$G$2:$G$2050,$A52,'BalSht Data'!$A$2:$A$2050,CR$1),#N/A)</f>
        <v>#N/A</v>
      </c>
      <c r="CS52" s="49" t="e">
        <f>IF(CS$1,SUMIFS('BalSht Data'!$H$2:$H$2050,'BalSht Data'!$G$2:$G$2050,$A52,'BalSht Data'!$A$2:$A$2050,CS$1),#N/A)</f>
        <v>#N/A</v>
      </c>
      <c r="CT52" s="49" t="e">
        <f>IF(CT$1,SUMIFS('BalSht Data'!$H$2:$H$2050,'BalSht Data'!$G$2:$G$2050,$A52,'BalSht Data'!$A$2:$A$2050,CT$1),#N/A)</f>
        <v>#N/A</v>
      </c>
      <c r="CU52" s="49" t="e">
        <f>IF(CU$1,SUMIFS('BalSht Data'!$H$2:$H$2050,'BalSht Data'!$G$2:$G$2050,$A52,'BalSht Data'!$A$2:$A$2050,CU$1),#N/A)</f>
        <v>#N/A</v>
      </c>
      <c r="CV52" s="49" t="e">
        <f>IF(CV$1,SUMIFS('BalSht Data'!$H$2:$H$2050,'BalSht Data'!$G$2:$G$2050,$A52,'BalSht Data'!$A$2:$A$2050,CV$1),#N/A)</f>
        <v>#N/A</v>
      </c>
      <c r="CW52" s="49" t="e">
        <f>IF(CW$1,SUMIFS('BalSht Data'!$H$2:$H$2050,'BalSht Data'!$G$2:$G$2050,$A52,'BalSht Data'!$A$2:$A$2050,CW$1),#N/A)</f>
        <v>#N/A</v>
      </c>
      <c r="CX52" s="49" t="e">
        <f>IF(CX$1,SUMIFS('BalSht Data'!$H$2:$H$2050,'BalSht Data'!$G$2:$G$2050,$A52,'BalSht Data'!$A$2:$A$2050,CX$1),#N/A)</f>
        <v>#N/A</v>
      </c>
      <c r="CY52" s="49" t="e">
        <f>IF(CY$1,SUMIFS('BalSht Data'!$H$2:$H$2050,'BalSht Data'!$G$2:$G$2050,$A52,'BalSht Data'!$A$2:$A$2050,CY$1),#N/A)</f>
        <v>#N/A</v>
      </c>
      <c r="CZ52" s="49" t="e">
        <f>IF(CZ$1,SUMIFS('BalSht Data'!$H$2:$H$2050,'BalSht Data'!$G$2:$G$2050,$A52,'BalSht Data'!$A$2:$A$2050,CZ$1),#N/A)</f>
        <v>#N/A</v>
      </c>
      <c r="DA52" s="49" t="e">
        <f>IF(DA$1,SUMIFS('BalSht Data'!$H$2:$H$2050,'BalSht Data'!$G$2:$G$2050,$A52,'BalSht Data'!$A$2:$A$2050,DA$1),#N/A)</f>
        <v>#N/A</v>
      </c>
      <c r="DB52" s="49"/>
      <c r="DC52" s="49"/>
    </row>
    <row r="53" spans="1:107" s="40" customFormat="1" x14ac:dyDescent="0.2">
      <c r="A53" s="6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row>
    <row r="54" spans="1:107" s="40" customFormat="1" x14ac:dyDescent="0.2">
      <c r="A54" s="65" t="s">
        <v>159</v>
      </c>
      <c r="B54" s="40">
        <f>SUM((B40:B52))</f>
        <v>3652419</v>
      </c>
      <c r="C54" s="40">
        <f>SUM((C40:C52))</f>
        <v>2762615</v>
      </c>
      <c r="D54" s="40">
        <f t="shared" ref="D54:BO54" si="13">SUM((D40:D52))</f>
        <v>4767992</v>
      </c>
      <c r="E54" s="40">
        <f t="shared" si="13"/>
        <v>3191362</v>
      </c>
      <c r="F54" s="40">
        <f t="shared" si="13"/>
        <v>5627697</v>
      </c>
      <c r="G54" s="40">
        <f t="shared" si="13"/>
        <v>5996425</v>
      </c>
      <c r="H54" s="40">
        <f t="shared" si="13"/>
        <v>10002076</v>
      </c>
      <c r="I54" s="40">
        <f t="shared" si="13"/>
        <v>7625223</v>
      </c>
      <c r="J54" s="40">
        <f t="shared" si="13"/>
        <v>12644948</v>
      </c>
      <c r="K54" s="40">
        <f t="shared" si="13"/>
        <v>12721594</v>
      </c>
      <c r="L54" s="40">
        <f t="shared" si="13"/>
        <v>8701388</v>
      </c>
      <c r="M54" s="40">
        <f t="shared" si="13"/>
        <v>9094678</v>
      </c>
      <c r="N54" s="40">
        <f t="shared" si="13"/>
        <v>28282381</v>
      </c>
      <c r="O54" s="40">
        <f t="shared" si="13"/>
        <v>8599333</v>
      </c>
      <c r="P54" s="40">
        <f t="shared" si="13"/>
        <v>5548619</v>
      </c>
      <c r="Q54" s="40">
        <f t="shared" si="13"/>
        <v>8567031</v>
      </c>
      <c r="R54" s="40">
        <f t="shared" si="13"/>
        <v>6503942</v>
      </c>
      <c r="S54" s="40">
        <f t="shared" si="13"/>
        <v>8210421</v>
      </c>
      <c r="T54" s="40">
        <f t="shared" si="13"/>
        <v>2297626</v>
      </c>
      <c r="U54" s="40">
        <f t="shared" si="13"/>
        <v>3817743</v>
      </c>
      <c r="V54" s="40">
        <f t="shared" si="13"/>
        <v>2305019</v>
      </c>
      <c r="W54" s="40">
        <f t="shared" si="13"/>
        <v>6675255</v>
      </c>
      <c r="X54" s="40">
        <f t="shared" si="13"/>
        <v>1506807</v>
      </c>
      <c r="Y54" s="40">
        <f t="shared" si="13"/>
        <v>7355700</v>
      </c>
      <c r="Z54" s="40">
        <f t="shared" si="13"/>
        <v>7530291</v>
      </c>
      <c r="AA54" s="40">
        <f t="shared" si="13"/>
        <v>3471758</v>
      </c>
      <c r="AB54" s="40">
        <f t="shared" si="13"/>
        <v>4385871</v>
      </c>
      <c r="AC54" s="40">
        <f t="shared" si="13"/>
        <v>5768693</v>
      </c>
      <c r="AD54" s="40">
        <f t="shared" si="13"/>
        <v>7447502</v>
      </c>
      <c r="AE54" s="40">
        <f t="shared" si="13"/>
        <v>8978407</v>
      </c>
      <c r="AF54" s="40">
        <f t="shared" si="13"/>
        <v>3233538</v>
      </c>
      <c r="AG54" s="40">
        <f t="shared" si="13"/>
        <v>7189877</v>
      </c>
      <c r="AH54" s="40">
        <f t="shared" si="13"/>
        <v>4779657</v>
      </c>
      <c r="AI54" s="40">
        <f t="shared" si="13"/>
        <v>4043934</v>
      </c>
      <c r="AJ54" s="40">
        <f t="shared" si="13"/>
        <v>4410054</v>
      </c>
      <c r="AK54" s="40">
        <f t="shared" si="13"/>
        <v>237697876</v>
      </c>
      <c r="AL54" s="40" t="e">
        <f t="shared" si="13"/>
        <v>#N/A</v>
      </c>
      <c r="AM54" s="40" t="e">
        <f t="shared" si="13"/>
        <v>#N/A</v>
      </c>
      <c r="AN54" s="40" t="e">
        <f t="shared" si="13"/>
        <v>#N/A</v>
      </c>
      <c r="AO54" s="40" t="e">
        <f t="shared" si="13"/>
        <v>#N/A</v>
      </c>
      <c r="AP54" s="40" t="e">
        <f t="shared" si="13"/>
        <v>#N/A</v>
      </c>
      <c r="AQ54" s="40" t="e">
        <f t="shared" si="13"/>
        <v>#N/A</v>
      </c>
      <c r="AR54" s="40" t="e">
        <f t="shared" si="13"/>
        <v>#N/A</v>
      </c>
      <c r="AS54" s="40" t="e">
        <f t="shared" si="13"/>
        <v>#N/A</v>
      </c>
      <c r="AT54" s="40" t="e">
        <f t="shared" si="13"/>
        <v>#N/A</v>
      </c>
      <c r="AU54" s="40" t="e">
        <f t="shared" si="13"/>
        <v>#N/A</v>
      </c>
      <c r="AV54" s="40" t="e">
        <f t="shared" si="13"/>
        <v>#N/A</v>
      </c>
      <c r="AW54" s="40" t="e">
        <f t="shared" si="13"/>
        <v>#N/A</v>
      </c>
      <c r="AX54" s="40" t="e">
        <f t="shared" si="13"/>
        <v>#N/A</v>
      </c>
      <c r="AY54" s="40" t="e">
        <f t="shared" si="13"/>
        <v>#N/A</v>
      </c>
      <c r="AZ54" s="40" t="e">
        <f t="shared" si="13"/>
        <v>#N/A</v>
      </c>
      <c r="BA54" s="40" t="e">
        <f t="shared" si="13"/>
        <v>#N/A</v>
      </c>
      <c r="BB54" s="40" t="e">
        <f t="shared" si="13"/>
        <v>#N/A</v>
      </c>
      <c r="BC54" s="40" t="e">
        <f t="shared" si="13"/>
        <v>#N/A</v>
      </c>
      <c r="BD54" s="40" t="e">
        <f t="shared" si="13"/>
        <v>#N/A</v>
      </c>
      <c r="BE54" s="40" t="e">
        <f t="shared" si="13"/>
        <v>#N/A</v>
      </c>
      <c r="BF54" s="40" t="e">
        <f t="shared" si="13"/>
        <v>#N/A</v>
      </c>
      <c r="BG54" s="40" t="e">
        <f t="shared" si="13"/>
        <v>#N/A</v>
      </c>
      <c r="BH54" s="40" t="e">
        <f t="shared" si="13"/>
        <v>#N/A</v>
      </c>
      <c r="BI54" s="40" t="e">
        <f t="shared" si="13"/>
        <v>#N/A</v>
      </c>
      <c r="BJ54" s="40" t="e">
        <f t="shared" si="13"/>
        <v>#N/A</v>
      </c>
      <c r="BK54" s="40" t="e">
        <f t="shared" si="13"/>
        <v>#N/A</v>
      </c>
      <c r="BL54" s="40" t="e">
        <f t="shared" si="13"/>
        <v>#N/A</v>
      </c>
      <c r="BM54" s="40" t="e">
        <f t="shared" si="13"/>
        <v>#N/A</v>
      </c>
      <c r="BN54" s="40" t="e">
        <f t="shared" si="13"/>
        <v>#N/A</v>
      </c>
      <c r="BO54" s="40" t="e">
        <f t="shared" si="13"/>
        <v>#N/A</v>
      </c>
      <c r="BP54" s="40" t="e">
        <f t="shared" ref="BP54:DA54" si="14">SUM((BP40:BP52))</f>
        <v>#N/A</v>
      </c>
      <c r="BQ54" s="40" t="e">
        <f t="shared" si="14"/>
        <v>#N/A</v>
      </c>
      <c r="BR54" s="40" t="e">
        <f t="shared" si="14"/>
        <v>#N/A</v>
      </c>
      <c r="BS54" s="40" t="e">
        <f t="shared" si="14"/>
        <v>#N/A</v>
      </c>
      <c r="BT54" s="40" t="e">
        <f t="shared" si="14"/>
        <v>#N/A</v>
      </c>
      <c r="BU54" s="40" t="e">
        <f t="shared" si="14"/>
        <v>#N/A</v>
      </c>
      <c r="BV54" s="40" t="e">
        <f t="shared" si="14"/>
        <v>#N/A</v>
      </c>
      <c r="BW54" s="40" t="e">
        <f t="shared" si="14"/>
        <v>#N/A</v>
      </c>
      <c r="BX54" s="40" t="e">
        <f t="shared" si="14"/>
        <v>#N/A</v>
      </c>
      <c r="BY54" s="40" t="e">
        <f t="shared" si="14"/>
        <v>#N/A</v>
      </c>
      <c r="BZ54" s="40" t="e">
        <f t="shared" si="14"/>
        <v>#N/A</v>
      </c>
      <c r="CA54" s="40" t="e">
        <f t="shared" si="14"/>
        <v>#N/A</v>
      </c>
      <c r="CB54" s="40" t="e">
        <f t="shared" si="14"/>
        <v>#N/A</v>
      </c>
      <c r="CC54" s="40" t="e">
        <f t="shared" si="14"/>
        <v>#N/A</v>
      </c>
      <c r="CD54" s="40" t="e">
        <f t="shared" si="14"/>
        <v>#N/A</v>
      </c>
      <c r="CE54" s="40" t="e">
        <f t="shared" si="14"/>
        <v>#N/A</v>
      </c>
      <c r="CF54" s="40" t="e">
        <f t="shared" si="14"/>
        <v>#N/A</v>
      </c>
      <c r="CG54" s="40" t="e">
        <f t="shared" si="14"/>
        <v>#N/A</v>
      </c>
      <c r="CH54" s="40" t="e">
        <f t="shared" si="14"/>
        <v>#N/A</v>
      </c>
      <c r="CI54" s="40" t="e">
        <f t="shared" si="14"/>
        <v>#N/A</v>
      </c>
      <c r="CJ54" s="40" t="e">
        <f t="shared" si="14"/>
        <v>#N/A</v>
      </c>
      <c r="CK54" s="40" t="e">
        <f t="shared" si="14"/>
        <v>#N/A</v>
      </c>
      <c r="CL54" s="40" t="e">
        <f t="shared" si="14"/>
        <v>#N/A</v>
      </c>
      <c r="CM54" s="40" t="e">
        <f t="shared" si="14"/>
        <v>#N/A</v>
      </c>
      <c r="CN54" s="40" t="e">
        <f t="shared" si="14"/>
        <v>#N/A</v>
      </c>
      <c r="CO54" s="40" t="e">
        <f t="shared" si="14"/>
        <v>#N/A</v>
      </c>
      <c r="CP54" s="40" t="e">
        <f t="shared" si="14"/>
        <v>#N/A</v>
      </c>
      <c r="CQ54" s="40" t="e">
        <f t="shared" si="14"/>
        <v>#N/A</v>
      </c>
      <c r="CR54" s="40" t="e">
        <f t="shared" si="14"/>
        <v>#N/A</v>
      </c>
      <c r="CS54" s="40" t="e">
        <f t="shared" si="14"/>
        <v>#N/A</v>
      </c>
      <c r="CT54" s="40" t="e">
        <f t="shared" si="14"/>
        <v>#N/A</v>
      </c>
      <c r="CU54" s="40" t="e">
        <f t="shared" si="14"/>
        <v>#N/A</v>
      </c>
      <c r="CV54" s="40" t="e">
        <f t="shared" si="14"/>
        <v>#N/A</v>
      </c>
      <c r="CW54" s="40" t="e">
        <f t="shared" si="14"/>
        <v>#N/A</v>
      </c>
      <c r="CX54" s="40" t="e">
        <f t="shared" si="14"/>
        <v>#N/A</v>
      </c>
      <c r="CY54" s="40" t="e">
        <f t="shared" si="14"/>
        <v>#N/A</v>
      </c>
      <c r="CZ54" s="40" t="e">
        <f t="shared" si="14"/>
        <v>#N/A</v>
      </c>
      <c r="DA54" s="40" t="e">
        <f t="shared" si="14"/>
        <v>#N/A</v>
      </c>
    </row>
    <row r="55" spans="1:107" s="40" customFormat="1" x14ac:dyDescent="0.2">
      <c r="A55" s="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row>
    <row r="56" spans="1:107" s="42" customFormat="1" ht="15.75" thickBot="1" x14ac:dyDescent="0.4">
      <c r="A56" s="61" t="s">
        <v>160</v>
      </c>
      <c r="B56" s="49">
        <f>IF(B$1,(SUM(SUMIFS('BalSht Data'!$H$2:$H$2050,'BalSht Data'!$G$2:$G$2050,$A56,'BalSht Data'!$A$2:$A$2050,B$1),INDEX(IncStmt!$B$11:AS$37,MATCH("NET INCOME / LOSS",IncStmt!$A$11:$A$37,0),MATCH(B1,IncStmt!$B$1:$AT$1,0)))),#N/A)</f>
        <v>-831528</v>
      </c>
      <c r="C56" s="49">
        <f>IF(C$1,(SUM(SUMIFS('BalSht Data'!$H$2:$H$2050,'BalSht Data'!$G$2:$G$2050,$A56,'BalSht Data'!$A$2:$A$2050,C$1),INDEX(IncStmt!$B$11:AT$37,MATCH("NET INCOME / LOSS",IncStmt!$A$11:$A$37,0),MATCH(C1,IncStmt!$B$1:$AT$1,0)))),#N/A)</f>
        <v>322406</v>
      </c>
      <c r="D56" s="49">
        <f>IF(D$1,(SUM(SUMIFS('BalSht Data'!$H$2:$H$2050,'BalSht Data'!$G$2:$G$2050,$A56,'BalSht Data'!$A$2:$A$2050,D$1),INDEX(IncStmt!$B$11:AU$37,MATCH("NET INCOME / LOSS",IncStmt!$A$11:$A$37,0),MATCH(D1,IncStmt!$B$1:$AT$1,0)))),#N/A)</f>
        <v>-693239</v>
      </c>
      <c r="E56" s="49">
        <f>IF(E$1,(SUM(SUMIFS('BalSht Data'!$H$2:$H$2050,'BalSht Data'!$G$2:$G$2050,$A56,'BalSht Data'!$A$2:$A$2050,E$1),INDEX(IncStmt!$B$11:AV$37,MATCH("NET INCOME / LOSS",IncStmt!$A$11:$A$37,0),MATCH(E1,IncStmt!$B$1:$AT$1,0)))),#N/A)</f>
        <v>4090121</v>
      </c>
      <c r="F56" s="82">
        <f>IF(F$1,(SUM(SUMIFS('BalSht Data'!$H$2:$H$2050,'BalSht Data'!$G$2:$G$2050,$A56,'BalSht Data'!$A$2:$A$2050,F$1),INDEX(IncStmt!$B$11:AW$37,MATCH("NET INCOME / LOSS",IncStmt!$A$11:$A$37,0),MATCH(F1,IncStmt!$B$1:$AT$1,0)))),#N/A)</f>
        <v>2073370</v>
      </c>
      <c r="G56" s="49">
        <f>IF(G$1,(SUM(SUMIFS('BalSht Data'!$H$2:$H$2050,'BalSht Data'!$G$2:$G$2050,$A56,'BalSht Data'!$A$2:$A$2050,G$1),INDEX(IncStmt!$B$11:AX$37,MATCH("NET INCOME / LOSS",IncStmt!$A$11:$A$37,0),MATCH(G1,IncStmt!$B$1:$AT$1,0)))),#N/A)</f>
        <v>-2882251</v>
      </c>
      <c r="H56" s="49">
        <f>IF(H$1,(SUM(SUMIFS('BalSht Data'!$H$2:$H$2050,'BalSht Data'!$G$2:$G$2050,$A56,'BalSht Data'!$A$2:$A$2050,H$1),INDEX(IncStmt!$B$11:AY$37,MATCH("NET INCOME / LOSS",IncStmt!$A$11:$A$37,0),MATCH(H1,IncStmt!$B$1:$AT$1,0)))),#N/A)</f>
        <v>-1649028</v>
      </c>
      <c r="I56" s="49">
        <f>IF(I$1,(SUM(SUMIFS('BalSht Data'!$H$2:$H$2050,'BalSht Data'!$G$2:$G$2050,$A56,'BalSht Data'!$A$2:$A$2050,I$1),INDEX(IncStmt!$B$11:AZ$37,MATCH("NET INCOME / LOSS",IncStmt!$A$11:$A$37,0),MATCH(I1,IncStmt!$B$1:$AT$1,0)))),#N/A)</f>
        <v>-4147702</v>
      </c>
      <c r="J56" s="49">
        <f>IF(J$1,(SUM(SUMIFS('BalSht Data'!$H$2:$H$2050,'BalSht Data'!$G$2:$G$2050,$A56,'BalSht Data'!$A$2:$A$2050,J$1),INDEX(IncStmt!$B$11:BA$37,MATCH("NET INCOME / LOSS",IncStmt!$A$11:$A$37,0),MATCH(J1,IncStmt!$B$1:$AT$1,0)))),#N/A)</f>
        <v>-6348742</v>
      </c>
      <c r="K56" s="49">
        <f>IF(K$1,(SUM(SUMIFS('BalSht Data'!$H$2:$H$2050,'BalSht Data'!$G$2:$G$2050,$A56,'BalSht Data'!$A$2:$A$2050,K$1),INDEX(IncStmt!$B$11:BB$37,MATCH("NET INCOME / LOSS",IncStmt!$A$11:$A$37,0),MATCH(K1,IncStmt!$B$1:$AT$1,0)))),#N/A)</f>
        <v>-1935966</v>
      </c>
      <c r="L56" s="49">
        <f>IF(L$1,(SUM(SUMIFS('BalSht Data'!$H$2:$H$2050,'BalSht Data'!$G$2:$G$2050,$A56,'BalSht Data'!$A$2:$A$2050,L$1),INDEX(IncStmt!$B$11:BC$37,MATCH("NET INCOME / LOSS",IncStmt!$A$11:$A$37,0),MATCH(L1,IncStmt!$B$1:$AT$1,0)))),#N/A)</f>
        <v>-3434436</v>
      </c>
      <c r="M56" s="49">
        <f>IF(M$1,(SUM(SUMIFS('BalSht Data'!$H$2:$H$2050,'BalSht Data'!$G$2:$G$2050,$A56,'BalSht Data'!$A$2:$A$2050,M$1),INDEX(IncStmt!$B$11:BD$37,MATCH("NET INCOME / LOSS",IncStmt!$A$11:$A$37,0),MATCH(M1,IncStmt!$B$1:$AT$1,0)))),#N/A)</f>
        <v>-4172282</v>
      </c>
      <c r="N56" s="49">
        <f>IF(N$1,(SUM(SUMIFS('BalSht Data'!$H$2:$H$2050,'BalSht Data'!$G$2:$G$2050,$A56,'BalSht Data'!$A$2:$A$2050,N$1),INDEX(IncStmt!$B$11:BE$37,MATCH("NET INCOME / LOSS",IncStmt!$A$11:$A$37,0),MATCH(N1,IncStmt!$B$1:$AT$1,0)))),#N/A)</f>
        <v>-14992282</v>
      </c>
      <c r="O56" s="49">
        <f>IF(O$1,(SUM(SUMIFS('BalSht Data'!$H$2:$H$2050,'BalSht Data'!$G$2:$G$2050,$A56,'BalSht Data'!$A$2:$A$2050,O$1),INDEX(IncStmt!$B$11:BF$37,MATCH("NET INCOME / LOSS",IncStmt!$A$11:$A$37,0),MATCH(O1,IncStmt!$B$1:$AT$1,0)))),#N/A)</f>
        <v>-2431320</v>
      </c>
      <c r="P56" s="49">
        <f>IF(P$1,(SUM(SUMIFS('BalSht Data'!$H$2:$H$2050,'BalSht Data'!$G$2:$G$2050,$A56,'BalSht Data'!$A$2:$A$2050,P$1),INDEX(IncStmt!$B$11:BG$37,MATCH("NET INCOME / LOSS",IncStmt!$A$11:$A$37,0),MATCH(P1,IncStmt!$B$1:$AT$1,0)))),#N/A)</f>
        <v>-1938450</v>
      </c>
      <c r="Q56" s="49">
        <f>IF(Q$1,(SUM(SUMIFS('BalSht Data'!$H$2:$H$2050,'BalSht Data'!$G$2:$G$2050,$A56,'BalSht Data'!$A$2:$A$2050,Q$1),INDEX(IncStmt!$B$11:BH$37,MATCH("NET INCOME / LOSS",IncStmt!$A$11:$A$37,0),MATCH(Q1,IncStmt!$B$1:$AT$1,0)))),#N/A)</f>
        <v>-3565524</v>
      </c>
      <c r="R56" s="49">
        <f>IF(R$1,(SUM(SUMIFS('BalSht Data'!$H$2:$H$2050,'BalSht Data'!$G$2:$G$2050,$A56,'BalSht Data'!$A$2:$A$2050,R$1),INDEX(IncStmt!$B$11:BI$37,MATCH("NET INCOME / LOSS",IncStmt!$A$11:$A$37,0),MATCH(R1,IncStmt!$B$1:$AT$1,0)))),#N/A)</f>
        <v>-2172669</v>
      </c>
      <c r="S56" s="49">
        <f>IF(S$1,(SUM(SUMIFS('BalSht Data'!$H$2:$H$2050,'BalSht Data'!$G$2:$G$2050,$A56,'BalSht Data'!$A$2:$A$2050,S$1),INDEX(IncStmt!$B$11:BJ$37,MATCH("NET INCOME / LOSS",IncStmt!$A$11:$A$37,0),MATCH(S1,IncStmt!$B$1:$AT$1,0)))),#N/A)</f>
        <v>527663</v>
      </c>
      <c r="T56" s="49">
        <f>IF(T$1,(SUM(SUMIFS('BalSht Data'!$H$2:$H$2050,'BalSht Data'!$G$2:$G$2050,$A56,'BalSht Data'!$A$2:$A$2050,T$1),INDEX(IncStmt!$B$11:BK$37,MATCH("NET INCOME / LOSS",IncStmt!$A$11:$A$37,0),MATCH(T1,IncStmt!$B$1:$AT$1,0)))),#N/A)</f>
        <v>6614294</v>
      </c>
      <c r="U56" s="49">
        <f>IF(U$1,(SUM(SUMIFS('BalSht Data'!$H$2:$H$2050,'BalSht Data'!$G$2:$G$2050,$A56,'BalSht Data'!$A$2:$A$2050,U$1),INDEX(IncStmt!$B$11:BL$37,MATCH("NET INCOME / LOSS",IncStmt!$A$11:$A$37,0),MATCH(U1,IncStmt!$B$1:$AT$1,0)))),#N/A)</f>
        <v>1576005</v>
      </c>
      <c r="V56" s="49">
        <f>IF(V$1,(SUM(SUMIFS('BalSht Data'!$H$2:$H$2050,'BalSht Data'!$G$2:$G$2050,$A56,'BalSht Data'!$A$2:$A$2050,V$1),INDEX(IncStmt!$B$11:BM$37,MATCH("NET INCOME / LOSS",IncStmt!$A$11:$A$37,0),MATCH(V1,IncStmt!$B$1:$AT$1,0)))),#N/A)</f>
        <v>6809628</v>
      </c>
      <c r="W56" s="49">
        <f>IF(W$1,(SUM(SUMIFS('BalSht Data'!$H$2:$H$2050,'BalSht Data'!$G$2:$G$2050,$A56,'BalSht Data'!$A$2:$A$2050,W$1),INDEX(IncStmt!$B$11:BN$37,MATCH("NET INCOME / LOSS",IncStmt!$A$11:$A$37,0),MATCH(W1,IncStmt!$B$1:$AT$1,0)))),#N/A)</f>
        <v>865650</v>
      </c>
      <c r="X56" s="49">
        <f>IF(X$1,(SUM(SUMIFS('BalSht Data'!$H$2:$H$2050,'BalSht Data'!$G$2:$G$2050,$A56,'BalSht Data'!$A$2:$A$2050,X$1),INDEX(IncStmt!$B$11:BO$37,MATCH("NET INCOME / LOSS",IncStmt!$A$11:$A$37,0),MATCH(X1,IncStmt!$B$1:$AT$1,0)))),#N/A)</f>
        <v>5823580</v>
      </c>
      <c r="Y56" s="49">
        <f>IF(Y$1,(SUM(SUMIFS('BalSht Data'!$H$2:$H$2050,'BalSht Data'!$G$2:$G$2050,$A56,'BalSht Data'!$A$2:$A$2050,Y$1),INDEX(IncStmt!$B$11:BP$37,MATCH("NET INCOME / LOSS",IncStmt!$A$11:$A$37,0),MATCH(Y1,IncStmt!$B$1:$AT$1,0)))),#N/A)</f>
        <v>840890</v>
      </c>
      <c r="Z56" s="49">
        <f>IF(Z$1,(SUM(SUMIFS('BalSht Data'!$H$2:$H$2050,'BalSht Data'!$G$2:$G$2050,$A56,'BalSht Data'!$A$2:$A$2050,Z$1),INDEX(IncStmt!$B$11:BQ$37,MATCH("NET INCOME / LOSS",IncStmt!$A$11:$A$37,0),MATCH(Z1,IncStmt!$B$1:$AT$1,0)))),#N/A)</f>
        <v>983087</v>
      </c>
      <c r="AA56" s="49">
        <f>IF(AA$1,(SUM(SUMIFS('BalSht Data'!$H$2:$H$2050,'BalSht Data'!$G$2:$G$2050,$A56,'BalSht Data'!$A$2:$A$2050,AA$1),INDEX(IncStmt!$B$11:BR$37,MATCH("NET INCOME / LOSS",IncStmt!$A$11:$A$37,0),MATCH(AA1,IncStmt!$B$1:$AT$1,0)))),#N/A)</f>
        <v>2333866</v>
      </c>
      <c r="AB56" s="49">
        <f>IF(AB$1,(SUM(SUMIFS('BalSht Data'!$H$2:$H$2050,'BalSht Data'!$G$2:$G$2050,$A56,'BalSht Data'!$A$2:$A$2050,AB$1),INDEX(IncStmt!$B$11:BS$37,MATCH("NET INCOME / LOSS",IncStmt!$A$11:$A$37,0),MATCH(AB1,IncStmt!$B$1:$AT$1,0)))),#N/A)</f>
        <v>1411621</v>
      </c>
      <c r="AC56" s="75">
        <f>7195776</f>
        <v>7195776</v>
      </c>
      <c r="AD56" s="49">
        <f>IF(AD$1,(SUM(SUMIFS('BalSht Data'!$H$2:$H$2050,'BalSht Data'!$G$2:$G$2050,$A56,'BalSht Data'!$A$2:$A$2050,AD$1),INDEX(IncStmt!$B$11:BU$37,MATCH("NET INCOME / LOSS",IncStmt!$A$11:$A$37,0),MATCH(AD1,IncStmt!$B$1:$AT$1,0)))),#N/A)</f>
        <v>226358</v>
      </c>
      <c r="AE56" s="49">
        <f>IF(AE$1,(SUM(SUMIFS('BalSht Data'!$H$2:$H$2050,'BalSht Data'!$G$2:$G$2050,$A56,'BalSht Data'!$A$2:$A$2050,AE$1),INDEX(IncStmt!$B$11:BV$37,MATCH("NET INCOME / LOSS",IncStmt!$A$11:$A$37,0),MATCH(AE1,IncStmt!$B$1:$AT$1,0)))),#N/A)</f>
        <v>888220</v>
      </c>
      <c r="AF56" s="49">
        <f>IF(AF$1,(SUM(SUMIFS('BalSht Data'!$H$2:$H$2050,'BalSht Data'!$G$2:$G$2050,$A56,'BalSht Data'!$A$2:$A$2050,AF$1),INDEX(IncStmt!$B$11:BW$37,MATCH("NET INCOME / LOSS",IncStmt!$A$11:$A$37,0),MATCH(AF1,IncStmt!$B$1:$AT$1,0)))),#N/A)</f>
        <v>4788816</v>
      </c>
      <c r="AG56" s="49">
        <f>IF(AG$1,(SUM(SUMIFS('BalSht Data'!$H$2:$H$2050,'BalSht Data'!$G$2:$G$2050,$A56,'BalSht Data'!$A$2:$A$2050,AG$1),INDEX(IncStmt!$B$11:BX$37,MATCH("NET INCOME / LOSS",IncStmt!$A$11:$A$37,0),MATCH(AG1,IncStmt!$B$1:$AT$1,0)))),#N/A)</f>
        <v>4716366</v>
      </c>
      <c r="AH56" s="49">
        <f>IF(AH$1,(SUM(SUMIFS('BalSht Data'!$H$2:$H$2050,'BalSht Data'!$G$2:$G$2050,$A56,'BalSht Data'!$A$2:$A$2050,AH$1),INDEX(IncStmt!$B$11:BY$37,MATCH("NET INCOME / LOSS",IncStmt!$A$11:$A$37,0),MATCH(AH1,IncStmt!$B$1:$AT$1,0)))),#N/A)</f>
        <v>2608304</v>
      </c>
      <c r="AI56" s="49">
        <f>IF(AI$1,(SUM(SUMIFS('BalSht Data'!$H$2:$H$2050,'BalSht Data'!$G$2:$G$2050,$A56,'BalSht Data'!$A$2:$A$2050,AI$1),INDEX(IncStmt!$B$11:BZ$37,MATCH("NET INCOME / LOSS",IncStmt!$A$11:$A$37,0),MATCH(AI1,IncStmt!$B$1:$AT$1,0)))),#N/A)</f>
        <v>3314779</v>
      </c>
      <c r="AJ56" s="49">
        <f>IF(AJ$1,(SUM(SUMIFS('BalSht Data'!$H$2:$H$2050,'BalSht Data'!$G$2:$G$2050,$A56,'BalSht Data'!$A$2:$A$2050,AJ$1),INDEX(IncStmt!$B$11:CA$37,MATCH("NET INCOME / LOSS",IncStmt!$A$11:$A$37,0),MATCH(AJ1,IncStmt!$B$1:$AT$1,0)))),#N/A)</f>
        <v>3328422</v>
      </c>
      <c r="AK56" s="49">
        <f>SUM(B56:AJ56)</f>
        <v>10143803</v>
      </c>
      <c r="AL56" s="49" t="e">
        <f>IF(AL$1,(SUM(SUMIFS('BalSht Data'!$H$2:$H$2050,'BalSht Data'!$G$2:$G$2050,$A56,'BalSht Data'!$A$2:$A$2050,AL$1),INDEX(IncStmt!$B$11:CB$37,MATCH("NET INCOME / LOSS",IncStmt!$A$11:$A$37,0),MATCH(AL1,IncStmt!$B$1:$AT$1,0)))),#N/A)</f>
        <v>#N/A</v>
      </c>
      <c r="AM56" s="49" t="e">
        <f>IF(AM$1,(SUM(SUMIFS('BalSht Data'!$H$2:$H$2050,'BalSht Data'!$G$2:$G$2050,$A56,'BalSht Data'!$A$2:$A$2050,AM$1),INDEX(IncStmt!$B$11:CC$37,MATCH("NET INCOME / LOSS",IncStmt!$A$11:$A$37,0),MATCH(AM1,IncStmt!$B$1:$AT$1,0)))),#N/A)</f>
        <v>#N/A</v>
      </c>
      <c r="AN56" s="49" t="e">
        <f>IF(AN$1,(SUM(SUMIFS('BalSht Data'!$H$2:$H$2050,'BalSht Data'!$G$2:$G$2050,$A56,'BalSht Data'!$A$2:$A$2050,AN$1),INDEX(IncStmt!$B$11:CD$37,MATCH("NET INCOME / LOSS",IncStmt!$A$11:$A$37,0),MATCH(AN1,IncStmt!$B$1:$AT$1,0)))),#N/A)</f>
        <v>#N/A</v>
      </c>
      <c r="AO56" s="49" t="e">
        <f>IF(AO$1,(SUM(SUMIFS('BalSht Data'!$H$2:$H$2050,'BalSht Data'!$G$2:$G$2050,$A56,'BalSht Data'!$A$2:$A$2050,AO$1),INDEX(IncStmt!$B$11:CE$37,MATCH("NET INCOME / LOSS",IncStmt!$A$11:$A$37,0),MATCH(AO1,IncStmt!$B$1:$AT$1,0)))),#N/A)</f>
        <v>#N/A</v>
      </c>
      <c r="AP56" s="49" t="e">
        <f>IF(AP$1,(SUM(SUMIFS('BalSht Data'!$H$2:$H$2050,'BalSht Data'!$G$2:$G$2050,$A56,'BalSht Data'!$A$2:$A$2050,AP$1),INDEX(IncStmt!$B$11:CF$37,MATCH("NET INCOME / LOSS",IncStmt!$A$11:$A$37,0),MATCH(AP1,IncStmt!$B$1:$AT$1,0)))),#N/A)</f>
        <v>#N/A</v>
      </c>
      <c r="AQ56" s="49" t="e">
        <f>IF(AQ$1,(SUM(SUMIFS('BalSht Data'!$H$2:$H$2050,'BalSht Data'!$G$2:$G$2050,$A56,'BalSht Data'!$A$2:$A$2050,AQ$1),INDEX(IncStmt!$B$11:CG$37,MATCH("NET INCOME / LOSS",IncStmt!$A$11:$A$37,0),MATCH(AQ1,IncStmt!$B$1:$AT$1,0)))),#N/A)</f>
        <v>#N/A</v>
      </c>
      <c r="AR56" s="49" t="e">
        <f>IF(AR$1,(SUM(SUMIFS('BalSht Data'!$H$2:$H$2050,'BalSht Data'!$G$2:$G$2050,$A56,'BalSht Data'!$A$2:$A$2050,AR$1),INDEX(IncStmt!$B$11:CH$37,MATCH("NET INCOME / LOSS",IncStmt!$A$11:$A$37,0),MATCH(AR1,IncStmt!$B$1:$AT$1,0)))),#N/A)</f>
        <v>#N/A</v>
      </c>
      <c r="AS56" s="49" t="e">
        <f>IF(AS$1,(SUM(SUMIFS('BalSht Data'!$H$2:$H$2050,'BalSht Data'!$G$2:$G$2050,$A56,'BalSht Data'!$A$2:$A$2050,AS$1),INDEX(IncStmt!$B$11:CI$37,MATCH("NET INCOME / LOSS",IncStmt!$A$11:$A$37,0),MATCH(AS1,IncStmt!$B$1:$AT$1,0)))),#N/A)</f>
        <v>#N/A</v>
      </c>
      <c r="AT56" s="49" t="e">
        <f>IF(AT$1,(SUM(SUMIFS('BalSht Data'!$H$2:$H$2050,'BalSht Data'!$G$2:$G$2050,$A56,'BalSht Data'!$A$2:$A$2050,AT$1),INDEX(IncStmt!$B$11:CJ$37,MATCH("NET INCOME / LOSS",IncStmt!$A$11:$A$37,0),MATCH(AT1,IncStmt!$B$1:$AT$1,0)))),#N/A)</f>
        <v>#N/A</v>
      </c>
      <c r="AU56" s="49" t="e">
        <f>IF(AU$1,(SUM(SUMIFS('BalSht Data'!$H$2:$H$2050,'BalSht Data'!$G$2:$G$2050,$A56,'BalSht Data'!$A$2:$A$2050,AU$1),INDEX(IncStmt!$B$11:CK$37,MATCH("NET INCOME / LOSS",IncStmt!$A$11:$A$37,0),MATCH(AU1,IncStmt!$B$1:$AT$1,0)))),#N/A)</f>
        <v>#N/A</v>
      </c>
      <c r="AV56" s="49" t="e">
        <f>IF(AV$1,(SUM(SUMIFS('BalSht Data'!$H$2:$H$2050,'BalSht Data'!$G$2:$G$2050,$A56,'BalSht Data'!$A$2:$A$2050,AV$1),INDEX(IncStmt!$B$11:CL$37,MATCH("NET INCOME / LOSS",IncStmt!$A$11:$A$37,0),MATCH(AV1,IncStmt!$B$1:$AT$1,0)))),#N/A)</f>
        <v>#N/A</v>
      </c>
      <c r="AW56" s="49" t="e">
        <f>IF(AW$1,(SUM(SUMIFS('BalSht Data'!$H$2:$H$2050,'BalSht Data'!$G$2:$G$2050,$A56,'BalSht Data'!$A$2:$A$2050,AW$1),INDEX(IncStmt!$B$11:CM$37,MATCH("NET INCOME / LOSS",IncStmt!$A$11:$A$37,0),MATCH(AW1,IncStmt!$B$1:$AT$1,0)))),#N/A)</f>
        <v>#N/A</v>
      </c>
      <c r="AX56" s="49" t="e">
        <f>IF(AX$1,(SUM(SUMIFS('BalSht Data'!$H$2:$H$2050,'BalSht Data'!$G$2:$G$2050,$A56,'BalSht Data'!$A$2:$A$2050,AX$1),INDEX(IncStmt!$B$11:CN$37,MATCH("NET INCOME / LOSS",IncStmt!$A$11:$A$37,0),MATCH(AX1,IncStmt!$B$1:$AT$1,0)))),#N/A)</f>
        <v>#N/A</v>
      </c>
      <c r="AY56" s="49" t="e">
        <f>IF(AY$1,(SUM(SUMIFS('BalSht Data'!$H$2:$H$2050,'BalSht Data'!$G$2:$G$2050,$A56,'BalSht Data'!$A$2:$A$2050,AY$1),INDEX(IncStmt!$B$11:CO$37,MATCH("NET INCOME / LOSS",IncStmt!$A$11:$A$37,0),MATCH(AY1,IncStmt!$B$1:$AT$1,0)))),#N/A)</f>
        <v>#N/A</v>
      </c>
      <c r="AZ56" s="49" t="e">
        <f>IF(AZ$1,(SUM(SUMIFS('BalSht Data'!$H$2:$H$2050,'BalSht Data'!$G$2:$G$2050,$A56,'BalSht Data'!$A$2:$A$2050,AZ$1),INDEX(IncStmt!$B$11:CP$37,MATCH("NET INCOME / LOSS",IncStmt!$A$11:$A$37,0),MATCH(AZ1,IncStmt!$B$1:$AT$1,0)))),#N/A)</f>
        <v>#N/A</v>
      </c>
      <c r="BA56" s="49" t="e">
        <f>IF(BA$1,(SUM(SUMIFS('BalSht Data'!$H$2:$H$2050,'BalSht Data'!$G$2:$G$2050,$A56,'BalSht Data'!$A$2:$A$2050,BA$1),INDEX(IncStmt!$B$11:CQ$37,MATCH("NET INCOME / LOSS",IncStmt!$A$11:$A$37,0),MATCH(BA1,IncStmt!$B$1:$AT$1,0)))),#N/A)</f>
        <v>#N/A</v>
      </c>
      <c r="BB56" s="49" t="e">
        <f>IF(BB$1,(SUM(SUMIFS('BalSht Data'!$H$2:$H$2050,'BalSht Data'!$G$2:$G$2050,$A56,'BalSht Data'!$A$2:$A$2050,BB$1),INDEX(IncStmt!$B$11:CR$37,MATCH("NET INCOME / LOSS",IncStmt!$A$11:$A$37,0),MATCH(BB1,IncStmt!$B$1:$AT$1,0)))),#N/A)</f>
        <v>#N/A</v>
      </c>
      <c r="BC56" s="49" t="e">
        <f>IF(BC$1,(SUM(SUMIFS('BalSht Data'!$H$2:$H$2050,'BalSht Data'!$G$2:$G$2050,$A56,'BalSht Data'!$A$2:$A$2050,BC$1),INDEX(IncStmt!$B$11:CS$37,MATCH("NET INCOME / LOSS",IncStmt!$A$11:$A$37,0),MATCH(BC1,IncStmt!$B$1:$AT$1,0)))),#N/A)</f>
        <v>#N/A</v>
      </c>
      <c r="BD56" s="49" t="e">
        <f>IF(BD$1,(SUM(SUMIFS('BalSht Data'!$H$2:$H$2050,'BalSht Data'!$G$2:$G$2050,$A56,'BalSht Data'!$A$2:$A$2050,BD$1),INDEX(IncStmt!$B$11:CT$37,MATCH("NET INCOME / LOSS",IncStmt!$A$11:$A$37,0),MATCH(BD1,IncStmt!$B$1:$AT$1,0)))),#N/A)</f>
        <v>#N/A</v>
      </c>
      <c r="BE56" s="49" t="e">
        <f>IF(BE$1,(SUM(SUMIFS('BalSht Data'!$H$2:$H$2050,'BalSht Data'!$G$2:$G$2050,$A56,'BalSht Data'!$A$2:$A$2050,BE$1),INDEX(IncStmt!$B$11:CU$37,MATCH("NET INCOME / LOSS",IncStmt!$A$11:$A$37,0),MATCH(BE1,IncStmt!$B$1:$AT$1,0)))),#N/A)</f>
        <v>#N/A</v>
      </c>
      <c r="BF56" s="49" t="e">
        <f>IF(BF$1,(SUM(SUMIFS('BalSht Data'!$H$2:$H$2050,'BalSht Data'!$G$2:$G$2050,$A56,'BalSht Data'!$A$2:$A$2050,BF$1),INDEX(IncStmt!$B$11:CV$37,MATCH("NET INCOME / LOSS",IncStmt!$A$11:$A$37,0),MATCH(BF1,IncStmt!$B$1:$AT$1,0)))),#N/A)</f>
        <v>#N/A</v>
      </c>
      <c r="BG56" s="49" t="e">
        <f>IF(BG$1,(SUM(SUMIFS('BalSht Data'!$H$2:$H$2050,'BalSht Data'!$G$2:$G$2050,$A56,'BalSht Data'!$A$2:$A$2050,BG$1),INDEX(IncStmt!$B$11:CW$37,MATCH("NET INCOME / LOSS",IncStmt!$A$11:$A$37,0),MATCH(BG1,IncStmt!$B$1:$AT$1,0)))),#N/A)</f>
        <v>#N/A</v>
      </c>
      <c r="BH56" s="49" t="e">
        <f>IF(BH$1,(SUM(SUMIFS('BalSht Data'!$H$2:$H$2050,'BalSht Data'!$G$2:$G$2050,$A56,'BalSht Data'!$A$2:$A$2050,BH$1),INDEX(IncStmt!$B$11:CX$37,MATCH("NET INCOME / LOSS",IncStmt!$A$11:$A$37,0),MATCH(BH1,IncStmt!$B$1:$AT$1,0)))),#N/A)</f>
        <v>#N/A</v>
      </c>
      <c r="BI56" s="49" t="e">
        <f>IF(BI$1,(SUM(SUMIFS('BalSht Data'!$H$2:$H$2050,'BalSht Data'!$G$2:$G$2050,$A56,'BalSht Data'!$A$2:$A$2050,BI$1),INDEX(IncStmt!$B$11:CY$37,MATCH("NET INCOME / LOSS",IncStmt!$A$11:$A$37,0),MATCH(BI1,IncStmt!$B$1:$AT$1,0)))),#N/A)</f>
        <v>#N/A</v>
      </c>
      <c r="BJ56" s="49" t="e">
        <f>IF(BJ$1,(SUM(SUMIFS('BalSht Data'!$H$2:$H$2050,'BalSht Data'!$G$2:$G$2050,$A56,'BalSht Data'!$A$2:$A$2050,BJ$1),INDEX(IncStmt!$B$11:CZ$37,MATCH("NET INCOME / LOSS",IncStmt!$A$11:$A$37,0),MATCH(BJ1,IncStmt!$B$1:$AT$1,0)))),#N/A)</f>
        <v>#N/A</v>
      </c>
      <c r="BK56" s="49" t="e">
        <f>IF(BK$1,(SUM(SUMIFS('BalSht Data'!$H$2:$H$2050,'BalSht Data'!$G$2:$G$2050,$A56,'BalSht Data'!$A$2:$A$2050,BK$1),INDEX(IncStmt!$B$11:DA$37,MATCH("NET INCOME / LOSS",IncStmt!$A$11:$A$37,0),MATCH(BK1,IncStmt!$B$1:$AT$1,0)))),#N/A)</f>
        <v>#N/A</v>
      </c>
      <c r="BL56" s="49" t="e">
        <f>IF(BL$1,(SUM(SUMIFS('BalSht Data'!$H$2:$H$2050,'BalSht Data'!$G$2:$G$2050,$A56,'BalSht Data'!$A$2:$A$2050,BL$1),INDEX(IncStmt!$B$11:DB$37,MATCH("NET INCOME / LOSS",IncStmt!$A$11:$A$37,0),MATCH(BL1,IncStmt!$B$1:$AT$1,0)))),#N/A)</f>
        <v>#N/A</v>
      </c>
      <c r="BM56" s="49" t="e">
        <f>IF(BM$1,(SUM(SUMIFS('BalSht Data'!$H$2:$H$2050,'BalSht Data'!$G$2:$G$2050,$A56,'BalSht Data'!$A$2:$A$2050,BM$1),INDEX(IncStmt!$B$11:DC$37,MATCH("NET INCOME / LOSS",IncStmt!$A$11:$A$37,0),MATCH(BM1,IncStmt!$B$1:$AT$1,0)))),#N/A)</f>
        <v>#N/A</v>
      </c>
      <c r="BN56" s="49" t="e">
        <f>IF(BN$1,(SUM(SUMIFS('BalSht Data'!$H$2:$H$2050,'BalSht Data'!$G$2:$G$2050,$A56,'BalSht Data'!$A$2:$A$2050,BN$1),INDEX(IncStmt!$B$11:DD$37,MATCH("NET INCOME / LOSS",IncStmt!$A$11:$A$37,0),MATCH(BN1,IncStmt!$B$1:$AT$1,0)))),#N/A)</f>
        <v>#N/A</v>
      </c>
      <c r="BO56" s="49" t="e">
        <f>IF(BO$1,(SUM(SUMIFS('BalSht Data'!$H$2:$H$2050,'BalSht Data'!$G$2:$G$2050,$A56,'BalSht Data'!$A$2:$A$2050,BO$1),INDEX(IncStmt!$B$11:DE$37,MATCH("NET INCOME / LOSS",IncStmt!$A$11:$A$37,0),MATCH(BO1,IncStmt!$B$1:$AT$1,0)))),#N/A)</f>
        <v>#N/A</v>
      </c>
      <c r="BP56" s="49" t="e">
        <f>IF(BP$1,(SUM(SUMIFS('BalSht Data'!$H$2:$H$2050,'BalSht Data'!$G$2:$G$2050,$A56,'BalSht Data'!$A$2:$A$2050,BP$1),INDEX(IncStmt!$B$11:DF$37,MATCH("NET INCOME / LOSS",IncStmt!$A$11:$A$37,0),MATCH(BP1,IncStmt!$B$1:$AT$1,0)))),#N/A)</f>
        <v>#N/A</v>
      </c>
      <c r="BQ56" s="49" t="e">
        <f>IF(BQ$1,(SUM(SUMIFS('BalSht Data'!$H$2:$H$2050,'BalSht Data'!$G$2:$G$2050,$A56,'BalSht Data'!$A$2:$A$2050,BQ$1),INDEX(IncStmt!$B$11:DG$37,MATCH("NET INCOME / LOSS",IncStmt!$A$11:$A$37,0),MATCH(BQ1,IncStmt!$B$1:$AT$1,0)))),#N/A)</f>
        <v>#N/A</v>
      </c>
      <c r="BR56" s="49" t="e">
        <f>IF(BR$1,(SUM(SUMIFS('BalSht Data'!$H$2:$H$2050,'BalSht Data'!$G$2:$G$2050,$A56,'BalSht Data'!$A$2:$A$2050,BR$1),INDEX(IncStmt!$B$11:DH$37,MATCH("NET INCOME / LOSS",IncStmt!$A$11:$A$37,0),MATCH(BR1,IncStmt!$B$1:$AT$1,0)))),#N/A)</f>
        <v>#N/A</v>
      </c>
      <c r="BS56" s="49" t="e">
        <f>IF(BS$1,(SUM(SUMIFS('BalSht Data'!$H$2:$H$2050,'BalSht Data'!$G$2:$G$2050,$A56,'BalSht Data'!$A$2:$A$2050,BS$1),INDEX(IncStmt!$B$11:DI$37,MATCH("NET INCOME / LOSS",IncStmt!$A$11:$A$37,0),MATCH(BS1,IncStmt!$B$1:$AT$1,0)))),#N/A)</f>
        <v>#N/A</v>
      </c>
      <c r="BT56" s="49" t="e">
        <f>IF(BT$1,(SUM(SUMIFS('BalSht Data'!$H$2:$H$2050,'BalSht Data'!$G$2:$G$2050,$A56,'BalSht Data'!$A$2:$A$2050,BT$1),INDEX(IncStmt!$B$11:DJ$37,MATCH("NET INCOME / LOSS",IncStmt!$A$11:$A$37,0),MATCH(BT1,IncStmt!$B$1:$AT$1,0)))),#N/A)</f>
        <v>#N/A</v>
      </c>
      <c r="BU56" s="49" t="e">
        <f>IF(BU$1,(SUM(SUMIFS('BalSht Data'!$H$2:$H$2050,'BalSht Data'!$G$2:$G$2050,$A56,'BalSht Data'!$A$2:$A$2050,BU$1),INDEX(IncStmt!$B$11:DK$37,MATCH("NET INCOME / LOSS",IncStmt!$A$11:$A$37,0),MATCH(BU1,IncStmt!$B$1:$AT$1,0)))),#N/A)</f>
        <v>#N/A</v>
      </c>
      <c r="BV56" s="49" t="e">
        <f>IF(BV$1,(SUM(SUMIFS('BalSht Data'!$H$2:$H$2050,'BalSht Data'!$G$2:$G$2050,$A56,'BalSht Data'!$A$2:$A$2050,BV$1),INDEX(IncStmt!$B$11:DL$37,MATCH("NET INCOME / LOSS",IncStmt!$A$11:$A$37,0),MATCH(BV1,IncStmt!$B$1:$AT$1,0)))),#N/A)</f>
        <v>#N/A</v>
      </c>
      <c r="BW56" s="49" t="e">
        <f>IF(BW$1,(SUM(SUMIFS('BalSht Data'!$H$2:$H$2050,'BalSht Data'!$G$2:$G$2050,$A56,'BalSht Data'!$A$2:$A$2050,BW$1),INDEX(IncStmt!$B$11:DM$37,MATCH("NET INCOME / LOSS",IncStmt!$A$11:$A$37,0),MATCH(BW1,IncStmt!$B$1:$AT$1,0)))),#N/A)</f>
        <v>#N/A</v>
      </c>
      <c r="BX56" s="49" t="e">
        <f>IF(BX$1,(SUM(SUMIFS('BalSht Data'!$H$2:$H$2050,'BalSht Data'!$G$2:$G$2050,$A56,'BalSht Data'!$A$2:$A$2050,BX$1),INDEX(IncStmt!$B$11:DN$37,MATCH("NET INCOME / LOSS",IncStmt!$A$11:$A$37,0),MATCH(BX1,IncStmt!$B$1:$AT$1,0)))),#N/A)</f>
        <v>#N/A</v>
      </c>
      <c r="BY56" s="49" t="e">
        <f>IF(BY$1,(SUM(SUMIFS('BalSht Data'!$H$2:$H$2050,'BalSht Data'!$G$2:$G$2050,$A56,'BalSht Data'!$A$2:$A$2050,BY$1),INDEX(IncStmt!$B$11:DO$37,MATCH("NET INCOME / LOSS",IncStmt!$A$11:$A$37,0),MATCH(BY1,IncStmt!$B$1:$AT$1,0)))),#N/A)</f>
        <v>#N/A</v>
      </c>
      <c r="BZ56" s="49" t="e">
        <f>IF(BZ$1,(SUM(SUMIFS('BalSht Data'!$H$2:$H$2050,'BalSht Data'!$G$2:$G$2050,$A56,'BalSht Data'!$A$2:$A$2050,BZ$1),INDEX(IncStmt!$B$11:DP$37,MATCH("NET INCOME / LOSS",IncStmt!$A$11:$A$37,0),MATCH(BZ1,IncStmt!$B$1:$AT$1,0)))),#N/A)</f>
        <v>#N/A</v>
      </c>
      <c r="CA56" s="49" t="e">
        <f>IF(CA$1,(SUM(SUMIFS('BalSht Data'!$H$2:$H$2050,'BalSht Data'!$G$2:$G$2050,$A56,'BalSht Data'!$A$2:$A$2050,CA$1),INDEX(IncStmt!$B$11:DQ$37,MATCH("NET INCOME / LOSS",IncStmt!$A$11:$A$37,0),MATCH(CA1,IncStmt!$B$1:$AT$1,0)))),#N/A)</f>
        <v>#N/A</v>
      </c>
      <c r="CB56" s="49" t="e">
        <f>IF(CB$1,(SUM(SUMIFS('BalSht Data'!$H$2:$H$2050,'BalSht Data'!$G$2:$G$2050,$A56,'BalSht Data'!$A$2:$A$2050,CB$1),INDEX(IncStmt!$B$11:DR$37,MATCH("NET INCOME / LOSS",IncStmt!$A$11:$A$37,0),MATCH(CB1,IncStmt!$B$1:$AT$1,0)))),#N/A)</f>
        <v>#N/A</v>
      </c>
      <c r="CC56" s="49" t="e">
        <f>IF(CC$1,(SUM(SUMIFS('BalSht Data'!$H$2:$H$2050,'BalSht Data'!$G$2:$G$2050,$A56,'BalSht Data'!$A$2:$A$2050,CC$1),INDEX(IncStmt!$B$11:DS$37,MATCH("NET INCOME / LOSS",IncStmt!$A$11:$A$37,0),MATCH(CC1,IncStmt!$B$1:$AT$1,0)))),#N/A)</f>
        <v>#N/A</v>
      </c>
      <c r="CD56" s="49" t="e">
        <f>IF(CD$1,(SUM(SUMIFS('BalSht Data'!$H$2:$H$2050,'BalSht Data'!$G$2:$G$2050,$A56,'BalSht Data'!$A$2:$A$2050,CD$1),INDEX(IncStmt!$B$11:DT$37,MATCH("NET INCOME / LOSS",IncStmt!$A$11:$A$37,0),MATCH(CD1,IncStmt!$B$1:$AT$1,0)))),#N/A)</f>
        <v>#N/A</v>
      </c>
      <c r="CE56" s="49" t="e">
        <f>IF(CE$1,(SUM(SUMIFS('BalSht Data'!$H$2:$H$2050,'BalSht Data'!$G$2:$G$2050,$A56,'BalSht Data'!$A$2:$A$2050,CE$1),INDEX(IncStmt!$B$11:DU$37,MATCH("NET INCOME / LOSS",IncStmt!$A$11:$A$37,0),MATCH(CE1,IncStmt!$B$1:$AT$1,0)))),#N/A)</f>
        <v>#N/A</v>
      </c>
      <c r="CF56" s="49" t="e">
        <f>IF(CF$1,(SUM(SUMIFS('BalSht Data'!$H$2:$H$2050,'BalSht Data'!$G$2:$G$2050,$A56,'BalSht Data'!$A$2:$A$2050,CF$1),INDEX(IncStmt!$B$11:DV$37,MATCH("NET INCOME / LOSS",IncStmt!$A$11:$A$37,0),MATCH(CF1,IncStmt!$B$1:$AT$1,0)))),#N/A)</f>
        <v>#N/A</v>
      </c>
      <c r="CG56" s="49" t="e">
        <f>IF(CG$1,(SUM(SUMIFS('BalSht Data'!$H$2:$H$2050,'BalSht Data'!$G$2:$G$2050,$A56,'BalSht Data'!$A$2:$A$2050,CG$1),INDEX(IncStmt!$B$11:DW$37,MATCH("NET INCOME / LOSS",IncStmt!$A$11:$A$37,0),MATCH(CG1,IncStmt!$B$1:$AT$1,0)))),#N/A)</f>
        <v>#N/A</v>
      </c>
      <c r="CH56" s="49" t="e">
        <f>IF(CH$1,(SUM(SUMIFS('BalSht Data'!$H$2:$H$2050,'BalSht Data'!$G$2:$G$2050,$A56,'BalSht Data'!$A$2:$A$2050,CH$1),INDEX(IncStmt!$B$11:DX$37,MATCH("NET INCOME / LOSS",IncStmt!$A$11:$A$37,0),MATCH(CH1,IncStmt!$B$1:$AT$1,0)))),#N/A)</f>
        <v>#N/A</v>
      </c>
      <c r="CI56" s="49" t="e">
        <f>IF(CI$1,(SUM(SUMIFS('BalSht Data'!$H$2:$H$2050,'BalSht Data'!$G$2:$G$2050,$A56,'BalSht Data'!$A$2:$A$2050,CI$1),INDEX(IncStmt!$B$11:DY$37,MATCH("NET INCOME / LOSS",IncStmt!$A$11:$A$37,0),MATCH(CI1,IncStmt!$B$1:$AT$1,0)))),#N/A)</f>
        <v>#N/A</v>
      </c>
      <c r="CJ56" s="49" t="e">
        <f>IF(CJ$1,(SUM(SUMIFS('BalSht Data'!$H$2:$H$2050,'BalSht Data'!$G$2:$G$2050,$A56,'BalSht Data'!$A$2:$A$2050,CJ$1),INDEX(IncStmt!$B$11:DZ$37,MATCH("NET INCOME / LOSS",IncStmt!$A$11:$A$37,0),MATCH(CJ1,IncStmt!$B$1:$AT$1,0)))),#N/A)</f>
        <v>#N/A</v>
      </c>
      <c r="CK56" s="49" t="e">
        <f>IF(CK$1,(SUM(SUMIFS('BalSht Data'!$H$2:$H$2050,'BalSht Data'!$G$2:$G$2050,$A56,'BalSht Data'!$A$2:$A$2050,CK$1),INDEX(IncStmt!$B$11:EA$37,MATCH("NET INCOME / LOSS",IncStmt!$A$11:$A$37,0),MATCH(CK1,IncStmt!$B$1:$AT$1,0)))),#N/A)</f>
        <v>#N/A</v>
      </c>
      <c r="CL56" s="49" t="e">
        <f>IF(CL$1,(SUM(SUMIFS('BalSht Data'!$H$2:$H$2050,'BalSht Data'!$G$2:$G$2050,$A56,'BalSht Data'!$A$2:$A$2050,CL$1),INDEX(IncStmt!$B$11:EB$37,MATCH("NET INCOME / LOSS",IncStmt!$A$11:$A$37,0),MATCH(CL1,IncStmt!$B$1:$AT$1,0)))),#N/A)</f>
        <v>#N/A</v>
      </c>
      <c r="CM56" s="49" t="e">
        <f>IF(CM$1,(SUM(SUMIFS('BalSht Data'!$H$2:$H$2050,'BalSht Data'!$G$2:$G$2050,$A56,'BalSht Data'!$A$2:$A$2050,CM$1),INDEX(IncStmt!$B$11:EC$37,MATCH("NET INCOME / LOSS",IncStmt!$A$11:$A$37,0),MATCH(CM1,IncStmt!$B$1:$AT$1,0)))),#N/A)</f>
        <v>#N/A</v>
      </c>
      <c r="CN56" s="49" t="e">
        <f>IF(CN$1,(SUM(SUMIFS('BalSht Data'!$H$2:$H$2050,'BalSht Data'!$G$2:$G$2050,$A56,'BalSht Data'!$A$2:$A$2050,CN$1),INDEX(IncStmt!$B$11:ED$37,MATCH("NET INCOME / LOSS",IncStmt!$A$11:$A$37,0),MATCH(CN1,IncStmt!$B$1:$AT$1,0)))),#N/A)</f>
        <v>#N/A</v>
      </c>
      <c r="CO56" s="49" t="e">
        <f>IF(CO$1,(SUM(SUMIFS('BalSht Data'!$H$2:$H$2050,'BalSht Data'!$G$2:$G$2050,$A56,'BalSht Data'!$A$2:$A$2050,CO$1),INDEX(IncStmt!$B$11:EE$37,MATCH("NET INCOME / LOSS",IncStmt!$A$11:$A$37,0),MATCH(CO1,IncStmt!$B$1:$AT$1,0)))),#N/A)</f>
        <v>#N/A</v>
      </c>
      <c r="CP56" s="49" t="e">
        <f>IF(CP$1,(SUM(SUMIFS('BalSht Data'!$H$2:$H$2050,'BalSht Data'!$G$2:$G$2050,$A56,'BalSht Data'!$A$2:$A$2050,CP$1),INDEX(IncStmt!$B$11:EF$37,MATCH("NET INCOME / LOSS",IncStmt!$A$11:$A$37,0),MATCH(CP1,IncStmt!$B$1:$AT$1,0)))),#N/A)</f>
        <v>#N/A</v>
      </c>
      <c r="CQ56" s="49" t="e">
        <f>IF(CQ$1,(SUM(SUMIFS('BalSht Data'!$H$2:$H$2050,'BalSht Data'!$G$2:$G$2050,$A56,'BalSht Data'!$A$2:$A$2050,CQ$1),INDEX(IncStmt!$B$11:EG$37,MATCH("NET INCOME / LOSS",IncStmt!$A$11:$A$37,0),MATCH(CQ1,IncStmt!$B$1:$AT$1,0)))),#N/A)</f>
        <v>#N/A</v>
      </c>
      <c r="CR56" s="49" t="e">
        <f>IF(CR$1,(SUM(SUMIFS('BalSht Data'!$H$2:$H$2050,'BalSht Data'!$G$2:$G$2050,$A56,'BalSht Data'!$A$2:$A$2050,CR$1),INDEX(IncStmt!$B$11:EH$37,MATCH("NET INCOME / LOSS",IncStmt!$A$11:$A$37,0),MATCH(CR1,IncStmt!$B$1:$AT$1,0)))),#N/A)</f>
        <v>#N/A</v>
      </c>
      <c r="CS56" s="49" t="e">
        <f>IF(CS$1,(SUM(SUMIFS('BalSht Data'!$H$2:$H$2050,'BalSht Data'!$G$2:$G$2050,$A56,'BalSht Data'!$A$2:$A$2050,CS$1),INDEX(IncStmt!$B$11:EI$37,MATCH("NET INCOME / LOSS",IncStmt!$A$11:$A$37,0),MATCH(CS1,IncStmt!$B$1:$AT$1,0)))),#N/A)</f>
        <v>#N/A</v>
      </c>
      <c r="CT56" s="49" t="e">
        <f>IF(CT$1,(SUM(SUMIFS('BalSht Data'!$H$2:$H$2050,'BalSht Data'!$G$2:$G$2050,$A56,'BalSht Data'!$A$2:$A$2050,CT$1),INDEX(IncStmt!$B$11:EJ$37,MATCH("NET INCOME / LOSS",IncStmt!$A$11:$A$37,0),MATCH(CT1,IncStmt!$B$1:$AT$1,0)))),#N/A)</f>
        <v>#N/A</v>
      </c>
      <c r="CU56" s="49" t="e">
        <f>IF(CU$1,(SUM(SUMIFS('BalSht Data'!$H$2:$H$2050,'BalSht Data'!$G$2:$G$2050,$A56,'BalSht Data'!$A$2:$A$2050,CU$1),INDEX(IncStmt!$B$11:EK$37,MATCH("NET INCOME / LOSS",IncStmt!$A$11:$A$37,0),MATCH(CU1,IncStmt!$B$1:$AT$1,0)))),#N/A)</f>
        <v>#N/A</v>
      </c>
      <c r="CV56" s="49" t="e">
        <f>IF(CV$1,(SUM(SUMIFS('BalSht Data'!$H$2:$H$2050,'BalSht Data'!$G$2:$G$2050,$A56,'BalSht Data'!$A$2:$A$2050,CV$1),INDEX(IncStmt!$B$11:EL$37,MATCH("NET INCOME / LOSS",IncStmt!$A$11:$A$37,0),MATCH(CV1,IncStmt!$B$1:$AT$1,0)))),#N/A)</f>
        <v>#N/A</v>
      </c>
      <c r="CW56" s="49" t="e">
        <f>IF(CW$1,(SUM(SUMIFS('BalSht Data'!$H$2:$H$2050,'BalSht Data'!$G$2:$G$2050,$A56,'BalSht Data'!$A$2:$A$2050,CW$1),INDEX(IncStmt!$B$11:EM$37,MATCH("NET INCOME / LOSS",IncStmt!$A$11:$A$37,0),MATCH(CW1,IncStmt!$B$1:$AT$1,0)))),#N/A)</f>
        <v>#N/A</v>
      </c>
      <c r="CX56" s="49" t="e">
        <f>IF(CX$1,(SUM(SUMIFS('BalSht Data'!$H$2:$H$2050,'BalSht Data'!$G$2:$G$2050,$A56,'BalSht Data'!$A$2:$A$2050,CX$1),INDEX(IncStmt!$B$11:EN$37,MATCH("NET INCOME / LOSS",IncStmt!$A$11:$A$37,0),MATCH(CX1,IncStmt!$B$1:$AT$1,0)))),#N/A)</f>
        <v>#N/A</v>
      </c>
      <c r="CY56" s="49" t="e">
        <f>IF(CY$1,(SUM(SUMIFS('BalSht Data'!$H$2:$H$2050,'BalSht Data'!$G$2:$G$2050,$A56,'BalSht Data'!$A$2:$A$2050,CY$1),INDEX(IncStmt!$B$11:EO$37,MATCH("NET INCOME / LOSS",IncStmt!$A$11:$A$37,0),MATCH(CY1,IncStmt!$B$1:$AT$1,0)))),#N/A)</f>
        <v>#N/A</v>
      </c>
      <c r="CZ56" s="49" t="e">
        <f>IF(CZ$1,(SUM(SUMIFS('BalSht Data'!$H$2:$H$2050,'BalSht Data'!$G$2:$G$2050,$A56,'BalSht Data'!$A$2:$A$2050,CZ$1),INDEX(IncStmt!$B$11:EP$37,MATCH("NET INCOME / LOSS",IncStmt!$A$11:$A$37,0),MATCH(CZ1,IncStmt!$B$1:$AT$1,0)))),#N/A)</f>
        <v>#N/A</v>
      </c>
      <c r="DA56" s="49" t="e">
        <f>IF(DA$1,(SUM(SUMIFS('BalSht Data'!$H$2:$H$2050,'BalSht Data'!$G$2:$G$2050,$A56,'BalSht Data'!$A$2:$A$2050,DA$1),INDEX(IncStmt!$B$11:EQ$37,MATCH("NET INCOME / LOSS",IncStmt!$A$11:$A$37,0),MATCH(DA1,IncStmt!$B$1:$AT$1,0)))),#N/A)</f>
        <v>#N/A</v>
      </c>
    </row>
    <row r="57" spans="1:107" s="40" customFormat="1" ht="13.5" thickTop="1" x14ac:dyDescent="0.2">
      <c r="A57" s="2"/>
    </row>
    <row r="58" spans="1:107" s="42" customFormat="1" ht="15" x14ac:dyDescent="0.35">
      <c r="A58" s="3" t="s">
        <v>161</v>
      </c>
      <c r="B58" s="51">
        <f>+B54+B56</f>
        <v>2820891</v>
      </c>
      <c r="C58" s="51">
        <f>+C54+C56</f>
        <v>3085021</v>
      </c>
      <c r="D58" s="51">
        <f t="shared" ref="D58:BO58" si="15">+D54+D56</f>
        <v>4074753</v>
      </c>
      <c r="E58" s="51">
        <f t="shared" si="15"/>
        <v>7281483</v>
      </c>
      <c r="F58" s="51">
        <f>+F54+F56</f>
        <v>7701067</v>
      </c>
      <c r="G58" s="51">
        <f t="shared" si="15"/>
        <v>3114174</v>
      </c>
      <c r="H58" s="51">
        <f t="shared" si="15"/>
        <v>8353048</v>
      </c>
      <c r="I58" s="51">
        <f t="shared" si="15"/>
        <v>3477521</v>
      </c>
      <c r="J58" s="51">
        <f t="shared" si="15"/>
        <v>6296206</v>
      </c>
      <c r="K58" s="51">
        <f t="shared" si="15"/>
        <v>10785628</v>
      </c>
      <c r="L58" s="51">
        <f t="shared" si="15"/>
        <v>5266952</v>
      </c>
      <c r="M58" s="51">
        <f t="shared" si="15"/>
        <v>4922396</v>
      </c>
      <c r="N58" s="51">
        <f t="shared" si="15"/>
        <v>13290099</v>
      </c>
      <c r="O58" s="51">
        <f t="shared" si="15"/>
        <v>6168013</v>
      </c>
      <c r="P58" s="51">
        <f t="shared" si="15"/>
        <v>3610169</v>
      </c>
      <c r="Q58" s="51">
        <f t="shared" si="15"/>
        <v>5001507</v>
      </c>
      <c r="R58" s="51">
        <f t="shared" si="15"/>
        <v>4331273</v>
      </c>
      <c r="S58" s="51">
        <f t="shared" si="15"/>
        <v>8738084</v>
      </c>
      <c r="T58" s="51">
        <f t="shared" si="15"/>
        <v>8911920</v>
      </c>
      <c r="U58" s="51">
        <f t="shared" si="15"/>
        <v>5393748</v>
      </c>
      <c r="V58" s="51">
        <f t="shared" si="15"/>
        <v>9114647</v>
      </c>
      <c r="W58" s="51">
        <f t="shared" si="15"/>
        <v>7540905</v>
      </c>
      <c r="X58" s="51">
        <f t="shared" si="15"/>
        <v>7330387</v>
      </c>
      <c r="Y58" s="51">
        <f t="shared" si="15"/>
        <v>8196590</v>
      </c>
      <c r="Z58" s="51">
        <f t="shared" si="15"/>
        <v>8513378</v>
      </c>
      <c r="AA58" s="51">
        <f t="shared" si="15"/>
        <v>5805624</v>
      </c>
      <c r="AB58" s="51">
        <f t="shared" si="15"/>
        <v>5797492</v>
      </c>
      <c r="AC58" s="51">
        <f t="shared" si="15"/>
        <v>12964469</v>
      </c>
      <c r="AD58" s="51">
        <f t="shared" si="15"/>
        <v>7673860</v>
      </c>
      <c r="AE58" s="51">
        <f t="shared" si="15"/>
        <v>9866627</v>
      </c>
      <c r="AF58" s="51">
        <f t="shared" si="15"/>
        <v>8022354</v>
      </c>
      <c r="AG58" s="51">
        <f t="shared" si="15"/>
        <v>11906243</v>
      </c>
      <c r="AH58" s="51">
        <f t="shared" si="15"/>
        <v>7387961</v>
      </c>
      <c r="AI58" s="51">
        <f t="shared" si="15"/>
        <v>7358713</v>
      </c>
      <c r="AJ58" s="51">
        <f t="shared" si="15"/>
        <v>7738476</v>
      </c>
      <c r="AK58" s="51">
        <f t="shared" si="15"/>
        <v>247841679</v>
      </c>
      <c r="AL58" s="51" t="e">
        <f t="shared" si="15"/>
        <v>#N/A</v>
      </c>
      <c r="AM58" s="51" t="e">
        <f t="shared" si="15"/>
        <v>#N/A</v>
      </c>
      <c r="AN58" s="51" t="e">
        <f t="shared" si="15"/>
        <v>#N/A</v>
      </c>
      <c r="AO58" s="51" t="e">
        <f t="shared" si="15"/>
        <v>#N/A</v>
      </c>
      <c r="AP58" s="51" t="e">
        <f t="shared" si="15"/>
        <v>#N/A</v>
      </c>
      <c r="AQ58" s="51" t="e">
        <f t="shared" si="15"/>
        <v>#N/A</v>
      </c>
      <c r="AR58" s="51" t="e">
        <f t="shared" si="15"/>
        <v>#N/A</v>
      </c>
      <c r="AS58" s="51" t="e">
        <f t="shared" si="15"/>
        <v>#N/A</v>
      </c>
      <c r="AT58" s="51" t="e">
        <f t="shared" si="15"/>
        <v>#N/A</v>
      </c>
      <c r="AU58" s="51" t="e">
        <f t="shared" si="15"/>
        <v>#N/A</v>
      </c>
      <c r="AV58" s="51" t="e">
        <f t="shared" si="15"/>
        <v>#N/A</v>
      </c>
      <c r="AW58" s="51" t="e">
        <f t="shared" si="15"/>
        <v>#N/A</v>
      </c>
      <c r="AX58" s="51" t="e">
        <f t="shared" si="15"/>
        <v>#N/A</v>
      </c>
      <c r="AY58" s="51" t="e">
        <f t="shared" si="15"/>
        <v>#N/A</v>
      </c>
      <c r="AZ58" s="51" t="e">
        <f t="shared" si="15"/>
        <v>#N/A</v>
      </c>
      <c r="BA58" s="51" t="e">
        <f t="shared" si="15"/>
        <v>#N/A</v>
      </c>
      <c r="BB58" s="51" t="e">
        <f t="shared" si="15"/>
        <v>#N/A</v>
      </c>
      <c r="BC58" s="51" t="e">
        <f t="shared" si="15"/>
        <v>#N/A</v>
      </c>
      <c r="BD58" s="51" t="e">
        <f t="shared" si="15"/>
        <v>#N/A</v>
      </c>
      <c r="BE58" s="51" t="e">
        <f t="shared" si="15"/>
        <v>#N/A</v>
      </c>
      <c r="BF58" s="51" t="e">
        <f t="shared" si="15"/>
        <v>#N/A</v>
      </c>
      <c r="BG58" s="51" t="e">
        <f t="shared" si="15"/>
        <v>#N/A</v>
      </c>
      <c r="BH58" s="51" t="e">
        <f t="shared" si="15"/>
        <v>#N/A</v>
      </c>
      <c r="BI58" s="51" t="e">
        <f t="shared" si="15"/>
        <v>#N/A</v>
      </c>
      <c r="BJ58" s="51" t="e">
        <f t="shared" si="15"/>
        <v>#N/A</v>
      </c>
      <c r="BK58" s="51" t="e">
        <f t="shared" si="15"/>
        <v>#N/A</v>
      </c>
      <c r="BL58" s="51" t="e">
        <f t="shared" si="15"/>
        <v>#N/A</v>
      </c>
      <c r="BM58" s="51" t="e">
        <f t="shared" si="15"/>
        <v>#N/A</v>
      </c>
      <c r="BN58" s="51" t="e">
        <f t="shared" si="15"/>
        <v>#N/A</v>
      </c>
      <c r="BO58" s="51" t="e">
        <f t="shared" si="15"/>
        <v>#N/A</v>
      </c>
      <c r="BP58" s="51" t="e">
        <f t="shared" ref="BP58:DA58" si="16">+BP54+BP56</f>
        <v>#N/A</v>
      </c>
      <c r="BQ58" s="51" t="e">
        <f t="shared" si="16"/>
        <v>#N/A</v>
      </c>
      <c r="BR58" s="51" t="e">
        <f t="shared" si="16"/>
        <v>#N/A</v>
      </c>
      <c r="BS58" s="51" t="e">
        <f t="shared" si="16"/>
        <v>#N/A</v>
      </c>
      <c r="BT58" s="51" t="e">
        <f t="shared" si="16"/>
        <v>#N/A</v>
      </c>
      <c r="BU58" s="51" t="e">
        <f t="shared" si="16"/>
        <v>#N/A</v>
      </c>
      <c r="BV58" s="51" t="e">
        <f t="shared" si="16"/>
        <v>#N/A</v>
      </c>
      <c r="BW58" s="51" t="e">
        <f t="shared" si="16"/>
        <v>#N/A</v>
      </c>
      <c r="BX58" s="51" t="e">
        <f t="shared" si="16"/>
        <v>#N/A</v>
      </c>
      <c r="BY58" s="51" t="e">
        <f t="shared" si="16"/>
        <v>#N/A</v>
      </c>
      <c r="BZ58" s="51" t="e">
        <f t="shared" si="16"/>
        <v>#N/A</v>
      </c>
      <c r="CA58" s="51" t="e">
        <f t="shared" si="16"/>
        <v>#N/A</v>
      </c>
      <c r="CB58" s="51" t="e">
        <f t="shared" si="16"/>
        <v>#N/A</v>
      </c>
      <c r="CC58" s="51" t="e">
        <f t="shared" si="16"/>
        <v>#N/A</v>
      </c>
      <c r="CD58" s="51" t="e">
        <f t="shared" si="16"/>
        <v>#N/A</v>
      </c>
      <c r="CE58" s="51" t="e">
        <f t="shared" si="16"/>
        <v>#N/A</v>
      </c>
      <c r="CF58" s="51" t="e">
        <f t="shared" si="16"/>
        <v>#N/A</v>
      </c>
      <c r="CG58" s="51" t="e">
        <f t="shared" si="16"/>
        <v>#N/A</v>
      </c>
      <c r="CH58" s="51" t="e">
        <f t="shared" si="16"/>
        <v>#N/A</v>
      </c>
      <c r="CI58" s="51" t="e">
        <f t="shared" si="16"/>
        <v>#N/A</v>
      </c>
      <c r="CJ58" s="51" t="e">
        <f t="shared" si="16"/>
        <v>#N/A</v>
      </c>
      <c r="CK58" s="51" t="e">
        <f t="shared" si="16"/>
        <v>#N/A</v>
      </c>
      <c r="CL58" s="51" t="e">
        <f t="shared" si="16"/>
        <v>#N/A</v>
      </c>
      <c r="CM58" s="51" t="e">
        <f t="shared" si="16"/>
        <v>#N/A</v>
      </c>
      <c r="CN58" s="51" t="e">
        <f t="shared" si="16"/>
        <v>#N/A</v>
      </c>
      <c r="CO58" s="51" t="e">
        <f t="shared" si="16"/>
        <v>#N/A</v>
      </c>
      <c r="CP58" s="51" t="e">
        <f t="shared" si="16"/>
        <v>#N/A</v>
      </c>
      <c r="CQ58" s="51" t="e">
        <f t="shared" si="16"/>
        <v>#N/A</v>
      </c>
      <c r="CR58" s="51" t="e">
        <f t="shared" si="16"/>
        <v>#N/A</v>
      </c>
      <c r="CS58" s="51" t="e">
        <f t="shared" si="16"/>
        <v>#N/A</v>
      </c>
      <c r="CT58" s="51" t="e">
        <f t="shared" si="16"/>
        <v>#N/A</v>
      </c>
      <c r="CU58" s="51" t="e">
        <f t="shared" si="16"/>
        <v>#N/A</v>
      </c>
      <c r="CV58" s="51" t="e">
        <f t="shared" si="16"/>
        <v>#N/A</v>
      </c>
      <c r="CW58" s="51" t="e">
        <f t="shared" si="16"/>
        <v>#N/A</v>
      </c>
      <c r="CX58" s="51" t="e">
        <f t="shared" si="16"/>
        <v>#N/A</v>
      </c>
      <c r="CY58" s="51" t="e">
        <f t="shared" si="16"/>
        <v>#N/A</v>
      </c>
      <c r="CZ58" s="51" t="e">
        <f t="shared" si="16"/>
        <v>#N/A</v>
      </c>
      <c r="DA58" s="51" t="e">
        <f t="shared" si="16"/>
        <v>#N/A</v>
      </c>
    </row>
    <row r="59" spans="1:107" x14ac:dyDescent="0.2">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row>
    <row r="60" spans="1:107" x14ac:dyDescent="0.2">
      <c r="A60" s="63"/>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c r="BG60" s="40"/>
      <c r="BH60" s="40"/>
      <c r="BI60" s="40"/>
      <c r="BJ60" s="40"/>
      <c r="BK60" s="40"/>
      <c r="BL60" s="40"/>
      <c r="BM60" s="40"/>
      <c r="BN60" s="40"/>
      <c r="BO60" s="40"/>
      <c r="BP60" s="40"/>
      <c r="BQ60" s="40"/>
      <c r="BR60" s="40"/>
      <c r="BS60" s="40"/>
      <c r="BT60" s="40"/>
      <c r="BU60" s="40"/>
      <c r="BV60" s="40"/>
      <c r="BW60" s="40"/>
      <c r="BX60" s="40"/>
      <c r="BY60" s="40"/>
      <c r="BZ60" s="40"/>
      <c r="CA60" s="40"/>
      <c r="CB60" s="40"/>
      <c r="CC60" s="40"/>
      <c r="CD60" s="40"/>
      <c r="CE60" s="40"/>
      <c r="CF60" s="40"/>
      <c r="CG60" s="40"/>
      <c r="CH60" s="40"/>
      <c r="CI60" s="40"/>
      <c r="CJ60" s="40"/>
      <c r="CK60" s="40"/>
      <c r="CL60" s="40"/>
      <c r="CM60" s="40"/>
      <c r="CN60" s="40"/>
      <c r="CO60" s="40"/>
      <c r="CP60" s="40"/>
      <c r="CQ60" s="40"/>
      <c r="CR60" s="40"/>
      <c r="CS60" s="40"/>
      <c r="CT60" s="40"/>
      <c r="CU60" s="40"/>
      <c r="CV60" s="40"/>
      <c r="CW60" s="40"/>
      <c r="CX60" s="40"/>
      <c r="CY60" s="40"/>
      <c r="CZ60" s="40"/>
      <c r="DA60" s="40"/>
    </row>
    <row r="61" spans="1:107" x14ac:dyDescent="0.2">
      <c r="A61" s="63"/>
      <c r="B61" s="40">
        <f>B37-B58</f>
        <v>0</v>
      </c>
      <c r="C61" s="40">
        <f t="shared" ref="C61:BO61" si="17">C37-C58</f>
        <v>0</v>
      </c>
      <c r="D61" s="40">
        <f t="shared" si="17"/>
        <v>0</v>
      </c>
      <c r="E61" s="40">
        <f t="shared" si="17"/>
        <v>0</v>
      </c>
      <c r="F61" s="40">
        <f t="shared" si="17"/>
        <v>0</v>
      </c>
      <c r="G61" s="40">
        <f t="shared" si="17"/>
        <v>0</v>
      </c>
      <c r="H61" s="40">
        <f t="shared" si="17"/>
        <v>0</v>
      </c>
      <c r="I61" s="40">
        <f t="shared" si="17"/>
        <v>0</v>
      </c>
      <c r="J61" s="40">
        <f t="shared" si="17"/>
        <v>0</v>
      </c>
      <c r="K61" s="40">
        <f t="shared" si="17"/>
        <v>0</v>
      </c>
      <c r="L61" s="40">
        <f t="shared" si="17"/>
        <v>0</v>
      </c>
      <c r="M61" s="40">
        <f t="shared" si="17"/>
        <v>0</v>
      </c>
      <c r="N61" s="40">
        <f t="shared" si="17"/>
        <v>0</v>
      </c>
      <c r="O61" s="40">
        <f t="shared" si="17"/>
        <v>0</v>
      </c>
      <c r="P61" s="40">
        <f t="shared" si="17"/>
        <v>0</v>
      </c>
      <c r="Q61" s="40">
        <f t="shared" si="17"/>
        <v>0</v>
      </c>
      <c r="R61" s="40">
        <f>R37-R58</f>
        <v>0</v>
      </c>
      <c r="S61" s="40">
        <f t="shared" si="17"/>
        <v>0</v>
      </c>
      <c r="T61" s="40">
        <f t="shared" si="17"/>
        <v>0</v>
      </c>
      <c r="U61" s="40">
        <f t="shared" si="17"/>
        <v>0</v>
      </c>
      <c r="V61" s="40">
        <f t="shared" si="17"/>
        <v>0</v>
      </c>
      <c r="W61" s="40">
        <f t="shared" si="17"/>
        <v>0</v>
      </c>
      <c r="X61" s="40">
        <f t="shared" si="17"/>
        <v>0</v>
      </c>
      <c r="Y61" s="40">
        <f t="shared" si="17"/>
        <v>0</v>
      </c>
      <c r="Z61" s="40">
        <f t="shared" si="17"/>
        <v>0</v>
      </c>
      <c r="AA61" s="40">
        <f t="shared" si="17"/>
        <v>0</v>
      </c>
      <c r="AB61" s="40">
        <f t="shared" si="17"/>
        <v>0</v>
      </c>
      <c r="AC61" s="40">
        <f t="shared" si="17"/>
        <v>0</v>
      </c>
      <c r="AD61" s="40">
        <f t="shared" si="17"/>
        <v>0</v>
      </c>
      <c r="AE61" s="40">
        <f t="shared" si="17"/>
        <v>0</v>
      </c>
      <c r="AF61" s="40">
        <f t="shared" si="17"/>
        <v>0</v>
      </c>
      <c r="AG61" s="40">
        <f t="shared" si="17"/>
        <v>0</v>
      </c>
      <c r="AH61" s="40">
        <f t="shared" si="17"/>
        <v>0</v>
      </c>
      <c r="AI61" s="40">
        <f t="shared" si="17"/>
        <v>0</v>
      </c>
      <c r="AJ61" s="40">
        <f t="shared" si="17"/>
        <v>0</v>
      </c>
      <c r="AK61" s="40">
        <f t="shared" si="17"/>
        <v>0</v>
      </c>
      <c r="AL61" s="40" t="e">
        <f t="shared" si="17"/>
        <v>#N/A</v>
      </c>
      <c r="AM61" s="40" t="e">
        <f t="shared" si="17"/>
        <v>#N/A</v>
      </c>
      <c r="AN61" s="40" t="e">
        <f t="shared" si="17"/>
        <v>#N/A</v>
      </c>
      <c r="AO61" s="40" t="e">
        <f t="shared" si="17"/>
        <v>#N/A</v>
      </c>
      <c r="AP61" s="40" t="e">
        <f t="shared" si="17"/>
        <v>#N/A</v>
      </c>
      <c r="AQ61" s="40" t="e">
        <f t="shared" si="17"/>
        <v>#N/A</v>
      </c>
      <c r="AR61" s="40" t="e">
        <f t="shared" si="17"/>
        <v>#N/A</v>
      </c>
      <c r="AS61" s="40" t="e">
        <f t="shared" si="17"/>
        <v>#N/A</v>
      </c>
      <c r="AT61" s="40" t="e">
        <f t="shared" si="17"/>
        <v>#N/A</v>
      </c>
      <c r="AU61" s="40" t="e">
        <f t="shared" si="17"/>
        <v>#N/A</v>
      </c>
      <c r="AV61" s="40" t="e">
        <f t="shared" si="17"/>
        <v>#N/A</v>
      </c>
      <c r="AW61" s="40" t="e">
        <f t="shared" si="17"/>
        <v>#N/A</v>
      </c>
      <c r="AX61" s="40" t="e">
        <f t="shared" si="17"/>
        <v>#N/A</v>
      </c>
      <c r="AY61" s="40" t="e">
        <f t="shared" si="17"/>
        <v>#N/A</v>
      </c>
      <c r="AZ61" s="40" t="e">
        <f t="shared" si="17"/>
        <v>#N/A</v>
      </c>
      <c r="BA61" s="40" t="e">
        <f t="shared" si="17"/>
        <v>#N/A</v>
      </c>
      <c r="BB61" s="40" t="e">
        <f t="shared" si="17"/>
        <v>#N/A</v>
      </c>
      <c r="BC61" s="40" t="e">
        <f t="shared" si="17"/>
        <v>#N/A</v>
      </c>
      <c r="BD61" s="40" t="e">
        <f t="shared" si="17"/>
        <v>#N/A</v>
      </c>
      <c r="BE61" s="40" t="e">
        <f t="shared" si="17"/>
        <v>#N/A</v>
      </c>
      <c r="BF61" s="40" t="e">
        <f t="shared" si="17"/>
        <v>#N/A</v>
      </c>
      <c r="BG61" s="40" t="e">
        <f t="shared" si="17"/>
        <v>#N/A</v>
      </c>
      <c r="BH61" s="40" t="e">
        <f t="shared" si="17"/>
        <v>#N/A</v>
      </c>
      <c r="BI61" s="40" t="e">
        <f t="shared" si="17"/>
        <v>#N/A</v>
      </c>
      <c r="BJ61" s="40" t="e">
        <f t="shared" si="17"/>
        <v>#N/A</v>
      </c>
      <c r="BK61" s="40" t="e">
        <f t="shared" si="17"/>
        <v>#N/A</v>
      </c>
      <c r="BL61" s="40" t="e">
        <f t="shared" si="17"/>
        <v>#N/A</v>
      </c>
      <c r="BM61" s="40" t="e">
        <f t="shared" si="17"/>
        <v>#N/A</v>
      </c>
      <c r="BN61" s="40" t="e">
        <f t="shared" si="17"/>
        <v>#N/A</v>
      </c>
      <c r="BO61" s="40" t="e">
        <f t="shared" si="17"/>
        <v>#N/A</v>
      </c>
      <c r="BP61" s="40" t="e">
        <f t="shared" ref="BP61:DA61" si="18">BP37-BP58</f>
        <v>#N/A</v>
      </c>
      <c r="BQ61" s="40" t="e">
        <f t="shared" si="18"/>
        <v>#N/A</v>
      </c>
      <c r="BR61" s="40" t="e">
        <f t="shared" si="18"/>
        <v>#N/A</v>
      </c>
      <c r="BS61" s="40" t="e">
        <f t="shared" si="18"/>
        <v>#N/A</v>
      </c>
      <c r="BT61" s="40" t="e">
        <f t="shared" si="18"/>
        <v>#N/A</v>
      </c>
      <c r="BU61" s="40" t="e">
        <f t="shared" si="18"/>
        <v>#N/A</v>
      </c>
      <c r="BV61" s="40" t="e">
        <f t="shared" si="18"/>
        <v>#N/A</v>
      </c>
      <c r="BW61" s="40" t="e">
        <f t="shared" si="18"/>
        <v>#N/A</v>
      </c>
      <c r="BX61" s="40" t="e">
        <f t="shared" si="18"/>
        <v>#N/A</v>
      </c>
      <c r="BY61" s="40" t="e">
        <f t="shared" si="18"/>
        <v>#N/A</v>
      </c>
      <c r="BZ61" s="40" t="e">
        <f t="shared" si="18"/>
        <v>#N/A</v>
      </c>
      <c r="CA61" s="40" t="e">
        <f t="shared" si="18"/>
        <v>#N/A</v>
      </c>
      <c r="CB61" s="40" t="e">
        <f t="shared" si="18"/>
        <v>#N/A</v>
      </c>
      <c r="CC61" s="40" t="e">
        <f t="shared" si="18"/>
        <v>#N/A</v>
      </c>
      <c r="CD61" s="40" t="e">
        <f t="shared" si="18"/>
        <v>#N/A</v>
      </c>
      <c r="CE61" s="40" t="e">
        <f t="shared" si="18"/>
        <v>#N/A</v>
      </c>
      <c r="CF61" s="40" t="e">
        <f t="shared" si="18"/>
        <v>#N/A</v>
      </c>
      <c r="CG61" s="40" t="e">
        <f t="shared" si="18"/>
        <v>#N/A</v>
      </c>
      <c r="CH61" s="40" t="e">
        <f t="shared" si="18"/>
        <v>#N/A</v>
      </c>
      <c r="CI61" s="40" t="e">
        <f t="shared" si="18"/>
        <v>#N/A</v>
      </c>
      <c r="CJ61" s="40" t="e">
        <f t="shared" si="18"/>
        <v>#N/A</v>
      </c>
      <c r="CK61" s="40" t="e">
        <f t="shared" si="18"/>
        <v>#N/A</v>
      </c>
      <c r="CL61" s="40" t="e">
        <f t="shared" si="18"/>
        <v>#N/A</v>
      </c>
      <c r="CM61" s="40" t="e">
        <f t="shared" si="18"/>
        <v>#N/A</v>
      </c>
      <c r="CN61" s="40" t="e">
        <f t="shared" si="18"/>
        <v>#N/A</v>
      </c>
      <c r="CO61" s="40" t="e">
        <f t="shared" si="18"/>
        <v>#N/A</v>
      </c>
      <c r="CP61" s="40" t="e">
        <f t="shared" si="18"/>
        <v>#N/A</v>
      </c>
      <c r="CQ61" s="40" t="e">
        <f t="shared" si="18"/>
        <v>#N/A</v>
      </c>
      <c r="CR61" s="40" t="e">
        <f t="shared" si="18"/>
        <v>#N/A</v>
      </c>
      <c r="CS61" s="40" t="e">
        <f t="shared" si="18"/>
        <v>#N/A</v>
      </c>
      <c r="CT61" s="40" t="e">
        <f t="shared" si="18"/>
        <v>#N/A</v>
      </c>
      <c r="CU61" s="40" t="e">
        <f t="shared" si="18"/>
        <v>#N/A</v>
      </c>
      <c r="CV61" s="40" t="e">
        <f t="shared" si="18"/>
        <v>#N/A</v>
      </c>
      <c r="CW61" s="40" t="e">
        <f t="shared" si="18"/>
        <v>#N/A</v>
      </c>
      <c r="CX61" s="40" t="e">
        <f t="shared" si="18"/>
        <v>#N/A</v>
      </c>
      <c r="CY61" s="40" t="e">
        <f t="shared" si="18"/>
        <v>#N/A</v>
      </c>
      <c r="CZ61" s="40" t="e">
        <f t="shared" si="18"/>
        <v>#N/A</v>
      </c>
      <c r="DA61" s="40" t="e">
        <f t="shared" si="18"/>
        <v>#N/A</v>
      </c>
    </row>
    <row r="62" spans="1:107" s="47" customFormat="1" x14ac:dyDescent="0.2">
      <c r="A62" s="66"/>
    </row>
    <row r="63" spans="1:107" x14ac:dyDescent="0.2">
      <c r="A63" s="63"/>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c r="BO63" s="40"/>
      <c r="BP63" s="40"/>
      <c r="BQ63" s="40"/>
      <c r="BR63" s="40"/>
      <c r="BS63" s="40"/>
      <c r="BT63" s="40"/>
      <c r="BU63" s="40"/>
      <c r="BV63" s="40"/>
      <c r="BW63" s="40"/>
      <c r="BX63" s="40"/>
      <c r="BY63" s="40"/>
      <c r="BZ63" s="40"/>
      <c r="CA63" s="40"/>
      <c r="CB63" s="40"/>
      <c r="CC63" s="40"/>
      <c r="CD63" s="40"/>
      <c r="CE63" s="40"/>
      <c r="CF63" s="40"/>
      <c r="CG63" s="40"/>
      <c r="CH63" s="40"/>
      <c r="CI63" s="40"/>
      <c r="CJ63" s="40"/>
      <c r="CK63" s="40"/>
      <c r="CL63" s="40"/>
      <c r="CM63" s="40"/>
      <c r="CN63" s="40"/>
      <c r="CO63" s="40"/>
      <c r="CP63" s="40"/>
      <c r="CQ63" s="40"/>
      <c r="CR63" s="40"/>
      <c r="CS63" s="40"/>
      <c r="CT63" s="40"/>
      <c r="CU63" s="40"/>
      <c r="CV63" s="40"/>
      <c r="CW63" s="40"/>
      <c r="CX63" s="40"/>
      <c r="CY63" s="40"/>
      <c r="CZ63" s="40"/>
      <c r="DA63" s="40"/>
    </row>
    <row r="64" spans="1:107" x14ac:dyDescent="0.2">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row>
  </sheetData>
  <sortState ref="A30:A42">
    <sortCondition ref="A30"/>
  </sortState>
  <conditionalFormatting sqref="A27:A33">
    <cfRule type="cellIs" dxfId="1" priority="2" operator="lessThan">
      <formula>0</formula>
    </cfRule>
  </conditionalFormatting>
  <conditionalFormatting sqref="A40:A52">
    <cfRule type="cellIs" dxfId="0" priority="1" operator="lessThan">
      <formula>0</formula>
    </cfRule>
  </conditionalFormatting>
  <printOptions horizontalCentered="1"/>
  <pageMargins left="0.25" right="0.25" top="0.75" bottom="0.75" header="0.3" footer="0.3"/>
  <pageSetup scale="50" fitToWidth="0" orientation="landscape" draft="1" cellComments="atEnd" r:id="rId1"/>
  <headerFooter alignWithMargins="0">
    <oddHeader>&amp;C&amp;"Arial,Bold"&amp;10Enterprise Homes Preservation Fund, LLC
Summarized Balance Sheet
Operating Entities - Detail
December 31, 2017</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790"/>
  <sheetViews>
    <sheetView workbookViewId="0">
      <selection activeCell="A2" sqref="A2"/>
    </sheetView>
  </sheetViews>
  <sheetFormatPr defaultRowHeight="15" x14ac:dyDescent="0.25"/>
  <cols>
    <col min="1" max="1" width="11.5703125" customWidth="1"/>
    <col min="2" max="2" width="15.140625" customWidth="1"/>
    <col min="3" max="3" width="11" customWidth="1"/>
    <col min="4" max="4" width="6" customWidth="1"/>
    <col min="5" max="5" width="22.85546875" customWidth="1"/>
    <col min="6" max="6" width="32" bestFit="1" customWidth="1"/>
    <col min="7" max="7" width="35" bestFit="1" customWidth="1"/>
    <col min="8" max="8" width="10.28515625" customWidth="1"/>
    <col min="9" max="9" width="18.28515625" bestFit="1" customWidth="1"/>
  </cols>
  <sheetData>
    <row r="1" spans="1:9" x14ac:dyDescent="0.25">
      <c r="A1" s="1" t="s">
        <v>6</v>
      </c>
      <c r="B1" s="1" t="s">
        <v>4</v>
      </c>
      <c r="C1" s="59" t="s">
        <v>7</v>
      </c>
      <c r="D1" s="1" t="s">
        <v>8</v>
      </c>
      <c r="E1" s="1" t="s">
        <v>5</v>
      </c>
      <c r="F1" s="1" t="s">
        <v>9</v>
      </c>
      <c r="G1" s="1" t="s">
        <v>10</v>
      </c>
      <c r="H1" s="1" t="s">
        <v>11</v>
      </c>
      <c r="I1" s="59" t="s">
        <v>144</v>
      </c>
    </row>
    <row r="2" spans="1:9" x14ac:dyDescent="0.25">
      <c r="A2">
        <v>70340</v>
      </c>
      <c r="B2" t="s">
        <v>166</v>
      </c>
      <c r="C2" t="s">
        <v>238</v>
      </c>
      <c r="D2">
        <v>12</v>
      </c>
      <c r="E2">
        <v>0</v>
      </c>
      <c r="F2" t="s">
        <v>239</v>
      </c>
      <c r="G2" t="s">
        <v>12</v>
      </c>
      <c r="H2">
        <v>-2442904</v>
      </c>
      <c r="I2" t="s">
        <v>240</v>
      </c>
    </row>
    <row r="3" spans="1:9" x14ac:dyDescent="0.25">
      <c r="A3">
        <v>70340</v>
      </c>
      <c r="B3" t="s">
        <v>166</v>
      </c>
      <c r="C3" t="s">
        <v>238</v>
      </c>
      <c r="D3">
        <v>12</v>
      </c>
      <c r="E3">
        <v>0</v>
      </c>
      <c r="F3" t="s">
        <v>239</v>
      </c>
      <c r="G3" t="s">
        <v>13</v>
      </c>
      <c r="H3">
        <v>9123282</v>
      </c>
      <c r="I3" t="s">
        <v>241</v>
      </c>
    </row>
    <row r="4" spans="1:9" x14ac:dyDescent="0.25">
      <c r="A4">
        <v>70340</v>
      </c>
      <c r="B4" t="s">
        <v>166</v>
      </c>
      <c r="C4" t="s">
        <v>238</v>
      </c>
      <c r="D4">
        <v>12</v>
      </c>
      <c r="E4">
        <v>0</v>
      </c>
      <c r="F4" t="s">
        <v>242</v>
      </c>
      <c r="G4" t="s">
        <v>25</v>
      </c>
      <c r="H4">
        <v>9148</v>
      </c>
      <c r="I4" t="s">
        <v>243</v>
      </c>
    </row>
    <row r="5" spans="1:9" x14ac:dyDescent="0.25">
      <c r="A5">
        <v>70340</v>
      </c>
      <c r="B5" t="s">
        <v>166</v>
      </c>
      <c r="C5" t="s">
        <v>238</v>
      </c>
      <c r="D5">
        <v>12</v>
      </c>
      <c r="E5">
        <v>0</v>
      </c>
      <c r="F5" t="s">
        <v>242</v>
      </c>
      <c r="G5" t="s">
        <v>26</v>
      </c>
      <c r="H5">
        <v>0</v>
      </c>
      <c r="I5" t="s">
        <v>244</v>
      </c>
    </row>
    <row r="6" spans="1:9" x14ac:dyDescent="0.25">
      <c r="A6">
        <v>70340</v>
      </c>
      <c r="B6" t="s">
        <v>166</v>
      </c>
      <c r="C6" t="s">
        <v>238</v>
      </c>
      <c r="D6">
        <v>12</v>
      </c>
      <c r="E6">
        <v>0</v>
      </c>
      <c r="F6" t="s">
        <v>245</v>
      </c>
      <c r="G6" t="s">
        <v>18</v>
      </c>
      <c r="H6">
        <v>303910</v>
      </c>
      <c r="I6" t="s">
        <v>246</v>
      </c>
    </row>
    <row r="7" spans="1:9" x14ac:dyDescent="0.25">
      <c r="A7">
        <v>70340</v>
      </c>
      <c r="B7" t="s">
        <v>166</v>
      </c>
      <c r="C7" t="s">
        <v>238</v>
      </c>
      <c r="D7">
        <v>12</v>
      </c>
      <c r="E7">
        <v>0</v>
      </c>
      <c r="F7" t="s">
        <v>242</v>
      </c>
      <c r="G7" t="s">
        <v>26</v>
      </c>
      <c r="H7">
        <v>28651</v>
      </c>
      <c r="I7" t="s">
        <v>247</v>
      </c>
    </row>
    <row r="8" spans="1:9" x14ac:dyDescent="0.25">
      <c r="A8">
        <v>70340</v>
      </c>
      <c r="B8" t="s">
        <v>166</v>
      </c>
      <c r="C8" t="s">
        <v>238</v>
      </c>
      <c r="D8">
        <v>12</v>
      </c>
      <c r="E8">
        <v>0</v>
      </c>
      <c r="F8" t="s">
        <v>239</v>
      </c>
      <c r="G8" t="s">
        <v>15</v>
      </c>
      <c r="H8">
        <v>268496</v>
      </c>
      <c r="I8" t="s">
        <v>248</v>
      </c>
    </row>
    <row r="9" spans="1:9" x14ac:dyDescent="0.25">
      <c r="A9">
        <v>70340</v>
      </c>
      <c r="B9" t="s">
        <v>166</v>
      </c>
      <c r="C9" t="s">
        <v>238</v>
      </c>
      <c r="D9">
        <v>12</v>
      </c>
      <c r="E9">
        <v>0</v>
      </c>
      <c r="F9" t="s">
        <v>242</v>
      </c>
      <c r="G9" t="s">
        <v>23</v>
      </c>
      <c r="H9">
        <v>544133</v>
      </c>
      <c r="I9" t="s">
        <v>249</v>
      </c>
    </row>
    <row r="10" spans="1:9" x14ac:dyDescent="0.25">
      <c r="A10">
        <v>70340</v>
      </c>
      <c r="B10" t="s">
        <v>166</v>
      </c>
      <c r="C10" t="s">
        <v>238</v>
      </c>
      <c r="D10">
        <v>12</v>
      </c>
      <c r="E10">
        <v>0</v>
      </c>
      <c r="F10" t="s">
        <v>242</v>
      </c>
      <c r="G10" t="s">
        <v>24</v>
      </c>
      <c r="H10">
        <v>390728</v>
      </c>
      <c r="I10" t="s">
        <v>250</v>
      </c>
    </row>
    <row r="11" spans="1:9" x14ac:dyDescent="0.25">
      <c r="A11">
        <v>70340</v>
      </c>
      <c r="B11" t="s">
        <v>166</v>
      </c>
      <c r="C11" t="s">
        <v>238</v>
      </c>
      <c r="D11">
        <v>12</v>
      </c>
      <c r="E11">
        <v>0</v>
      </c>
      <c r="F11" t="s">
        <v>245</v>
      </c>
      <c r="G11" t="s">
        <v>20</v>
      </c>
      <c r="H11">
        <v>-308472</v>
      </c>
      <c r="I11" t="s">
        <v>251</v>
      </c>
    </row>
    <row r="12" spans="1:9" x14ac:dyDescent="0.25">
      <c r="A12">
        <v>70340</v>
      </c>
      <c r="B12" t="s">
        <v>166</v>
      </c>
      <c r="C12" t="s">
        <v>238</v>
      </c>
      <c r="D12">
        <v>12</v>
      </c>
      <c r="E12">
        <v>0</v>
      </c>
      <c r="F12" t="s">
        <v>242</v>
      </c>
      <c r="G12" t="s">
        <v>22</v>
      </c>
      <c r="H12">
        <v>3609</v>
      </c>
      <c r="I12" t="s">
        <v>252</v>
      </c>
    </row>
    <row r="13" spans="1:9" x14ac:dyDescent="0.25">
      <c r="A13">
        <v>70340</v>
      </c>
      <c r="B13" t="s">
        <v>166</v>
      </c>
      <c r="C13" t="s">
        <v>238</v>
      </c>
      <c r="D13">
        <v>12</v>
      </c>
      <c r="E13">
        <v>0</v>
      </c>
      <c r="F13" t="s">
        <v>242</v>
      </c>
      <c r="G13" t="s">
        <v>26</v>
      </c>
      <c r="H13">
        <v>2037</v>
      </c>
      <c r="I13" t="s">
        <v>253</v>
      </c>
    </row>
    <row r="14" spans="1:9" x14ac:dyDescent="0.25">
      <c r="A14">
        <v>70340</v>
      </c>
      <c r="B14" t="s">
        <v>166</v>
      </c>
      <c r="C14" t="s">
        <v>238</v>
      </c>
      <c r="D14">
        <v>12</v>
      </c>
      <c r="E14">
        <v>0</v>
      </c>
      <c r="F14" t="s">
        <v>245</v>
      </c>
      <c r="G14" t="s">
        <v>20</v>
      </c>
      <c r="H14">
        <v>596144</v>
      </c>
      <c r="I14" t="s">
        <v>254</v>
      </c>
    </row>
    <row r="15" spans="1:9" x14ac:dyDescent="0.25">
      <c r="A15">
        <v>70340</v>
      </c>
      <c r="B15" t="s">
        <v>166</v>
      </c>
      <c r="C15" t="s">
        <v>238</v>
      </c>
      <c r="D15">
        <v>12</v>
      </c>
      <c r="E15">
        <v>0</v>
      </c>
      <c r="F15" t="s">
        <v>239</v>
      </c>
      <c r="G15" t="s">
        <v>148</v>
      </c>
      <c r="H15">
        <v>578132</v>
      </c>
      <c r="I15" t="s">
        <v>255</v>
      </c>
    </row>
    <row r="16" spans="1:9" x14ac:dyDescent="0.25">
      <c r="A16">
        <v>70340</v>
      </c>
      <c r="B16" t="s">
        <v>166</v>
      </c>
      <c r="C16" t="s">
        <v>238</v>
      </c>
      <c r="D16">
        <v>12</v>
      </c>
      <c r="E16">
        <v>0</v>
      </c>
      <c r="F16" t="s">
        <v>242</v>
      </c>
      <c r="G16" t="s">
        <v>27</v>
      </c>
      <c r="H16">
        <v>7463885</v>
      </c>
      <c r="I16" t="s">
        <v>256</v>
      </c>
    </row>
    <row r="17" spans="1:9" x14ac:dyDescent="0.25">
      <c r="A17">
        <v>70340</v>
      </c>
      <c r="B17" t="s">
        <v>166</v>
      </c>
      <c r="C17" t="s">
        <v>238</v>
      </c>
      <c r="D17">
        <v>12</v>
      </c>
      <c r="E17">
        <v>0</v>
      </c>
      <c r="F17" t="s">
        <v>245</v>
      </c>
      <c r="G17" t="s">
        <v>152</v>
      </c>
      <c r="H17">
        <v>28204</v>
      </c>
      <c r="I17" t="s">
        <v>257</v>
      </c>
    </row>
    <row r="18" spans="1:9" x14ac:dyDescent="0.25">
      <c r="A18">
        <v>70340</v>
      </c>
      <c r="B18" t="s">
        <v>166</v>
      </c>
      <c r="C18" t="s">
        <v>238</v>
      </c>
      <c r="D18">
        <v>12</v>
      </c>
      <c r="E18">
        <v>0</v>
      </c>
      <c r="F18" t="s">
        <v>245</v>
      </c>
      <c r="G18" t="s">
        <v>16</v>
      </c>
      <c r="H18">
        <v>3410</v>
      </c>
      <c r="I18" t="s">
        <v>258</v>
      </c>
    </row>
    <row r="19" spans="1:9" x14ac:dyDescent="0.25">
      <c r="A19">
        <v>70340</v>
      </c>
      <c r="B19" t="s">
        <v>166</v>
      </c>
      <c r="C19" t="s">
        <v>238</v>
      </c>
      <c r="D19">
        <v>12</v>
      </c>
      <c r="E19">
        <v>0</v>
      </c>
      <c r="F19" t="s">
        <v>245</v>
      </c>
      <c r="G19" t="s">
        <v>19</v>
      </c>
      <c r="H19">
        <v>595308</v>
      </c>
      <c r="I19" t="s">
        <v>259</v>
      </c>
    </row>
    <row r="20" spans="1:9" x14ac:dyDescent="0.25">
      <c r="A20">
        <v>70340</v>
      </c>
      <c r="B20" t="s">
        <v>166</v>
      </c>
      <c r="C20" t="s">
        <v>238</v>
      </c>
      <c r="D20">
        <v>12</v>
      </c>
      <c r="E20">
        <v>0</v>
      </c>
      <c r="F20" t="s">
        <v>260</v>
      </c>
      <c r="G20" t="s">
        <v>260</v>
      </c>
      <c r="H20">
        <v>532712</v>
      </c>
      <c r="I20" t="s">
        <v>261</v>
      </c>
    </row>
    <row r="21" spans="1:9" x14ac:dyDescent="0.25">
      <c r="A21">
        <v>70340</v>
      </c>
      <c r="B21" t="s">
        <v>166</v>
      </c>
      <c r="C21" t="s">
        <v>238</v>
      </c>
      <c r="D21">
        <v>12</v>
      </c>
      <c r="E21">
        <v>0</v>
      </c>
      <c r="F21" t="s">
        <v>245</v>
      </c>
      <c r="G21" t="s">
        <v>19</v>
      </c>
      <c r="H21">
        <v>222874</v>
      </c>
      <c r="I21" t="s">
        <v>262</v>
      </c>
    </row>
    <row r="22" spans="1:9" x14ac:dyDescent="0.25">
      <c r="A22">
        <v>70340</v>
      </c>
      <c r="B22" t="s">
        <v>166</v>
      </c>
      <c r="C22" t="s">
        <v>238</v>
      </c>
      <c r="D22">
        <v>12</v>
      </c>
      <c r="E22">
        <v>0</v>
      </c>
      <c r="F22" t="s">
        <v>245</v>
      </c>
      <c r="G22" t="s">
        <v>16</v>
      </c>
      <c r="H22">
        <v>226</v>
      </c>
      <c r="I22" t="s">
        <v>263</v>
      </c>
    </row>
    <row r="23" spans="1:9" x14ac:dyDescent="0.25">
      <c r="A23">
        <v>70340</v>
      </c>
      <c r="B23" t="s">
        <v>166</v>
      </c>
      <c r="C23" t="s">
        <v>238</v>
      </c>
      <c r="D23">
        <v>12</v>
      </c>
      <c r="E23">
        <v>0</v>
      </c>
      <c r="F23" t="s">
        <v>245</v>
      </c>
      <c r="G23" t="s">
        <v>19</v>
      </c>
      <c r="H23">
        <v>51096</v>
      </c>
      <c r="I23" t="s">
        <v>264</v>
      </c>
    </row>
    <row r="24" spans="1:9" x14ac:dyDescent="0.25">
      <c r="A24">
        <v>70340</v>
      </c>
      <c r="B24" t="s">
        <v>166</v>
      </c>
      <c r="C24" t="s">
        <v>238</v>
      </c>
      <c r="D24">
        <v>12</v>
      </c>
      <c r="E24">
        <v>0</v>
      </c>
      <c r="F24" t="s">
        <v>242</v>
      </c>
      <c r="G24" t="s">
        <v>158</v>
      </c>
      <c r="H24">
        <v>49852</v>
      </c>
      <c r="I24" t="s">
        <v>265</v>
      </c>
    </row>
    <row r="25" spans="1:9" x14ac:dyDescent="0.25">
      <c r="A25">
        <v>70341</v>
      </c>
      <c r="B25" t="s">
        <v>169</v>
      </c>
      <c r="C25" t="s">
        <v>238</v>
      </c>
      <c r="D25">
        <v>12</v>
      </c>
      <c r="E25">
        <v>0</v>
      </c>
      <c r="F25" t="s">
        <v>239</v>
      </c>
      <c r="G25" t="s">
        <v>12</v>
      </c>
      <c r="H25">
        <v>-2826152</v>
      </c>
      <c r="I25" t="s">
        <v>240</v>
      </c>
    </row>
    <row r="26" spans="1:9" x14ac:dyDescent="0.25">
      <c r="A26">
        <v>70341</v>
      </c>
      <c r="B26" t="s">
        <v>169</v>
      </c>
      <c r="C26" t="s">
        <v>238</v>
      </c>
      <c r="D26">
        <v>12</v>
      </c>
      <c r="E26">
        <v>0</v>
      </c>
      <c r="F26" t="s">
        <v>239</v>
      </c>
      <c r="G26" t="s">
        <v>13</v>
      </c>
      <c r="H26">
        <v>8356155</v>
      </c>
      <c r="I26" t="s">
        <v>241</v>
      </c>
    </row>
    <row r="27" spans="1:9" x14ac:dyDescent="0.25">
      <c r="A27">
        <v>70341</v>
      </c>
      <c r="B27" t="s">
        <v>169</v>
      </c>
      <c r="C27" t="s">
        <v>238</v>
      </c>
      <c r="D27">
        <v>12</v>
      </c>
      <c r="E27">
        <v>0</v>
      </c>
      <c r="F27" t="s">
        <v>242</v>
      </c>
      <c r="G27" t="s">
        <v>25</v>
      </c>
      <c r="H27">
        <v>8371</v>
      </c>
      <c r="I27" t="s">
        <v>243</v>
      </c>
    </row>
    <row r="28" spans="1:9" x14ac:dyDescent="0.25">
      <c r="A28">
        <v>70341</v>
      </c>
      <c r="B28" t="s">
        <v>169</v>
      </c>
      <c r="C28" t="s">
        <v>238</v>
      </c>
      <c r="D28">
        <v>12</v>
      </c>
      <c r="E28">
        <v>0</v>
      </c>
      <c r="F28" t="s">
        <v>245</v>
      </c>
      <c r="G28" t="s">
        <v>18</v>
      </c>
      <c r="H28">
        <v>311671</v>
      </c>
      <c r="I28" t="s">
        <v>246</v>
      </c>
    </row>
    <row r="29" spans="1:9" x14ac:dyDescent="0.25">
      <c r="A29">
        <v>70341</v>
      </c>
      <c r="B29" t="s">
        <v>169</v>
      </c>
      <c r="C29" t="s">
        <v>238</v>
      </c>
      <c r="D29">
        <v>12</v>
      </c>
      <c r="E29">
        <v>0</v>
      </c>
      <c r="F29" t="s">
        <v>242</v>
      </c>
      <c r="G29" t="s">
        <v>26</v>
      </c>
      <c r="H29">
        <v>72682</v>
      </c>
      <c r="I29" t="s">
        <v>247</v>
      </c>
    </row>
    <row r="30" spans="1:9" x14ac:dyDescent="0.25">
      <c r="A30">
        <v>70341</v>
      </c>
      <c r="B30" t="s">
        <v>169</v>
      </c>
      <c r="C30" t="s">
        <v>238</v>
      </c>
      <c r="D30">
        <v>12</v>
      </c>
      <c r="E30">
        <v>0</v>
      </c>
      <c r="F30" t="s">
        <v>239</v>
      </c>
      <c r="G30" t="s">
        <v>15</v>
      </c>
      <c r="H30">
        <v>285480</v>
      </c>
      <c r="I30" t="s">
        <v>248</v>
      </c>
    </row>
    <row r="31" spans="1:9" x14ac:dyDescent="0.25">
      <c r="A31">
        <v>70341</v>
      </c>
      <c r="B31" t="s">
        <v>169</v>
      </c>
      <c r="C31" t="s">
        <v>238</v>
      </c>
      <c r="D31">
        <v>12</v>
      </c>
      <c r="E31">
        <v>0</v>
      </c>
      <c r="F31" t="s">
        <v>242</v>
      </c>
      <c r="G31" t="s">
        <v>23</v>
      </c>
      <c r="H31">
        <v>67520</v>
      </c>
      <c r="I31" t="s">
        <v>249</v>
      </c>
    </row>
    <row r="32" spans="1:9" x14ac:dyDescent="0.25">
      <c r="A32">
        <v>70341</v>
      </c>
      <c r="B32" t="s">
        <v>169</v>
      </c>
      <c r="C32" t="s">
        <v>238</v>
      </c>
      <c r="D32">
        <v>12</v>
      </c>
      <c r="E32">
        <v>0</v>
      </c>
      <c r="F32" t="s">
        <v>242</v>
      </c>
      <c r="G32" t="s">
        <v>24</v>
      </c>
      <c r="H32">
        <v>11217</v>
      </c>
      <c r="I32" t="s">
        <v>250</v>
      </c>
    </row>
    <row r="33" spans="1:9" x14ac:dyDescent="0.25">
      <c r="A33">
        <v>70341</v>
      </c>
      <c r="B33" t="s">
        <v>169</v>
      </c>
      <c r="C33" t="s">
        <v>238</v>
      </c>
      <c r="D33">
        <v>12</v>
      </c>
      <c r="E33">
        <v>0</v>
      </c>
      <c r="F33" t="s">
        <v>245</v>
      </c>
      <c r="G33" t="s">
        <v>20</v>
      </c>
      <c r="H33">
        <v>-50019</v>
      </c>
      <c r="I33" t="s">
        <v>251</v>
      </c>
    </row>
    <row r="34" spans="1:9" x14ac:dyDescent="0.25">
      <c r="A34">
        <v>70341</v>
      </c>
      <c r="B34" t="s">
        <v>169</v>
      </c>
      <c r="C34" t="s">
        <v>238</v>
      </c>
      <c r="D34">
        <v>12</v>
      </c>
      <c r="E34">
        <v>0</v>
      </c>
      <c r="F34" t="s">
        <v>242</v>
      </c>
      <c r="G34" t="s">
        <v>26</v>
      </c>
      <c r="H34">
        <v>1954</v>
      </c>
      <c r="I34" t="s">
        <v>253</v>
      </c>
    </row>
    <row r="35" spans="1:9" x14ac:dyDescent="0.25">
      <c r="A35">
        <v>70341</v>
      </c>
      <c r="B35" t="s">
        <v>169</v>
      </c>
      <c r="C35" t="s">
        <v>238</v>
      </c>
      <c r="D35">
        <v>12</v>
      </c>
      <c r="E35">
        <v>0</v>
      </c>
      <c r="F35" t="s">
        <v>245</v>
      </c>
      <c r="G35" t="s">
        <v>20</v>
      </c>
      <c r="H35">
        <v>143813</v>
      </c>
      <c r="I35" t="s">
        <v>254</v>
      </c>
    </row>
    <row r="36" spans="1:9" x14ac:dyDescent="0.25">
      <c r="A36">
        <v>70341</v>
      </c>
      <c r="B36" t="s">
        <v>169</v>
      </c>
      <c r="C36" t="s">
        <v>238</v>
      </c>
      <c r="D36">
        <v>12</v>
      </c>
      <c r="E36">
        <v>0</v>
      </c>
      <c r="F36" t="s">
        <v>239</v>
      </c>
      <c r="G36" t="s">
        <v>148</v>
      </c>
      <c r="H36">
        <v>954767</v>
      </c>
      <c r="I36" t="s">
        <v>255</v>
      </c>
    </row>
    <row r="37" spans="1:9" x14ac:dyDescent="0.25">
      <c r="A37">
        <v>70341</v>
      </c>
      <c r="B37" t="s">
        <v>169</v>
      </c>
      <c r="C37" t="s">
        <v>238</v>
      </c>
      <c r="D37">
        <v>12</v>
      </c>
      <c r="E37">
        <v>0</v>
      </c>
      <c r="F37" t="s">
        <v>242</v>
      </c>
      <c r="G37" t="s">
        <v>27</v>
      </c>
      <c r="H37">
        <v>4657541</v>
      </c>
      <c r="I37" t="s">
        <v>256</v>
      </c>
    </row>
    <row r="38" spans="1:9" x14ac:dyDescent="0.25">
      <c r="A38">
        <v>70341</v>
      </c>
      <c r="B38" t="s">
        <v>169</v>
      </c>
      <c r="C38" t="s">
        <v>238</v>
      </c>
      <c r="D38">
        <v>12</v>
      </c>
      <c r="E38">
        <v>0</v>
      </c>
      <c r="F38" t="s">
        <v>245</v>
      </c>
      <c r="G38" t="s">
        <v>152</v>
      </c>
      <c r="H38">
        <v>19641</v>
      </c>
      <c r="I38" t="s">
        <v>257</v>
      </c>
    </row>
    <row r="39" spans="1:9" x14ac:dyDescent="0.25">
      <c r="A39">
        <v>70341</v>
      </c>
      <c r="B39" t="s">
        <v>169</v>
      </c>
      <c r="C39" t="s">
        <v>238</v>
      </c>
      <c r="D39">
        <v>12</v>
      </c>
      <c r="E39">
        <v>0</v>
      </c>
      <c r="F39" t="s">
        <v>245</v>
      </c>
      <c r="G39" t="s">
        <v>16</v>
      </c>
      <c r="H39">
        <v>4218</v>
      </c>
      <c r="I39" t="s">
        <v>258</v>
      </c>
    </row>
    <row r="40" spans="1:9" x14ac:dyDescent="0.25">
      <c r="A40">
        <v>70341</v>
      </c>
      <c r="B40" t="s">
        <v>169</v>
      </c>
      <c r="C40" t="s">
        <v>238</v>
      </c>
      <c r="D40">
        <v>12</v>
      </c>
      <c r="E40">
        <v>0</v>
      </c>
      <c r="F40" t="s">
        <v>245</v>
      </c>
      <c r="G40" t="s">
        <v>19</v>
      </c>
      <c r="H40">
        <v>45675</v>
      </c>
      <c r="I40" t="s">
        <v>259</v>
      </c>
    </row>
    <row r="41" spans="1:9" x14ac:dyDescent="0.25">
      <c r="A41">
        <v>70341</v>
      </c>
      <c r="B41" t="s">
        <v>169</v>
      </c>
      <c r="C41" t="s">
        <v>238</v>
      </c>
      <c r="D41">
        <v>12</v>
      </c>
      <c r="E41">
        <v>0</v>
      </c>
      <c r="F41" t="s">
        <v>260</v>
      </c>
      <c r="G41" t="s">
        <v>260</v>
      </c>
      <c r="H41">
        <v>2611105</v>
      </c>
      <c r="I41" t="s">
        <v>261</v>
      </c>
    </row>
    <row r="42" spans="1:9" x14ac:dyDescent="0.25">
      <c r="A42">
        <v>70341</v>
      </c>
      <c r="B42" t="s">
        <v>169</v>
      </c>
      <c r="C42" t="s">
        <v>238</v>
      </c>
      <c r="D42">
        <v>12</v>
      </c>
      <c r="E42">
        <v>0</v>
      </c>
      <c r="F42" t="s">
        <v>245</v>
      </c>
      <c r="G42" t="s">
        <v>19</v>
      </c>
      <c r="H42">
        <v>173653</v>
      </c>
      <c r="I42" t="s">
        <v>262</v>
      </c>
    </row>
    <row r="43" spans="1:9" x14ac:dyDescent="0.25">
      <c r="A43">
        <v>70341</v>
      </c>
      <c r="B43" t="s">
        <v>169</v>
      </c>
      <c r="C43" t="s">
        <v>238</v>
      </c>
      <c r="D43">
        <v>12</v>
      </c>
      <c r="E43">
        <v>0</v>
      </c>
      <c r="F43" t="s">
        <v>245</v>
      </c>
      <c r="G43" t="s">
        <v>16</v>
      </c>
      <c r="H43">
        <v>5128</v>
      </c>
      <c r="I43" t="s">
        <v>263</v>
      </c>
    </row>
    <row r="44" spans="1:9" x14ac:dyDescent="0.25">
      <c r="A44">
        <v>70341</v>
      </c>
      <c r="B44" t="s">
        <v>169</v>
      </c>
      <c r="C44" t="s">
        <v>238</v>
      </c>
      <c r="D44">
        <v>12</v>
      </c>
      <c r="E44">
        <v>0</v>
      </c>
      <c r="F44" t="s">
        <v>245</v>
      </c>
      <c r="G44" t="s">
        <v>19</v>
      </c>
      <c r="H44">
        <v>46908</v>
      </c>
      <c r="I44" t="s">
        <v>264</v>
      </c>
    </row>
    <row r="45" spans="1:9" x14ac:dyDescent="0.25">
      <c r="A45">
        <v>70341</v>
      </c>
      <c r="B45" t="s">
        <v>169</v>
      </c>
      <c r="C45" t="s">
        <v>238</v>
      </c>
      <c r="D45">
        <v>12</v>
      </c>
      <c r="E45">
        <v>0</v>
      </c>
      <c r="F45" t="s">
        <v>242</v>
      </c>
      <c r="G45" t="s">
        <v>158</v>
      </c>
      <c r="H45">
        <v>43349</v>
      </c>
      <c r="I45" t="s">
        <v>265</v>
      </c>
    </row>
    <row r="46" spans="1:9" x14ac:dyDescent="0.25">
      <c r="A46">
        <v>70341</v>
      </c>
      <c r="B46" t="s">
        <v>169</v>
      </c>
      <c r="C46" t="s">
        <v>238</v>
      </c>
      <c r="D46">
        <v>12</v>
      </c>
      <c r="E46">
        <v>0</v>
      </c>
      <c r="F46" t="s">
        <v>245</v>
      </c>
      <c r="G46" t="s">
        <v>19</v>
      </c>
      <c r="H46">
        <v>0</v>
      </c>
      <c r="I46" t="s">
        <v>266</v>
      </c>
    </row>
    <row r="47" spans="1:9" x14ac:dyDescent="0.25">
      <c r="A47">
        <v>70342</v>
      </c>
      <c r="B47" t="s">
        <v>171</v>
      </c>
      <c r="C47" t="s">
        <v>238</v>
      </c>
      <c r="D47">
        <v>12</v>
      </c>
      <c r="E47">
        <v>0</v>
      </c>
      <c r="F47" t="s">
        <v>239</v>
      </c>
      <c r="G47" t="s">
        <v>12</v>
      </c>
      <c r="H47">
        <v>-2625445</v>
      </c>
      <c r="I47" t="s">
        <v>240</v>
      </c>
    </row>
    <row r="48" spans="1:9" x14ac:dyDescent="0.25">
      <c r="A48">
        <v>70342</v>
      </c>
      <c r="B48" t="s">
        <v>171</v>
      </c>
      <c r="C48" t="s">
        <v>238</v>
      </c>
      <c r="D48">
        <v>12</v>
      </c>
      <c r="E48">
        <v>0</v>
      </c>
      <c r="F48" t="s">
        <v>239</v>
      </c>
      <c r="G48" t="s">
        <v>13</v>
      </c>
      <c r="H48">
        <v>4335982</v>
      </c>
      <c r="I48" t="s">
        <v>241</v>
      </c>
    </row>
    <row r="49" spans="1:9" x14ac:dyDescent="0.25">
      <c r="A49">
        <v>70342</v>
      </c>
      <c r="B49" t="s">
        <v>171</v>
      </c>
      <c r="C49" t="s">
        <v>238</v>
      </c>
      <c r="D49">
        <v>12</v>
      </c>
      <c r="E49">
        <v>0</v>
      </c>
      <c r="F49" t="s">
        <v>242</v>
      </c>
      <c r="G49" t="s">
        <v>25</v>
      </c>
      <c r="H49">
        <v>6300</v>
      </c>
      <c r="I49" t="s">
        <v>243</v>
      </c>
    </row>
    <row r="50" spans="1:9" x14ac:dyDescent="0.25">
      <c r="A50">
        <v>70342</v>
      </c>
      <c r="B50" t="s">
        <v>171</v>
      </c>
      <c r="C50" t="s">
        <v>238</v>
      </c>
      <c r="D50">
        <v>12</v>
      </c>
      <c r="E50">
        <v>0</v>
      </c>
      <c r="F50" t="s">
        <v>245</v>
      </c>
      <c r="G50" t="s">
        <v>18</v>
      </c>
      <c r="H50">
        <v>132995</v>
      </c>
      <c r="I50" t="s">
        <v>246</v>
      </c>
    </row>
    <row r="51" spans="1:9" x14ac:dyDescent="0.25">
      <c r="A51">
        <v>70342</v>
      </c>
      <c r="B51" t="s">
        <v>171</v>
      </c>
      <c r="C51" t="s">
        <v>238</v>
      </c>
      <c r="D51">
        <v>12</v>
      </c>
      <c r="E51">
        <v>0</v>
      </c>
      <c r="F51" t="s">
        <v>239</v>
      </c>
      <c r="G51" t="s">
        <v>15</v>
      </c>
      <c r="H51">
        <v>294273</v>
      </c>
      <c r="I51" t="s">
        <v>248</v>
      </c>
    </row>
    <row r="52" spans="1:9" x14ac:dyDescent="0.25">
      <c r="A52">
        <v>70342</v>
      </c>
      <c r="B52" t="s">
        <v>171</v>
      </c>
      <c r="C52" t="s">
        <v>238</v>
      </c>
      <c r="D52">
        <v>12</v>
      </c>
      <c r="E52">
        <v>0</v>
      </c>
      <c r="F52" t="s">
        <v>242</v>
      </c>
      <c r="G52" t="s">
        <v>23</v>
      </c>
      <c r="H52">
        <v>62291</v>
      </c>
      <c r="I52" t="s">
        <v>249</v>
      </c>
    </row>
    <row r="53" spans="1:9" x14ac:dyDescent="0.25">
      <c r="A53">
        <v>70342</v>
      </c>
      <c r="B53" t="s">
        <v>171</v>
      </c>
      <c r="C53" t="s">
        <v>238</v>
      </c>
      <c r="D53">
        <v>12</v>
      </c>
      <c r="E53">
        <v>0</v>
      </c>
      <c r="F53" t="s">
        <v>242</v>
      </c>
      <c r="G53" t="s">
        <v>24</v>
      </c>
      <c r="H53">
        <v>321876</v>
      </c>
      <c r="I53" t="s">
        <v>250</v>
      </c>
    </row>
    <row r="54" spans="1:9" x14ac:dyDescent="0.25">
      <c r="A54">
        <v>70342</v>
      </c>
      <c r="B54" t="s">
        <v>171</v>
      </c>
      <c r="C54" t="s">
        <v>238</v>
      </c>
      <c r="D54">
        <v>12</v>
      </c>
      <c r="E54">
        <v>0</v>
      </c>
      <c r="F54" t="s">
        <v>245</v>
      </c>
      <c r="G54" t="s">
        <v>20</v>
      </c>
      <c r="H54">
        <v>-806</v>
      </c>
      <c r="I54" t="s">
        <v>251</v>
      </c>
    </row>
    <row r="55" spans="1:9" x14ac:dyDescent="0.25">
      <c r="A55">
        <v>70342</v>
      </c>
      <c r="B55" t="s">
        <v>171</v>
      </c>
      <c r="C55" t="s">
        <v>238</v>
      </c>
      <c r="D55">
        <v>12</v>
      </c>
      <c r="E55">
        <v>0</v>
      </c>
      <c r="F55" t="s">
        <v>242</v>
      </c>
      <c r="G55" t="s">
        <v>22</v>
      </c>
      <c r="H55">
        <v>9</v>
      </c>
      <c r="I55" t="s">
        <v>252</v>
      </c>
    </row>
    <row r="56" spans="1:9" x14ac:dyDescent="0.25">
      <c r="A56">
        <v>70342</v>
      </c>
      <c r="B56" t="s">
        <v>171</v>
      </c>
      <c r="C56" t="s">
        <v>238</v>
      </c>
      <c r="D56">
        <v>12</v>
      </c>
      <c r="E56">
        <v>0</v>
      </c>
      <c r="F56" t="s">
        <v>242</v>
      </c>
      <c r="G56" t="s">
        <v>26</v>
      </c>
      <c r="H56">
        <v>1591</v>
      </c>
      <c r="I56" t="s">
        <v>253</v>
      </c>
    </row>
    <row r="57" spans="1:9" x14ac:dyDescent="0.25">
      <c r="A57">
        <v>70342</v>
      </c>
      <c r="B57" t="s">
        <v>171</v>
      </c>
      <c r="C57" t="s">
        <v>238</v>
      </c>
      <c r="D57">
        <v>12</v>
      </c>
      <c r="E57">
        <v>0</v>
      </c>
      <c r="F57" t="s">
        <v>245</v>
      </c>
      <c r="G57" t="s">
        <v>20</v>
      </c>
      <c r="H57">
        <v>15213</v>
      </c>
      <c r="I57" t="s">
        <v>254</v>
      </c>
    </row>
    <row r="58" spans="1:9" x14ac:dyDescent="0.25">
      <c r="A58">
        <v>70342</v>
      </c>
      <c r="B58" t="s">
        <v>171</v>
      </c>
      <c r="C58" t="s">
        <v>238</v>
      </c>
      <c r="D58">
        <v>12</v>
      </c>
      <c r="E58">
        <v>0</v>
      </c>
      <c r="F58" t="s">
        <v>239</v>
      </c>
      <c r="G58" t="s">
        <v>148</v>
      </c>
      <c r="H58">
        <v>214886</v>
      </c>
      <c r="I58" t="s">
        <v>255</v>
      </c>
    </row>
    <row r="59" spans="1:9" x14ac:dyDescent="0.25">
      <c r="A59">
        <v>70342</v>
      </c>
      <c r="B59" t="s">
        <v>171</v>
      </c>
      <c r="C59" t="s">
        <v>238</v>
      </c>
      <c r="D59">
        <v>12</v>
      </c>
      <c r="E59">
        <v>0</v>
      </c>
      <c r="F59" t="s">
        <v>242</v>
      </c>
      <c r="G59" t="s">
        <v>27</v>
      </c>
      <c r="H59">
        <v>3316380</v>
      </c>
      <c r="I59" t="s">
        <v>256</v>
      </c>
    </row>
    <row r="60" spans="1:9" x14ac:dyDescent="0.25">
      <c r="A60">
        <v>70342</v>
      </c>
      <c r="B60" t="s">
        <v>171</v>
      </c>
      <c r="C60" t="s">
        <v>238</v>
      </c>
      <c r="D60">
        <v>12</v>
      </c>
      <c r="E60">
        <v>0</v>
      </c>
      <c r="F60" t="s">
        <v>245</v>
      </c>
      <c r="G60" t="s">
        <v>152</v>
      </c>
      <c r="H60">
        <v>39109</v>
      </c>
      <c r="I60" t="s">
        <v>257</v>
      </c>
    </row>
    <row r="61" spans="1:9" x14ac:dyDescent="0.25">
      <c r="A61">
        <v>70342</v>
      </c>
      <c r="B61" t="s">
        <v>171</v>
      </c>
      <c r="C61" t="s">
        <v>238</v>
      </c>
      <c r="D61">
        <v>12</v>
      </c>
      <c r="E61">
        <v>0</v>
      </c>
      <c r="F61" t="s">
        <v>245</v>
      </c>
      <c r="G61" t="s">
        <v>16</v>
      </c>
      <c r="H61">
        <v>14113</v>
      </c>
      <c r="I61" t="s">
        <v>258</v>
      </c>
    </row>
    <row r="62" spans="1:9" x14ac:dyDescent="0.25">
      <c r="A62">
        <v>70342</v>
      </c>
      <c r="B62" t="s">
        <v>171</v>
      </c>
      <c r="C62" t="s">
        <v>238</v>
      </c>
      <c r="D62">
        <v>12</v>
      </c>
      <c r="E62">
        <v>0</v>
      </c>
      <c r="F62" t="s">
        <v>245</v>
      </c>
      <c r="G62" t="s">
        <v>19</v>
      </c>
      <c r="H62">
        <v>29867</v>
      </c>
      <c r="I62" t="s">
        <v>259</v>
      </c>
    </row>
    <row r="63" spans="1:9" x14ac:dyDescent="0.25">
      <c r="A63">
        <v>70342</v>
      </c>
      <c r="B63" t="s">
        <v>171</v>
      </c>
      <c r="C63" t="s">
        <v>238</v>
      </c>
      <c r="D63">
        <v>12</v>
      </c>
      <c r="E63">
        <v>0</v>
      </c>
      <c r="F63" t="s">
        <v>260</v>
      </c>
      <c r="G63" t="s">
        <v>260</v>
      </c>
      <c r="H63">
        <v>-855525</v>
      </c>
      <c r="I63" t="s">
        <v>261</v>
      </c>
    </row>
    <row r="64" spans="1:9" x14ac:dyDescent="0.25">
      <c r="A64">
        <v>70342</v>
      </c>
      <c r="B64" t="s">
        <v>171</v>
      </c>
      <c r="C64" t="s">
        <v>238</v>
      </c>
      <c r="D64">
        <v>12</v>
      </c>
      <c r="E64">
        <v>0</v>
      </c>
      <c r="F64" t="s">
        <v>245</v>
      </c>
      <c r="G64" t="s">
        <v>19</v>
      </c>
      <c r="H64">
        <v>342294</v>
      </c>
      <c r="I64" t="s">
        <v>262</v>
      </c>
    </row>
    <row r="65" spans="1:9" x14ac:dyDescent="0.25">
      <c r="A65">
        <v>70342</v>
      </c>
      <c r="B65" t="s">
        <v>171</v>
      </c>
      <c r="C65" t="s">
        <v>238</v>
      </c>
      <c r="D65">
        <v>12</v>
      </c>
      <c r="E65">
        <v>0</v>
      </c>
      <c r="F65" t="s">
        <v>245</v>
      </c>
      <c r="G65" t="s">
        <v>16</v>
      </c>
      <c r="H65">
        <v>1290</v>
      </c>
      <c r="I65" t="s">
        <v>263</v>
      </c>
    </row>
    <row r="66" spans="1:9" x14ac:dyDescent="0.25">
      <c r="A66">
        <v>70342</v>
      </c>
      <c r="B66" t="s">
        <v>171</v>
      </c>
      <c r="C66" t="s">
        <v>238</v>
      </c>
      <c r="D66">
        <v>12</v>
      </c>
      <c r="E66">
        <v>0</v>
      </c>
      <c r="F66" t="s">
        <v>245</v>
      </c>
      <c r="G66" t="s">
        <v>19</v>
      </c>
      <c r="H66">
        <v>41527</v>
      </c>
      <c r="I66" t="s">
        <v>264</v>
      </c>
    </row>
    <row r="67" spans="1:9" x14ac:dyDescent="0.25">
      <c r="A67">
        <v>70342</v>
      </c>
      <c r="B67" t="s">
        <v>171</v>
      </c>
      <c r="C67" t="s">
        <v>238</v>
      </c>
      <c r="D67">
        <v>12</v>
      </c>
      <c r="E67">
        <v>0</v>
      </c>
      <c r="F67" t="s">
        <v>242</v>
      </c>
      <c r="G67" t="s">
        <v>158</v>
      </c>
      <c r="H67">
        <v>38574</v>
      </c>
      <c r="I67" t="s">
        <v>265</v>
      </c>
    </row>
    <row r="68" spans="1:9" x14ac:dyDescent="0.25">
      <c r="A68">
        <v>70342</v>
      </c>
      <c r="B68" t="s">
        <v>171</v>
      </c>
      <c r="C68" t="s">
        <v>238</v>
      </c>
      <c r="D68">
        <v>12</v>
      </c>
      <c r="E68">
        <v>0</v>
      </c>
      <c r="F68" t="s">
        <v>242</v>
      </c>
      <c r="G68" t="s">
        <v>138</v>
      </c>
      <c r="H68">
        <v>-80195</v>
      </c>
      <c r="I68" t="s">
        <v>267</v>
      </c>
    </row>
    <row r="69" spans="1:9" x14ac:dyDescent="0.25">
      <c r="A69">
        <v>70343</v>
      </c>
      <c r="B69" t="s">
        <v>173</v>
      </c>
      <c r="C69" t="s">
        <v>238</v>
      </c>
      <c r="D69">
        <v>12</v>
      </c>
      <c r="E69">
        <v>0</v>
      </c>
      <c r="F69" t="s">
        <v>239</v>
      </c>
      <c r="G69" t="s">
        <v>12</v>
      </c>
      <c r="H69">
        <v>-2213723</v>
      </c>
      <c r="I69" t="s">
        <v>240</v>
      </c>
    </row>
    <row r="70" spans="1:9" x14ac:dyDescent="0.25">
      <c r="A70">
        <v>70343</v>
      </c>
      <c r="B70" t="s">
        <v>173</v>
      </c>
      <c r="C70" t="s">
        <v>238</v>
      </c>
      <c r="D70">
        <v>12</v>
      </c>
      <c r="E70">
        <v>0</v>
      </c>
      <c r="F70" t="s">
        <v>239</v>
      </c>
      <c r="G70" t="s">
        <v>13</v>
      </c>
      <c r="H70">
        <v>4189975</v>
      </c>
      <c r="I70" t="s">
        <v>241</v>
      </c>
    </row>
    <row r="71" spans="1:9" x14ac:dyDescent="0.25">
      <c r="A71">
        <v>70343</v>
      </c>
      <c r="B71" t="s">
        <v>173</v>
      </c>
      <c r="C71" t="s">
        <v>238</v>
      </c>
      <c r="D71">
        <v>12</v>
      </c>
      <c r="E71">
        <v>0</v>
      </c>
      <c r="F71" t="s">
        <v>242</v>
      </c>
      <c r="G71" t="s">
        <v>25</v>
      </c>
      <c r="H71">
        <v>5133</v>
      </c>
      <c r="I71" t="s">
        <v>243</v>
      </c>
    </row>
    <row r="72" spans="1:9" x14ac:dyDescent="0.25">
      <c r="A72">
        <v>70343</v>
      </c>
      <c r="B72" t="s">
        <v>173</v>
      </c>
      <c r="C72" t="s">
        <v>238</v>
      </c>
      <c r="D72">
        <v>12</v>
      </c>
      <c r="E72">
        <v>0</v>
      </c>
      <c r="F72" t="s">
        <v>245</v>
      </c>
      <c r="G72" t="s">
        <v>18</v>
      </c>
      <c r="H72">
        <v>123004</v>
      </c>
      <c r="I72" t="s">
        <v>246</v>
      </c>
    </row>
    <row r="73" spans="1:9" x14ac:dyDescent="0.25">
      <c r="A73">
        <v>70343</v>
      </c>
      <c r="B73" t="s">
        <v>173</v>
      </c>
      <c r="C73" t="s">
        <v>238</v>
      </c>
      <c r="D73">
        <v>12</v>
      </c>
      <c r="E73">
        <v>0</v>
      </c>
      <c r="F73" t="s">
        <v>239</v>
      </c>
      <c r="G73" t="s">
        <v>15</v>
      </c>
      <c r="H73">
        <v>253722</v>
      </c>
      <c r="I73" t="s">
        <v>248</v>
      </c>
    </row>
    <row r="74" spans="1:9" x14ac:dyDescent="0.25">
      <c r="A74">
        <v>70343</v>
      </c>
      <c r="B74" t="s">
        <v>173</v>
      </c>
      <c r="C74" t="s">
        <v>238</v>
      </c>
      <c r="D74">
        <v>12</v>
      </c>
      <c r="E74">
        <v>0</v>
      </c>
      <c r="F74" t="s">
        <v>242</v>
      </c>
      <c r="G74" t="s">
        <v>23</v>
      </c>
      <c r="H74">
        <v>45884</v>
      </c>
      <c r="I74" t="s">
        <v>249</v>
      </c>
    </row>
    <row r="75" spans="1:9" x14ac:dyDescent="0.25">
      <c r="A75">
        <v>70343</v>
      </c>
      <c r="B75" t="s">
        <v>173</v>
      </c>
      <c r="C75" t="s">
        <v>238</v>
      </c>
      <c r="D75">
        <v>12</v>
      </c>
      <c r="E75">
        <v>0</v>
      </c>
      <c r="F75" t="s">
        <v>242</v>
      </c>
      <c r="G75" t="s">
        <v>24</v>
      </c>
      <c r="H75">
        <v>147898</v>
      </c>
      <c r="I75" t="s">
        <v>250</v>
      </c>
    </row>
    <row r="76" spans="1:9" x14ac:dyDescent="0.25">
      <c r="A76">
        <v>70343</v>
      </c>
      <c r="B76" t="s">
        <v>173</v>
      </c>
      <c r="C76" t="s">
        <v>238</v>
      </c>
      <c r="D76">
        <v>12</v>
      </c>
      <c r="E76">
        <v>0</v>
      </c>
      <c r="F76" t="s">
        <v>245</v>
      </c>
      <c r="G76" t="s">
        <v>20</v>
      </c>
      <c r="H76">
        <v>-1767</v>
      </c>
      <c r="I76" t="s">
        <v>251</v>
      </c>
    </row>
    <row r="77" spans="1:9" x14ac:dyDescent="0.25">
      <c r="A77">
        <v>70343</v>
      </c>
      <c r="B77" t="s">
        <v>173</v>
      </c>
      <c r="C77" t="s">
        <v>238</v>
      </c>
      <c r="D77">
        <v>12</v>
      </c>
      <c r="E77">
        <v>0</v>
      </c>
      <c r="F77" t="s">
        <v>242</v>
      </c>
      <c r="G77" t="s">
        <v>22</v>
      </c>
      <c r="H77">
        <v>110</v>
      </c>
      <c r="I77" t="s">
        <v>252</v>
      </c>
    </row>
    <row r="78" spans="1:9" x14ac:dyDescent="0.25">
      <c r="A78">
        <v>70343</v>
      </c>
      <c r="B78" t="s">
        <v>173</v>
      </c>
      <c r="C78" t="s">
        <v>238</v>
      </c>
      <c r="D78">
        <v>12</v>
      </c>
      <c r="E78">
        <v>0</v>
      </c>
      <c r="F78" t="s">
        <v>242</v>
      </c>
      <c r="G78" t="s">
        <v>26</v>
      </c>
      <c r="H78">
        <v>1103</v>
      </c>
      <c r="I78" t="s">
        <v>253</v>
      </c>
    </row>
    <row r="79" spans="1:9" x14ac:dyDescent="0.25">
      <c r="A79">
        <v>70343</v>
      </c>
      <c r="B79" t="s">
        <v>173</v>
      </c>
      <c r="C79" t="s">
        <v>238</v>
      </c>
      <c r="D79">
        <v>12</v>
      </c>
      <c r="E79">
        <v>0</v>
      </c>
      <c r="F79" t="s">
        <v>245</v>
      </c>
      <c r="G79" t="s">
        <v>20</v>
      </c>
      <c r="H79">
        <v>62193</v>
      </c>
      <c r="I79" t="s">
        <v>254</v>
      </c>
    </row>
    <row r="80" spans="1:9" x14ac:dyDescent="0.25">
      <c r="A80">
        <v>70343</v>
      </c>
      <c r="B80" t="s">
        <v>173</v>
      </c>
      <c r="C80" t="s">
        <v>238</v>
      </c>
      <c r="D80">
        <v>12</v>
      </c>
      <c r="E80">
        <v>0</v>
      </c>
      <c r="F80" t="s">
        <v>239</v>
      </c>
      <c r="G80" t="s">
        <v>148</v>
      </c>
      <c r="H80">
        <v>413494</v>
      </c>
      <c r="I80" t="s">
        <v>255</v>
      </c>
    </row>
    <row r="81" spans="1:9" x14ac:dyDescent="0.25">
      <c r="A81">
        <v>70343</v>
      </c>
      <c r="B81" t="s">
        <v>173</v>
      </c>
      <c r="C81" t="s">
        <v>238</v>
      </c>
      <c r="D81">
        <v>12</v>
      </c>
      <c r="E81">
        <v>0</v>
      </c>
      <c r="F81" t="s">
        <v>242</v>
      </c>
      <c r="G81" t="s">
        <v>27</v>
      </c>
      <c r="H81">
        <v>2618500</v>
      </c>
      <c r="I81" t="s">
        <v>256</v>
      </c>
    </row>
    <row r="82" spans="1:9" x14ac:dyDescent="0.25">
      <c r="A82">
        <v>70343</v>
      </c>
      <c r="B82" t="s">
        <v>173</v>
      </c>
      <c r="C82" t="s">
        <v>238</v>
      </c>
      <c r="D82">
        <v>12</v>
      </c>
      <c r="E82">
        <v>0</v>
      </c>
      <c r="F82" t="s">
        <v>245</v>
      </c>
      <c r="G82" t="s">
        <v>152</v>
      </c>
      <c r="H82">
        <v>29521</v>
      </c>
      <c r="I82" t="s">
        <v>257</v>
      </c>
    </row>
    <row r="83" spans="1:9" x14ac:dyDescent="0.25">
      <c r="A83">
        <v>70343</v>
      </c>
      <c r="B83" t="s">
        <v>173</v>
      </c>
      <c r="C83" t="s">
        <v>238</v>
      </c>
      <c r="D83">
        <v>12</v>
      </c>
      <c r="E83">
        <v>0</v>
      </c>
      <c r="F83" t="s">
        <v>245</v>
      </c>
      <c r="G83" t="s">
        <v>19</v>
      </c>
      <c r="H83">
        <v>28402</v>
      </c>
      <c r="I83" t="s">
        <v>259</v>
      </c>
    </row>
    <row r="84" spans="1:9" x14ac:dyDescent="0.25">
      <c r="A84">
        <v>70343</v>
      </c>
      <c r="B84" t="s">
        <v>173</v>
      </c>
      <c r="C84" t="s">
        <v>238</v>
      </c>
      <c r="D84">
        <v>12</v>
      </c>
      <c r="E84">
        <v>0</v>
      </c>
      <c r="F84" t="s">
        <v>260</v>
      </c>
      <c r="G84" t="s">
        <v>260</v>
      </c>
      <c r="H84">
        <v>342961</v>
      </c>
      <c r="I84" t="s">
        <v>261</v>
      </c>
    </row>
    <row r="85" spans="1:9" x14ac:dyDescent="0.25">
      <c r="A85">
        <v>70343</v>
      </c>
      <c r="B85" t="s">
        <v>173</v>
      </c>
      <c r="C85" t="s">
        <v>238</v>
      </c>
      <c r="D85">
        <v>12</v>
      </c>
      <c r="E85">
        <v>0</v>
      </c>
      <c r="F85" t="s">
        <v>245</v>
      </c>
      <c r="G85" t="s">
        <v>19</v>
      </c>
      <c r="H85">
        <v>227524</v>
      </c>
      <c r="I85" t="s">
        <v>262</v>
      </c>
    </row>
    <row r="86" spans="1:9" x14ac:dyDescent="0.25">
      <c r="A86">
        <v>70343</v>
      </c>
      <c r="B86" t="s">
        <v>173</v>
      </c>
      <c r="C86" t="s">
        <v>238</v>
      </c>
      <c r="D86">
        <v>12</v>
      </c>
      <c r="E86">
        <v>0</v>
      </c>
      <c r="F86" t="s">
        <v>245</v>
      </c>
      <c r="G86" t="s">
        <v>19</v>
      </c>
      <c r="H86">
        <v>33102</v>
      </c>
      <c r="I86" t="s">
        <v>264</v>
      </c>
    </row>
    <row r="87" spans="1:9" x14ac:dyDescent="0.25">
      <c r="A87">
        <v>70343</v>
      </c>
      <c r="B87" t="s">
        <v>173</v>
      </c>
      <c r="C87" t="s">
        <v>238</v>
      </c>
      <c r="D87">
        <v>12</v>
      </c>
      <c r="E87">
        <v>0</v>
      </c>
      <c r="F87" t="s">
        <v>242</v>
      </c>
      <c r="G87" t="s">
        <v>158</v>
      </c>
      <c r="H87">
        <v>29586</v>
      </c>
      <c r="I87" t="s">
        <v>265</v>
      </c>
    </row>
    <row r="88" spans="1:9" x14ac:dyDescent="0.25">
      <c r="A88">
        <v>70343</v>
      </c>
      <c r="B88" t="s">
        <v>173</v>
      </c>
      <c r="C88" t="s">
        <v>238</v>
      </c>
      <c r="D88">
        <v>12</v>
      </c>
      <c r="E88">
        <v>0</v>
      </c>
      <c r="F88" t="s">
        <v>242</v>
      </c>
      <c r="G88" t="s">
        <v>138</v>
      </c>
      <c r="H88">
        <v>-25173</v>
      </c>
      <c r="I88" t="s">
        <v>267</v>
      </c>
    </row>
    <row r="89" spans="1:9" x14ac:dyDescent="0.25">
      <c r="A89">
        <v>70344</v>
      </c>
      <c r="B89" t="s">
        <v>175</v>
      </c>
      <c r="C89" t="s">
        <v>238</v>
      </c>
      <c r="D89">
        <v>12</v>
      </c>
      <c r="E89">
        <v>0</v>
      </c>
      <c r="F89" t="s">
        <v>239</v>
      </c>
      <c r="G89" t="s">
        <v>12</v>
      </c>
      <c r="H89">
        <v>-2875834</v>
      </c>
      <c r="I89" t="s">
        <v>240</v>
      </c>
    </row>
    <row r="90" spans="1:9" x14ac:dyDescent="0.25">
      <c r="A90">
        <v>70344</v>
      </c>
      <c r="B90" t="s">
        <v>175</v>
      </c>
      <c r="C90" t="s">
        <v>238</v>
      </c>
      <c r="D90">
        <v>12</v>
      </c>
      <c r="E90">
        <v>0</v>
      </c>
      <c r="F90" t="s">
        <v>239</v>
      </c>
      <c r="G90" t="s">
        <v>13</v>
      </c>
      <c r="H90">
        <v>5148497</v>
      </c>
      <c r="I90" t="s">
        <v>241</v>
      </c>
    </row>
    <row r="91" spans="1:9" x14ac:dyDescent="0.25">
      <c r="A91">
        <v>70344</v>
      </c>
      <c r="B91" t="s">
        <v>175</v>
      </c>
      <c r="C91" t="s">
        <v>238</v>
      </c>
      <c r="D91">
        <v>12</v>
      </c>
      <c r="E91">
        <v>0</v>
      </c>
      <c r="F91" t="s">
        <v>242</v>
      </c>
      <c r="G91" t="s">
        <v>25</v>
      </c>
      <c r="H91">
        <v>6300</v>
      </c>
      <c r="I91" t="s">
        <v>243</v>
      </c>
    </row>
    <row r="92" spans="1:9" x14ac:dyDescent="0.25">
      <c r="A92">
        <v>70344</v>
      </c>
      <c r="B92" t="s">
        <v>175</v>
      </c>
      <c r="C92" t="s">
        <v>238</v>
      </c>
      <c r="D92">
        <v>12</v>
      </c>
      <c r="E92">
        <v>0</v>
      </c>
      <c r="F92" t="s">
        <v>245</v>
      </c>
      <c r="G92" t="s">
        <v>18</v>
      </c>
      <c r="H92">
        <v>254823</v>
      </c>
      <c r="I92" t="s">
        <v>246</v>
      </c>
    </row>
    <row r="93" spans="1:9" x14ac:dyDescent="0.25">
      <c r="A93">
        <v>70344</v>
      </c>
      <c r="B93" t="s">
        <v>175</v>
      </c>
      <c r="C93" t="s">
        <v>238</v>
      </c>
      <c r="D93">
        <v>12</v>
      </c>
      <c r="E93">
        <v>0</v>
      </c>
      <c r="F93" t="s">
        <v>239</v>
      </c>
      <c r="G93" t="s">
        <v>15</v>
      </c>
      <c r="H93">
        <v>311231</v>
      </c>
      <c r="I93" t="s">
        <v>248</v>
      </c>
    </row>
    <row r="94" spans="1:9" x14ac:dyDescent="0.25">
      <c r="A94">
        <v>70344</v>
      </c>
      <c r="B94" t="s">
        <v>175</v>
      </c>
      <c r="C94" t="s">
        <v>238</v>
      </c>
      <c r="D94">
        <v>12</v>
      </c>
      <c r="E94">
        <v>0</v>
      </c>
      <c r="F94" t="s">
        <v>242</v>
      </c>
      <c r="G94" t="s">
        <v>23</v>
      </c>
      <c r="H94">
        <v>66559</v>
      </c>
      <c r="I94" t="s">
        <v>249</v>
      </c>
    </row>
    <row r="95" spans="1:9" x14ac:dyDescent="0.25">
      <c r="A95">
        <v>70344</v>
      </c>
      <c r="B95" t="s">
        <v>175</v>
      </c>
      <c r="C95" t="s">
        <v>238</v>
      </c>
      <c r="D95">
        <v>12</v>
      </c>
      <c r="E95">
        <v>0</v>
      </c>
      <c r="F95" t="s">
        <v>242</v>
      </c>
      <c r="G95" t="s">
        <v>24</v>
      </c>
      <c r="H95">
        <v>134479</v>
      </c>
      <c r="I95" t="s">
        <v>250</v>
      </c>
    </row>
    <row r="96" spans="1:9" x14ac:dyDescent="0.25">
      <c r="A96">
        <v>70344</v>
      </c>
      <c r="B96" t="s">
        <v>175</v>
      </c>
      <c r="C96" t="s">
        <v>238</v>
      </c>
      <c r="D96">
        <v>12</v>
      </c>
      <c r="E96">
        <v>0</v>
      </c>
      <c r="F96" t="s">
        <v>245</v>
      </c>
      <c r="G96" t="s">
        <v>20</v>
      </c>
      <c r="H96">
        <v>-4466</v>
      </c>
      <c r="I96" t="s">
        <v>251</v>
      </c>
    </row>
    <row r="97" spans="1:9" x14ac:dyDescent="0.25">
      <c r="A97">
        <v>70344</v>
      </c>
      <c r="B97" t="s">
        <v>175</v>
      </c>
      <c r="C97" t="s">
        <v>238</v>
      </c>
      <c r="D97">
        <v>12</v>
      </c>
      <c r="E97">
        <v>0</v>
      </c>
      <c r="F97" t="s">
        <v>242</v>
      </c>
      <c r="G97" t="s">
        <v>22</v>
      </c>
      <c r="H97">
        <v>516</v>
      </c>
      <c r="I97" t="s">
        <v>252</v>
      </c>
    </row>
    <row r="98" spans="1:9" x14ac:dyDescent="0.25">
      <c r="A98">
        <v>70344</v>
      </c>
      <c r="B98" t="s">
        <v>175</v>
      </c>
      <c r="C98" t="s">
        <v>238</v>
      </c>
      <c r="D98">
        <v>12</v>
      </c>
      <c r="E98">
        <v>0</v>
      </c>
      <c r="F98" t="s">
        <v>242</v>
      </c>
      <c r="G98" t="s">
        <v>26</v>
      </c>
      <c r="H98">
        <v>11779</v>
      </c>
      <c r="I98" t="s">
        <v>253</v>
      </c>
    </row>
    <row r="99" spans="1:9" x14ac:dyDescent="0.25">
      <c r="A99">
        <v>70344</v>
      </c>
      <c r="B99" t="s">
        <v>175</v>
      </c>
      <c r="C99" t="s">
        <v>238</v>
      </c>
      <c r="D99">
        <v>12</v>
      </c>
      <c r="E99">
        <v>0</v>
      </c>
      <c r="F99" t="s">
        <v>245</v>
      </c>
      <c r="G99" t="s">
        <v>20</v>
      </c>
      <c r="H99">
        <v>75284</v>
      </c>
      <c r="I99" t="s">
        <v>254</v>
      </c>
    </row>
    <row r="100" spans="1:9" x14ac:dyDescent="0.25">
      <c r="A100">
        <v>70344</v>
      </c>
      <c r="B100" t="s">
        <v>175</v>
      </c>
      <c r="C100" t="s">
        <v>238</v>
      </c>
      <c r="D100">
        <v>12</v>
      </c>
      <c r="E100">
        <v>0</v>
      </c>
      <c r="F100" t="s">
        <v>239</v>
      </c>
      <c r="G100" t="s">
        <v>148</v>
      </c>
      <c r="H100">
        <v>769214</v>
      </c>
      <c r="I100" t="s">
        <v>255</v>
      </c>
    </row>
    <row r="101" spans="1:9" x14ac:dyDescent="0.25">
      <c r="A101">
        <v>70344</v>
      </c>
      <c r="B101" t="s">
        <v>175</v>
      </c>
      <c r="C101" t="s">
        <v>238</v>
      </c>
      <c r="D101">
        <v>12</v>
      </c>
      <c r="E101">
        <v>0</v>
      </c>
      <c r="F101" t="s">
        <v>242</v>
      </c>
      <c r="G101" t="s">
        <v>27</v>
      </c>
      <c r="H101">
        <v>4619754</v>
      </c>
      <c r="I101" t="s">
        <v>256</v>
      </c>
    </row>
    <row r="102" spans="1:9" x14ac:dyDescent="0.25">
      <c r="A102">
        <v>70344</v>
      </c>
      <c r="B102" t="s">
        <v>175</v>
      </c>
      <c r="C102" t="s">
        <v>238</v>
      </c>
      <c r="D102">
        <v>12</v>
      </c>
      <c r="E102">
        <v>0</v>
      </c>
      <c r="F102" t="s">
        <v>245</v>
      </c>
      <c r="G102" t="s">
        <v>16</v>
      </c>
      <c r="H102">
        <v>4969</v>
      </c>
      <c r="I102" t="s">
        <v>268</v>
      </c>
    </row>
    <row r="103" spans="1:9" x14ac:dyDescent="0.25">
      <c r="A103">
        <v>70344</v>
      </c>
      <c r="B103" t="s">
        <v>175</v>
      </c>
      <c r="C103" t="s">
        <v>238</v>
      </c>
      <c r="D103">
        <v>12</v>
      </c>
      <c r="E103">
        <v>0</v>
      </c>
      <c r="F103" t="s">
        <v>245</v>
      </c>
      <c r="G103" t="s">
        <v>152</v>
      </c>
      <c r="H103">
        <v>41269</v>
      </c>
      <c r="I103" t="s">
        <v>257</v>
      </c>
    </row>
    <row r="104" spans="1:9" x14ac:dyDescent="0.25">
      <c r="A104">
        <v>70344</v>
      </c>
      <c r="B104" t="s">
        <v>175</v>
      </c>
      <c r="C104" t="s">
        <v>238</v>
      </c>
      <c r="D104">
        <v>12</v>
      </c>
      <c r="E104">
        <v>0</v>
      </c>
      <c r="F104" t="s">
        <v>245</v>
      </c>
      <c r="G104" t="s">
        <v>19</v>
      </c>
      <c r="H104">
        <v>36494</v>
      </c>
      <c r="I104" t="s">
        <v>259</v>
      </c>
    </row>
    <row r="105" spans="1:9" x14ac:dyDescent="0.25">
      <c r="A105">
        <v>70344</v>
      </c>
      <c r="B105" t="s">
        <v>175</v>
      </c>
      <c r="C105" t="s">
        <v>238</v>
      </c>
      <c r="D105">
        <v>12</v>
      </c>
      <c r="E105">
        <v>0</v>
      </c>
      <c r="F105" t="s">
        <v>260</v>
      </c>
      <c r="G105" t="s">
        <v>260</v>
      </c>
      <c r="H105">
        <v>-748602</v>
      </c>
      <c r="I105" t="s">
        <v>261</v>
      </c>
    </row>
    <row r="106" spans="1:9" x14ac:dyDescent="0.25">
      <c r="A106">
        <v>70344</v>
      </c>
      <c r="B106" t="s">
        <v>175</v>
      </c>
      <c r="C106" t="s">
        <v>238</v>
      </c>
      <c r="D106">
        <v>12</v>
      </c>
      <c r="E106">
        <v>0</v>
      </c>
      <c r="F106" t="s">
        <v>245</v>
      </c>
      <c r="G106" t="s">
        <v>19</v>
      </c>
      <c r="H106">
        <v>345113</v>
      </c>
      <c r="I106" t="s">
        <v>262</v>
      </c>
    </row>
    <row r="107" spans="1:9" x14ac:dyDescent="0.25">
      <c r="A107">
        <v>70344</v>
      </c>
      <c r="B107" t="s">
        <v>175</v>
      </c>
      <c r="C107" t="s">
        <v>238</v>
      </c>
      <c r="D107">
        <v>12</v>
      </c>
      <c r="E107">
        <v>0</v>
      </c>
      <c r="F107" t="s">
        <v>245</v>
      </c>
      <c r="G107" t="s">
        <v>16</v>
      </c>
      <c r="H107">
        <v>892</v>
      </c>
      <c r="I107" t="s">
        <v>263</v>
      </c>
    </row>
    <row r="108" spans="1:9" x14ac:dyDescent="0.25">
      <c r="A108">
        <v>70344</v>
      </c>
      <c r="B108" t="s">
        <v>175</v>
      </c>
      <c r="C108" t="s">
        <v>238</v>
      </c>
      <c r="D108">
        <v>12</v>
      </c>
      <c r="E108">
        <v>0</v>
      </c>
      <c r="F108" t="s">
        <v>245</v>
      </c>
      <c r="G108" t="s">
        <v>19</v>
      </c>
      <c r="H108">
        <v>38085</v>
      </c>
      <c r="I108" t="s">
        <v>264</v>
      </c>
    </row>
    <row r="109" spans="1:9" x14ac:dyDescent="0.25">
      <c r="A109">
        <v>70344</v>
      </c>
      <c r="B109" t="s">
        <v>175</v>
      </c>
      <c r="C109" t="s">
        <v>238</v>
      </c>
      <c r="D109">
        <v>12</v>
      </c>
      <c r="E109">
        <v>0</v>
      </c>
      <c r="F109" t="s">
        <v>242</v>
      </c>
      <c r="G109" t="s">
        <v>158</v>
      </c>
      <c r="H109">
        <v>33998</v>
      </c>
      <c r="I109" t="s">
        <v>265</v>
      </c>
    </row>
    <row r="110" spans="1:9" x14ac:dyDescent="0.25">
      <c r="A110">
        <v>70344</v>
      </c>
      <c r="B110" t="s">
        <v>175</v>
      </c>
      <c r="C110" t="s">
        <v>238</v>
      </c>
      <c r="D110">
        <v>12</v>
      </c>
      <c r="E110">
        <v>0</v>
      </c>
      <c r="F110" t="s">
        <v>242</v>
      </c>
      <c r="G110" t="s">
        <v>138</v>
      </c>
      <c r="H110">
        <v>-34575</v>
      </c>
      <c r="I110" t="s">
        <v>267</v>
      </c>
    </row>
    <row r="111" spans="1:9" x14ac:dyDescent="0.25">
      <c r="A111">
        <v>70345</v>
      </c>
      <c r="B111" t="s">
        <v>177</v>
      </c>
      <c r="C111" t="s">
        <v>238</v>
      </c>
      <c r="D111">
        <v>12</v>
      </c>
      <c r="E111">
        <v>0</v>
      </c>
      <c r="F111" t="s">
        <v>245</v>
      </c>
      <c r="G111" t="s">
        <v>16</v>
      </c>
      <c r="H111">
        <v>3647</v>
      </c>
      <c r="I111" t="s">
        <v>268</v>
      </c>
    </row>
    <row r="112" spans="1:9" x14ac:dyDescent="0.25">
      <c r="A112">
        <v>70345</v>
      </c>
      <c r="B112" t="s">
        <v>177</v>
      </c>
      <c r="C112" t="s">
        <v>238</v>
      </c>
      <c r="D112">
        <v>12</v>
      </c>
      <c r="E112">
        <v>0</v>
      </c>
      <c r="F112" t="s">
        <v>245</v>
      </c>
      <c r="G112" t="s">
        <v>152</v>
      </c>
      <c r="H112">
        <v>59958</v>
      </c>
      <c r="I112" t="s">
        <v>257</v>
      </c>
    </row>
    <row r="113" spans="1:9" x14ac:dyDescent="0.25">
      <c r="A113">
        <v>70345</v>
      </c>
      <c r="B113" t="s">
        <v>177</v>
      </c>
      <c r="C113" t="s">
        <v>238</v>
      </c>
      <c r="D113">
        <v>12</v>
      </c>
      <c r="E113">
        <v>0</v>
      </c>
      <c r="F113" t="s">
        <v>245</v>
      </c>
      <c r="G113" t="s">
        <v>16</v>
      </c>
      <c r="H113">
        <v>4971</v>
      </c>
      <c r="I113" t="s">
        <v>258</v>
      </c>
    </row>
    <row r="114" spans="1:9" x14ac:dyDescent="0.25">
      <c r="A114">
        <v>70345</v>
      </c>
      <c r="B114" t="s">
        <v>177</v>
      </c>
      <c r="C114" t="s">
        <v>238</v>
      </c>
      <c r="D114">
        <v>12</v>
      </c>
      <c r="E114">
        <v>0</v>
      </c>
      <c r="F114" t="s">
        <v>245</v>
      </c>
      <c r="G114" t="s">
        <v>19</v>
      </c>
      <c r="H114">
        <v>59060</v>
      </c>
      <c r="I114" t="s">
        <v>259</v>
      </c>
    </row>
    <row r="115" spans="1:9" x14ac:dyDescent="0.25">
      <c r="A115">
        <v>70345</v>
      </c>
      <c r="B115" t="s">
        <v>177</v>
      </c>
      <c r="C115" t="s">
        <v>238</v>
      </c>
      <c r="D115">
        <v>12</v>
      </c>
      <c r="E115">
        <v>0</v>
      </c>
      <c r="F115" t="s">
        <v>260</v>
      </c>
      <c r="G115" t="s">
        <v>260</v>
      </c>
      <c r="H115">
        <v>3522796</v>
      </c>
      <c r="I115" t="s">
        <v>261</v>
      </c>
    </row>
    <row r="116" spans="1:9" x14ac:dyDescent="0.25">
      <c r="A116">
        <v>70345</v>
      </c>
      <c r="B116" t="s">
        <v>177</v>
      </c>
      <c r="C116" t="s">
        <v>238</v>
      </c>
      <c r="D116">
        <v>12</v>
      </c>
      <c r="E116">
        <v>0</v>
      </c>
      <c r="F116" t="s">
        <v>245</v>
      </c>
      <c r="G116" t="s">
        <v>19</v>
      </c>
      <c r="H116">
        <v>467176</v>
      </c>
      <c r="I116" t="s">
        <v>262</v>
      </c>
    </row>
    <row r="117" spans="1:9" x14ac:dyDescent="0.25">
      <c r="A117">
        <v>70345</v>
      </c>
      <c r="B117" t="s">
        <v>177</v>
      </c>
      <c r="C117" t="s">
        <v>238</v>
      </c>
      <c r="D117">
        <v>12</v>
      </c>
      <c r="E117">
        <v>0</v>
      </c>
      <c r="F117" t="s">
        <v>245</v>
      </c>
      <c r="G117" t="s">
        <v>16</v>
      </c>
      <c r="H117">
        <v>5071</v>
      </c>
      <c r="I117" t="s">
        <v>263</v>
      </c>
    </row>
    <row r="118" spans="1:9" x14ac:dyDescent="0.25">
      <c r="A118">
        <v>70345</v>
      </c>
      <c r="B118" t="s">
        <v>177</v>
      </c>
      <c r="C118" t="s">
        <v>238</v>
      </c>
      <c r="D118">
        <v>12</v>
      </c>
      <c r="E118">
        <v>0</v>
      </c>
      <c r="F118" t="s">
        <v>245</v>
      </c>
      <c r="G118" t="s">
        <v>19</v>
      </c>
      <c r="H118">
        <v>51102</v>
      </c>
      <c r="I118" t="s">
        <v>264</v>
      </c>
    </row>
    <row r="119" spans="1:9" x14ac:dyDescent="0.25">
      <c r="A119">
        <v>70345</v>
      </c>
      <c r="B119" t="s">
        <v>177</v>
      </c>
      <c r="C119" t="s">
        <v>238</v>
      </c>
      <c r="D119">
        <v>12</v>
      </c>
      <c r="E119">
        <v>0</v>
      </c>
      <c r="F119" t="s">
        <v>242</v>
      </c>
      <c r="G119" t="s">
        <v>158</v>
      </c>
      <c r="H119">
        <v>50284</v>
      </c>
      <c r="I119" t="s">
        <v>265</v>
      </c>
    </row>
    <row r="120" spans="1:9" x14ac:dyDescent="0.25">
      <c r="A120">
        <v>70345</v>
      </c>
      <c r="B120" t="s">
        <v>177</v>
      </c>
      <c r="C120" t="s">
        <v>238</v>
      </c>
      <c r="D120">
        <v>12</v>
      </c>
      <c r="E120">
        <v>0</v>
      </c>
      <c r="F120" t="s">
        <v>242</v>
      </c>
      <c r="G120" t="s">
        <v>138</v>
      </c>
      <c r="H120">
        <v>-211116</v>
      </c>
      <c r="I120" t="s">
        <v>267</v>
      </c>
    </row>
    <row r="121" spans="1:9" x14ac:dyDescent="0.25">
      <c r="A121">
        <v>70345</v>
      </c>
      <c r="B121" t="s">
        <v>177</v>
      </c>
      <c r="C121" t="s">
        <v>238</v>
      </c>
      <c r="D121">
        <v>12</v>
      </c>
      <c r="E121">
        <v>0</v>
      </c>
      <c r="F121" t="s">
        <v>239</v>
      </c>
      <c r="G121" t="s">
        <v>12</v>
      </c>
      <c r="H121">
        <v>-3723150</v>
      </c>
      <c r="I121" t="s">
        <v>240</v>
      </c>
    </row>
    <row r="122" spans="1:9" x14ac:dyDescent="0.25">
      <c r="A122">
        <v>70345</v>
      </c>
      <c r="B122" t="s">
        <v>177</v>
      </c>
      <c r="C122" t="s">
        <v>238</v>
      </c>
      <c r="D122">
        <v>12</v>
      </c>
      <c r="E122">
        <v>0</v>
      </c>
      <c r="F122" t="s">
        <v>239</v>
      </c>
      <c r="G122" t="s">
        <v>13</v>
      </c>
      <c r="H122">
        <v>8865618</v>
      </c>
      <c r="I122" t="s">
        <v>241</v>
      </c>
    </row>
    <row r="123" spans="1:9" x14ac:dyDescent="0.25">
      <c r="A123">
        <v>70345</v>
      </c>
      <c r="B123" t="s">
        <v>177</v>
      </c>
      <c r="C123" t="s">
        <v>238</v>
      </c>
      <c r="D123">
        <v>12</v>
      </c>
      <c r="E123">
        <v>0</v>
      </c>
      <c r="F123" t="s">
        <v>242</v>
      </c>
      <c r="G123" t="s">
        <v>25</v>
      </c>
      <c r="H123">
        <v>9294</v>
      </c>
      <c r="I123" t="s">
        <v>243</v>
      </c>
    </row>
    <row r="124" spans="1:9" x14ac:dyDescent="0.25">
      <c r="A124">
        <v>70345</v>
      </c>
      <c r="B124" t="s">
        <v>177</v>
      </c>
      <c r="C124" t="s">
        <v>238</v>
      </c>
      <c r="D124">
        <v>12</v>
      </c>
      <c r="E124">
        <v>0</v>
      </c>
      <c r="F124" t="s">
        <v>242</v>
      </c>
      <c r="G124" t="s">
        <v>26</v>
      </c>
      <c r="H124">
        <v>268587</v>
      </c>
      <c r="I124" t="s">
        <v>244</v>
      </c>
    </row>
    <row r="125" spans="1:9" x14ac:dyDescent="0.25">
      <c r="A125">
        <v>70345</v>
      </c>
      <c r="B125" t="s">
        <v>177</v>
      </c>
      <c r="C125" t="s">
        <v>238</v>
      </c>
      <c r="D125">
        <v>12</v>
      </c>
      <c r="E125">
        <v>0</v>
      </c>
      <c r="F125" t="s">
        <v>245</v>
      </c>
      <c r="G125" t="s">
        <v>18</v>
      </c>
      <c r="H125">
        <v>125245</v>
      </c>
      <c r="I125" t="s">
        <v>246</v>
      </c>
    </row>
    <row r="126" spans="1:9" x14ac:dyDescent="0.25">
      <c r="A126">
        <v>70345</v>
      </c>
      <c r="B126" t="s">
        <v>177</v>
      </c>
      <c r="C126" t="s">
        <v>238</v>
      </c>
      <c r="D126">
        <v>12</v>
      </c>
      <c r="E126">
        <v>0</v>
      </c>
      <c r="F126" t="s">
        <v>242</v>
      </c>
      <c r="G126" t="s">
        <v>26</v>
      </c>
      <c r="H126">
        <v>3133</v>
      </c>
      <c r="I126" t="s">
        <v>247</v>
      </c>
    </row>
    <row r="127" spans="1:9" x14ac:dyDescent="0.25">
      <c r="A127">
        <v>70345</v>
      </c>
      <c r="B127" t="s">
        <v>177</v>
      </c>
      <c r="C127" t="s">
        <v>238</v>
      </c>
      <c r="D127">
        <v>12</v>
      </c>
      <c r="E127">
        <v>0</v>
      </c>
      <c r="F127" t="s">
        <v>239</v>
      </c>
      <c r="G127" t="s">
        <v>15</v>
      </c>
      <c r="H127">
        <v>474786</v>
      </c>
      <c r="I127" t="s">
        <v>248</v>
      </c>
    </row>
    <row r="128" spans="1:9" x14ac:dyDescent="0.25">
      <c r="A128">
        <v>70345</v>
      </c>
      <c r="B128" t="s">
        <v>177</v>
      </c>
      <c r="C128" t="s">
        <v>238</v>
      </c>
      <c r="D128">
        <v>12</v>
      </c>
      <c r="E128">
        <v>0</v>
      </c>
      <c r="F128" t="s">
        <v>242</v>
      </c>
      <c r="G128" t="s">
        <v>23</v>
      </c>
      <c r="H128">
        <v>88019</v>
      </c>
      <c r="I128" t="s">
        <v>249</v>
      </c>
    </row>
    <row r="129" spans="1:9" x14ac:dyDescent="0.25">
      <c r="A129">
        <v>70345</v>
      </c>
      <c r="B129" t="s">
        <v>177</v>
      </c>
      <c r="C129" t="s">
        <v>238</v>
      </c>
      <c r="D129">
        <v>12</v>
      </c>
      <c r="E129">
        <v>0</v>
      </c>
      <c r="F129" t="s">
        <v>242</v>
      </c>
      <c r="G129" t="s">
        <v>24</v>
      </c>
      <c r="H129">
        <v>435194</v>
      </c>
      <c r="I129" t="s">
        <v>250</v>
      </c>
    </row>
    <row r="130" spans="1:9" x14ac:dyDescent="0.25">
      <c r="A130">
        <v>70345</v>
      </c>
      <c r="B130" t="s">
        <v>177</v>
      </c>
      <c r="C130" t="s">
        <v>238</v>
      </c>
      <c r="D130">
        <v>12</v>
      </c>
      <c r="E130">
        <v>0</v>
      </c>
      <c r="F130" t="s">
        <v>245</v>
      </c>
      <c r="G130" t="s">
        <v>20</v>
      </c>
      <c r="H130">
        <v>-135451</v>
      </c>
      <c r="I130" t="s">
        <v>251</v>
      </c>
    </row>
    <row r="131" spans="1:9" x14ac:dyDescent="0.25">
      <c r="A131">
        <v>70345</v>
      </c>
      <c r="B131" t="s">
        <v>177</v>
      </c>
      <c r="C131" t="s">
        <v>238</v>
      </c>
      <c r="D131">
        <v>12</v>
      </c>
      <c r="E131">
        <v>0</v>
      </c>
      <c r="F131" t="s">
        <v>242</v>
      </c>
      <c r="G131" t="s">
        <v>22</v>
      </c>
      <c r="H131">
        <v>1495</v>
      </c>
      <c r="I131" t="s">
        <v>252</v>
      </c>
    </row>
    <row r="132" spans="1:9" x14ac:dyDescent="0.25">
      <c r="A132">
        <v>70345</v>
      </c>
      <c r="B132" t="s">
        <v>177</v>
      </c>
      <c r="C132" t="s">
        <v>238</v>
      </c>
      <c r="D132">
        <v>12</v>
      </c>
      <c r="E132">
        <v>0</v>
      </c>
      <c r="F132" t="s">
        <v>242</v>
      </c>
      <c r="G132" t="s">
        <v>26</v>
      </c>
      <c r="H132">
        <v>1837</v>
      </c>
      <c r="I132" t="s">
        <v>253</v>
      </c>
    </row>
    <row r="133" spans="1:9" x14ac:dyDescent="0.25">
      <c r="A133">
        <v>70345</v>
      </c>
      <c r="B133" t="s">
        <v>177</v>
      </c>
      <c r="C133" t="s">
        <v>238</v>
      </c>
      <c r="D133">
        <v>12</v>
      </c>
      <c r="E133">
        <v>0</v>
      </c>
      <c r="F133" t="s">
        <v>239</v>
      </c>
      <c r="G133" t="s">
        <v>148</v>
      </c>
      <c r="H133">
        <v>965229</v>
      </c>
      <c r="I133" t="s">
        <v>255</v>
      </c>
    </row>
    <row r="134" spans="1:9" x14ac:dyDescent="0.25">
      <c r="A134">
        <v>70345</v>
      </c>
      <c r="B134" t="s">
        <v>177</v>
      </c>
      <c r="C134" t="s">
        <v>238</v>
      </c>
      <c r="D134">
        <v>12</v>
      </c>
      <c r="E134">
        <v>0</v>
      </c>
      <c r="F134" t="s">
        <v>242</v>
      </c>
      <c r="G134" t="s">
        <v>27</v>
      </c>
      <c r="H134">
        <v>3261756</v>
      </c>
      <c r="I134" t="s">
        <v>256</v>
      </c>
    </row>
    <row r="135" spans="1:9" x14ac:dyDescent="0.25">
      <c r="A135">
        <v>70346</v>
      </c>
      <c r="B135" t="s">
        <v>179</v>
      </c>
      <c r="C135" t="s">
        <v>238</v>
      </c>
      <c r="D135">
        <v>12</v>
      </c>
      <c r="E135">
        <v>0</v>
      </c>
      <c r="F135" t="s">
        <v>245</v>
      </c>
      <c r="G135" t="s">
        <v>19</v>
      </c>
      <c r="H135">
        <v>43627</v>
      </c>
      <c r="I135" t="s">
        <v>259</v>
      </c>
    </row>
    <row r="136" spans="1:9" x14ac:dyDescent="0.25">
      <c r="A136">
        <v>70346</v>
      </c>
      <c r="B136" t="s">
        <v>179</v>
      </c>
      <c r="C136" t="s">
        <v>238</v>
      </c>
      <c r="D136">
        <v>12</v>
      </c>
      <c r="E136">
        <v>0</v>
      </c>
      <c r="F136" t="s">
        <v>260</v>
      </c>
      <c r="G136" t="s">
        <v>260</v>
      </c>
      <c r="H136">
        <v>4133055</v>
      </c>
      <c r="I136" t="s">
        <v>261</v>
      </c>
    </row>
    <row r="137" spans="1:9" x14ac:dyDescent="0.25">
      <c r="A137">
        <v>70346</v>
      </c>
      <c r="B137" t="s">
        <v>179</v>
      </c>
      <c r="C137" t="s">
        <v>238</v>
      </c>
      <c r="D137">
        <v>12</v>
      </c>
      <c r="E137">
        <v>0</v>
      </c>
      <c r="F137" t="s">
        <v>245</v>
      </c>
      <c r="G137" t="s">
        <v>19</v>
      </c>
      <c r="H137">
        <v>367847</v>
      </c>
      <c r="I137" t="s">
        <v>262</v>
      </c>
    </row>
    <row r="138" spans="1:9" x14ac:dyDescent="0.25">
      <c r="A138">
        <v>70346</v>
      </c>
      <c r="B138" t="s">
        <v>179</v>
      </c>
      <c r="C138" t="s">
        <v>238</v>
      </c>
      <c r="D138">
        <v>12</v>
      </c>
      <c r="E138">
        <v>0</v>
      </c>
      <c r="F138" t="s">
        <v>245</v>
      </c>
      <c r="G138" t="s">
        <v>19</v>
      </c>
      <c r="H138">
        <v>48033</v>
      </c>
      <c r="I138" t="s">
        <v>264</v>
      </c>
    </row>
    <row r="139" spans="1:9" x14ac:dyDescent="0.25">
      <c r="A139">
        <v>70346</v>
      </c>
      <c r="B139" t="s">
        <v>179</v>
      </c>
      <c r="C139" t="s">
        <v>238</v>
      </c>
      <c r="D139">
        <v>12</v>
      </c>
      <c r="E139">
        <v>0</v>
      </c>
      <c r="F139" t="s">
        <v>242</v>
      </c>
      <c r="G139" t="s">
        <v>158</v>
      </c>
      <c r="H139">
        <v>46158</v>
      </c>
      <c r="I139" t="s">
        <v>265</v>
      </c>
    </row>
    <row r="140" spans="1:9" x14ac:dyDescent="0.25">
      <c r="A140">
        <v>70346</v>
      </c>
      <c r="B140" t="s">
        <v>179</v>
      </c>
      <c r="C140" t="s">
        <v>238</v>
      </c>
      <c r="D140">
        <v>12</v>
      </c>
      <c r="E140">
        <v>0</v>
      </c>
      <c r="F140" t="s">
        <v>245</v>
      </c>
      <c r="G140" t="s">
        <v>19</v>
      </c>
      <c r="H140">
        <v>50232</v>
      </c>
      <c r="I140" t="s">
        <v>266</v>
      </c>
    </row>
    <row r="141" spans="1:9" x14ac:dyDescent="0.25">
      <c r="A141">
        <v>70346</v>
      </c>
      <c r="B141" t="s">
        <v>179</v>
      </c>
      <c r="C141" t="s">
        <v>238</v>
      </c>
      <c r="D141">
        <v>12</v>
      </c>
      <c r="E141">
        <v>0</v>
      </c>
      <c r="F141" t="s">
        <v>242</v>
      </c>
      <c r="G141" t="s">
        <v>138</v>
      </c>
      <c r="H141">
        <v>-91317</v>
      </c>
      <c r="I141" t="s">
        <v>267</v>
      </c>
    </row>
    <row r="142" spans="1:9" x14ac:dyDescent="0.25">
      <c r="A142">
        <v>70346</v>
      </c>
      <c r="B142" t="s">
        <v>179</v>
      </c>
      <c r="C142" t="s">
        <v>238</v>
      </c>
      <c r="D142">
        <v>12</v>
      </c>
      <c r="E142">
        <v>0</v>
      </c>
      <c r="F142" t="s">
        <v>239</v>
      </c>
      <c r="G142" t="s">
        <v>12</v>
      </c>
      <c r="H142">
        <v>-4444704</v>
      </c>
      <c r="I142" t="s">
        <v>240</v>
      </c>
    </row>
    <row r="143" spans="1:9" x14ac:dyDescent="0.25">
      <c r="A143">
        <v>70346</v>
      </c>
      <c r="B143" t="s">
        <v>179</v>
      </c>
      <c r="C143" t="s">
        <v>238</v>
      </c>
      <c r="D143">
        <v>12</v>
      </c>
      <c r="E143">
        <v>0</v>
      </c>
      <c r="F143" t="s">
        <v>239</v>
      </c>
      <c r="G143" t="s">
        <v>13</v>
      </c>
      <c r="H143">
        <v>9705285</v>
      </c>
      <c r="I143" t="s">
        <v>241</v>
      </c>
    </row>
    <row r="144" spans="1:9" x14ac:dyDescent="0.25">
      <c r="A144">
        <v>70346</v>
      </c>
      <c r="B144" t="s">
        <v>179</v>
      </c>
      <c r="C144" t="s">
        <v>238</v>
      </c>
      <c r="D144">
        <v>12</v>
      </c>
      <c r="E144">
        <v>0</v>
      </c>
      <c r="F144" t="s">
        <v>242</v>
      </c>
      <c r="G144" t="s">
        <v>25</v>
      </c>
      <c r="H144">
        <v>7893</v>
      </c>
      <c r="I144" t="s">
        <v>243</v>
      </c>
    </row>
    <row r="145" spans="1:9" x14ac:dyDescent="0.25">
      <c r="A145">
        <v>70346</v>
      </c>
      <c r="B145" t="s">
        <v>179</v>
      </c>
      <c r="C145" t="s">
        <v>238</v>
      </c>
      <c r="D145">
        <v>12</v>
      </c>
      <c r="E145">
        <v>0</v>
      </c>
      <c r="F145" t="s">
        <v>245</v>
      </c>
      <c r="G145" t="s">
        <v>18</v>
      </c>
      <c r="H145">
        <v>277725</v>
      </c>
      <c r="I145" t="s">
        <v>246</v>
      </c>
    </row>
    <row r="146" spans="1:9" x14ac:dyDescent="0.25">
      <c r="A146">
        <v>70346</v>
      </c>
      <c r="B146" t="s">
        <v>179</v>
      </c>
      <c r="C146" t="s">
        <v>238</v>
      </c>
      <c r="D146">
        <v>12</v>
      </c>
      <c r="E146">
        <v>0</v>
      </c>
      <c r="F146" t="s">
        <v>242</v>
      </c>
      <c r="G146" t="s">
        <v>26</v>
      </c>
      <c r="H146">
        <v>0</v>
      </c>
      <c r="I146" t="s">
        <v>247</v>
      </c>
    </row>
    <row r="147" spans="1:9" x14ac:dyDescent="0.25">
      <c r="A147">
        <v>70346</v>
      </c>
      <c r="B147" t="s">
        <v>179</v>
      </c>
      <c r="C147" t="s">
        <v>238</v>
      </c>
      <c r="D147">
        <v>12</v>
      </c>
      <c r="E147">
        <v>0</v>
      </c>
      <c r="F147" t="s">
        <v>239</v>
      </c>
      <c r="G147" t="s">
        <v>15</v>
      </c>
      <c r="H147">
        <v>467506</v>
      </c>
      <c r="I147" t="s">
        <v>248</v>
      </c>
    </row>
    <row r="148" spans="1:9" x14ac:dyDescent="0.25">
      <c r="A148">
        <v>70346</v>
      </c>
      <c r="B148" t="s">
        <v>179</v>
      </c>
      <c r="C148" t="s">
        <v>238</v>
      </c>
      <c r="D148">
        <v>12</v>
      </c>
      <c r="E148">
        <v>0</v>
      </c>
      <c r="F148" t="s">
        <v>242</v>
      </c>
      <c r="G148" t="s">
        <v>23</v>
      </c>
      <c r="H148">
        <v>77814</v>
      </c>
      <c r="I148" t="s">
        <v>249</v>
      </c>
    </row>
    <row r="149" spans="1:9" x14ac:dyDescent="0.25">
      <c r="A149">
        <v>70346</v>
      </c>
      <c r="B149" t="s">
        <v>179</v>
      </c>
      <c r="C149" t="s">
        <v>238</v>
      </c>
      <c r="D149">
        <v>12</v>
      </c>
      <c r="E149">
        <v>0</v>
      </c>
      <c r="F149" t="s">
        <v>242</v>
      </c>
      <c r="G149" t="s">
        <v>24</v>
      </c>
      <c r="H149">
        <v>9664</v>
      </c>
      <c r="I149" t="s">
        <v>250</v>
      </c>
    </row>
    <row r="150" spans="1:9" x14ac:dyDescent="0.25">
      <c r="A150">
        <v>70346</v>
      </c>
      <c r="B150" t="s">
        <v>179</v>
      </c>
      <c r="C150" t="s">
        <v>238</v>
      </c>
      <c r="D150">
        <v>12</v>
      </c>
      <c r="E150">
        <v>0</v>
      </c>
      <c r="F150" t="s">
        <v>245</v>
      </c>
      <c r="G150" t="s">
        <v>20</v>
      </c>
      <c r="H150">
        <v>-5523</v>
      </c>
      <c r="I150" t="s">
        <v>251</v>
      </c>
    </row>
    <row r="151" spans="1:9" x14ac:dyDescent="0.25">
      <c r="A151">
        <v>70346</v>
      </c>
      <c r="B151" t="s">
        <v>179</v>
      </c>
      <c r="C151" t="s">
        <v>238</v>
      </c>
      <c r="D151">
        <v>12</v>
      </c>
      <c r="E151">
        <v>0</v>
      </c>
      <c r="F151" t="s">
        <v>242</v>
      </c>
      <c r="G151" t="s">
        <v>26</v>
      </c>
      <c r="H151">
        <v>6066</v>
      </c>
      <c r="I151" t="s">
        <v>253</v>
      </c>
    </row>
    <row r="152" spans="1:9" x14ac:dyDescent="0.25">
      <c r="A152">
        <v>70346</v>
      </c>
      <c r="B152" t="s">
        <v>179</v>
      </c>
      <c r="C152" t="s">
        <v>238</v>
      </c>
      <c r="D152">
        <v>12</v>
      </c>
      <c r="E152">
        <v>0</v>
      </c>
      <c r="F152" t="s">
        <v>245</v>
      </c>
      <c r="G152" t="s">
        <v>20</v>
      </c>
      <c r="H152">
        <v>44556</v>
      </c>
      <c r="I152" t="s">
        <v>254</v>
      </c>
    </row>
    <row r="153" spans="1:9" x14ac:dyDescent="0.25">
      <c r="A153">
        <v>70346</v>
      </c>
      <c r="B153" t="s">
        <v>179</v>
      </c>
      <c r="C153" t="s">
        <v>238</v>
      </c>
      <c r="D153">
        <v>12</v>
      </c>
      <c r="E153">
        <v>0</v>
      </c>
      <c r="F153" t="s">
        <v>239</v>
      </c>
      <c r="G153" t="s">
        <v>148</v>
      </c>
      <c r="H153">
        <v>714855</v>
      </c>
      <c r="I153" t="s">
        <v>255</v>
      </c>
    </row>
    <row r="154" spans="1:9" x14ac:dyDescent="0.25">
      <c r="A154">
        <v>70346</v>
      </c>
      <c r="B154" t="s">
        <v>179</v>
      </c>
      <c r="C154" t="s">
        <v>238</v>
      </c>
      <c r="D154">
        <v>12</v>
      </c>
      <c r="E154">
        <v>0</v>
      </c>
      <c r="F154" t="s">
        <v>242</v>
      </c>
      <c r="G154" t="s">
        <v>27</v>
      </c>
      <c r="H154">
        <v>3174117</v>
      </c>
      <c r="I154" t="s">
        <v>256</v>
      </c>
    </row>
    <row r="155" spans="1:9" x14ac:dyDescent="0.25">
      <c r="A155">
        <v>70346</v>
      </c>
      <c r="B155" t="s">
        <v>179</v>
      </c>
      <c r="C155" t="s">
        <v>238</v>
      </c>
      <c r="D155">
        <v>12</v>
      </c>
      <c r="E155">
        <v>0</v>
      </c>
      <c r="F155" t="s">
        <v>245</v>
      </c>
      <c r="G155" t="s">
        <v>152</v>
      </c>
      <c r="H155">
        <v>51077</v>
      </c>
      <c r="I155" t="s">
        <v>257</v>
      </c>
    </row>
    <row r="156" spans="1:9" x14ac:dyDescent="0.25">
      <c r="A156">
        <v>70347</v>
      </c>
      <c r="B156" t="s">
        <v>181</v>
      </c>
      <c r="C156" t="s">
        <v>238</v>
      </c>
      <c r="D156">
        <v>12</v>
      </c>
      <c r="E156">
        <v>0</v>
      </c>
      <c r="F156" t="s">
        <v>239</v>
      </c>
      <c r="G156" t="s">
        <v>12</v>
      </c>
      <c r="H156">
        <v>-2652816</v>
      </c>
      <c r="I156" t="s">
        <v>240</v>
      </c>
    </row>
    <row r="157" spans="1:9" x14ac:dyDescent="0.25">
      <c r="A157">
        <v>70347</v>
      </c>
      <c r="B157" t="s">
        <v>181</v>
      </c>
      <c r="C157" t="s">
        <v>238</v>
      </c>
      <c r="D157">
        <v>12</v>
      </c>
      <c r="E157">
        <v>0</v>
      </c>
      <c r="F157" t="s">
        <v>239</v>
      </c>
      <c r="G157" t="s">
        <v>13</v>
      </c>
      <c r="H157">
        <v>8421994</v>
      </c>
      <c r="I157" t="s">
        <v>241</v>
      </c>
    </row>
    <row r="158" spans="1:9" x14ac:dyDescent="0.25">
      <c r="A158">
        <v>70347</v>
      </c>
      <c r="B158" t="s">
        <v>181</v>
      </c>
      <c r="C158" t="s">
        <v>238</v>
      </c>
      <c r="D158">
        <v>12</v>
      </c>
      <c r="E158">
        <v>0</v>
      </c>
      <c r="F158" t="s">
        <v>242</v>
      </c>
      <c r="G158" t="s">
        <v>25</v>
      </c>
      <c r="H158">
        <v>9197</v>
      </c>
      <c r="I158" t="s">
        <v>243</v>
      </c>
    </row>
    <row r="159" spans="1:9" x14ac:dyDescent="0.25">
      <c r="A159">
        <v>70347</v>
      </c>
      <c r="B159" t="s">
        <v>181</v>
      </c>
      <c r="C159" t="s">
        <v>238</v>
      </c>
      <c r="D159">
        <v>12</v>
      </c>
      <c r="E159">
        <v>0</v>
      </c>
      <c r="F159" t="s">
        <v>245</v>
      </c>
      <c r="G159" t="s">
        <v>18</v>
      </c>
      <c r="H159">
        <v>102210</v>
      </c>
      <c r="I159" t="s">
        <v>246</v>
      </c>
    </row>
    <row r="160" spans="1:9" x14ac:dyDescent="0.25">
      <c r="A160">
        <v>70347</v>
      </c>
      <c r="B160" t="s">
        <v>181</v>
      </c>
      <c r="C160" t="s">
        <v>238</v>
      </c>
      <c r="D160">
        <v>12</v>
      </c>
      <c r="E160">
        <v>0</v>
      </c>
      <c r="F160" t="s">
        <v>242</v>
      </c>
      <c r="G160" t="s">
        <v>26</v>
      </c>
      <c r="H160">
        <v>3133</v>
      </c>
      <c r="I160" t="s">
        <v>247</v>
      </c>
    </row>
    <row r="161" spans="1:9" x14ac:dyDescent="0.25">
      <c r="A161">
        <v>70347</v>
      </c>
      <c r="B161" t="s">
        <v>181</v>
      </c>
      <c r="C161" t="s">
        <v>238</v>
      </c>
      <c r="D161">
        <v>12</v>
      </c>
      <c r="E161">
        <v>0</v>
      </c>
      <c r="F161" t="s">
        <v>239</v>
      </c>
      <c r="G161" t="s">
        <v>15</v>
      </c>
      <c r="H161">
        <v>207875</v>
      </c>
      <c r="I161" t="s">
        <v>248</v>
      </c>
    </row>
    <row r="162" spans="1:9" x14ac:dyDescent="0.25">
      <c r="A162">
        <v>70347</v>
      </c>
      <c r="B162" t="s">
        <v>181</v>
      </c>
      <c r="C162" t="s">
        <v>238</v>
      </c>
      <c r="D162">
        <v>12</v>
      </c>
      <c r="E162">
        <v>0</v>
      </c>
      <c r="F162" t="s">
        <v>242</v>
      </c>
      <c r="G162" t="s">
        <v>23</v>
      </c>
      <c r="H162">
        <v>59053</v>
      </c>
      <c r="I162" t="s">
        <v>249</v>
      </c>
    </row>
    <row r="163" spans="1:9" x14ac:dyDescent="0.25">
      <c r="A163">
        <v>70347</v>
      </c>
      <c r="B163" t="s">
        <v>181</v>
      </c>
      <c r="C163" t="s">
        <v>238</v>
      </c>
      <c r="D163">
        <v>12</v>
      </c>
      <c r="E163">
        <v>0</v>
      </c>
      <c r="F163" t="s">
        <v>242</v>
      </c>
      <c r="G163" t="s">
        <v>24</v>
      </c>
      <c r="H163">
        <v>596491</v>
      </c>
      <c r="I163" t="s">
        <v>250</v>
      </c>
    </row>
    <row r="164" spans="1:9" x14ac:dyDescent="0.25">
      <c r="A164">
        <v>70347</v>
      </c>
      <c r="B164" t="s">
        <v>181</v>
      </c>
      <c r="C164" t="s">
        <v>238</v>
      </c>
      <c r="D164">
        <v>12</v>
      </c>
      <c r="E164">
        <v>0</v>
      </c>
      <c r="F164" t="s">
        <v>245</v>
      </c>
      <c r="G164" t="s">
        <v>20</v>
      </c>
      <c r="H164">
        <v>-135813</v>
      </c>
      <c r="I164" t="s">
        <v>251</v>
      </c>
    </row>
    <row r="165" spans="1:9" x14ac:dyDescent="0.25">
      <c r="A165">
        <v>70347</v>
      </c>
      <c r="B165" t="s">
        <v>181</v>
      </c>
      <c r="C165" t="s">
        <v>238</v>
      </c>
      <c r="D165">
        <v>12</v>
      </c>
      <c r="E165">
        <v>0</v>
      </c>
      <c r="F165" t="s">
        <v>242</v>
      </c>
      <c r="G165" t="s">
        <v>22</v>
      </c>
      <c r="H165">
        <v>1669</v>
      </c>
      <c r="I165" t="s">
        <v>252</v>
      </c>
    </row>
    <row r="166" spans="1:9" x14ac:dyDescent="0.25">
      <c r="A166">
        <v>70347</v>
      </c>
      <c r="B166" t="s">
        <v>181</v>
      </c>
      <c r="C166" t="s">
        <v>238</v>
      </c>
      <c r="D166">
        <v>12</v>
      </c>
      <c r="E166">
        <v>0</v>
      </c>
      <c r="F166" t="s">
        <v>242</v>
      </c>
      <c r="G166" t="s">
        <v>26</v>
      </c>
      <c r="H166">
        <v>1082</v>
      </c>
      <c r="I166" t="s">
        <v>253</v>
      </c>
    </row>
    <row r="167" spans="1:9" x14ac:dyDescent="0.25">
      <c r="A167">
        <v>70347</v>
      </c>
      <c r="B167" t="s">
        <v>181</v>
      </c>
      <c r="C167" t="s">
        <v>238</v>
      </c>
      <c r="D167">
        <v>12</v>
      </c>
      <c r="E167">
        <v>0</v>
      </c>
      <c r="F167" t="s">
        <v>245</v>
      </c>
      <c r="G167" t="s">
        <v>20</v>
      </c>
      <c r="H167">
        <v>207646</v>
      </c>
      <c r="I167" t="s">
        <v>254</v>
      </c>
    </row>
    <row r="168" spans="1:9" x14ac:dyDescent="0.25">
      <c r="A168">
        <v>70347</v>
      </c>
      <c r="B168" t="s">
        <v>181</v>
      </c>
      <c r="C168" t="s">
        <v>238</v>
      </c>
      <c r="D168">
        <v>12</v>
      </c>
      <c r="E168">
        <v>0</v>
      </c>
      <c r="F168" t="s">
        <v>239</v>
      </c>
      <c r="G168" t="s">
        <v>148</v>
      </c>
      <c r="H168">
        <v>1220137</v>
      </c>
      <c r="I168" t="s">
        <v>255</v>
      </c>
    </row>
    <row r="169" spans="1:9" x14ac:dyDescent="0.25">
      <c r="A169">
        <v>70347</v>
      </c>
      <c r="B169" t="s">
        <v>181</v>
      </c>
      <c r="C169" t="s">
        <v>238</v>
      </c>
      <c r="D169">
        <v>12</v>
      </c>
      <c r="E169">
        <v>0</v>
      </c>
      <c r="F169" t="s">
        <v>242</v>
      </c>
      <c r="G169" t="s">
        <v>27</v>
      </c>
      <c r="H169">
        <v>3761746</v>
      </c>
      <c r="I169" t="s">
        <v>256</v>
      </c>
    </row>
    <row r="170" spans="1:9" x14ac:dyDescent="0.25">
      <c r="A170">
        <v>70347</v>
      </c>
      <c r="B170" t="s">
        <v>181</v>
      </c>
      <c r="C170" t="s">
        <v>238</v>
      </c>
      <c r="D170">
        <v>12</v>
      </c>
      <c r="E170">
        <v>0</v>
      </c>
      <c r="F170" t="s">
        <v>245</v>
      </c>
      <c r="G170" t="s">
        <v>16</v>
      </c>
      <c r="H170">
        <v>6732</v>
      </c>
      <c r="I170" t="s">
        <v>268</v>
      </c>
    </row>
    <row r="171" spans="1:9" x14ac:dyDescent="0.25">
      <c r="A171">
        <v>70347</v>
      </c>
      <c r="B171" t="s">
        <v>181</v>
      </c>
      <c r="C171" t="s">
        <v>238</v>
      </c>
      <c r="D171">
        <v>12</v>
      </c>
      <c r="E171">
        <v>0</v>
      </c>
      <c r="F171" t="s">
        <v>245</v>
      </c>
      <c r="G171" t="s">
        <v>152</v>
      </c>
      <c r="H171">
        <v>52617</v>
      </c>
      <c r="I171" t="s">
        <v>257</v>
      </c>
    </row>
    <row r="172" spans="1:9" x14ac:dyDescent="0.25">
      <c r="A172">
        <v>70347</v>
      </c>
      <c r="B172" t="s">
        <v>181</v>
      </c>
      <c r="C172" t="s">
        <v>238</v>
      </c>
      <c r="D172">
        <v>12</v>
      </c>
      <c r="E172">
        <v>0</v>
      </c>
      <c r="F172" t="s">
        <v>245</v>
      </c>
      <c r="G172" t="s">
        <v>16</v>
      </c>
      <c r="H172">
        <v>6976</v>
      </c>
      <c r="I172" t="s">
        <v>258</v>
      </c>
    </row>
    <row r="173" spans="1:9" x14ac:dyDescent="0.25">
      <c r="A173">
        <v>70347</v>
      </c>
      <c r="B173" t="s">
        <v>181</v>
      </c>
      <c r="C173" t="s">
        <v>238</v>
      </c>
      <c r="D173">
        <v>12</v>
      </c>
      <c r="E173">
        <v>0</v>
      </c>
      <c r="F173" t="s">
        <v>245</v>
      </c>
      <c r="G173" t="s">
        <v>19</v>
      </c>
      <c r="H173">
        <v>54487</v>
      </c>
      <c r="I173" t="s">
        <v>259</v>
      </c>
    </row>
    <row r="174" spans="1:9" x14ac:dyDescent="0.25">
      <c r="A174">
        <v>70347</v>
      </c>
      <c r="B174" t="s">
        <v>181</v>
      </c>
      <c r="C174" t="s">
        <v>238</v>
      </c>
      <c r="D174">
        <v>12</v>
      </c>
      <c r="E174">
        <v>0</v>
      </c>
      <c r="F174" t="s">
        <v>260</v>
      </c>
      <c r="G174" t="s">
        <v>260</v>
      </c>
      <c r="H174">
        <v>3523846</v>
      </c>
      <c r="I174" t="s">
        <v>261</v>
      </c>
    </row>
    <row r="175" spans="1:9" x14ac:dyDescent="0.25">
      <c r="A175">
        <v>70347</v>
      </c>
      <c r="B175" t="s">
        <v>181</v>
      </c>
      <c r="C175" t="s">
        <v>238</v>
      </c>
      <c r="D175">
        <v>12</v>
      </c>
      <c r="E175">
        <v>0</v>
      </c>
      <c r="F175" t="s">
        <v>245</v>
      </c>
      <c r="G175" t="s">
        <v>19</v>
      </c>
      <c r="H175">
        <v>172005</v>
      </c>
      <c r="I175" t="s">
        <v>262</v>
      </c>
    </row>
    <row r="176" spans="1:9" x14ac:dyDescent="0.25">
      <c r="A176">
        <v>70347</v>
      </c>
      <c r="B176" t="s">
        <v>181</v>
      </c>
      <c r="C176" t="s">
        <v>238</v>
      </c>
      <c r="D176">
        <v>12</v>
      </c>
      <c r="E176">
        <v>0</v>
      </c>
      <c r="F176" t="s">
        <v>245</v>
      </c>
      <c r="G176" t="s">
        <v>16</v>
      </c>
      <c r="H176">
        <v>6249</v>
      </c>
      <c r="I176" t="s">
        <v>263</v>
      </c>
    </row>
    <row r="177" spans="1:9" x14ac:dyDescent="0.25">
      <c r="A177">
        <v>70347</v>
      </c>
      <c r="B177" t="s">
        <v>181</v>
      </c>
      <c r="C177" t="s">
        <v>238</v>
      </c>
      <c r="D177">
        <v>12</v>
      </c>
      <c r="E177">
        <v>0</v>
      </c>
      <c r="F177" t="s">
        <v>245</v>
      </c>
      <c r="G177" t="s">
        <v>19</v>
      </c>
      <c r="H177">
        <v>35718</v>
      </c>
      <c r="I177" t="s">
        <v>264</v>
      </c>
    </row>
    <row r="178" spans="1:9" x14ac:dyDescent="0.25">
      <c r="A178">
        <v>70347</v>
      </c>
      <c r="B178" t="s">
        <v>181</v>
      </c>
      <c r="C178" t="s">
        <v>238</v>
      </c>
      <c r="D178">
        <v>12</v>
      </c>
      <c r="E178">
        <v>0</v>
      </c>
      <c r="F178" t="s">
        <v>242</v>
      </c>
      <c r="G178" t="s">
        <v>158</v>
      </c>
      <c r="H178">
        <v>32738</v>
      </c>
      <c r="I178" t="s">
        <v>265</v>
      </c>
    </row>
    <row r="179" spans="1:9" x14ac:dyDescent="0.25">
      <c r="A179">
        <v>70347</v>
      </c>
      <c r="B179" t="s">
        <v>181</v>
      </c>
      <c r="C179" t="s">
        <v>238</v>
      </c>
      <c r="D179">
        <v>12</v>
      </c>
      <c r="E179">
        <v>0</v>
      </c>
      <c r="F179" t="s">
        <v>245</v>
      </c>
      <c r="G179" t="s">
        <v>19</v>
      </c>
      <c r="H179">
        <v>87514</v>
      </c>
      <c r="I179" t="s">
        <v>266</v>
      </c>
    </row>
    <row r="180" spans="1:9" x14ac:dyDescent="0.25">
      <c r="A180">
        <v>70348</v>
      </c>
      <c r="B180" t="s">
        <v>183</v>
      </c>
      <c r="C180" t="s">
        <v>238</v>
      </c>
      <c r="D180">
        <v>12</v>
      </c>
      <c r="E180">
        <v>0</v>
      </c>
      <c r="F180" t="s">
        <v>242</v>
      </c>
      <c r="G180" t="s">
        <v>25</v>
      </c>
      <c r="H180">
        <v>2154</v>
      </c>
      <c r="I180" t="s">
        <v>243</v>
      </c>
    </row>
    <row r="181" spans="1:9" x14ac:dyDescent="0.25">
      <c r="A181">
        <v>70348</v>
      </c>
      <c r="B181" t="s">
        <v>183</v>
      </c>
      <c r="C181" t="s">
        <v>238</v>
      </c>
      <c r="D181">
        <v>12</v>
      </c>
      <c r="E181">
        <v>0</v>
      </c>
      <c r="F181" t="s">
        <v>245</v>
      </c>
      <c r="G181" t="s">
        <v>18</v>
      </c>
      <c r="H181">
        <v>253673</v>
      </c>
      <c r="I181" t="s">
        <v>246</v>
      </c>
    </row>
    <row r="182" spans="1:9" x14ac:dyDescent="0.25">
      <c r="A182">
        <v>70348</v>
      </c>
      <c r="B182" t="s">
        <v>183</v>
      </c>
      <c r="C182" t="s">
        <v>238</v>
      </c>
      <c r="D182">
        <v>12</v>
      </c>
      <c r="E182">
        <v>0</v>
      </c>
      <c r="F182" t="s">
        <v>239</v>
      </c>
      <c r="G182" t="s">
        <v>15</v>
      </c>
      <c r="H182">
        <v>367155</v>
      </c>
      <c r="I182" t="s">
        <v>248</v>
      </c>
    </row>
    <row r="183" spans="1:9" x14ac:dyDescent="0.25">
      <c r="A183">
        <v>70348</v>
      </c>
      <c r="B183" t="s">
        <v>183</v>
      </c>
      <c r="C183" t="s">
        <v>238</v>
      </c>
      <c r="D183">
        <v>12</v>
      </c>
      <c r="E183">
        <v>0</v>
      </c>
      <c r="F183" t="s">
        <v>242</v>
      </c>
      <c r="G183" t="s">
        <v>23</v>
      </c>
      <c r="H183">
        <v>77525</v>
      </c>
      <c r="I183" t="s">
        <v>249</v>
      </c>
    </row>
    <row r="184" spans="1:9" x14ac:dyDescent="0.25">
      <c r="A184">
        <v>70348</v>
      </c>
      <c r="B184" t="s">
        <v>183</v>
      </c>
      <c r="C184" t="s">
        <v>238</v>
      </c>
      <c r="D184">
        <v>12</v>
      </c>
      <c r="E184">
        <v>0</v>
      </c>
      <c r="F184" t="s">
        <v>242</v>
      </c>
      <c r="G184" t="s">
        <v>24</v>
      </c>
      <c r="H184">
        <v>17936</v>
      </c>
      <c r="I184" t="s">
        <v>250</v>
      </c>
    </row>
    <row r="185" spans="1:9" x14ac:dyDescent="0.25">
      <c r="A185">
        <v>70348</v>
      </c>
      <c r="B185" t="s">
        <v>183</v>
      </c>
      <c r="C185" t="s">
        <v>238</v>
      </c>
      <c r="D185">
        <v>12</v>
      </c>
      <c r="E185">
        <v>0</v>
      </c>
      <c r="F185" t="s">
        <v>245</v>
      </c>
      <c r="G185" t="s">
        <v>20</v>
      </c>
      <c r="H185">
        <v>-4282</v>
      </c>
      <c r="I185" t="s">
        <v>251</v>
      </c>
    </row>
    <row r="186" spans="1:9" x14ac:dyDescent="0.25">
      <c r="A186">
        <v>70348</v>
      </c>
      <c r="B186" t="s">
        <v>183</v>
      </c>
      <c r="C186" t="s">
        <v>238</v>
      </c>
      <c r="D186">
        <v>12</v>
      </c>
      <c r="E186">
        <v>0</v>
      </c>
      <c r="F186" t="s">
        <v>242</v>
      </c>
      <c r="G186" t="s">
        <v>26</v>
      </c>
      <c r="H186">
        <v>2888</v>
      </c>
      <c r="I186" t="s">
        <v>253</v>
      </c>
    </row>
    <row r="187" spans="1:9" x14ac:dyDescent="0.25">
      <c r="A187">
        <v>70348</v>
      </c>
      <c r="B187" t="s">
        <v>183</v>
      </c>
      <c r="C187" t="s">
        <v>238</v>
      </c>
      <c r="D187">
        <v>12</v>
      </c>
      <c r="E187">
        <v>0</v>
      </c>
      <c r="F187" t="s">
        <v>239</v>
      </c>
      <c r="G187" t="s">
        <v>13</v>
      </c>
      <c r="H187">
        <v>9314310</v>
      </c>
      <c r="I187" t="s">
        <v>241</v>
      </c>
    </row>
    <row r="188" spans="1:9" x14ac:dyDescent="0.25">
      <c r="A188">
        <v>70348</v>
      </c>
      <c r="B188" t="s">
        <v>183</v>
      </c>
      <c r="C188" t="s">
        <v>238</v>
      </c>
      <c r="D188">
        <v>12</v>
      </c>
      <c r="E188">
        <v>0</v>
      </c>
      <c r="F188" t="s">
        <v>245</v>
      </c>
      <c r="G188" t="s">
        <v>20</v>
      </c>
      <c r="H188">
        <v>62285</v>
      </c>
      <c r="I188" t="s">
        <v>254</v>
      </c>
    </row>
    <row r="189" spans="1:9" x14ac:dyDescent="0.25">
      <c r="A189">
        <v>70348</v>
      </c>
      <c r="B189" t="s">
        <v>183</v>
      </c>
      <c r="C189" t="s">
        <v>238</v>
      </c>
      <c r="D189">
        <v>12</v>
      </c>
      <c r="E189">
        <v>0</v>
      </c>
      <c r="F189" t="s">
        <v>239</v>
      </c>
      <c r="G189" t="s">
        <v>148</v>
      </c>
      <c r="H189">
        <v>1324724</v>
      </c>
      <c r="I189" t="s">
        <v>255</v>
      </c>
    </row>
    <row r="190" spans="1:9" x14ac:dyDescent="0.25">
      <c r="A190">
        <v>70348</v>
      </c>
      <c r="B190" t="s">
        <v>183</v>
      </c>
      <c r="C190" t="s">
        <v>238</v>
      </c>
      <c r="D190">
        <v>12</v>
      </c>
      <c r="E190">
        <v>0</v>
      </c>
      <c r="F190" t="s">
        <v>242</v>
      </c>
      <c r="G190" t="s">
        <v>27</v>
      </c>
      <c r="H190">
        <v>5633308</v>
      </c>
      <c r="I190" t="s">
        <v>256</v>
      </c>
    </row>
    <row r="191" spans="1:9" x14ac:dyDescent="0.25">
      <c r="A191">
        <v>70348</v>
      </c>
      <c r="B191" t="s">
        <v>183</v>
      </c>
      <c r="C191" t="s">
        <v>238</v>
      </c>
      <c r="D191">
        <v>12</v>
      </c>
      <c r="E191">
        <v>0</v>
      </c>
      <c r="F191" t="s">
        <v>245</v>
      </c>
      <c r="G191" t="s">
        <v>16</v>
      </c>
      <c r="H191">
        <v>0</v>
      </c>
      <c r="I191" t="s">
        <v>268</v>
      </c>
    </row>
    <row r="192" spans="1:9" x14ac:dyDescent="0.25">
      <c r="A192">
        <v>70348</v>
      </c>
      <c r="B192" t="s">
        <v>183</v>
      </c>
      <c r="C192" t="s">
        <v>238</v>
      </c>
      <c r="D192">
        <v>12</v>
      </c>
      <c r="E192">
        <v>0</v>
      </c>
      <c r="F192" t="s">
        <v>245</v>
      </c>
      <c r="G192" t="s">
        <v>152</v>
      </c>
      <c r="H192">
        <v>56660</v>
      </c>
      <c r="I192" t="s">
        <v>257</v>
      </c>
    </row>
    <row r="193" spans="1:9" x14ac:dyDescent="0.25">
      <c r="A193">
        <v>70348</v>
      </c>
      <c r="B193" t="s">
        <v>183</v>
      </c>
      <c r="C193" t="s">
        <v>238</v>
      </c>
      <c r="D193">
        <v>12</v>
      </c>
      <c r="E193">
        <v>0</v>
      </c>
      <c r="F193" t="s">
        <v>245</v>
      </c>
      <c r="G193" t="s">
        <v>19</v>
      </c>
      <c r="H193">
        <v>61506</v>
      </c>
      <c r="I193" t="s">
        <v>259</v>
      </c>
    </row>
    <row r="194" spans="1:9" x14ac:dyDescent="0.25">
      <c r="A194">
        <v>70348</v>
      </c>
      <c r="B194" t="s">
        <v>183</v>
      </c>
      <c r="C194" t="s">
        <v>238</v>
      </c>
      <c r="D194">
        <v>12</v>
      </c>
      <c r="E194">
        <v>0</v>
      </c>
      <c r="F194" t="s">
        <v>239</v>
      </c>
      <c r="G194" t="s">
        <v>12</v>
      </c>
      <c r="H194">
        <v>-4143914</v>
      </c>
      <c r="I194" t="s">
        <v>240</v>
      </c>
    </row>
    <row r="195" spans="1:9" x14ac:dyDescent="0.25">
      <c r="A195">
        <v>70348</v>
      </c>
      <c r="B195" t="s">
        <v>183</v>
      </c>
      <c r="C195" t="s">
        <v>238</v>
      </c>
      <c r="D195">
        <v>12</v>
      </c>
      <c r="E195">
        <v>0</v>
      </c>
      <c r="F195" t="s">
        <v>260</v>
      </c>
      <c r="G195" t="s">
        <v>260</v>
      </c>
      <c r="H195">
        <v>2216599</v>
      </c>
      <c r="I195" t="s">
        <v>261</v>
      </c>
    </row>
    <row r="196" spans="1:9" x14ac:dyDescent="0.25">
      <c r="A196">
        <v>70348</v>
      </c>
      <c r="B196" t="s">
        <v>183</v>
      </c>
      <c r="C196" t="s">
        <v>238</v>
      </c>
      <c r="D196">
        <v>12</v>
      </c>
      <c r="E196">
        <v>0</v>
      </c>
      <c r="F196" t="s">
        <v>245</v>
      </c>
      <c r="G196" t="s">
        <v>19</v>
      </c>
      <c r="H196">
        <v>377613</v>
      </c>
      <c r="I196" t="s">
        <v>262</v>
      </c>
    </row>
    <row r="197" spans="1:9" x14ac:dyDescent="0.25">
      <c r="A197">
        <v>70348</v>
      </c>
      <c r="B197" t="s">
        <v>183</v>
      </c>
      <c r="C197" t="s">
        <v>238</v>
      </c>
      <c r="D197">
        <v>12</v>
      </c>
      <c r="E197">
        <v>0</v>
      </c>
      <c r="F197" t="s">
        <v>245</v>
      </c>
      <c r="G197" t="s">
        <v>16</v>
      </c>
      <c r="H197">
        <v>2605</v>
      </c>
      <c r="I197" t="s">
        <v>263</v>
      </c>
    </row>
    <row r="198" spans="1:9" x14ac:dyDescent="0.25">
      <c r="A198">
        <v>70348</v>
      </c>
      <c r="B198" t="s">
        <v>183</v>
      </c>
      <c r="C198" t="s">
        <v>238</v>
      </c>
      <c r="D198">
        <v>12</v>
      </c>
      <c r="E198">
        <v>0</v>
      </c>
      <c r="F198" t="s">
        <v>245</v>
      </c>
      <c r="G198" t="s">
        <v>19</v>
      </c>
      <c r="H198">
        <v>55426</v>
      </c>
      <c r="I198" t="s">
        <v>264</v>
      </c>
    </row>
    <row r="199" spans="1:9" x14ac:dyDescent="0.25">
      <c r="A199">
        <v>70348</v>
      </c>
      <c r="B199" t="s">
        <v>183</v>
      </c>
      <c r="C199" t="s">
        <v>238</v>
      </c>
      <c r="D199">
        <v>12</v>
      </c>
      <c r="E199">
        <v>0</v>
      </c>
      <c r="F199" t="s">
        <v>242</v>
      </c>
      <c r="G199" t="s">
        <v>158</v>
      </c>
      <c r="H199">
        <v>52426</v>
      </c>
      <c r="I199" t="s">
        <v>265</v>
      </c>
    </row>
    <row r="200" spans="1:9" x14ac:dyDescent="0.25">
      <c r="A200">
        <v>70348</v>
      </c>
      <c r="B200" t="s">
        <v>183</v>
      </c>
      <c r="C200" t="s">
        <v>238</v>
      </c>
      <c r="D200">
        <v>12</v>
      </c>
      <c r="E200">
        <v>0</v>
      </c>
      <c r="F200" t="s">
        <v>245</v>
      </c>
      <c r="G200" t="s">
        <v>19</v>
      </c>
      <c r="H200">
        <v>31309</v>
      </c>
      <c r="I200" t="s">
        <v>266</v>
      </c>
    </row>
    <row r="201" spans="1:9" x14ac:dyDescent="0.25">
      <c r="A201">
        <v>70348</v>
      </c>
      <c r="B201" t="s">
        <v>183</v>
      </c>
      <c r="C201" t="s">
        <v>238</v>
      </c>
      <c r="D201">
        <v>12</v>
      </c>
      <c r="E201">
        <v>0</v>
      </c>
      <c r="F201" t="s">
        <v>242</v>
      </c>
      <c r="G201" t="s">
        <v>138</v>
      </c>
      <c r="H201">
        <v>-100537</v>
      </c>
      <c r="I201" t="s">
        <v>267</v>
      </c>
    </row>
    <row r="202" spans="1:9" x14ac:dyDescent="0.25">
      <c r="A202">
        <v>70349</v>
      </c>
      <c r="B202" t="s">
        <v>185</v>
      </c>
      <c r="C202" t="s">
        <v>238</v>
      </c>
      <c r="D202">
        <v>12</v>
      </c>
      <c r="E202">
        <v>0</v>
      </c>
      <c r="F202" t="s">
        <v>239</v>
      </c>
      <c r="G202" t="s">
        <v>12</v>
      </c>
      <c r="H202">
        <v>-3520279</v>
      </c>
      <c r="I202" t="s">
        <v>240</v>
      </c>
    </row>
    <row r="203" spans="1:9" x14ac:dyDescent="0.25">
      <c r="A203">
        <v>70349</v>
      </c>
      <c r="B203" t="s">
        <v>185</v>
      </c>
      <c r="C203" t="s">
        <v>238</v>
      </c>
      <c r="D203">
        <v>12</v>
      </c>
      <c r="E203">
        <v>0</v>
      </c>
      <c r="F203" t="s">
        <v>239</v>
      </c>
      <c r="G203" t="s">
        <v>13</v>
      </c>
      <c r="H203">
        <v>10280874</v>
      </c>
      <c r="I203" t="s">
        <v>241</v>
      </c>
    </row>
    <row r="204" spans="1:9" x14ac:dyDescent="0.25">
      <c r="A204">
        <v>70349</v>
      </c>
      <c r="B204" t="s">
        <v>185</v>
      </c>
      <c r="C204" t="s">
        <v>238</v>
      </c>
      <c r="D204">
        <v>12</v>
      </c>
      <c r="E204">
        <v>0</v>
      </c>
      <c r="F204" t="s">
        <v>242</v>
      </c>
      <c r="G204" t="s">
        <v>25</v>
      </c>
      <c r="H204">
        <v>8411</v>
      </c>
      <c r="I204" t="s">
        <v>243</v>
      </c>
    </row>
    <row r="205" spans="1:9" x14ac:dyDescent="0.25">
      <c r="A205">
        <v>70349</v>
      </c>
      <c r="B205" t="s">
        <v>185</v>
      </c>
      <c r="C205" t="s">
        <v>238</v>
      </c>
      <c r="D205">
        <v>12</v>
      </c>
      <c r="E205">
        <v>0</v>
      </c>
      <c r="F205" t="s">
        <v>245</v>
      </c>
      <c r="G205" t="s">
        <v>18</v>
      </c>
      <c r="H205">
        <v>106127</v>
      </c>
      <c r="I205" t="s">
        <v>246</v>
      </c>
    </row>
    <row r="206" spans="1:9" x14ac:dyDescent="0.25">
      <c r="A206">
        <v>70349</v>
      </c>
      <c r="B206" t="s">
        <v>185</v>
      </c>
      <c r="C206" t="s">
        <v>238</v>
      </c>
      <c r="D206">
        <v>12</v>
      </c>
      <c r="E206">
        <v>0</v>
      </c>
      <c r="F206" t="s">
        <v>242</v>
      </c>
      <c r="G206" t="s">
        <v>26</v>
      </c>
      <c r="H206">
        <v>3060</v>
      </c>
      <c r="I206" t="s">
        <v>247</v>
      </c>
    </row>
    <row r="207" spans="1:9" x14ac:dyDescent="0.25">
      <c r="A207">
        <v>70349</v>
      </c>
      <c r="B207" t="s">
        <v>185</v>
      </c>
      <c r="C207" t="s">
        <v>238</v>
      </c>
      <c r="D207">
        <v>12</v>
      </c>
      <c r="E207">
        <v>0</v>
      </c>
      <c r="F207" t="s">
        <v>239</v>
      </c>
      <c r="G207" t="s">
        <v>15</v>
      </c>
      <c r="H207">
        <v>641459</v>
      </c>
      <c r="I207" t="s">
        <v>248</v>
      </c>
    </row>
    <row r="208" spans="1:9" x14ac:dyDescent="0.25">
      <c r="A208">
        <v>70349</v>
      </c>
      <c r="B208" t="s">
        <v>185</v>
      </c>
      <c r="C208" t="s">
        <v>238</v>
      </c>
      <c r="D208">
        <v>12</v>
      </c>
      <c r="E208">
        <v>0</v>
      </c>
      <c r="F208" t="s">
        <v>242</v>
      </c>
      <c r="G208" t="s">
        <v>23</v>
      </c>
      <c r="H208">
        <v>96505</v>
      </c>
      <c r="I208" t="s">
        <v>249</v>
      </c>
    </row>
    <row r="209" spans="1:9" x14ac:dyDescent="0.25">
      <c r="A209">
        <v>70349</v>
      </c>
      <c r="B209" t="s">
        <v>185</v>
      </c>
      <c r="C209" t="s">
        <v>238</v>
      </c>
      <c r="D209">
        <v>12</v>
      </c>
      <c r="E209">
        <v>0</v>
      </c>
      <c r="F209" t="s">
        <v>242</v>
      </c>
      <c r="G209" t="s">
        <v>24</v>
      </c>
      <c r="H209">
        <v>61551</v>
      </c>
      <c r="I209" t="s">
        <v>250</v>
      </c>
    </row>
    <row r="210" spans="1:9" x14ac:dyDescent="0.25">
      <c r="A210">
        <v>70349</v>
      </c>
      <c r="B210" t="s">
        <v>185</v>
      </c>
      <c r="C210" t="s">
        <v>238</v>
      </c>
      <c r="D210">
        <v>12</v>
      </c>
      <c r="E210">
        <v>0</v>
      </c>
      <c r="F210" t="s">
        <v>245</v>
      </c>
      <c r="G210" t="s">
        <v>20</v>
      </c>
      <c r="H210">
        <v>-144371</v>
      </c>
      <c r="I210" t="s">
        <v>251</v>
      </c>
    </row>
    <row r="211" spans="1:9" x14ac:dyDescent="0.25">
      <c r="A211">
        <v>70349</v>
      </c>
      <c r="B211" t="s">
        <v>185</v>
      </c>
      <c r="C211" t="s">
        <v>238</v>
      </c>
      <c r="D211">
        <v>12</v>
      </c>
      <c r="E211">
        <v>0</v>
      </c>
      <c r="F211" t="s">
        <v>242</v>
      </c>
      <c r="G211" t="s">
        <v>26</v>
      </c>
      <c r="H211">
        <v>3003</v>
      </c>
      <c r="I211" t="s">
        <v>253</v>
      </c>
    </row>
    <row r="212" spans="1:9" x14ac:dyDescent="0.25">
      <c r="A212">
        <v>70349</v>
      </c>
      <c r="B212" t="s">
        <v>185</v>
      </c>
      <c r="C212" t="s">
        <v>238</v>
      </c>
      <c r="D212">
        <v>12</v>
      </c>
      <c r="E212">
        <v>0</v>
      </c>
      <c r="F212" t="s">
        <v>245</v>
      </c>
      <c r="G212" t="s">
        <v>20</v>
      </c>
      <c r="H212">
        <v>205295</v>
      </c>
      <c r="I212" t="s">
        <v>254</v>
      </c>
    </row>
    <row r="213" spans="1:9" x14ac:dyDescent="0.25">
      <c r="A213">
        <v>70349</v>
      </c>
      <c r="B213" t="s">
        <v>185</v>
      </c>
      <c r="C213" t="s">
        <v>238</v>
      </c>
      <c r="D213">
        <v>12</v>
      </c>
      <c r="E213">
        <v>0</v>
      </c>
      <c r="F213" t="s">
        <v>239</v>
      </c>
      <c r="G213" t="s">
        <v>148</v>
      </c>
      <c r="H213">
        <v>827264</v>
      </c>
      <c r="I213" t="s">
        <v>255</v>
      </c>
    </row>
    <row r="214" spans="1:9" x14ac:dyDescent="0.25">
      <c r="A214">
        <v>70349</v>
      </c>
      <c r="B214" t="s">
        <v>185</v>
      </c>
      <c r="C214" t="s">
        <v>238</v>
      </c>
      <c r="D214">
        <v>12</v>
      </c>
      <c r="E214">
        <v>0</v>
      </c>
      <c r="F214" t="s">
        <v>242</v>
      </c>
      <c r="G214" t="s">
        <v>27</v>
      </c>
      <c r="H214">
        <v>2105858</v>
      </c>
      <c r="I214" t="s">
        <v>256</v>
      </c>
    </row>
    <row r="215" spans="1:9" x14ac:dyDescent="0.25">
      <c r="A215">
        <v>70349</v>
      </c>
      <c r="B215" t="s">
        <v>185</v>
      </c>
      <c r="C215" t="s">
        <v>238</v>
      </c>
      <c r="D215">
        <v>12</v>
      </c>
      <c r="E215">
        <v>0</v>
      </c>
      <c r="F215" t="s">
        <v>245</v>
      </c>
      <c r="G215" t="s">
        <v>152</v>
      </c>
      <c r="H215">
        <v>42904</v>
      </c>
      <c r="I215" t="s">
        <v>257</v>
      </c>
    </row>
    <row r="216" spans="1:9" x14ac:dyDescent="0.25">
      <c r="A216">
        <v>70349</v>
      </c>
      <c r="B216" t="s">
        <v>185</v>
      </c>
      <c r="C216" t="s">
        <v>238</v>
      </c>
      <c r="D216">
        <v>12</v>
      </c>
      <c r="E216">
        <v>0</v>
      </c>
      <c r="F216" t="s">
        <v>245</v>
      </c>
      <c r="G216" t="s">
        <v>16</v>
      </c>
      <c r="H216">
        <v>3969</v>
      </c>
      <c r="I216" t="s">
        <v>258</v>
      </c>
    </row>
    <row r="217" spans="1:9" x14ac:dyDescent="0.25">
      <c r="A217">
        <v>70349</v>
      </c>
      <c r="B217" t="s">
        <v>185</v>
      </c>
      <c r="C217" t="s">
        <v>238</v>
      </c>
      <c r="D217">
        <v>12</v>
      </c>
      <c r="E217">
        <v>0</v>
      </c>
      <c r="F217" t="s">
        <v>245</v>
      </c>
      <c r="G217" t="s">
        <v>19</v>
      </c>
      <c r="H217">
        <v>41519</v>
      </c>
      <c r="I217" t="s">
        <v>259</v>
      </c>
    </row>
    <row r="218" spans="1:9" x14ac:dyDescent="0.25">
      <c r="A218">
        <v>70349</v>
      </c>
      <c r="B218" t="s">
        <v>185</v>
      </c>
      <c r="C218" t="s">
        <v>238</v>
      </c>
      <c r="D218">
        <v>12</v>
      </c>
      <c r="E218">
        <v>0</v>
      </c>
      <c r="F218" t="s">
        <v>260</v>
      </c>
      <c r="G218" t="s">
        <v>260</v>
      </c>
      <c r="H218">
        <v>6967524</v>
      </c>
      <c r="I218" t="s">
        <v>261</v>
      </c>
    </row>
    <row r="219" spans="1:9" x14ac:dyDescent="0.25">
      <c r="A219">
        <v>70349</v>
      </c>
      <c r="B219" t="s">
        <v>185</v>
      </c>
      <c r="C219" t="s">
        <v>238</v>
      </c>
      <c r="D219">
        <v>12</v>
      </c>
      <c r="E219">
        <v>0</v>
      </c>
      <c r="F219" t="s">
        <v>245</v>
      </c>
      <c r="G219" t="s">
        <v>19</v>
      </c>
      <c r="H219">
        <v>393007</v>
      </c>
      <c r="I219" t="s">
        <v>262</v>
      </c>
    </row>
    <row r="220" spans="1:9" x14ac:dyDescent="0.25">
      <c r="A220">
        <v>70349</v>
      </c>
      <c r="B220" t="s">
        <v>185</v>
      </c>
      <c r="C220" t="s">
        <v>238</v>
      </c>
      <c r="D220">
        <v>12</v>
      </c>
      <c r="E220">
        <v>0</v>
      </c>
      <c r="F220" t="s">
        <v>245</v>
      </c>
      <c r="G220" t="s">
        <v>16</v>
      </c>
      <c r="H220">
        <v>11611</v>
      </c>
      <c r="I220" t="s">
        <v>263</v>
      </c>
    </row>
    <row r="221" spans="1:9" x14ac:dyDescent="0.25">
      <c r="A221">
        <v>70349</v>
      </c>
      <c r="B221" t="s">
        <v>185</v>
      </c>
      <c r="C221" t="s">
        <v>238</v>
      </c>
      <c r="D221">
        <v>12</v>
      </c>
      <c r="E221">
        <v>0</v>
      </c>
      <c r="F221" t="s">
        <v>245</v>
      </c>
      <c r="G221" t="s">
        <v>19</v>
      </c>
      <c r="H221">
        <v>71215</v>
      </c>
      <c r="I221" t="s">
        <v>264</v>
      </c>
    </row>
    <row r="222" spans="1:9" x14ac:dyDescent="0.25">
      <c r="A222">
        <v>70349</v>
      </c>
      <c r="B222" t="s">
        <v>185</v>
      </c>
      <c r="C222" t="s">
        <v>238</v>
      </c>
      <c r="D222">
        <v>12</v>
      </c>
      <c r="E222">
        <v>0</v>
      </c>
      <c r="F222" t="s">
        <v>242</v>
      </c>
      <c r="G222" t="s">
        <v>158</v>
      </c>
      <c r="H222">
        <v>67912</v>
      </c>
      <c r="I222" t="s">
        <v>265</v>
      </c>
    </row>
    <row r="223" spans="1:9" x14ac:dyDescent="0.25">
      <c r="A223">
        <v>70349</v>
      </c>
      <c r="B223" t="s">
        <v>185</v>
      </c>
      <c r="C223" t="s">
        <v>238</v>
      </c>
      <c r="D223">
        <v>12</v>
      </c>
      <c r="E223">
        <v>0</v>
      </c>
      <c r="F223" t="s">
        <v>245</v>
      </c>
      <c r="G223" t="s">
        <v>19</v>
      </c>
      <c r="H223">
        <v>0</v>
      </c>
      <c r="I223" t="s">
        <v>266</v>
      </c>
    </row>
    <row r="224" spans="1:9" x14ac:dyDescent="0.25">
      <c r="A224">
        <v>70350</v>
      </c>
      <c r="B224" t="s">
        <v>187</v>
      </c>
      <c r="C224" t="s">
        <v>238</v>
      </c>
      <c r="D224">
        <v>12</v>
      </c>
      <c r="E224">
        <v>0</v>
      </c>
      <c r="F224" t="s">
        <v>239</v>
      </c>
      <c r="G224" t="s">
        <v>12</v>
      </c>
      <c r="H224">
        <v>-2560127</v>
      </c>
      <c r="I224" t="s">
        <v>240</v>
      </c>
    </row>
    <row r="225" spans="1:9" x14ac:dyDescent="0.25">
      <c r="A225">
        <v>70350</v>
      </c>
      <c r="B225" t="s">
        <v>187</v>
      </c>
      <c r="C225" t="s">
        <v>238</v>
      </c>
      <c r="D225">
        <v>12</v>
      </c>
      <c r="E225">
        <v>0</v>
      </c>
      <c r="F225" t="s">
        <v>239</v>
      </c>
      <c r="G225" t="s">
        <v>13</v>
      </c>
      <c r="H225">
        <v>4723007</v>
      </c>
      <c r="I225" t="s">
        <v>241</v>
      </c>
    </row>
    <row r="226" spans="1:9" x14ac:dyDescent="0.25">
      <c r="A226">
        <v>70350</v>
      </c>
      <c r="B226" t="s">
        <v>187</v>
      </c>
      <c r="C226" t="s">
        <v>238</v>
      </c>
      <c r="D226">
        <v>12</v>
      </c>
      <c r="E226">
        <v>0</v>
      </c>
      <c r="F226" t="s">
        <v>242</v>
      </c>
      <c r="G226" t="s">
        <v>25</v>
      </c>
      <c r="H226">
        <v>98</v>
      </c>
      <c r="I226" t="s">
        <v>243</v>
      </c>
    </row>
    <row r="227" spans="1:9" x14ac:dyDescent="0.25">
      <c r="A227">
        <v>70350</v>
      </c>
      <c r="B227" t="s">
        <v>187</v>
      </c>
      <c r="C227" t="s">
        <v>238</v>
      </c>
      <c r="D227">
        <v>12</v>
      </c>
      <c r="E227">
        <v>0</v>
      </c>
      <c r="F227" t="s">
        <v>245</v>
      </c>
      <c r="G227" t="s">
        <v>18</v>
      </c>
      <c r="H227">
        <v>198875</v>
      </c>
      <c r="I227" t="s">
        <v>246</v>
      </c>
    </row>
    <row r="228" spans="1:9" x14ac:dyDescent="0.25">
      <c r="A228">
        <v>70350</v>
      </c>
      <c r="B228" t="s">
        <v>187</v>
      </c>
      <c r="C228" t="s">
        <v>238</v>
      </c>
      <c r="D228">
        <v>12</v>
      </c>
      <c r="E228">
        <v>0</v>
      </c>
      <c r="F228" t="s">
        <v>239</v>
      </c>
      <c r="G228" t="s">
        <v>15</v>
      </c>
      <c r="H228">
        <v>381152</v>
      </c>
      <c r="I228" t="s">
        <v>248</v>
      </c>
    </row>
    <row r="229" spans="1:9" x14ac:dyDescent="0.25">
      <c r="A229">
        <v>70350</v>
      </c>
      <c r="B229" t="s">
        <v>187</v>
      </c>
      <c r="C229" t="s">
        <v>238</v>
      </c>
      <c r="D229">
        <v>12</v>
      </c>
      <c r="E229">
        <v>0</v>
      </c>
      <c r="F229" t="s">
        <v>242</v>
      </c>
      <c r="G229" t="s">
        <v>23</v>
      </c>
      <c r="H229">
        <v>76860</v>
      </c>
      <c r="I229" t="s">
        <v>249</v>
      </c>
    </row>
    <row r="230" spans="1:9" x14ac:dyDescent="0.25">
      <c r="A230">
        <v>70350</v>
      </c>
      <c r="B230" t="s">
        <v>187</v>
      </c>
      <c r="C230" t="s">
        <v>238</v>
      </c>
      <c r="D230">
        <v>12</v>
      </c>
      <c r="E230">
        <v>0</v>
      </c>
      <c r="F230" t="s">
        <v>242</v>
      </c>
      <c r="G230" t="s">
        <v>24</v>
      </c>
      <c r="H230">
        <v>227854</v>
      </c>
      <c r="I230" t="s">
        <v>250</v>
      </c>
    </row>
    <row r="231" spans="1:9" x14ac:dyDescent="0.25">
      <c r="A231">
        <v>70350</v>
      </c>
      <c r="B231" t="s">
        <v>187</v>
      </c>
      <c r="C231" t="s">
        <v>238</v>
      </c>
      <c r="D231">
        <v>12</v>
      </c>
      <c r="E231">
        <v>0</v>
      </c>
      <c r="F231" t="s">
        <v>245</v>
      </c>
      <c r="G231" t="s">
        <v>20</v>
      </c>
      <c r="H231">
        <v>-6612</v>
      </c>
      <c r="I231" t="s">
        <v>251</v>
      </c>
    </row>
    <row r="232" spans="1:9" x14ac:dyDescent="0.25">
      <c r="A232">
        <v>70350</v>
      </c>
      <c r="B232" t="s">
        <v>187</v>
      </c>
      <c r="C232" t="s">
        <v>238</v>
      </c>
      <c r="D232">
        <v>12</v>
      </c>
      <c r="E232">
        <v>0</v>
      </c>
      <c r="F232" t="s">
        <v>242</v>
      </c>
      <c r="G232" t="s">
        <v>26</v>
      </c>
      <c r="H232">
        <v>3132</v>
      </c>
      <c r="I232" t="s">
        <v>253</v>
      </c>
    </row>
    <row r="233" spans="1:9" x14ac:dyDescent="0.25">
      <c r="A233">
        <v>70350</v>
      </c>
      <c r="B233" t="s">
        <v>187</v>
      </c>
      <c r="C233" t="s">
        <v>238</v>
      </c>
      <c r="D233">
        <v>12</v>
      </c>
      <c r="E233">
        <v>0</v>
      </c>
      <c r="F233" t="s">
        <v>245</v>
      </c>
      <c r="G233" t="s">
        <v>20</v>
      </c>
      <c r="H233">
        <v>134823</v>
      </c>
      <c r="I233" t="s">
        <v>254</v>
      </c>
    </row>
    <row r="234" spans="1:9" x14ac:dyDescent="0.25">
      <c r="A234">
        <v>70350</v>
      </c>
      <c r="B234" t="s">
        <v>187</v>
      </c>
      <c r="C234" t="s">
        <v>238</v>
      </c>
      <c r="D234">
        <v>12</v>
      </c>
      <c r="E234">
        <v>0</v>
      </c>
      <c r="F234" t="s">
        <v>239</v>
      </c>
      <c r="G234" t="s">
        <v>148</v>
      </c>
      <c r="H234">
        <v>208760</v>
      </c>
      <c r="I234" t="s">
        <v>255</v>
      </c>
    </row>
    <row r="235" spans="1:9" x14ac:dyDescent="0.25">
      <c r="A235">
        <v>70350</v>
      </c>
      <c r="B235" t="s">
        <v>187</v>
      </c>
      <c r="C235" t="s">
        <v>238</v>
      </c>
      <c r="D235">
        <v>12</v>
      </c>
      <c r="E235">
        <v>0</v>
      </c>
      <c r="F235" t="s">
        <v>242</v>
      </c>
      <c r="G235" t="s">
        <v>27</v>
      </c>
      <c r="H235">
        <v>5795785</v>
      </c>
      <c r="I235" t="s">
        <v>256</v>
      </c>
    </row>
    <row r="236" spans="1:9" x14ac:dyDescent="0.25">
      <c r="A236">
        <v>70350</v>
      </c>
      <c r="B236" t="s">
        <v>187</v>
      </c>
      <c r="C236" t="s">
        <v>238</v>
      </c>
      <c r="D236">
        <v>12</v>
      </c>
      <c r="E236">
        <v>0</v>
      </c>
      <c r="F236" t="s">
        <v>245</v>
      </c>
      <c r="G236" t="s">
        <v>152</v>
      </c>
      <c r="H236">
        <v>23890</v>
      </c>
      <c r="I236" t="s">
        <v>257</v>
      </c>
    </row>
    <row r="237" spans="1:9" x14ac:dyDescent="0.25">
      <c r="A237">
        <v>70350</v>
      </c>
      <c r="B237" t="s">
        <v>187</v>
      </c>
      <c r="C237" t="s">
        <v>238</v>
      </c>
      <c r="D237">
        <v>12</v>
      </c>
      <c r="E237">
        <v>0</v>
      </c>
      <c r="F237" t="s">
        <v>245</v>
      </c>
      <c r="G237" t="s">
        <v>19</v>
      </c>
      <c r="H237">
        <v>22732</v>
      </c>
      <c r="I237" t="s">
        <v>259</v>
      </c>
    </row>
    <row r="238" spans="1:9" x14ac:dyDescent="0.25">
      <c r="A238">
        <v>70350</v>
      </c>
      <c r="B238" t="s">
        <v>187</v>
      </c>
      <c r="C238" t="s">
        <v>238</v>
      </c>
      <c r="D238">
        <v>12</v>
      </c>
      <c r="E238">
        <v>0</v>
      </c>
      <c r="F238" t="s">
        <v>260</v>
      </c>
      <c r="G238" t="s">
        <v>260</v>
      </c>
      <c r="H238">
        <v>-2914519</v>
      </c>
      <c r="I238" t="s">
        <v>261</v>
      </c>
    </row>
    <row r="239" spans="1:9" x14ac:dyDescent="0.25">
      <c r="A239">
        <v>70350</v>
      </c>
      <c r="B239" t="s">
        <v>187</v>
      </c>
      <c r="C239" t="s">
        <v>238</v>
      </c>
      <c r="D239">
        <v>12</v>
      </c>
      <c r="E239">
        <v>0</v>
      </c>
      <c r="F239" t="s">
        <v>245</v>
      </c>
      <c r="G239" t="s">
        <v>19</v>
      </c>
      <c r="H239">
        <v>68144</v>
      </c>
      <c r="I239" t="s">
        <v>262</v>
      </c>
    </row>
    <row r="240" spans="1:9" x14ac:dyDescent="0.25">
      <c r="A240">
        <v>70350</v>
      </c>
      <c r="B240" t="s">
        <v>187</v>
      </c>
      <c r="C240" t="s">
        <v>238</v>
      </c>
      <c r="D240">
        <v>12</v>
      </c>
      <c r="E240">
        <v>0</v>
      </c>
      <c r="F240" t="s">
        <v>245</v>
      </c>
      <c r="G240" t="s">
        <v>16</v>
      </c>
      <c r="H240">
        <v>36</v>
      </c>
      <c r="I240" t="s">
        <v>263</v>
      </c>
    </row>
    <row r="241" spans="1:9" x14ac:dyDescent="0.25">
      <c r="A241">
        <v>70350</v>
      </c>
      <c r="B241" t="s">
        <v>187</v>
      </c>
      <c r="C241" t="s">
        <v>238</v>
      </c>
      <c r="D241">
        <v>12</v>
      </c>
      <c r="E241">
        <v>0</v>
      </c>
      <c r="F241" t="s">
        <v>245</v>
      </c>
      <c r="G241" t="s">
        <v>19</v>
      </c>
      <c r="H241">
        <v>47705</v>
      </c>
      <c r="I241" t="s">
        <v>264</v>
      </c>
    </row>
    <row r="242" spans="1:9" x14ac:dyDescent="0.25">
      <c r="A242">
        <v>70350</v>
      </c>
      <c r="B242" t="s">
        <v>187</v>
      </c>
      <c r="C242" t="s">
        <v>238</v>
      </c>
      <c r="D242">
        <v>12</v>
      </c>
      <c r="E242">
        <v>0</v>
      </c>
      <c r="F242" t="s">
        <v>242</v>
      </c>
      <c r="G242" t="s">
        <v>158</v>
      </c>
      <c r="H242">
        <v>44780</v>
      </c>
      <c r="I242" t="s">
        <v>265</v>
      </c>
    </row>
    <row r="243" spans="1:9" x14ac:dyDescent="0.25">
      <c r="A243">
        <v>70350</v>
      </c>
      <c r="B243" t="s">
        <v>187</v>
      </c>
      <c r="C243" t="s">
        <v>238</v>
      </c>
      <c r="D243">
        <v>12</v>
      </c>
      <c r="E243">
        <v>0</v>
      </c>
      <c r="F243" t="s">
        <v>242</v>
      </c>
      <c r="G243" t="s">
        <v>138</v>
      </c>
      <c r="H243">
        <v>-23873</v>
      </c>
      <c r="I243" t="s">
        <v>267</v>
      </c>
    </row>
    <row r="244" spans="1:9" x14ac:dyDescent="0.25">
      <c r="A244">
        <v>70352</v>
      </c>
      <c r="B244" t="s">
        <v>189</v>
      </c>
      <c r="C244" t="s">
        <v>238</v>
      </c>
      <c r="D244">
        <v>12</v>
      </c>
      <c r="E244">
        <v>0</v>
      </c>
      <c r="F244" t="s">
        <v>239</v>
      </c>
      <c r="G244" t="s">
        <v>12</v>
      </c>
      <c r="H244">
        <v>-1724611</v>
      </c>
      <c r="I244" t="s">
        <v>240</v>
      </c>
    </row>
    <row r="245" spans="1:9" x14ac:dyDescent="0.25">
      <c r="A245">
        <v>70352</v>
      </c>
      <c r="B245" t="s">
        <v>189</v>
      </c>
      <c r="C245" t="s">
        <v>238</v>
      </c>
      <c r="D245">
        <v>12</v>
      </c>
      <c r="E245">
        <v>0</v>
      </c>
      <c r="F245" t="s">
        <v>239</v>
      </c>
      <c r="G245" t="s">
        <v>13</v>
      </c>
      <c r="H245">
        <v>7792375</v>
      </c>
      <c r="I245" t="s">
        <v>241</v>
      </c>
    </row>
    <row r="246" spans="1:9" x14ac:dyDescent="0.25">
      <c r="A246">
        <v>70352</v>
      </c>
      <c r="B246" t="s">
        <v>189</v>
      </c>
      <c r="C246" t="s">
        <v>238</v>
      </c>
      <c r="D246">
        <v>12</v>
      </c>
      <c r="E246">
        <v>0</v>
      </c>
      <c r="F246" t="s">
        <v>242</v>
      </c>
      <c r="G246" t="s">
        <v>25</v>
      </c>
      <c r="H246">
        <v>2575610</v>
      </c>
      <c r="I246" t="s">
        <v>243</v>
      </c>
    </row>
    <row r="247" spans="1:9" x14ac:dyDescent="0.25">
      <c r="A247">
        <v>70352</v>
      </c>
      <c r="B247" t="s">
        <v>189</v>
      </c>
      <c r="C247" t="s">
        <v>238</v>
      </c>
      <c r="D247">
        <v>12</v>
      </c>
      <c r="E247">
        <v>0</v>
      </c>
      <c r="F247" t="s">
        <v>245</v>
      </c>
      <c r="G247" t="s">
        <v>18</v>
      </c>
      <c r="H247">
        <v>540908</v>
      </c>
      <c r="I247" t="s">
        <v>246</v>
      </c>
    </row>
    <row r="248" spans="1:9" x14ac:dyDescent="0.25">
      <c r="A248">
        <v>70352</v>
      </c>
      <c r="B248" t="s">
        <v>189</v>
      </c>
      <c r="C248" t="s">
        <v>238</v>
      </c>
      <c r="D248">
        <v>12</v>
      </c>
      <c r="E248">
        <v>0</v>
      </c>
      <c r="F248" t="s">
        <v>239</v>
      </c>
      <c r="G248" t="s">
        <v>15</v>
      </c>
      <c r="H248">
        <v>351895</v>
      </c>
      <c r="I248" t="s">
        <v>248</v>
      </c>
    </row>
    <row r="249" spans="1:9" x14ac:dyDescent="0.25">
      <c r="A249">
        <v>70352</v>
      </c>
      <c r="B249" t="s">
        <v>189</v>
      </c>
      <c r="C249" t="s">
        <v>238</v>
      </c>
      <c r="D249">
        <v>12</v>
      </c>
      <c r="E249">
        <v>0</v>
      </c>
      <c r="F249" t="s">
        <v>242</v>
      </c>
      <c r="G249" t="s">
        <v>23</v>
      </c>
      <c r="H249">
        <v>54496</v>
      </c>
      <c r="I249" t="s">
        <v>249</v>
      </c>
    </row>
    <row r="250" spans="1:9" x14ac:dyDescent="0.25">
      <c r="A250">
        <v>70352</v>
      </c>
      <c r="B250" t="s">
        <v>189</v>
      </c>
      <c r="C250" t="s">
        <v>238</v>
      </c>
      <c r="D250">
        <v>12</v>
      </c>
      <c r="E250">
        <v>0</v>
      </c>
      <c r="F250" t="s">
        <v>242</v>
      </c>
      <c r="G250" t="s">
        <v>24</v>
      </c>
      <c r="H250">
        <v>19163</v>
      </c>
      <c r="I250" t="s">
        <v>250</v>
      </c>
    </row>
    <row r="251" spans="1:9" x14ac:dyDescent="0.25">
      <c r="A251">
        <v>70352</v>
      </c>
      <c r="B251" t="s">
        <v>189</v>
      </c>
      <c r="C251" t="s">
        <v>238</v>
      </c>
      <c r="D251">
        <v>12</v>
      </c>
      <c r="E251">
        <v>0</v>
      </c>
      <c r="F251" t="s">
        <v>245</v>
      </c>
      <c r="G251" t="s">
        <v>20</v>
      </c>
      <c r="H251">
        <v>-5413</v>
      </c>
      <c r="I251" t="s">
        <v>251</v>
      </c>
    </row>
    <row r="252" spans="1:9" x14ac:dyDescent="0.25">
      <c r="A252">
        <v>70352</v>
      </c>
      <c r="B252" t="s">
        <v>189</v>
      </c>
      <c r="C252" t="s">
        <v>238</v>
      </c>
      <c r="D252">
        <v>12</v>
      </c>
      <c r="E252">
        <v>0</v>
      </c>
      <c r="F252" t="s">
        <v>242</v>
      </c>
      <c r="G252" t="s">
        <v>26</v>
      </c>
      <c r="H252">
        <v>2184</v>
      </c>
      <c r="I252" t="s">
        <v>253</v>
      </c>
    </row>
    <row r="253" spans="1:9" x14ac:dyDescent="0.25">
      <c r="A253">
        <v>70352</v>
      </c>
      <c r="B253" t="s">
        <v>189</v>
      </c>
      <c r="C253" t="s">
        <v>238</v>
      </c>
      <c r="D253">
        <v>12</v>
      </c>
      <c r="E253">
        <v>0</v>
      </c>
      <c r="F253" t="s">
        <v>245</v>
      </c>
      <c r="G253" t="s">
        <v>20</v>
      </c>
      <c r="H253">
        <v>5000</v>
      </c>
      <c r="I253" t="s">
        <v>254</v>
      </c>
    </row>
    <row r="254" spans="1:9" x14ac:dyDescent="0.25">
      <c r="A254">
        <v>70352</v>
      </c>
      <c r="B254" t="s">
        <v>189</v>
      </c>
      <c r="C254" t="s">
        <v>238</v>
      </c>
      <c r="D254">
        <v>12</v>
      </c>
      <c r="E254">
        <v>0</v>
      </c>
      <c r="F254" t="s">
        <v>239</v>
      </c>
      <c r="G254" t="s">
        <v>148</v>
      </c>
      <c r="H254">
        <v>1212591</v>
      </c>
      <c r="I254" t="s">
        <v>255</v>
      </c>
    </row>
    <row r="255" spans="1:9" x14ac:dyDescent="0.25">
      <c r="A255">
        <v>70352</v>
      </c>
      <c r="B255" t="s">
        <v>189</v>
      </c>
      <c r="C255" t="s">
        <v>238</v>
      </c>
      <c r="D255">
        <v>12</v>
      </c>
      <c r="E255">
        <v>0</v>
      </c>
      <c r="F255" t="s">
        <v>242</v>
      </c>
      <c r="G255" t="s">
        <v>27</v>
      </c>
      <c r="H255">
        <v>7385145</v>
      </c>
      <c r="I255" t="s">
        <v>256</v>
      </c>
    </row>
    <row r="256" spans="1:9" x14ac:dyDescent="0.25">
      <c r="A256">
        <v>70352</v>
      </c>
      <c r="B256" t="s">
        <v>189</v>
      </c>
      <c r="C256" t="s">
        <v>238</v>
      </c>
      <c r="D256">
        <v>12</v>
      </c>
      <c r="E256">
        <v>0</v>
      </c>
      <c r="F256" t="s">
        <v>245</v>
      </c>
      <c r="G256" t="s">
        <v>152</v>
      </c>
      <c r="H256">
        <v>35535</v>
      </c>
      <c r="I256" t="s">
        <v>257</v>
      </c>
    </row>
    <row r="257" spans="1:9" x14ac:dyDescent="0.25">
      <c r="A257">
        <v>70352</v>
      </c>
      <c r="B257" t="s">
        <v>189</v>
      </c>
      <c r="C257" t="s">
        <v>238</v>
      </c>
      <c r="D257">
        <v>12</v>
      </c>
      <c r="E257">
        <v>0</v>
      </c>
      <c r="F257" t="s">
        <v>245</v>
      </c>
      <c r="G257" t="s">
        <v>16</v>
      </c>
      <c r="H257">
        <v>4964</v>
      </c>
      <c r="I257" t="s">
        <v>258</v>
      </c>
    </row>
    <row r="258" spans="1:9" x14ac:dyDescent="0.25">
      <c r="A258">
        <v>70352</v>
      </c>
      <c r="B258" t="s">
        <v>189</v>
      </c>
      <c r="C258" t="s">
        <v>238</v>
      </c>
      <c r="D258">
        <v>12</v>
      </c>
      <c r="E258">
        <v>0</v>
      </c>
      <c r="F258" t="s">
        <v>245</v>
      </c>
      <c r="G258" t="s">
        <v>19</v>
      </c>
      <c r="H258">
        <v>24626</v>
      </c>
      <c r="I258" t="s">
        <v>259</v>
      </c>
    </row>
    <row r="259" spans="1:9" x14ac:dyDescent="0.25">
      <c r="A259">
        <v>70352</v>
      </c>
      <c r="B259" t="s">
        <v>189</v>
      </c>
      <c r="C259" t="s">
        <v>238</v>
      </c>
      <c r="D259">
        <v>12</v>
      </c>
      <c r="E259">
        <v>0</v>
      </c>
      <c r="F259" t="s">
        <v>260</v>
      </c>
      <c r="G259" t="s">
        <v>260</v>
      </c>
      <c r="H259">
        <v>-1782493</v>
      </c>
      <c r="I259" t="s">
        <v>261</v>
      </c>
    </row>
    <row r="260" spans="1:9" x14ac:dyDescent="0.25">
      <c r="A260">
        <v>70352</v>
      </c>
      <c r="B260" t="s">
        <v>189</v>
      </c>
      <c r="C260" t="s">
        <v>238</v>
      </c>
      <c r="D260">
        <v>12</v>
      </c>
      <c r="E260">
        <v>0</v>
      </c>
      <c r="F260" t="s">
        <v>245</v>
      </c>
      <c r="G260" t="s">
        <v>19</v>
      </c>
      <c r="H260">
        <v>68000</v>
      </c>
      <c r="I260" t="s">
        <v>262</v>
      </c>
    </row>
    <row r="261" spans="1:9" x14ac:dyDescent="0.25">
      <c r="A261">
        <v>70352</v>
      </c>
      <c r="B261" t="s">
        <v>189</v>
      </c>
      <c r="C261" t="s">
        <v>238</v>
      </c>
      <c r="D261">
        <v>12</v>
      </c>
      <c r="E261">
        <v>0</v>
      </c>
      <c r="F261" t="s">
        <v>245</v>
      </c>
      <c r="G261" t="s">
        <v>16</v>
      </c>
      <c r="H261">
        <v>3255</v>
      </c>
      <c r="I261" t="s">
        <v>263</v>
      </c>
    </row>
    <row r="262" spans="1:9" x14ac:dyDescent="0.25">
      <c r="A262">
        <v>70352</v>
      </c>
      <c r="B262" t="s">
        <v>189</v>
      </c>
      <c r="C262" t="s">
        <v>238</v>
      </c>
      <c r="D262">
        <v>12</v>
      </c>
      <c r="E262">
        <v>0</v>
      </c>
      <c r="F262" t="s">
        <v>245</v>
      </c>
      <c r="G262" t="s">
        <v>19</v>
      </c>
      <c r="H262">
        <v>40841</v>
      </c>
      <c r="I262" t="s">
        <v>264</v>
      </c>
    </row>
    <row r="263" spans="1:9" x14ac:dyDescent="0.25">
      <c r="A263">
        <v>70352</v>
      </c>
      <c r="B263" t="s">
        <v>189</v>
      </c>
      <c r="C263" t="s">
        <v>238</v>
      </c>
      <c r="D263">
        <v>12</v>
      </c>
      <c r="E263">
        <v>0</v>
      </c>
      <c r="F263" t="s">
        <v>242</v>
      </c>
      <c r="G263" t="s">
        <v>158</v>
      </c>
      <c r="H263">
        <v>36375</v>
      </c>
      <c r="I263" t="s">
        <v>265</v>
      </c>
    </row>
    <row r="264" spans="1:9" x14ac:dyDescent="0.25">
      <c r="A264">
        <v>70352</v>
      </c>
      <c r="B264" t="s">
        <v>189</v>
      </c>
      <c r="C264" t="s">
        <v>238</v>
      </c>
      <c r="D264">
        <v>12</v>
      </c>
      <c r="E264">
        <v>0</v>
      </c>
      <c r="F264" t="s">
        <v>242</v>
      </c>
      <c r="G264" t="s">
        <v>138</v>
      </c>
      <c r="H264">
        <v>-73979</v>
      </c>
      <c r="I264" t="s">
        <v>267</v>
      </c>
    </row>
    <row r="265" spans="1:9" x14ac:dyDescent="0.25">
      <c r="A265">
        <v>70354</v>
      </c>
      <c r="B265" t="s">
        <v>191</v>
      </c>
      <c r="C265" t="s">
        <v>238</v>
      </c>
      <c r="D265">
        <v>12</v>
      </c>
      <c r="E265">
        <v>0</v>
      </c>
      <c r="F265" t="s">
        <v>239</v>
      </c>
      <c r="G265" t="s">
        <v>12</v>
      </c>
      <c r="H265">
        <v>-2065180</v>
      </c>
      <c r="I265" t="s">
        <v>240</v>
      </c>
    </row>
    <row r="266" spans="1:9" x14ac:dyDescent="0.25">
      <c r="A266">
        <v>70354</v>
      </c>
      <c r="B266" t="s">
        <v>191</v>
      </c>
      <c r="C266" t="s">
        <v>238</v>
      </c>
      <c r="D266">
        <v>12</v>
      </c>
      <c r="E266">
        <v>0</v>
      </c>
      <c r="F266" t="s">
        <v>239</v>
      </c>
      <c r="G266" t="s">
        <v>13</v>
      </c>
      <c r="H266">
        <v>10067698</v>
      </c>
      <c r="I266" t="s">
        <v>241</v>
      </c>
    </row>
    <row r="267" spans="1:9" x14ac:dyDescent="0.25">
      <c r="A267">
        <v>70354</v>
      </c>
      <c r="B267" t="s">
        <v>191</v>
      </c>
      <c r="C267" t="s">
        <v>238</v>
      </c>
      <c r="D267">
        <v>12</v>
      </c>
      <c r="E267">
        <v>0</v>
      </c>
      <c r="F267" t="s">
        <v>242</v>
      </c>
      <c r="G267" t="s">
        <v>25</v>
      </c>
      <c r="H267">
        <v>15194</v>
      </c>
      <c r="I267" t="s">
        <v>243</v>
      </c>
    </row>
    <row r="268" spans="1:9" x14ac:dyDescent="0.25">
      <c r="A268">
        <v>70354</v>
      </c>
      <c r="B268" t="s">
        <v>191</v>
      </c>
      <c r="C268" t="s">
        <v>238</v>
      </c>
      <c r="D268">
        <v>12</v>
      </c>
      <c r="E268">
        <v>0</v>
      </c>
      <c r="F268" t="s">
        <v>245</v>
      </c>
      <c r="G268" t="s">
        <v>18</v>
      </c>
      <c r="H268">
        <v>454241</v>
      </c>
      <c r="I268" t="s">
        <v>246</v>
      </c>
    </row>
    <row r="269" spans="1:9" x14ac:dyDescent="0.25">
      <c r="A269">
        <v>70354</v>
      </c>
      <c r="B269" t="s">
        <v>191</v>
      </c>
      <c r="C269" t="s">
        <v>238</v>
      </c>
      <c r="D269">
        <v>12</v>
      </c>
      <c r="E269">
        <v>0</v>
      </c>
      <c r="F269" t="s">
        <v>242</v>
      </c>
      <c r="G269" t="s">
        <v>26</v>
      </c>
      <c r="H269">
        <v>134064</v>
      </c>
      <c r="I269" t="s">
        <v>247</v>
      </c>
    </row>
    <row r="270" spans="1:9" x14ac:dyDescent="0.25">
      <c r="A270">
        <v>70354</v>
      </c>
      <c r="B270" t="s">
        <v>191</v>
      </c>
      <c r="C270" t="s">
        <v>238</v>
      </c>
      <c r="D270">
        <v>12</v>
      </c>
      <c r="E270">
        <v>0</v>
      </c>
      <c r="F270" t="s">
        <v>239</v>
      </c>
      <c r="G270" t="s">
        <v>15</v>
      </c>
      <c r="H270">
        <v>385385</v>
      </c>
      <c r="I270" t="s">
        <v>248</v>
      </c>
    </row>
    <row r="271" spans="1:9" x14ac:dyDescent="0.25">
      <c r="A271">
        <v>70354</v>
      </c>
      <c r="B271" t="s">
        <v>191</v>
      </c>
      <c r="C271" t="s">
        <v>238</v>
      </c>
      <c r="D271">
        <v>12</v>
      </c>
      <c r="E271">
        <v>0</v>
      </c>
      <c r="F271" t="s">
        <v>242</v>
      </c>
      <c r="G271" t="s">
        <v>23</v>
      </c>
      <c r="H271">
        <v>292716</v>
      </c>
      <c r="I271" t="s">
        <v>249</v>
      </c>
    </row>
    <row r="272" spans="1:9" x14ac:dyDescent="0.25">
      <c r="A272">
        <v>70354</v>
      </c>
      <c r="B272" t="s">
        <v>191</v>
      </c>
      <c r="C272" t="s">
        <v>238</v>
      </c>
      <c r="D272">
        <v>12</v>
      </c>
      <c r="E272">
        <v>0</v>
      </c>
      <c r="F272" t="s">
        <v>242</v>
      </c>
      <c r="G272" t="s">
        <v>24</v>
      </c>
      <c r="H272">
        <v>265243</v>
      </c>
      <c r="I272" t="s">
        <v>250</v>
      </c>
    </row>
    <row r="273" spans="1:9" x14ac:dyDescent="0.25">
      <c r="A273">
        <v>70354</v>
      </c>
      <c r="B273" t="s">
        <v>191</v>
      </c>
      <c r="C273" t="s">
        <v>238</v>
      </c>
      <c r="D273">
        <v>12</v>
      </c>
      <c r="E273">
        <v>0</v>
      </c>
      <c r="F273" t="s">
        <v>245</v>
      </c>
      <c r="G273" t="s">
        <v>20</v>
      </c>
      <c r="H273">
        <v>-63400</v>
      </c>
      <c r="I273" t="s">
        <v>251</v>
      </c>
    </row>
    <row r="274" spans="1:9" x14ac:dyDescent="0.25">
      <c r="A274">
        <v>70354</v>
      </c>
      <c r="B274" t="s">
        <v>191</v>
      </c>
      <c r="C274" t="s">
        <v>238</v>
      </c>
      <c r="D274">
        <v>12</v>
      </c>
      <c r="E274">
        <v>0</v>
      </c>
      <c r="F274" t="s">
        <v>242</v>
      </c>
      <c r="G274" t="s">
        <v>26</v>
      </c>
      <c r="H274">
        <v>4012</v>
      </c>
      <c r="I274" t="s">
        <v>253</v>
      </c>
    </row>
    <row r="275" spans="1:9" x14ac:dyDescent="0.25">
      <c r="A275">
        <v>70354</v>
      </c>
      <c r="B275" t="s">
        <v>191</v>
      </c>
      <c r="C275" t="s">
        <v>238</v>
      </c>
      <c r="D275">
        <v>12</v>
      </c>
      <c r="E275">
        <v>0</v>
      </c>
      <c r="F275" t="s">
        <v>245</v>
      </c>
      <c r="G275" t="s">
        <v>20</v>
      </c>
      <c r="H275">
        <v>387488</v>
      </c>
      <c r="I275" t="s">
        <v>254</v>
      </c>
    </row>
    <row r="276" spans="1:9" x14ac:dyDescent="0.25">
      <c r="A276">
        <v>70354</v>
      </c>
      <c r="B276" t="s">
        <v>191</v>
      </c>
      <c r="C276" t="s">
        <v>238</v>
      </c>
      <c r="D276">
        <v>12</v>
      </c>
      <c r="E276">
        <v>0</v>
      </c>
      <c r="F276" t="s">
        <v>242</v>
      </c>
      <c r="G276" t="s">
        <v>27</v>
      </c>
      <c r="H276">
        <v>8503317</v>
      </c>
      <c r="I276" t="s">
        <v>256</v>
      </c>
    </row>
    <row r="277" spans="1:9" x14ac:dyDescent="0.25">
      <c r="A277">
        <v>70354</v>
      </c>
      <c r="B277" t="s">
        <v>191</v>
      </c>
      <c r="C277" t="s">
        <v>238</v>
      </c>
      <c r="D277">
        <v>12</v>
      </c>
      <c r="E277">
        <v>0</v>
      </c>
      <c r="F277" t="s">
        <v>245</v>
      </c>
      <c r="G277" t="s">
        <v>16</v>
      </c>
      <c r="H277">
        <v>23</v>
      </c>
      <c r="I277" t="s">
        <v>268</v>
      </c>
    </row>
    <row r="278" spans="1:9" x14ac:dyDescent="0.25">
      <c r="A278">
        <v>70354</v>
      </c>
      <c r="B278" t="s">
        <v>191</v>
      </c>
      <c r="C278" t="s">
        <v>238</v>
      </c>
      <c r="D278">
        <v>12</v>
      </c>
      <c r="E278">
        <v>0</v>
      </c>
      <c r="F278" t="s">
        <v>245</v>
      </c>
      <c r="G278" t="s">
        <v>16</v>
      </c>
      <c r="H278">
        <v>4789</v>
      </c>
      <c r="I278" t="s">
        <v>258</v>
      </c>
    </row>
    <row r="279" spans="1:9" x14ac:dyDescent="0.25">
      <c r="A279">
        <v>70354</v>
      </c>
      <c r="B279" t="s">
        <v>191</v>
      </c>
      <c r="C279" t="s">
        <v>238</v>
      </c>
      <c r="D279">
        <v>12</v>
      </c>
      <c r="E279">
        <v>0</v>
      </c>
      <c r="F279" t="s">
        <v>245</v>
      </c>
      <c r="G279" t="s">
        <v>19</v>
      </c>
      <c r="H279">
        <v>85604</v>
      </c>
      <c r="I279" t="s">
        <v>259</v>
      </c>
    </row>
    <row r="280" spans="1:9" x14ac:dyDescent="0.25">
      <c r="A280">
        <v>70354</v>
      </c>
      <c r="B280" t="s">
        <v>191</v>
      </c>
      <c r="C280" t="s">
        <v>238</v>
      </c>
      <c r="D280">
        <v>12</v>
      </c>
      <c r="E280">
        <v>0</v>
      </c>
      <c r="F280" t="s">
        <v>260</v>
      </c>
      <c r="G280" t="s">
        <v>260</v>
      </c>
      <c r="H280">
        <v>915099</v>
      </c>
      <c r="I280" t="s">
        <v>261</v>
      </c>
    </row>
    <row r="281" spans="1:9" x14ac:dyDescent="0.25">
      <c r="A281">
        <v>70354</v>
      </c>
      <c r="B281" t="s">
        <v>191</v>
      </c>
      <c r="C281" t="s">
        <v>238</v>
      </c>
      <c r="D281">
        <v>12</v>
      </c>
      <c r="E281">
        <v>0</v>
      </c>
      <c r="F281" t="s">
        <v>245</v>
      </c>
      <c r="G281" t="s">
        <v>19</v>
      </c>
      <c r="H281">
        <v>475911</v>
      </c>
      <c r="I281" t="s">
        <v>262</v>
      </c>
    </row>
    <row r="282" spans="1:9" x14ac:dyDescent="0.25">
      <c r="A282">
        <v>70354</v>
      </c>
      <c r="B282" t="s">
        <v>191</v>
      </c>
      <c r="C282" t="s">
        <v>238</v>
      </c>
      <c r="D282">
        <v>12</v>
      </c>
      <c r="E282">
        <v>0</v>
      </c>
      <c r="F282" t="s">
        <v>245</v>
      </c>
      <c r="G282" t="s">
        <v>16</v>
      </c>
      <c r="H282">
        <v>6776</v>
      </c>
      <c r="I282" t="s">
        <v>263</v>
      </c>
    </row>
    <row r="283" spans="1:9" x14ac:dyDescent="0.25">
      <c r="A283">
        <v>70354</v>
      </c>
      <c r="B283" t="s">
        <v>191</v>
      </c>
      <c r="C283" t="s">
        <v>238</v>
      </c>
      <c r="D283">
        <v>12</v>
      </c>
      <c r="E283">
        <v>0</v>
      </c>
      <c r="F283" t="s">
        <v>245</v>
      </c>
      <c r="G283" t="s">
        <v>19</v>
      </c>
      <c r="H283">
        <v>82710</v>
      </c>
      <c r="I283" t="s">
        <v>264</v>
      </c>
    </row>
    <row r="284" spans="1:9" x14ac:dyDescent="0.25">
      <c r="A284">
        <v>70354</v>
      </c>
      <c r="B284" t="s">
        <v>191</v>
      </c>
      <c r="C284" t="s">
        <v>238</v>
      </c>
      <c r="D284">
        <v>12</v>
      </c>
      <c r="E284">
        <v>0</v>
      </c>
      <c r="F284" t="s">
        <v>242</v>
      </c>
      <c r="G284" t="s">
        <v>158</v>
      </c>
      <c r="H284">
        <v>80307</v>
      </c>
      <c r="I284" t="s">
        <v>265</v>
      </c>
    </row>
    <row r="285" spans="1:9" x14ac:dyDescent="0.25">
      <c r="A285">
        <v>70354</v>
      </c>
      <c r="B285" t="s">
        <v>191</v>
      </c>
      <c r="C285" t="s">
        <v>238</v>
      </c>
      <c r="D285">
        <v>12</v>
      </c>
      <c r="E285">
        <v>0</v>
      </c>
      <c r="F285" t="s">
        <v>245</v>
      </c>
      <c r="G285" t="s">
        <v>19</v>
      </c>
      <c r="H285">
        <v>287641</v>
      </c>
      <c r="I285" t="s">
        <v>266</v>
      </c>
    </row>
    <row r="286" spans="1:9" x14ac:dyDescent="0.25">
      <c r="A286">
        <v>70354</v>
      </c>
      <c r="B286" t="s">
        <v>191</v>
      </c>
      <c r="C286" t="s">
        <v>238</v>
      </c>
      <c r="D286">
        <v>12</v>
      </c>
      <c r="E286">
        <v>0</v>
      </c>
      <c r="F286" t="s">
        <v>245</v>
      </c>
      <c r="G286" t="s">
        <v>152</v>
      </c>
      <c r="H286">
        <v>73387</v>
      </c>
      <c r="I286" t="s">
        <v>257</v>
      </c>
    </row>
    <row r="287" spans="1:9" x14ac:dyDescent="0.25">
      <c r="A287">
        <v>70357</v>
      </c>
      <c r="B287" t="s">
        <v>193</v>
      </c>
      <c r="C287" t="s">
        <v>238</v>
      </c>
      <c r="D287">
        <v>12</v>
      </c>
      <c r="E287">
        <v>0</v>
      </c>
      <c r="F287" t="s">
        <v>242</v>
      </c>
      <c r="G287" t="s">
        <v>24</v>
      </c>
      <c r="H287">
        <v>62399</v>
      </c>
      <c r="I287" t="s">
        <v>250</v>
      </c>
    </row>
    <row r="288" spans="1:9" x14ac:dyDescent="0.25">
      <c r="A288">
        <v>70357</v>
      </c>
      <c r="B288" t="s">
        <v>193</v>
      </c>
      <c r="C288" t="s">
        <v>238</v>
      </c>
      <c r="D288">
        <v>12</v>
      </c>
      <c r="E288">
        <v>0</v>
      </c>
      <c r="F288" t="s">
        <v>245</v>
      </c>
      <c r="G288" t="s">
        <v>20</v>
      </c>
      <c r="H288">
        <v>-102933</v>
      </c>
      <c r="I288" t="s">
        <v>251</v>
      </c>
    </row>
    <row r="289" spans="1:9" x14ac:dyDescent="0.25">
      <c r="A289">
        <v>70357</v>
      </c>
      <c r="B289" t="s">
        <v>193</v>
      </c>
      <c r="C289" t="s">
        <v>238</v>
      </c>
      <c r="D289">
        <v>12</v>
      </c>
      <c r="E289">
        <v>0</v>
      </c>
      <c r="F289" t="s">
        <v>242</v>
      </c>
      <c r="G289" t="s">
        <v>26</v>
      </c>
      <c r="H289">
        <v>2072</v>
      </c>
      <c r="I289" t="s">
        <v>253</v>
      </c>
    </row>
    <row r="290" spans="1:9" x14ac:dyDescent="0.25">
      <c r="A290">
        <v>70357</v>
      </c>
      <c r="B290" t="s">
        <v>193</v>
      </c>
      <c r="C290" t="s">
        <v>238</v>
      </c>
      <c r="D290">
        <v>12</v>
      </c>
      <c r="E290">
        <v>0</v>
      </c>
      <c r="F290" t="s">
        <v>242</v>
      </c>
      <c r="G290" t="s">
        <v>23</v>
      </c>
      <c r="H290">
        <v>64431</v>
      </c>
      <c r="I290" t="s">
        <v>249</v>
      </c>
    </row>
    <row r="291" spans="1:9" x14ac:dyDescent="0.25">
      <c r="A291">
        <v>70357</v>
      </c>
      <c r="B291" t="s">
        <v>193</v>
      </c>
      <c r="C291" t="s">
        <v>238</v>
      </c>
      <c r="D291">
        <v>12</v>
      </c>
      <c r="E291">
        <v>0</v>
      </c>
      <c r="F291" t="s">
        <v>245</v>
      </c>
      <c r="G291" t="s">
        <v>20</v>
      </c>
      <c r="H291">
        <v>344854</v>
      </c>
      <c r="I291" t="s">
        <v>254</v>
      </c>
    </row>
    <row r="292" spans="1:9" x14ac:dyDescent="0.25">
      <c r="A292">
        <v>70357</v>
      </c>
      <c r="B292" t="s">
        <v>193</v>
      </c>
      <c r="C292" t="s">
        <v>238</v>
      </c>
      <c r="D292">
        <v>12</v>
      </c>
      <c r="E292">
        <v>0</v>
      </c>
      <c r="F292" t="s">
        <v>239</v>
      </c>
      <c r="G292" t="s">
        <v>148</v>
      </c>
      <c r="H292">
        <v>392991</v>
      </c>
      <c r="I292" t="s">
        <v>255</v>
      </c>
    </row>
    <row r="293" spans="1:9" x14ac:dyDescent="0.25">
      <c r="A293">
        <v>70357</v>
      </c>
      <c r="B293" t="s">
        <v>193</v>
      </c>
      <c r="C293" t="s">
        <v>238</v>
      </c>
      <c r="D293">
        <v>12</v>
      </c>
      <c r="E293">
        <v>0</v>
      </c>
      <c r="F293" t="s">
        <v>242</v>
      </c>
      <c r="G293" t="s">
        <v>27</v>
      </c>
      <c r="H293">
        <v>3295238</v>
      </c>
      <c r="I293" t="s">
        <v>256</v>
      </c>
    </row>
    <row r="294" spans="1:9" x14ac:dyDescent="0.25">
      <c r="A294">
        <v>70357</v>
      </c>
      <c r="B294" t="s">
        <v>193</v>
      </c>
      <c r="C294" t="s">
        <v>238</v>
      </c>
      <c r="D294">
        <v>12</v>
      </c>
      <c r="E294">
        <v>0</v>
      </c>
      <c r="F294" t="s">
        <v>239</v>
      </c>
      <c r="G294" t="s">
        <v>12</v>
      </c>
      <c r="H294">
        <v>-2503615</v>
      </c>
      <c r="I294" t="s">
        <v>240</v>
      </c>
    </row>
    <row r="295" spans="1:9" x14ac:dyDescent="0.25">
      <c r="A295">
        <v>70357</v>
      </c>
      <c r="B295" t="s">
        <v>193</v>
      </c>
      <c r="C295" t="s">
        <v>238</v>
      </c>
      <c r="D295">
        <v>12</v>
      </c>
      <c r="E295">
        <v>0</v>
      </c>
      <c r="F295" t="s">
        <v>239</v>
      </c>
      <c r="G295" t="s">
        <v>13</v>
      </c>
      <c r="H295">
        <v>9165615</v>
      </c>
      <c r="I295" t="s">
        <v>241</v>
      </c>
    </row>
    <row r="296" spans="1:9" x14ac:dyDescent="0.25">
      <c r="A296">
        <v>70357</v>
      </c>
      <c r="B296" t="s">
        <v>193</v>
      </c>
      <c r="C296" t="s">
        <v>238</v>
      </c>
      <c r="D296">
        <v>12</v>
      </c>
      <c r="E296">
        <v>0</v>
      </c>
      <c r="F296" t="s">
        <v>242</v>
      </c>
      <c r="G296" t="s">
        <v>25</v>
      </c>
      <c r="H296">
        <v>6385</v>
      </c>
      <c r="I296" t="s">
        <v>243</v>
      </c>
    </row>
    <row r="297" spans="1:9" x14ac:dyDescent="0.25">
      <c r="A297">
        <v>70357</v>
      </c>
      <c r="B297" t="s">
        <v>193</v>
      </c>
      <c r="C297" t="s">
        <v>238</v>
      </c>
      <c r="D297">
        <v>12</v>
      </c>
      <c r="E297">
        <v>0</v>
      </c>
      <c r="F297" t="s">
        <v>245</v>
      </c>
      <c r="G297" t="s">
        <v>18</v>
      </c>
      <c r="H297">
        <v>198152</v>
      </c>
      <c r="I297" t="s">
        <v>246</v>
      </c>
    </row>
    <row r="298" spans="1:9" x14ac:dyDescent="0.25">
      <c r="A298">
        <v>70357</v>
      </c>
      <c r="B298" t="s">
        <v>193</v>
      </c>
      <c r="C298" t="s">
        <v>238</v>
      </c>
      <c r="D298">
        <v>12</v>
      </c>
      <c r="E298">
        <v>0</v>
      </c>
      <c r="F298" t="s">
        <v>242</v>
      </c>
      <c r="G298" t="s">
        <v>26</v>
      </c>
      <c r="H298">
        <v>11592</v>
      </c>
      <c r="I298" t="s">
        <v>247</v>
      </c>
    </row>
    <row r="299" spans="1:9" x14ac:dyDescent="0.25">
      <c r="A299">
        <v>70357</v>
      </c>
      <c r="B299" t="s">
        <v>193</v>
      </c>
      <c r="C299" t="s">
        <v>238</v>
      </c>
      <c r="D299">
        <v>12</v>
      </c>
      <c r="E299">
        <v>0</v>
      </c>
      <c r="F299" t="s">
        <v>239</v>
      </c>
      <c r="G299" t="s">
        <v>15</v>
      </c>
      <c r="H299">
        <v>373542</v>
      </c>
      <c r="I299" t="s">
        <v>248</v>
      </c>
    </row>
    <row r="300" spans="1:9" x14ac:dyDescent="0.25">
      <c r="A300">
        <v>70357</v>
      </c>
      <c r="B300" t="s">
        <v>193</v>
      </c>
      <c r="C300" t="s">
        <v>238</v>
      </c>
      <c r="D300">
        <v>12</v>
      </c>
      <c r="E300">
        <v>0</v>
      </c>
      <c r="F300" t="s">
        <v>245</v>
      </c>
      <c r="G300" t="s">
        <v>152</v>
      </c>
      <c r="H300">
        <v>33686</v>
      </c>
      <c r="I300" t="s">
        <v>257</v>
      </c>
    </row>
    <row r="301" spans="1:9" x14ac:dyDescent="0.25">
      <c r="A301">
        <v>70357</v>
      </c>
      <c r="B301" t="s">
        <v>193</v>
      </c>
      <c r="C301" t="s">
        <v>238</v>
      </c>
      <c r="D301">
        <v>12</v>
      </c>
      <c r="E301">
        <v>0</v>
      </c>
      <c r="F301" t="s">
        <v>245</v>
      </c>
      <c r="G301" t="s">
        <v>16</v>
      </c>
      <c r="H301">
        <v>3292</v>
      </c>
      <c r="I301" t="s">
        <v>258</v>
      </c>
    </row>
    <row r="302" spans="1:9" x14ac:dyDescent="0.25">
      <c r="A302">
        <v>70357</v>
      </c>
      <c r="B302" t="s">
        <v>193</v>
      </c>
      <c r="C302" t="s">
        <v>238</v>
      </c>
      <c r="D302">
        <v>12</v>
      </c>
      <c r="E302">
        <v>0</v>
      </c>
      <c r="F302" t="s">
        <v>245</v>
      </c>
      <c r="G302" t="s">
        <v>19</v>
      </c>
      <c r="H302">
        <v>27607</v>
      </c>
      <c r="I302" t="s">
        <v>259</v>
      </c>
    </row>
    <row r="303" spans="1:9" x14ac:dyDescent="0.25">
      <c r="A303">
        <v>70357</v>
      </c>
      <c r="B303" t="s">
        <v>193</v>
      </c>
      <c r="C303" t="s">
        <v>238</v>
      </c>
      <c r="D303">
        <v>12</v>
      </c>
      <c r="E303">
        <v>0</v>
      </c>
      <c r="F303" t="s">
        <v>260</v>
      </c>
      <c r="G303" t="s">
        <v>260</v>
      </c>
      <c r="H303">
        <v>5003694</v>
      </c>
      <c r="I303" t="s">
        <v>261</v>
      </c>
    </row>
    <row r="304" spans="1:9" x14ac:dyDescent="0.25">
      <c r="A304">
        <v>70357</v>
      </c>
      <c r="B304" t="s">
        <v>193</v>
      </c>
      <c r="C304" t="s">
        <v>238</v>
      </c>
      <c r="D304">
        <v>12</v>
      </c>
      <c r="E304">
        <v>0</v>
      </c>
      <c r="F304" t="s">
        <v>245</v>
      </c>
      <c r="G304" t="s">
        <v>19</v>
      </c>
      <c r="H304">
        <v>215690</v>
      </c>
      <c r="I304" t="s">
        <v>262</v>
      </c>
    </row>
    <row r="305" spans="1:9" x14ac:dyDescent="0.25">
      <c r="A305">
        <v>70357</v>
      </c>
      <c r="B305" t="s">
        <v>193</v>
      </c>
      <c r="C305" t="s">
        <v>238</v>
      </c>
      <c r="D305">
        <v>12</v>
      </c>
      <c r="E305">
        <v>0</v>
      </c>
      <c r="F305" t="s">
        <v>245</v>
      </c>
      <c r="G305" t="s">
        <v>19</v>
      </c>
      <c r="H305">
        <v>36484</v>
      </c>
      <c r="I305" t="s">
        <v>264</v>
      </c>
    </row>
    <row r="306" spans="1:9" x14ac:dyDescent="0.25">
      <c r="A306">
        <v>70357</v>
      </c>
      <c r="B306" t="s">
        <v>193</v>
      </c>
      <c r="C306" t="s">
        <v>238</v>
      </c>
      <c r="D306">
        <v>12</v>
      </c>
      <c r="E306">
        <v>0</v>
      </c>
      <c r="F306" t="s">
        <v>242</v>
      </c>
      <c r="G306" t="s">
        <v>158</v>
      </c>
      <c r="H306">
        <v>35412</v>
      </c>
      <c r="I306" t="s">
        <v>265</v>
      </c>
    </row>
    <row r="307" spans="1:9" x14ac:dyDescent="0.25">
      <c r="A307">
        <v>70357</v>
      </c>
      <c r="B307" t="s">
        <v>193</v>
      </c>
      <c r="C307" t="s">
        <v>238</v>
      </c>
      <c r="D307">
        <v>12</v>
      </c>
      <c r="E307">
        <v>0</v>
      </c>
      <c r="F307" t="s">
        <v>245</v>
      </c>
      <c r="G307" t="s">
        <v>19</v>
      </c>
      <c r="H307">
        <v>100003</v>
      </c>
      <c r="I307" t="s">
        <v>266</v>
      </c>
    </row>
    <row r="308" spans="1:9" x14ac:dyDescent="0.25">
      <c r="A308">
        <v>70357</v>
      </c>
      <c r="B308" t="s">
        <v>193</v>
      </c>
      <c r="C308" t="s">
        <v>238</v>
      </c>
      <c r="D308">
        <v>12</v>
      </c>
      <c r="E308">
        <v>0</v>
      </c>
      <c r="F308" t="s">
        <v>242</v>
      </c>
      <c r="G308" t="s">
        <v>23</v>
      </c>
      <c r="H308">
        <v>19023</v>
      </c>
      <c r="I308" t="s">
        <v>269</v>
      </c>
    </row>
    <row r="309" spans="1:9" x14ac:dyDescent="0.25">
      <c r="A309">
        <v>70358</v>
      </c>
      <c r="B309" t="s">
        <v>195</v>
      </c>
      <c r="C309" t="s">
        <v>238</v>
      </c>
      <c r="D309">
        <v>12</v>
      </c>
      <c r="E309">
        <v>0</v>
      </c>
      <c r="F309" t="s">
        <v>242</v>
      </c>
      <c r="G309" t="s">
        <v>23</v>
      </c>
      <c r="H309">
        <v>35428</v>
      </c>
      <c r="I309" t="s">
        <v>269</v>
      </c>
    </row>
    <row r="310" spans="1:9" x14ac:dyDescent="0.25">
      <c r="A310">
        <v>70358</v>
      </c>
      <c r="B310" t="s">
        <v>195</v>
      </c>
      <c r="C310" t="s">
        <v>238</v>
      </c>
      <c r="D310">
        <v>12</v>
      </c>
      <c r="E310">
        <v>0</v>
      </c>
      <c r="F310" t="s">
        <v>239</v>
      </c>
      <c r="G310" t="s">
        <v>12</v>
      </c>
      <c r="H310">
        <v>-3937888</v>
      </c>
      <c r="I310" t="s">
        <v>240</v>
      </c>
    </row>
    <row r="311" spans="1:9" x14ac:dyDescent="0.25">
      <c r="A311">
        <v>70358</v>
      </c>
      <c r="B311" t="s">
        <v>195</v>
      </c>
      <c r="C311" t="s">
        <v>238</v>
      </c>
      <c r="D311">
        <v>12</v>
      </c>
      <c r="E311">
        <v>0</v>
      </c>
      <c r="F311" t="s">
        <v>239</v>
      </c>
      <c r="G311" t="s">
        <v>13</v>
      </c>
      <c r="H311">
        <v>6329049</v>
      </c>
      <c r="I311" t="s">
        <v>241</v>
      </c>
    </row>
    <row r="312" spans="1:9" x14ac:dyDescent="0.25">
      <c r="A312">
        <v>70358</v>
      </c>
      <c r="B312" t="s">
        <v>195</v>
      </c>
      <c r="C312" t="s">
        <v>238</v>
      </c>
      <c r="D312">
        <v>12</v>
      </c>
      <c r="E312">
        <v>0</v>
      </c>
      <c r="F312" t="s">
        <v>242</v>
      </c>
      <c r="G312" t="s">
        <v>25</v>
      </c>
      <c r="H312">
        <v>7198</v>
      </c>
      <c r="I312" t="s">
        <v>243</v>
      </c>
    </row>
    <row r="313" spans="1:9" x14ac:dyDescent="0.25">
      <c r="A313">
        <v>70358</v>
      </c>
      <c r="B313" t="s">
        <v>195</v>
      </c>
      <c r="C313" t="s">
        <v>238</v>
      </c>
      <c r="D313">
        <v>12</v>
      </c>
      <c r="E313">
        <v>0</v>
      </c>
      <c r="F313" t="s">
        <v>245</v>
      </c>
      <c r="G313" t="s">
        <v>18</v>
      </c>
      <c r="H313">
        <v>328320</v>
      </c>
      <c r="I313" t="s">
        <v>246</v>
      </c>
    </row>
    <row r="314" spans="1:9" x14ac:dyDescent="0.25">
      <c r="A314">
        <v>70358</v>
      </c>
      <c r="B314" t="s">
        <v>195</v>
      </c>
      <c r="C314" t="s">
        <v>238</v>
      </c>
      <c r="D314">
        <v>12</v>
      </c>
      <c r="E314">
        <v>0</v>
      </c>
      <c r="F314" t="s">
        <v>239</v>
      </c>
      <c r="G314" t="s">
        <v>15</v>
      </c>
      <c r="H314">
        <v>442567</v>
      </c>
      <c r="I314" t="s">
        <v>248</v>
      </c>
    </row>
    <row r="315" spans="1:9" x14ac:dyDescent="0.25">
      <c r="A315">
        <v>70358</v>
      </c>
      <c r="B315" t="s">
        <v>195</v>
      </c>
      <c r="C315" t="s">
        <v>238</v>
      </c>
      <c r="D315">
        <v>12</v>
      </c>
      <c r="E315">
        <v>0</v>
      </c>
      <c r="F315" t="s">
        <v>242</v>
      </c>
      <c r="G315" t="s">
        <v>23</v>
      </c>
      <c r="H315">
        <v>71888</v>
      </c>
      <c r="I315" t="s">
        <v>249</v>
      </c>
    </row>
    <row r="316" spans="1:9" x14ac:dyDescent="0.25">
      <c r="A316">
        <v>70358</v>
      </c>
      <c r="B316" t="s">
        <v>195</v>
      </c>
      <c r="C316" t="s">
        <v>238</v>
      </c>
      <c r="D316">
        <v>12</v>
      </c>
      <c r="E316">
        <v>0</v>
      </c>
      <c r="F316" t="s">
        <v>242</v>
      </c>
      <c r="G316" t="s">
        <v>24</v>
      </c>
      <c r="H316">
        <v>44071</v>
      </c>
      <c r="I316" t="s">
        <v>250</v>
      </c>
    </row>
    <row r="317" spans="1:9" x14ac:dyDescent="0.25">
      <c r="A317">
        <v>70358</v>
      </c>
      <c r="B317" t="s">
        <v>195</v>
      </c>
      <c r="C317" t="s">
        <v>238</v>
      </c>
      <c r="D317">
        <v>12</v>
      </c>
      <c r="E317">
        <v>0</v>
      </c>
      <c r="F317" t="s">
        <v>245</v>
      </c>
      <c r="G317" t="s">
        <v>20</v>
      </c>
      <c r="H317">
        <v>-6822</v>
      </c>
      <c r="I317" t="s">
        <v>251</v>
      </c>
    </row>
    <row r="318" spans="1:9" x14ac:dyDescent="0.25">
      <c r="A318">
        <v>70358</v>
      </c>
      <c r="B318" t="s">
        <v>195</v>
      </c>
      <c r="C318" t="s">
        <v>238</v>
      </c>
      <c r="D318">
        <v>12</v>
      </c>
      <c r="E318">
        <v>0</v>
      </c>
      <c r="F318" t="s">
        <v>242</v>
      </c>
      <c r="G318" t="s">
        <v>22</v>
      </c>
      <c r="H318">
        <v>596</v>
      </c>
      <c r="I318" t="s">
        <v>252</v>
      </c>
    </row>
    <row r="319" spans="1:9" x14ac:dyDescent="0.25">
      <c r="A319">
        <v>70358</v>
      </c>
      <c r="B319" t="s">
        <v>195</v>
      </c>
      <c r="C319" t="s">
        <v>238</v>
      </c>
      <c r="D319">
        <v>12</v>
      </c>
      <c r="E319">
        <v>0</v>
      </c>
      <c r="F319" t="s">
        <v>242</v>
      </c>
      <c r="G319" t="s">
        <v>26</v>
      </c>
      <c r="H319">
        <v>1759</v>
      </c>
      <c r="I319" t="s">
        <v>253</v>
      </c>
    </row>
    <row r="320" spans="1:9" x14ac:dyDescent="0.25">
      <c r="A320">
        <v>70358</v>
      </c>
      <c r="B320" t="s">
        <v>195</v>
      </c>
      <c r="C320" t="s">
        <v>238</v>
      </c>
      <c r="D320">
        <v>12</v>
      </c>
      <c r="E320">
        <v>0</v>
      </c>
      <c r="F320" t="s">
        <v>245</v>
      </c>
      <c r="G320" t="s">
        <v>20</v>
      </c>
      <c r="H320">
        <v>117215</v>
      </c>
      <c r="I320" t="s">
        <v>254</v>
      </c>
    </row>
    <row r="321" spans="1:9" x14ac:dyDescent="0.25">
      <c r="A321">
        <v>70358</v>
      </c>
      <c r="B321" t="s">
        <v>195</v>
      </c>
      <c r="C321" t="s">
        <v>238</v>
      </c>
      <c r="D321">
        <v>12</v>
      </c>
      <c r="E321">
        <v>0</v>
      </c>
      <c r="F321" t="s">
        <v>242</v>
      </c>
      <c r="G321" t="s">
        <v>27</v>
      </c>
      <c r="H321">
        <v>7544910</v>
      </c>
      <c r="I321" t="s">
        <v>256</v>
      </c>
    </row>
    <row r="322" spans="1:9" x14ac:dyDescent="0.25">
      <c r="A322">
        <v>70358</v>
      </c>
      <c r="B322" t="s">
        <v>195</v>
      </c>
      <c r="C322" t="s">
        <v>238</v>
      </c>
      <c r="D322">
        <v>12</v>
      </c>
      <c r="E322">
        <v>0</v>
      </c>
      <c r="F322" t="s">
        <v>245</v>
      </c>
      <c r="G322" t="s">
        <v>152</v>
      </c>
      <c r="H322">
        <v>128668</v>
      </c>
      <c r="I322" t="s">
        <v>257</v>
      </c>
    </row>
    <row r="323" spans="1:9" x14ac:dyDescent="0.25">
      <c r="A323">
        <v>70358</v>
      </c>
      <c r="B323" t="s">
        <v>195</v>
      </c>
      <c r="C323" t="s">
        <v>238</v>
      </c>
      <c r="D323">
        <v>12</v>
      </c>
      <c r="E323">
        <v>0</v>
      </c>
      <c r="F323" t="s">
        <v>245</v>
      </c>
      <c r="G323" t="s">
        <v>16</v>
      </c>
      <c r="H323">
        <v>14749</v>
      </c>
      <c r="I323" t="s">
        <v>258</v>
      </c>
    </row>
    <row r="324" spans="1:9" x14ac:dyDescent="0.25">
      <c r="A324">
        <v>70358</v>
      </c>
      <c r="B324" t="s">
        <v>195</v>
      </c>
      <c r="C324" t="s">
        <v>238</v>
      </c>
      <c r="D324">
        <v>12</v>
      </c>
      <c r="E324">
        <v>0</v>
      </c>
      <c r="F324" t="s">
        <v>245</v>
      </c>
      <c r="G324" t="s">
        <v>19</v>
      </c>
      <c r="H324">
        <v>44619</v>
      </c>
      <c r="I324" t="s">
        <v>259</v>
      </c>
    </row>
    <row r="325" spans="1:9" x14ac:dyDescent="0.25">
      <c r="A325">
        <v>70358</v>
      </c>
      <c r="B325" t="s">
        <v>195</v>
      </c>
      <c r="C325" t="s">
        <v>238</v>
      </c>
      <c r="D325">
        <v>12</v>
      </c>
      <c r="E325">
        <v>0</v>
      </c>
      <c r="F325" t="s">
        <v>260</v>
      </c>
      <c r="G325" t="s">
        <v>260</v>
      </c>
      <c r="H325">
        <v>-4220935</v>
      </c>
      <c r="I325" t="s">
        <v>261</v>
      </c>
    </row>
    <row r="326" spans="1:9" x14ac:dyDescent="0.25">
      <c r="A326">
        <v>70358</v>
      </c>
      <c r="B326" t="s">
        <v>195</v>
      </c>
      <c r="C326" t="s">
        <v>238</v>
      </c>
      <c r="D326">
        <v>12</v>
      </c>
      <c r="E326">
        <v>0</v>
      </c>
      <c r="F326" t="s">
        <v>245</v>
      </c>
      <c r="G326" t="s">
        <v>19</v>
      </c>
      <c r="H326">
        <v>75834</v>
      </c>
      <c r="I326" t="s">
        <v>262</v>
      </c>
    </row>
    <row r="327" spans="1:9" x14ac:dyDescent="0.25">
      <c r="A327">
        <v>70358</v>
      </c>
      <c r="B327" t="s">
        <v>195</v>
      </c>
      <c r="C327" t="s">
        <v>238</v>
      </c>
      <c r="D327">
        <v>12</v>
      </c>
      <c r="E327">
        <v>0</v>
      </c>
      <c r="F327" t="s">
        <v>245</v>
      </c>
      <c r="G327" t="s">
        <v>16</v>
      </c>
      <c r="H327">
        <v>40</v>
      </c>
      <c r="I327" t="s">
        <v>263</v>
      </c>
    </row>
    <row r="328" spans="1:9" x14ac:dyDescent="0.25">
      <c r="A328">
        <v>70358</v>
      </c>
      <c r="B328" t="s">
        <v>195</v>
      </c>
      <c r="C328" t="s">
        <v>238</v>
      </c>
      <c r="D328">
        <v>12</v>
      </c>
      <c r="E328">
        <v>0</v>
      </c>
      <c r="F328" t="s">
        <v>245</v>
      </c>
      <c r="G328" t="s">
        <v>19</v>
      </c>
      <c r="H328">
        <v>51563</v>
      </c>
      <c r="I328" t="s">
        <v>264</v>
      </c>
    </row>
    <row r="329" spans="1:9" x14ac:dyDescent="0.25">
      <c r="A329">
        <v>70358</v>
      </c>
      <c r="B329" t="s">
        <v>195</v>
      </c>
      <c r="C329" t="s">
        <v>238</v>
      </c>
      <c r="D329">
        <v>12</v>
      </c>
      <c r="E329">
        <v>0</v>
      </c>
      <c r="F329" t="s">
        <v>242</v>
      </c>
      <c r="G329" t="s">
        <v>158</v>
      </c>
      <c r="H329">
        <v>48777</v>
      </c>
      <c r="I329" t="s">
        <v>265</v>
      </c>
    </row>
    <row r="330" spans="1:9" x14ac:dyDescent="0.25">
      <c r="A330">
        <v>70358</v>
      </c>
      <c r="B330" t="s">
        <v>195</v>
      </c>
      <c r="C330" t="s">
        <v>238</v>
      </c>
      <c r="D330">
        <v>12</v>
      </c>
      <c r="E330">
        <v>0</v>
      </c>
      <c r="F330" t="s">
        <v>242</v>
      </c>
      <c r="G330" t="s">
        <v>138</v>
      </c>
      <c r="H330">
        <v>-19011</v>
      </c>
      <c r="I330" t="s">
        <v>267</v>
      </c>
    </row>
    <row r="331" spans="1:9" x14ac:dyDescent="0.25">
      <c r="A331">
        <v>70361</v>
      </c>
      <c r="B331" t="s">
        <v>197</v>
      </c>
      <c r="C331" t="s">
        <v>238</v>
      </c>
      <c r="D331">
        <v>12</v>
      </c>
      <c r="E331">
        <v>0</v>
      </c>
      <c r="F331" t="s">
        <v>242</v>
      </c>
      <c r="G331" t="s">
        <v>23</v>
      </c>
      <c r="H331">
        <v>41966</v>
      </c>
      <c r="I331" t="s">
        <v>269</v>
      </c>
    </row>
    <row r="332" spans="1:9" x14ac:dyDescent="0.25">
      <c r="A332">
        <v>70361</v>
      </c>
      <c r="B332" t="s">
        <v>197</v>
      </c>
      <c r="C332" t="s">
        <v>238</v>
      </c>
      <c r="D332">
        <v>12</v>
      </c>
      <c r="E332">
        <v>0</v>
      </c>
      <c r="F332" t="s">
        <v>239</v>
      </c>
      <c r="G332" t="s">
        <v>12</v>
      </c>
      <c r="H332">
        <v>-2819008</v>
      </c>
      <c r="I332" t="s">
        <v>240</v>
      </c>
    </row>
    <row r="333" spans="1:9" x14ac:dyDescent="0.25">
      <c r="A333">
        <v>70361</v>
      </c>
      <c r="B333" t="s">
        <v>197</v>
      </c>
      <c r="C333" t="s">
        <v>238</v>
      </c>
      <c r="D333">
        <v>12</v>
      </c>
      <c r="E333">
        <v>0</v>
      </c>
      <c r="F333" t="s">
        <v>242</v>
      </c>
      <c r="G333" t="s">
        <v>138</v>
      </c>
      <c r="H333">
        <v>-68525</v>
      </c>
      <c r="I333" t="s">
        <v>267</v>
      </c>
    </row>
    <row r="334" spans="1:9" x14ac:dyDescent="0.25">
      <c r="A334">
        <v>70361</v>
      </c>
      <c r="B334" t="s">
        <v>197</v>
      </c>
      <c r="C334" t="s">
        <v>238</v>
      </c>
      <c r="D334">
        <v>12</v>
      </c>
      <c r="E334">
        <v>0</v>
      </c>
      <c r="F334" t="s">
        <v>239</v>
      </c>
      <c r="G334" t="s">
        <v>13</v>
      </c>
      <c r="H334">
        <v>7380856</v>
      </c>
      <c r="I334" t="s">
        <v>241</v>
      </c>
    </row>
    <row r="335" spans="1:9" x14ac:dyDescent="0.25">
      <c r="A335">
        <v>70361</v>
      </c>
      <c r="B335" t="s">
        <v>197</v>
      </c>
      <c r="C335" t="s">
        <v>238</v>
      </c>
      <c r="D335">
        <v>12</v>
      </c>
      <c r="E335">
        <v>0</v>
      </c>
      <c r="F335" t="s">
        <v>242</v>
      </c>
      <c r="G335" t="s">
        <v>25</v>
      </c>
      <c r="H335">
        <v>10386</v>
      </c>
      <c r="I335" t="s">
        <v>243</v>
      </c>
    </row>
    <row r="336" spans="1:9" x14ac:dyDescent="0.25">
      <c r="A336">
        <v>70361</v>
      </c>
      <c r="B336" t="s">
        <v>197</v>
      </c>
      <c r="C336" t="s">
        <v>238</v>
      </c>
      <c r="D336">
        <v>12</v>
      </c>
      <c r="E336">
        <v>0</v>
      </c>
      <c r="F336" t="s">
        <v>245</v>
      </c>
      <c r="G336" t="s">
        <v>18</v>
      </c>
      <c r="H336">
        <v>668795</v>
      </c>
      <c r="I336" t="s">
        <v>246</v>
      </c>
    </row>
    <row r="337" spans="1:9" x14ac:dyDescent="0.25">
      <c r="A337">
        <v>70361</v>
      </c>
      <c r="B337" t="s">
        <v>197</v>
      </c>
      <c r="C337" t="s">
        <v>238</v>
      </c>
      <c r="D337">
        <v>12</v>
      </c>
      <c r="E337">
        <v>0</v>
      </c>
      <c r="F337" t="s">
        <v>239</v>
      </c>
      <c r="G337" t="s">
        <v>15</v>
      </c>
      <c r="H337">
        <v>292267</v>
      </c>
      <c r="I337" t="s">
        <v>248</v>
      </c>
    </row>
    <row r="338" spans="1:9" x14ac:dyDescent="0.25">
      <c r="A338">
        <v>70361</v>
      </c>
      <c r="B338" t="s">
        <v>197</v>
      </c>
      <c r="C338" t="s">
        <v>238</v>
      </c>
      <c r="D338">
        <v>12</v>
      </c>
      <c r="E338">
        <v>0</v>
      </c>
      <c r="F338" t="s">
        <v>242</v>
      </c>
      <c r="G338" t="s">
        <v>23</v>
      </c>
      <c r="H338">
        <v>154517</v>
      </c>
      <c r="I338" t="s">
        <v>249</v>
      </c>
    </row>
    <row r="339" spans="1:9" x14ac:dyDescent="0.25">
      <c r="A339">
        <v>70361</v>
      </c>
      <c r="B339" t="s">
        <v>197</v>
      </c>
      <c r="C339" t="s">
        <v>238</v>
      </c>
      <c r="D339">
        <v>12</v>
      </c>
      <c r="E339">
        <v>0</v>
      </c>
      <c r="F339" t="s">
        <v>242</v>
      </c>
      <c r="G339" t="s">
        <v>24</v>
      </c>
      <c r="H339">
        <v>44878</v>
      </c>
      <c r="I339" t="s">
        <v>250</v>
      </c>
    </row>
    <row r="340" spans="1:9" x14ac:dyDescent="0.25">
      <c r="A340">
        <v>70361</v>
      </c>
      <c r="B340" t="s">
        <v>197</v>
      </c>
      <c r="C340" t="s">
        <v>238</v>
      </c>
      <c r="D340">
        <v>12</v>
      </c>
      <c r="E340">
        <v>0</v>
      </c>
      <c r="F340" t="s">
        <v>245</v>
      </c>
      <c r="G340" t="s">
        <v>20</v>
      </c>
      <c r="H340">
        <v>-44467</v>
      </c>
      <c r="I340" t="s">
        <v>251</v>
      </c>
    </row>
    <row r="341" spans="1:9" x14ac:dyDescent="0.25">
      <c r="A341">
        <v>70361</v>
      </c>
      <c r="B341" t="s">
        <v>197</v>
      </c>
      <c r="C341" t="s">
        <v>238</v>
      </c>
      <c r="D341">
        <v>12</v>
      </c>
      <c r="E341">
        <v>0</v>
      </c>
      <c r="F341" t="s">
        <v>242</v>
      </c>
      <c r="G341" t="s">
        <v>22</v>
      </c>
      <c r="H341">
        <v>8341</v>
      </c>
      <c r="I341" t="s">
        <v>252</v>
      </c>
    </row>
    <row r="342" spans="1:9" x14ac:dyDescent="0.25">
      <c r="A342">
        <v>70361</v>
      </c>
      <c r="B342" t="s">
        <v>197</v>
      </c>
      <c r="C342" t="s">
        <v>238</v>
      </c>
      <c r="D342">
        <v>12</v>
      </c>
      <c r="E342">
        <v>0</v>
      </c>
      <c r="F342" t="s">
        <v>242</v>
      </c>
      <c r="G342" t="s">
        <v>26</v>
      </c>
      <c r="H342">
        <v>4152</v>
      </c>
      <c r="I342" t="s">
        <v>253</v>
      </c>
    </row>
    <row r="343" spans="1:9" x14ac:dyDescent="0.25">
      <c r="A343">
        <v>70361</v>
      </c>
      <c r="B343" t="s">
        <v>197</v>
      </c>
      <c r="C343" t="s">
        <v>238</v>
      </c>
      <c r="D343">
        <v>12</v>
      </c>
      <c r="E343">
        <v>0</v>
      </c>
      <c r="F343" t="s">
        <v>245</v>
      </c>
      <c r="G343" t="s">
        <v>20</v>
      </c>
      <c r="H343">
        <v>251634</v>
      </c>
      <c r="I343" t="s">
        <v>254</v>
      </c>
    </row>
    <row r="344" spans="1:9" x14ac:dyDescent="0.25">
      <c r="A344">
        <v>70361</v>
      </c>
      <c r="B344" t="s">
        <v>197</v>
      </c>
      <c r="C344" t="s">
        <v>238</v>
      </c>
      <c r="D344">
        <v>12</v>
      </c>
      <c r="E344">
        <v>0</v>
      </c>
      <c r="F344" t="s">
        <v>242</v>
      </c>
      <c r="G344" t="s">
        <v>27</v>
      </c>
      <c r="H344">
        <v>12620622</v>
      </c>
      <c r="I344" t="s">
        <v>256</v>
      </c>
    </row>
    <row r="345" spans="1:9" x14ac:dyDescent="0.25">
      <c r="A345">
        <v>70361</v>
      </c>
      <c r="B345" t="s">
        <v>197</v>
      </c>
      <c r="C345" t="s">
        <v>238</v>
      </c>
      <c r="D345">
        <v>12</v>
      </c>
      <c r="E345">
        <v>0</v>
      </c>
      <c r="F345" t="s">
        <v>245</v>
      </c>
      <c r="G345" t="s">
        <v>16</v>
      </c>
      <c r="H345">
        <v>2763</v>
      </c>
      <c r="I345" t="s">
        <v>268</v>
      </c>
    </row>
    <row r="346" spans="1:9" x14ac:dyDescent="0.25">
      <c r="A346">
        <v>70361</v>
      </c>
      <c r="B346" t="s">
        <v>197</v>
      </c>
      <c r="C346" t="s">
        <v>238</v>
      </c>
      <c r="D346">
        <v>12</v>
      </c>
      <c r="E346">
        <v>0</v>
      </c>
      <c r="F346" t="s">
        <v>245</v>
      </c>
      <c r="G346" t="s">
        <v>152</v>
      </c>
      <c r="H346">
        <v>464420</v>
      </c>
      <c r="I346" t="s">
        <v>257</v>
      </c>
    </row>
    <row r="347" spans="1:9" x14ac:dyDescent="0.25">
      <c r="A347">
        <v>70361</v>
      </c>
      <c r="B347" t="s">
        <v>197</v>
      </c>
      <c r="C347" t="s">
        <v>238</v>
      </c>
      <c r="D347">
        <v>12</v>
      </c>
      <c r="E347">
        <v>0</v>
      </c>
      <c r="F347" t="s">
        <v>245</v>
      </c>
      <c r="G347" t="s">
        <v>16</v>
      </c>
      <c r="H347">
        <v>21218</v>
      </c>
      <c r="I347" t="s">
        <v>258</v>
      </c>
    </row>
    <row r="348" spans="1:9" x14ac:dyDescent="0.25">
      <c r="A348">
        <v>70361</v>
      </c>
      <c r="B348" t="s">
        <v>197</v>
      </c>
      <c r="C348" t="s">
        <v>238</v>
      </c>
      <c r="D348">
        <v>12</v>
      </c>
      <c r="E348">
        <v>0</v>
      </c>
      <c r="F348" t="s">
        <v>245</v>
      </c>
      <c r="G348" t="s">
        <v>19</v>
      </c>
      <c r="H348">
        <v>64081</v>
      </c>
      <c r="I348" t="s">
        <v>259</v>
      </c>
    </row>
    <row r="349" spans="1:9" x14ac:dyDescent="0.25">
      <c r="A349">
        <v>70361</v>
      </c>
      <c r="B349" t="s">
        <v>197</v>
      </c>
      <c r="C349" t="s">
        <v>238</v>
      </c>
      <c r="D349">
        <v>12</v>
      </c>
      <c r="E349">
        <v>0</v>
      </c>
      <c r="F349" t="s">
        <v>260</v>
      </c>
      <c r="G349" t="s">
        <v>260</v>
      </c>
      <c r="H349">
        <v>-6353580</v>
      </c>
      <c r="I349" t="s">
        <v>261</v>
      </c>
    </row>
    <row r="350" spans="1:9" x14ac:dyDescent="0.25">
      <c r="A350">
        <v>70361</v>
      </c>
      <c r="B350" t="s">
        <v>197</v>
      </c>
      <c r="C350" t="s">
        <v>238</v>
      </c>
      <c r="D350">
        <v>12</v>
      </c>
      <c r="E350">
        <v>0</v>
      </c>
      <c r="F350" t="s">
        <v>245</v>
      </c>
      <c r="G350" t="s">
        <v>19</v>
      </c>
      <c r="H350">
        <v>178019</v>
      </c>
      <c r="I350" t="s">
        <v>262</v>
      </c>
    </row>
    <row r="351" spans="1:9" x14ac:dyDescent="0.25">
      <c r="A351">
        <v>70361</v>
      </c>
      <c r="B351" t="s">
        <v>197</v>
      </c>
      <c r="C351" t="s">
        <v>238</v>
      </c>
      <c r="D351">
        <v>12</v>
      </c>
      <c r="E351">
        <v>0</v>
      </c>
      <c r="F351" t="s">
        <v>245</v>
      </c>
      <c r="G351" t="s">
        <v>16</v>
      </c>
      <c r="H351">
        <v>5707</v>
      </c>
      <c r="I351" t="s">
        <v>263</v>
      </c>
    </row>
    <row r="352" spans="1:9" x14ac:dyDescent="0.25">
      <c r="A352">
        <v>70361</v>
      </c>
      <c r="B352" t="s">
        <v>197</v>
      </c>
      <c r="C352" t="s">
        <v>238</v>
      </c>
      <c r="D352">
        <v>12</v>
      </c>
      <c r="E352">
        <v>0</v>
      </c>
      <c r="F352" t="s">
        <v>245</v>
      </c>
      <c r="G352" t="s">
        <v>19</v>
      </c>
      <c r="H352">
        <v>37088</v>
      </c>
      <c r="I352" t="s">
        <v>264</v>
      </c>
    </row>
    <row r="353" spans="1:9" x14ac:dyDescent="0.25">
      <c r="A353">
        <v>70361</v>
      </c>
      <c r="B353" t="s">
        <v>197</v>
      </c>
      <c r="C353" t="s">
        <v>238</v>
      </c>
      <c r="D353">
        <v>12</v>
      </c>
      <c r="E353">
        <v>0</v>
      </c>
      <c r="F353" t="s">
        <v>242</v>
      </c>
      <c r="G353" t="s">
        <v>158</v>
      </c>
      <c r="H353">
        <v>35778</v>
      </c>
      <c r="I353" t="s">
        <v>265</v>
      </c>
    </row>
    <row r="354" spans="1:9" x14ac:dyDescent="0.25">
      <c r="A354">
        <v>70362</v>
      </c>
      <c r="B354" t="s">
        <v>199</v>
      </c>
      <c r="C354" t="s">
        <v>238</v>
      </c>
      <c r="D354">
        <v>12</v>
      </c>
      <c r="E354">
        <v>0</v>
      </c>
      <c r="F354" t="s">
        <v>242</v>
      </c>
      <c r="G354" t="s">
        <v>23</v>
      </c>
      <c r="H354">
        <v>34905</v>
      </c>
      <c r="I354" t="s">
        <v>269</v>
      </c>
    </row>
    <row r="355" spans="1:9" x14ac:dyDescent="0.25">
      <c r="A355">
        <v>70362</v>
      </c>
      <c r="B355" t="s">
        <v>199</v>
      </c>
      <c r="C355" t="s">
        <v>238</v>
      </c>
      <c r="D355">
        <v>12</v>
      </c>
      <c r="E355">
        <v>0</v>
      </c>
      <c r="F355" t="s">
        <v>239</v>
      </c>
      <c r="G355" t="s">
        <v>12</v>
      </c>
      <c r="H355">
        <v>-4066743</v>
      </c>
      <c r="I355" t="s">
        <v>240</v>
      </c>
    </row>
    <row r="356" spans="1:9" x14ac:dyDescent="0.25">
      <c r="A356">
        <v>70362</v>
      </c>
      <c r="B356" t="s">
        <v>199</v>
      </c>
      <c r="C356" t="s">
        <v>238</v>
      </c>
      <c r="D356">
        <v>12</v>
      </c>
      <c r="E356">
        <v>0</v>
      </c>
      <c r="F356" t="s">
        <v>239</v>
      </c>
      <c r="G356" t="s">
        <v>13</v>
      </c>
      <c r="H356">
        <v>7786537</v>
      </c>
      <c r="I356" t="s">
        <v>241</v>
      </c>
    </row>
    <row r="357" spans="1:9" x14ac:dyDescent="0.25">
      <c r="A357">
        <v>70362</v>
      </c>
      <c r="B357" t="s">
        <v>199</v>
      </c>
      <c r="C357" t="s">
        <v>238</v>
      </c>
      <c r="D357">
        <v>12</v>
      </c>
      <c r="E357">
        <v>0</v>
      </c>
      <c r="F357" t="s">
        <v>242</v>
      </c>
      <c r="G357" t="s">
        <v>25</v>
      </c>
      <c r="H357">
        <v>8891</v>
      </c>
      <c r="I357" t="s">
        <v>243</v>
      </c>
    </row>
    <row r="358" spans="1:9" x14ac:dyDescent="0.25">
      <c r="A358">
        <v>70362</v>
      </c>
      <c r="B358" t="s">
        <v>199</v>
      </c>
      <c r="C358" t="s">
        <v>238</v>
      </c>
      <c r="D358">
        <v>12</v>
      </c>
      <c r="E358">
        <v>0</v>
      </c>
      <c r="F358" t="s">
        <v>245</v>
      </c>
      <c r="G358" t="s">
        <v>18</v>
      </c>
      <c r="H358">
        <v>265979</v>
      </c>
      <c r="I358" t="s">
        <v>246</v>
      </c>
    </row>
    <row r="359" spans="1:9" x14ac:dyDescent="0.25">
      <c r="A359">
        <v>70362</v>
      </c>
      <c r="B359" t="s">
        <v>199</v>
      </c>
      <c r="C359" t="s">
        <v>238</v>
      </c>
      <c r="D359">
        <v>12</v>
      </c>
      <c r="E359">
        <v>0</v>
      </c>
      <c r="F359" t="s">
        <v>242</v>
      </c>
      <c r="G359" t="s">
        <v>26</v>
      </c>
      <c r="H359">
        <v>76991</v>
      </c>
      <c r="I359" t="s">
        <v>247</v>
      </c>
    </row>
    <row r="360" spans="1:9" x14ac:dyDescent="0.25">
      <c r="A360">
        <v>70362</v>
      </c>
      <c r="B360" t="s">
        <v>199</v>
      </c>
      <c r="C360" t="s">
        <v>238</v>
      </c>
      <c r="D360">
        <v>12</v>
      </c>
      <c r="E360">
        <v>0</v>
      </c>
      <c r="F360" t="s">
        <v>239</v>
      </c>
      <c r="G360" t="s">
        <v>15</v>
      </c>
      <c r="H360">
        <v>245505</v>
      </c>
      <c r="I360" t="s">
        <v>248</v>
      </c>
    </row>
    <row r="361" spans="1:9" x14ac:dyDescent="0.25">
      <c r="A361">
        <v>70362</v>
      </c>
      <c r="B361" t="s">
        <v>199</v>
      </c>
      <c r="C361" t="s">
        <v>238</v>
      </c>
      <c r="D361">
        <v>12</v>
      </c>
      <c r="E361">
        <v>0</v>
      </c>
      <c r="F361" t="s">
        <v>242</v>
      </c>
      <c r="G361" t="s">
        <v>23</v>
      </c>
      <c r="H361">
        <v>74087</v>
      </c>
      <c r="I361" t="s">
        <v>249</v>
      </c>
    </row>
    <row r="362" spans="1:9" x14ac:dyDescent="0.25">
      <c r="A362">
        <v>70362</v>
      </c>
      <c r="B362" t="s">
        <v>199</v>
      </c>
      <c r="C362" t="s">
        <v>238</v>
      </c>
      <c r="D362">
        <v>12</v>
      </c>
      <c r="E362">
        <v>0</v>
      </c>
      <c r="F362" t="s">
        <v>242</v>
      </c>
      <c r="G362" t="s">
        <v>24</v>
      </c>
      <c r="H362">
        <v>31051</v>
      </c>
      <c r="I362" t="s">
        <v>250</v>
      </c>
    </row>
    <row r="363" spans="1:9" x14ac:dyDescent="0.25">
      <c r="A363">
        <v>70362</v>
      </c>
      <c r="B363" t="s">
        <v>199</v>
      </c>
      <c r="C363" t="s">
        <v>238</v>
      </c>
      <c r="D363">
        <v>12</v>
      </c>
      <c r="E363">
        <v>0</v>
      </c>
      <c r="F363" t="s">
        <v>245</v>
      </c>
      <c r="G363" t="s">
        <v>20</v>
      </c>
      <c r="H363">
        <v>-266077</v>
      </c>
      <c r="I363" t="s">
        <v>251</v>
      </c>
    </row>
    <row r="364" spans="1:9" x14ac:dyDescent="0.25">
      <c r="A364">
        <v>70362</v>
      </c>
      <c r="B364" t="s">
        <v>199</v>
      </c>
      <c r="C364" t="s">
        <v>238</v>
      </c>
      <c r="D364">
        <v>12</v>
      </c>
      <c r="E364">
        <v>0</v>
      </c>
      <c r="F364" t="s">
        <v>242</v>
      </c>
      <c r="G364" t="s">
        <v>22</v>
      </c>
      <c r="H364">
        <v>311</v>
      </c>
      <c r="I364" t="s">
        <v>252</v>
      </c>
    </row>
    <row r="365" spans="1:9" x14ac:dyDescent="0.25">
      <c r="A365">
        <v>70362</v>
      </c>
      <c r="B365" t="s">
        <v>199</v>
      </c>
      <c r="C365" t="s">
        <v>238</v>
      </c>
      <c r="D365">
        <v>12</v>
      </c>
      <c r="E365">
        <v>0</v>
      </c>
      <c r="F365" t="s">
        <v>242</v>
      </c>
      <c r="G365" t="s">
        <v>26</v>
      </c>
      <c r="H365">
        <v>2640</v>
      </c>
      <c r="I365" t="s">
        <v>253</v>
      </c>
    </row>
    <row r="366" spans="1:9" x14ac:dyDescent="0.25">
      <c r="A366">
        <v>70362</v>
      </c>
      <c r="B366" t="s">
        <v>199</v>
      </c>
      <c r="C366" t="s">
        <v>238</v>
      </c>
      <c r="D366">
        <v>12</v>
      </c>
      <c r="E366">
        <v>0</v>
      </c>
      <c r="F366" t="s">
        <v>245</v>
      </c>
      <c r="G366" t="s">
        <v>20</v>
      </c>
      <c r="H366">
        <v>815558</v>
      </c>
      <c r="I366" t="s">
        <v>254</v>
      </c>
    </row>
    <row r="367" spans="1:9" x14ac:dyDescent="0.25">
      <c r="A367">
        <v>70362</v>
      </c>
      <c r="B367" t="s">
        <v>199</v>
      </c>
      <c r="C367" t="s">
        <v>238</v>
      </c>
      <c r="D367">
        <v>12</v>
      </c>
      <c r="E367">
        <v>0</v>
      </c>
      <c r="F367" t="s">
        <v>242</v>
      </c>
      <c r="G367" t="s">
        <v>27</v>
      </c>
      <c r="H367">
        <v>3583325</v>
      </c>
      <c r="I367" t="s">
        <v>256</v>
      </c>
    </row>
    <row r="368" spans="1:9" x14ac:dyDescent="0.25">
      <c r="A368">
        <v>70362</v>
      </c>
      <c r="B368" t="s">
        <v>199</v>
      </c>
      <c r="C368" t="s">
        <v>238</v>
      </c>
      <c r="D368">
        <v>12</v>
      </c>
      <c r="E368">
        <v>0</v>
      </c>
      <c r="F368" t="s">
        <v>245</v>
      </c>
      <c r="G368" t="s">
        <v>152</v>
      </c>
      <c r="H368">
        <v>34083</v>
      </c>
      <c r="I368" t="s">
        <v>257</v>
      </c>
    </row>
    <row r="369" spans="1:9" x14ac:dyDescent="0.25">
      <c r="A369">
        <v>70362</v>
      </c>
      <c r="B369" t="s">
        <v>199</v>
      </c>
      <c r="C369" t="s">
        <v>238</v>
      </c>
      <c r="D369">
        <v>12</v>
      </c>
      <c r="E369">
        <v>0</v>
      </c>
      <c r="F369" t="s">
        <v>245</v>
      </c>
      <c r="G369" t="s">
        <v>16</v>
      </c>
      <c r="H369">
        <v>6306</v>
      </c>
      <c r="I369" t="s">
        <v>258</v>
      </c>
    </row>
    <row r="370" spans="1:9" x14ac:dyDescent="0.25">
      <c r="A370">
        <v>70362</v>
      </c>
      <c r="B370" t="s">
        <v>199</v>
      </c>
      <c r="C370" t="s">
        <v>238</v>
      </c>
      <c r="D370">
        <v>12</v>
      </c>
      <c r="E370">
        <v>0</v>
      </c>
      <c r="F370" t="s">
        <v>245</v>
      </c>
      <c r="G370" t="s">
        <v>19</v>
      </c>
      <c r="H370">
        <v>25941</v>
      </c>
      <c r="I370" t="s">
        <v>259</v>
      </c>
    </row>
    <row r="371" spans="1:9" x14ac:dyDescent="0.25">
      <c r="A371">
        <v>70362</v>
      </c>
      <c r="B371" t="s">
        <v>199</v>
      </c>
      <c r="C371" t="s">
        <v>238</v>
      </c>
      <c r="D371">
        <v>12</v>
      </c>
      <c r="E371">
        <v>0</v>
      </c>
      <c r="F371" t="s">
        <v>260</v>
      </c>
      <c r="G371" t="s">
        <v>260</v>
      </c>
      <c r="H371">
        <v>1740855</v>
      </c>
      <c r="I371" t="s">
        <v>261</v>
      </c>
    </row>
    <row r="372" spans="1:9" x14ac:dyDescent="0.25">
      <c r="A372">
        <v>70362</v>
      </c>
      <c r="B372" t="s">
        <v>199</v>
      </c>
      <c r="C372" t="s">
        <v>238</v>
      </c>
      <c r="D372">
        <v>12</v>
      </c>
      <c r="E372">
        <v>0</v>
      </c>
      <c r="F372" t="s">
        <v>245</v>
      </c>
      <c r="G372" t="s">
        <v>19</v>
      </c>
      <c r="H372">
        <v>198673</v>
      </c>
      <c r="I372" t="s">
        <v>262</v>
      </c>
    </row>
    <row r="373" spans="1:9" x14ac:dyDescent="0.25">
      <c r="A373">
        <v>70362</v>
      </c>
      <c r="B373" t="s">
        <v>199</v>
      </c>
      <c r="C373" t="s">
        <v>238</v>
      </c>
      <c r="D373">
        <v>12</v>
      </c>
      <c r="E373">
        <v>0</v>
      </c>
      <c r="F373" t="s">
        <v>245</v>
      </c>
      <c r="G373" t="s">
        <v>16</v>
      </c>
      <c r="H373">
        <v>264</v>
      </c>
      <c r="I373" t="s">
        <v>263</v>
      </c>
    </row>
    <row r="374" spans="1:9" x14ac:dyDescent="0.25">
      <c r="A374">
        <v>70362</v>
      </c>
      <c r="B374" t="s">
        <v>199</v>
      </c>
      <c r="C374" t="s">
        <v>238</v>
      </c>
      <c r="D374">
        <v>12</v>
      </c>
      <c r="E374">
        <v>0</v>
      </c>
      <c r="F374" t="s">
        <v>245</v>
      </c>
      <c r="G374" t="s">
        <v>19</v>
      </c>
      <c r="H374">
        <v>57559</v>
      </c>
      <c r="I374" t="s">
        <v>264</v>
      </c>
    </row>
    <row r="375" spans="1:9" x14ac:dyDescent="0.25">
      <c r="A375">
        <v>70362</v>
      </c>
      <c r="B375" t="s">
        <v>199</v>
      </c>
      <c r="C375" t="s">
        <v>238</v>
      </c>
      <c r="D375">
        <v>12</v>
      </c>
      <c r="E375">
        <v>0</v>
      </c>
      <c r="F375" t="s">
        <v>242</v>
      </c>
      <c r="G375" t="s">
        <v>158</v>
      </c>
      <c r="H375">
        <v>54746</v>
      </c>
      <c r="I375" t="s">
        <v>265</v>
      </c>
    </row>
    <row r="376" spans="1:9" x14ac:dyDescent="0.25">
      <c r="A376">
        <v>70362</v>
      </c>
      <c r="B376" t="s">
        <v>199</v>
      </c>
      <c r="C376" t="s">
        <v>238</v>
      </c>
      <c r="D376">
        <v>12</v>
      </c>
      <c r="E376">
        <v>0</v>
      </c>
      <c r="F376" t="s">
        <v>245</v>
      </c>
      <c r="G376" t="s">
        <v>19</v>
      </c>
      <c r="H376">
        <v>148856</v>
      </c>
      <c r="I376" t="s">
        <v>266</v>
      </c>
    </row>
    <row r="377" spans="1:9" x14ac:dyDescent="0.25">
      <c r="A377">
        <v>70362</v>
      </c>
      <c r="B377" t="s">
        <v>199</v>
      </c>
      <c r="C377" t="s">
        <v>238</v>
      </c>
      <c r="D377">
        <v>12</v>
      </c>
      <c r="E377">
        <v>0</v>
      </c>
      <c r="F377" t="s">
        <v>245</v>
      </c>
      <c r="G377" t="s">
        <v>16</v>
      </c>
      <c r="H377">
        <v>184</v>
      </c>
      <c r="I377" t="s">
        <v>268</v>
      </c>
    </row>
    <row r="378" spans="1:9" x14ac:dyDescent="0.25">
      <c r="A378">
        <v>70362</v>
      </c>
      <c r="B378" t="s">
        <v>199</v>
      </c>
      <c r="C378" t="s">
        <v>238</v>
      </c>
      <c r="D378">
        <v>12</v>
      </c>
      <c r="E378">
        <v>0</v>
      </c>
      <c r="F378" t="s">
        <v>242</v>
      </c>
      <c r="G378" t="s">
        <v>138</v>
      </c>
      <c r="H378">
        <v>-190327</v>
      </c>
      <c r="I378" t="s">
        <v>267</v>
      </c>
    </row>
    <row r="379" spans="1:9" x14ac:dyDescent="0.25">
      <c r="A379">
        <v>70363</v>
      </c>
      <c r="B379" t="s">
        <v>201</v>
      </c>
      <c r="C379" t="s">
        <v>238</v>
      </c>
      <c r="D379">
        <v>12</v>
      </c>
      <c r="E379">
        <v>0</v>
      </c>
      <c r="F379" t="s">
        <v>242</v>
      </c>
      <c r="G379" t="s">
        <v>23</v>
      </c>
      <c r="H379">
        <v>59894</v>
      </c>
      <c r="I379" t="s">
        <v>269</v>
      </c>
    </row>
    <row r="380" spans="1:9" x14ac:dyDescent="0.25">
      <c r="A380">
        <v>70363</v>
      </c>
      <c r="B380" t="s">
        <v>201</v>
      </c>
      <c r="C380" t="s">
        <v>238</v>
      </c>
      <c r="D380">
        <v>12</v>
      </c>
      <c r="E380">
        <v>0</v>
      </c>
      <c r="F380" t="s">
        <v>239</v>
      </c>
      <c r="G380" t="s">
        <v>12</v>
      </c>
      <c r="H380">
        <v>-1341669</v>
      </c>
      <c r="I380" t="s">
        <v>240</v>
      </c>
    </row>
    <row r="381" spans="1:9" x14ac:dyDescent="0.25">
      <c r="A381">
        <v>70363</v>
      </c>
      <c r="B381" t="s">
        <v>201</v>
      </c>
      <c r="C381" t="s">
        <v>238</v>
      </c>
      <c r="D381">
        <v>12</v>
      </c>
      <c r="E381">
        <v>0</v>
      </c>
      <c r="F381" t="s">
        <v>239</v>
      </c>
      <c r="G381" t="s">
        <v>13</v>
      </c>
      <c r="H381">
        <v>6059845</v>
      </c>
      <c r="I381" t="s">
        <v>241</v>
      </c>
    </row>
    <row r="382" spans="1:9" x14ac:dyDescent="0.25">
      <c r="A382">
        <v>70363</v>
      </c>
      <c r="B382" t="s">
        <v>201</v>
      </c>
      <c r="C382" t="s">
        <v>238</v>
      </c>
      <c r="D382">
        <v>12</v>
      </c>
      <c r="E382">
        <v>0</v>
      </c>
      <c r="F382" t="s">
        <v>242</v>
      </c>
      <c r="G382" t="s">
        <v>25</v>
      </c>
      <c r="H382">
        <v>8768</v>
      </c>
      <c r="I382" t="s">
        <v>243</v>
      </c>
    </row>
    <row r="383" spans="1:9" x14ac:dyDescent="0.25">
      <c r="A383">
        <v>70363</v>
      </c>
      <c r="B383" t="s">
        <v>201</v>
      </c>
      <c r="C383" t="s">
        <v>238</v>
      </c>
      <c r="D383">
        <v>12</v>
      </c>
      <c r="E383">
        <v>0</v>
      </c>
      <c r="F383" t="s">
        <v>245</v>
      </c>
      <c r="G383" t="s">
        <v>18</v>
      </c>
      <c r="H383">
        <v>415139</v>
      </c>
      <c r="I383" t="s">
        <v>246</v>
      </c>
    </row>
    <row r="384" spans="1:9" x14ac:dyDescent="0.25">
      <c r="A384">
        <v>70363</v>
      </c>
      <c r="B384" t="s">
        <v>201</v>
      </c>
      <c r="C384" t="s">
        <v>238</v>
      </c>
      <c r="D384">
        <v>12</v>
      </c>
      <c r="E384">
        <v>0</v>
      </c>
      <c r="F384" t="s">
        <v>242</v>
      </c>
      <c r="G384" t="s">
        <v>26</v>
      </c>
      <c r="H384">
        <v>96314</v>
      </c>
      <c r="I384" t="s">
        <v>247</v>
      </c>
    </row>
    <row r="385" spans="1:9" x14ac:dyDescent="0.25">
      <c r="A385">
        <v>70363</v>
      </c>
      <c r="B385" t="s">
        <v>201</v>
      </c>
      <c r="C385" t="s">
        <v>238</v>
      </c>
      <c r="D385">
        <v>12</v>
      </c>
      <c r="E385">
        <v>0</v>
      </c>
      <c r="F385" t="s">
        <v>239</v>
      </c>
      <c r="G385" t="s">
        <v>15</v>
      </c>
      <c r="H385">
        <v>293118</v>
      </c>
      <c r="I385" t="s">
        <v>248</v>
      </c>
    </row>
    <row r="386" spans="1:9" x14ac:dyDescent="0.25">
      <c r="A386">
        <v>70363</v>
      </c>
      <c r="B386" t="s">
        <v>201</v>
      </c>
      <c r="C386" t="s">
        <v>238</v>
      </c>
      <c r="D386">
        <v>12</v>
      </c>
      <c r="E386">
        <v>0</v>
      </c>
      <c r="F386" t="s">
        <v>242</v>
      </c>
      <c r="G386" t="s">
        <v>23</v>
      </c>
      <c r="H386">
        <v>73952</v>
      </c>
      <c r="I386" t="s">
        <v>249</v>
      </c>
    </row>
    <row r="387" spans="1:9" x14ac:dyDescent="0.25">
      <c r="A387">
        <v>70363</v>
      </c>
      <c r="B387" t="s">
        <v>201</v>
      </c>
      <c r="C387" t="s">
        <v>238</v>
      </c>
      <c r="D387">
        <v>12</v>
      </c>
      <c r="E387">
        <v>0</v>
      </c>
      <c r="F387" t="s">
        <v>242</v>
      </c>
      <c r="G387" t="s">
        <v>24</v>
      </c>
      <c r="H387">
        <v>503655</v>
      </c>
      <c r="I387" t="s">
        <v>250</v>
      </c>
    </row>
    <row r="388" spans="1:9" x14ac:dyDescent="0.25">
      <c r="A388">
        <v>70363</v>
      </c>
      <c r="B388" t="s">
        <v>201</v>
      </c>
      <c r="C388" t="s">
        <v>238</v>
      </c>
      <c r="D388">
        <v>12</v>
      </c>
      <c r="E388">
        <v>0</v>
      </c>
      <c r="F388" t="s">
        <v>245</v>
      </c>
      <c r="G388" t="s">
        <v>20</v>
      </c>
      <c r="H388">
        <v>-41069</v>
      </c>
      <c r="I388" t="s">
        <v>251</v>
      </c>
    </row>
    <row r="389" spans="1:9" x14ac:dyDescent="0.25">
      <c r="A389">
        <v>70363</v>
      </c>
      <c r="B389" t="s">
        <v>201</v>
      </c>
      <c r="C389" t="s">
        <v>238</v>
      </c>
      <c r="D389">
        <v>12</v>
      </c>
      <c r="E389">
        <v>0</v>
      </c>
      <c r="F389" t="s">
        <v>242</v>
      </c>
      <c r="G389" t="s">
        <v>22</v>
      </c>
      <c r="H389">
        <v>2074</v>
      </c>
      <c r="I389" t="s">
        <v>252</v>
      </c>
    </row>
    <row r="390" spans="1:9" x14ac:dyDescent="0.25">
      <c r="A390">
        <v>70363</v>
      </c>
      <c r="B390" t="s">
        <v>201</v>
      </c>
      <c r="C390" t="s">
        <v>238</v>
      </c>
      <c r="D390">
        <v>12</v>
      </c>
      <c r="E390">
        <v>0</v>
      </c>
      <c r="F390" t="s">
        <v>242</v>
      </c>
      <c r="G390" t="s">
        <v>26</v>
      </c>
      <c r="H390">
        <v>1782</v>
      </c>
      <c r="I390" t="s">
        <v>253</v>
      </c>
    </row>
    <row r="391" spans="1:9" x14ac:dyDescent="0.25">
      <c r="A391">
        <v>70363</v>
      </c>
      <c r="B391" t="s">
        <v>201</v>
      </c>
      <c r="C391" t="s">
        <v>238</v>
      </c>
      <c r="D391">
        <v>12</v>
      </c>
      <c r="E391">
        <v>0</v>
      </c>
      <c r="F391" t="s">
        <v>245</v>
      </c>
      <c r="G391" t="s">
        <v>20</v>
      </c>
      <c r="H391">
        <v>8563</v>
      </c>
      <c r="I391" t="s">
        <v>254</v>
      </c>
    </row>
    <row r="392" spans="1:9" x14ac:dyDescent="0.25">
      <c r="A392">
        <v>70363</v>
      </c>
      <c r="B392" t="s">
        <v>201</v>
      </c>
      <c r="C392" t="s">
        <v>238</v>
      </c>
      <c r="D392">
        <v>12</v>
      </c>
      <c r="E392">
        <v>0</v>
      </c>
      <c r="F392" t="s">
        <v>239</v>
      </c>
      <c r="G392" t="s">
        <v>148</v>
      </c>
      <c r="H392">
        <v>1228734</v>
      </c>
      <c r="I392" t="s">
        <v>255</v>
      </c>
    </row>
    <row r="393" spans="1:9" x14ac:dyDescent="0.25">
      <c r="A393">
        <v>70363</v>
      </c>
      <c r="B393" t="s">
        <v>201</v>
      </c>
      <c r="C393" t="s">
        <v>238</v>
      </c>
      <c r="D393">
        <v>12</v>
      </c>
      <c r="E393">
        <v>0</v>
      </c>
      <c r="F393" t="s">
        <v>242</v>
      </c>
      <c r="G393" t="s">
        <v>27</v>
      </c>
      <c r="H393">
        <v>6828862</v>
      </c>
      <c r="I393" t="s">
        <v>256</v>
      </c>
    </row>
    <row r="394" spans="1:9" x14ac:dyDescent="0.25">
      <c r="A394">
        <v>70363</v>
      </c>
      <c r="B394" t="s">
        <v>201</v>
      </c>
      <c r="C394" t="s">
        <v>238</v>
      </c>
      <c r="D394">
        <v>12</v>
      </c>
      <c r="E394">
        <v>0</v>
      </c>
      <c r="F394" t="s">
        <v>245</v>
      </c>
      <c r="G394" t="s">
        <v>16</v>
      </c>
      <c r="H394">
        <v>364</v>
      </c>
      <c r="I394" t="s">
        <v>268</v>
      </c>
    </row>
    <row r="395" spans="1:9" x14ac:dyDescent="0.25">
      <c r="A395">
        <v>70363</v>
      </c>
      <c r="B395" t="s">
        <v>201</v>
      </c>
      <c r="C395" t="s">
        <v>238</v>
      </c>
      <c r="D395">
        <v>12</v>
      </c>
      <c r="E395">
        <v>0</v>
      </c>
      <c r="F395" t="s">
        <v>245</v>
      </c>
      <c r="G395" t="s">
        <v>152</v>
      </c>
      <c r="H395">
        <v>52780</v>
      </c>
      <c r="I395" t="s">
        <v>257</v>
      </c>
    </row>
    <row r="396" spans="1:9" x14ac:dyDescent="0.25">
      <c r="A396">
        <v>70363</v>
      </c>
      <c r="B396" t="s">
        <v>201</v>
      </c>
      <c r="C396" t="s">
        <v>238</v>
      </c>
      <c r="D396">
        <v>12</v>
      </c>
      <c r="E396">
        <v>0</v>
      </c>
      <c r="F396" t="s">
        <v>245</v>
      </c>
      <c r="G396" t="s">
        <v>16</v>
      </c>
      <c r="H396">
        <v>3444</v>
      </c>
      <c r="I396" t="s">
        <v>258</v>
      </c>
    </row>
    <row r="397" spans="1:9" x14ac:dyDescent="0.25">
      <c r="A397">
        <v>70363</v>
      </c>
      <c r="B397" t="s">
        <v>201</v>
      </c>
      <c r="C397" t="s">
        <v>238</v>
      </c>
      <c r="D397">
        <v>12</v>
      </c>
      <c r="E397">
        <v>0</v>
      </c>
      <c r="F397" t="s">
        <v>245</v>
      </c>
      <c r="G397" t="s">
        <v>19</v>
      </c>
      <c r="H397">
        <v>63249</v>
      </c>
      <c r="I397" t="s">
        <v>259</v>
      </c>
    </row>
    <row r="398" spans="1:9" x14ac:dyDescent="0.25">
      <c r="A398">
        <v>70363</v>
      </c>
      <c r="B398" t="s">
        <v>201</v>
      </c>
      <c r="C398" t="s">
        <v>238</v>
      </c>
      <c r="D398">
        <v>12</v>
      </c>
      <c r="E398">
        <v>0</v>
      </c>
      <c r="F398" t="s">
        <v>260</v>
      </c>
      <c r="G398" t="s">
        <v>260</v>
      </c>
      <c r="H398">
        <v>228775</v>
      </c>
      <c r="I398" t="s">
        <v>261</v>
      </c>
    </row>
    <row r="399" spans="1:9" x14ac:dyDescent="0.25">
      <c r="A399">
        <v>70363</v>
      </c>
      <c r="B399" t="s">
        <v>201</v>
      </c>
      <c r="C399" t="s">
        <v>238</v>
      </c>
      <c r="D399">
        <v>12</v>
      </c>
      <c r="E399">
        <v>0</v>
      </c>
      <c r="F399" t="s">
        <v>245</v>
      </c>
      <c r="G399" t="s">
        <v>19</v>
      </c>
      <c r="H399">
        <v>570339</v>
      </c>
      <c r="I399" t="s">
        <v>262</v>
      </c>
    </row>
    <row r="400" spans="1:9" x14ac:dyDescent="0.25">
      <c r="A400">
        <v>70363</v>
      </c>
      <c r="B400" t="s">
        <v>201</v>
      </c>
      <c r="C400" t="s">
        <v>238</v>
      </c>
      <c r="D400">
        <v>12</v>
      </c>
      <c r="E400">
        <v>0</v>
      </c>
      <c r="F400" t="s">
        <v>245</v>
      </c>
      <c r="G400" t="s">
        <v>16</v>
      </c>
      <c r="H400">
        <v>1178</v>
      </c>
      <c r="I400" t="s">
        <v>263</v>
      </c>
    </row>
    <row r="401" spans="1:9" x14ac:dyDescent="0.25">
      <c r="A401">
        <v>70363</v>
      </c>
      <c r="B401" t="s">
        <v>201</v>
      </c>
      <c r="C401" t="s">
        <v>238</v>
      </c>
      <c r="D401">
        <v>12</v>
      </c>
      <c r="E401">
        <v>0</v>
      </c>
      <c r="F401" t="s">
        <v>245</v>
      </c>
      <c r="G401" t="s">
        <v>19</v>
      </c>
      <c r="H401">
        <v>66080</v>
      </c>
      <c r="I401" t="s">
        <v>264</v>
      </c>
    </row>
    <row r="402" spans="1:9" x14ac:dyDescent="0.25">
      <c r="A402">
        <v>70363</v>
      </c>
      <c r="B402" t="s">
        <v>201</v>
      </c>
      <c r="C402" t="s">
        <v>238</v>
      </c>
      <c r="D402">
        <v>12</v>
      </c>
      <c r="E402">
        <v>0</v>
      </c>
      <c r="F402" t="s">
        <v>242</v>
      </c>
      <c r="G402" t="s">
        <v>158</v>
      </c>
      <c r="H402">
        <v>64348</v>
      </c>
      <c r="I402" t="s">
        <v>265</v>
      </c>
    </row>
    <row r="403" spans="1:9" x14ac:dyDescent="0.25">
      <c r="A403">
        <v>70363</v>
      </c>
      <c r="B403" t="s">
        <v>201</v>
      </c>
      <c r="C403" t="s">
        <v>238</v>
      </c>
      <c r="D403">
        <v>12</v>
      </c>
      <c r="E403">
        <v>0</v>
      </c>
      <c r="F403" t="s">
        <v>245</v>
      </c>
      <c r="G403" t="s">
        <v>19</v>
      </c>
      <c r="H403">
        <v>256407</v>
      </c>
      <c r="I403" t="s">
        <v>266</v>
      </c>
    </row>
    <row r="404" spans="1:9" x14ac:dyDescent="0.25">
      <c r="A404">
        <v>70363</v>
      </c>
      <c r="B404" t="s">
        <v>201</v>
      </c>
      <c r="C404" t="s">
        <v>238</v>
      </c>
      <c r="D404">
        <v>12</v>
      </c>
      <c r="E404">
        <v>0</v>
      </c>
      <c r="F404" t="s">
        <v>242</v>
      </c>
      <c r="G404" t="s">
        <v>138</v>
      </c>
      <c r="H404">
        <v>-229505</v>
      </c>
      <c r="I404" t="s">
        <v>267</v>
      </c>
    </row>
    <row r="405" spans="1:9" x14ac:dyDescent="0.25">
      <c r="A405">
        <v>70364</v>
      </c>
      <c r="B405" t="s">
        <v>203</v>
      </c>
      <c r="C405" t="s">
        <v>238</v>
      </c>
      <c r="D405">
        <v>12</v>
      </c>
      <c r="E405">
        <v>0</v>
      </c>
      <c r="F405" t="s">
        <v>245</v>
      </c>
      <c r="G405" t="s">
        <v>16</v>
      </c>
      <c r="H405">
        <v>298</v>
      </c>
      <c r="I405" t="s">
        <v>258</v>
      </c>
    </row>
    <row r="406" spans="1:9" x14ac:dyDescent="0.25">
      <c r="A406">
        <v>70364</v>
      </c>
      <c r="B406" t="s">
        <v>203</v>
      </c>
      <c r="C406" t="s">
        <v>238</v>
      </c>
      <c r="D406">
        <v>12</v>
      </c>
      <c r="E406">
        <v>0</v>
      </c>
      <c r="F406" t="s">
        <v>245</v>
      </c>
      <c r="G406" t="s">
        <v>19</v>
      </c>
      <c r="H406">
        <v>93768</v>
      </c>
      <c r="I406" t="s">
        <v>259</v>
      </c>
    </row>
    <row r="407" spans="1:9" x14ac:dyDescent="0.25">
      <c r="A407">
        <v>70364</v>
      </c>
      <c r="B407" t="s">
        <v>203</v>
      </c>
      <c r="C407" t="s">
        <v>238</v>
      </c>
      <c r="D407">
        <v>12</v>
      </c>
      <c r="E407">
        <v>0</v>
      </c>
      <c r="F407" t="s">
        <v>260</v>
      </c>
      <c r="G407" t="s">
        <v>260</v>
      </c>
      <c r="H407">
        <v>-1799949</v>
      </c>
      <c r="I407" t="s">
        <v>261</v>
      </c>
    </row>
    <row r="408" spans="1:9" x14ac:dyDescent="0.25">
      <c r="A408">
        <v>70364</v>
      </c>
      <c r="B408" t="s">
        <v>203</v>
      </c>
      <c r="C408" t="s">
        <v>238</v>
      </c>
      <c r="D408">
        <v>12</v>
      </c>
      <c r="E408">
        <v>0</v>
      </c>
      <c r="F408" t="s">
        <v>245</v>
      </c>
      <c r="G408" t="s">
        <v>19</v>
      </c>
      <c r="H408">
        <v>150684</v>
      </c>
      <c r="I408" t="s">
        <v>262</v>
      </c>
    </row>
    <row r="409" spans="1:9" x14ac:dyDescent="0.25">
      <c r="A409">
        <v>70364</v>
      </c>
      <c r="B409" t="s">
        <v>203</v>
      </c>
      <c r="C409" t="s">
        <v>238</v>
      </c>
      <c r="D409">
        <v>12</v>
      </c>
      <c r="E409">
        <v>0</v>
      </c>
      <c r="F409" t="s">
        <v>245</v>
      </c>
      <c r="G409" t="s">
        <v>16</v>
      </c>
      <c r="H409">
        <v>24922</v>
      </c>
      <c r="I409" t="s">
        <v>263</v>
      </c>
    </row>
    <row r="410" spans="1:9" x14ac:dyDescent="0.25">
      <c r="A410">
        <v>70364</v>
      </c>
      <c r="B410" t="s">
        <v>203</v>
      </c>
      <c r="C410" t="s">
        <v>238</v>
      </c>
      <c r="D410">
        <v>12</v>
      </c>
      <c r="E410">
        <v>0</v>
      </c>
      <c r="F410" t="s">
        <v>245</v>
      </c>
      <c r="G410" t="s">
        <v>19</v>
      </c>
      <c r="H410">
        <v>83600</v>
      </c>
      <c r="I410" t="s">
        <v>264</v>
      </c>
    </row>
    <row r="411" spans="1:9" x14ac:dyDescent="0.25">
      <c r="A411">
        <v>70364</v>
      </c>
      <c r="B411" t="s">
        <v>203</v>
      </c>
      <c r="C411" t="s">
        <v>238</v>
      </c>
      <c r="D411">
        <v>12</v>
      </c>
      <c r="E411">
        <v>0</v>
      </c>
      <c r="F411" t="s">
        <v>242</v>
      </c>
      <c r="G411" t="s">
        <v>158</v>
      </c>
      <c r="H411">
        <v>81142</v>
      </c>
      <c r="I411" t="s">
        <v>265</v>
      </c>
    </row>
    <row r="412" spans="1:9" x14ac:dyDescent="0.25">
      <c r="A412">
        <v>70364</v>
      </c>
      <c r="B412" t="s">
        <v>203</v>
      </c>
      <c r="C412" t="s">
        <v>238</v>
      </c>
      <c r="D412">
        <v>12</v>
      </c>
      <c r="E412">
        <v>0</v>
      </c>
      <c r="F412" t="s">
        <v>245</v>
      </c>
      <c r="G412" t="s">
        <v>152</v>
      </c>
      <c r="H412">
        <v>40099</v>
      </c>
      <c r="I412" t="s">
        <v>257</v>
      </c>
    </row>
    <row r="413" spans="1:9" x14ac:dyDescent="0.25">
      <c r="A413">
        <v>70364</v>
      </c>
      <c r="B413" t="s">
        <v>203</v>
      </c>
      <c r="C413" t="s">
        <v>238</v>
      </c>
      <c r="D413">
        <v>12</v>
      </c>
      <c r="E413">
        <v>0</v>
      </c>
      <c r="F413" t="s">
        <v>242</v>
      </c>
      <c r="G413" t="s">
        <v>138</v>
      </c>
      <c r="H413">
        <v>-45302</v>
      </c>
      <c r="I413" t="s">
        <v>267</v>
      </c>
    </row>
    <row r="414" spans="1:9" x14ac:dyDescent="0.25">
      <c r="A414">
        <v>70364</v>
      </c>
      <c r="B414" t="s">
        <v>203</v>
      </c>
      <c r="C414" t="s">
        <v>238</v>
      </c>
      <c r="D414">
        <v>12</v>
      </c>
      <c r="E414">
        <v>0</v>
      </c>
      <c r="F414" t="s">
        <v>242</v>
      </c>
      <c r="G414" t="s">
        <v>23</v>
      </c>
      <c r="H414">
        <v>31835</v>
      </c>
      <c r="I414" t="s">
        <v>269</v>
      </c>
    </row>
    <row r="415" spans="1:9" x14ac:dyDescent="0.25">
      <c r="A415">
        <v>70364</v>
      </c>
      <c r="B415" t="s">
        <v>203</v>
      </c>
      <c r="C415" t="s">
        <v>238</v>
      </c>
      <c r="D415">
        <v>12</v>
      </c>
      <c r="E415">
        <v>0</v>
      </c>
      <c r="F415" t="s">
        <v>239</v>
      </c>
      <c r="G415" t="s">
        <v>12</v>
      </c>
      <c r="H415">
        <v>-4437734</v>
      </c>
      <c r="I415" t="s">
        <v>240</v>
      </c>
    </row>
    <row r="416" spans="1:9" x14ac:dyDescent="0.25">
      <c r="A416">
        <v>70364</v>
      </c>
      <c r="B416" t="s">
        <v>203</v>
      </c>
      <c r="C416" t="s">
        <v>238</v>
      </c>
      <c r="D416">
        <v>12</v>
      </c>
      <c r="E416">
        <v>0</v>
      </c>
      <c r="F416" t="s">
        <v>239</v>
      </c>
      <c r="G416" t="s">
        <v>13</v>
      </c>
      <c r="H416">
        <v>11465916</v>
      </c>
      <c r="I416" t="s">
        <v>241</v>
      </c>
    </row>
    <row r="417" spans="1:9" x14ac:dyDescent="0.25">
      <c r="A417">
        <v>70364</v>
      </c>
      <c r="B417" t="s">
        <v>203</v>
      </c>
      <c r="C417" t="s">
        <v>238</v>
      </c>
      <c r="D417">
        <v>12</v>
      </c>
      <c r="E417">
        <v>0</v>
      </c>
      <c r="F417" t="s">
        <v>242</v>
      </c>
      <c r="G417" t="s">
        <v>25</v>
      </c>
      <c r="H417">
        <v>76834</v>
      </c>
      <c r="I417" t="s">
        <v>243</v>
      </c>
    </row>
    <row r="418" spans="1:9" x14ac:dyDescent="0.25">
      <c r="A418">
        <v>70364</v>
      </c>
      <c r="B418" t="s">
        <v>203</v>
      </c>
      <c r="C418" t="s">
        <v>238</v>
      </c>
      <c r="D418">
        <v>12</v>
      </c>
      <c r="E418">
        <v>0</v>
      </c>
      <c r="F418" t="s">
        <v>245</v>
      </c>
      <c r="G418" t="s">
        <v>18</v>
      </c>
      <c r="H418">
        <v>547921</v>
      </c>
      <c r="I418" t="s">
        <v>246</v>
      </c>
    </row>
    <row r="419" spans="1:9" x14ac:dyDescent="0.25">
      <c r="A419">
        <v>70364</v>
      </c>
      <c r="B419" t="s">
        <v>203</v>
      </c>
      <c r="C419" t="s">
        <v>238</v>
      </c>
      <c r="D419">
        <v>12</v>
      </c>
      <c r="E419">
        <v>0</v>
      </c>
      <c r="F419" t="s">
        <v>239</v>
      </c>
      <c r="G419" t="s">
        <v>15</v>
      </c>
      <c r="H419">
        <v>756187</v>
      </c>
      <c r="I419" t="s">
        <v>248</v>
      </c>
    </row>
    <row r="420" spans="1:9" x14ac:dyDescent="0.25">
      <c r="A420">
        <v>70364</v>
      </c>
      <c r="B420" t="s">
        <v>203</v>
      </c>
      <c r="C420" t="s">
        <v>238</v>
      </c>
      <c r="D420">
        <v>12</v>
      </c>
      <c r="E420">
        <v>0</v>
      </c>
      <c r="F420" t="s">
        <v>242</v>
      </c>
      <c r="G420" t="s">
        <v>23</v>
      </c>
      <c r="H420">
        <v>199473</v>
      </c>
      <c r="I420" t="s">
        <v>249</v>
      </c>
    </row>
    <row r="421" spans="1:9" x14ac:dyDescent="0.25">
      <c r="A421">
        <v>70364</v>
      </c>
      <c r="B421" t="s">
        <v>203</v>
      </c>
      <c r="C421" t="s">
        <v>238</v>
      </c>
      <c r="D421">
        <v>12</v>
      </c>
      <c r="E421">
        <v>0</v>
      </c>
      <c r="F421" t="s">
        <v>242</v>
      </c>
      <c r="G421" t="s">
        <v>24</v>
      </c>
      <c r="H421">
        <v>114711</v>
      </c>
      <c r="I421" t="s">
        <v>250</v>
      </c>
    </row>
    <row r="422" spans="1:9" x14ac:dyDescent="0.25">
      <c r="A422">
        <v>70364</v>
      </c>
      <c r="B422" t="s">
        <v>203</v>
      </c>
      <c r="C422" t="s">
        <v>238</v>
      </c>
      <c r="D422">
        <v>12</v>
      </c>
      <c r="E422">
        <v>0</v>
      </c>
      <c r="F422" t="s">
        <v>245</v>
      </c>
      <c r="G422" t="s">
        <v>20</v>
      </c>
      <c r="H422">
        <v>-31557</v>
      </c>
      <c r="I422" t="s">
        <v>251</v>
      </c>
    </row>
    <row r="423" spans="1:9" x14ac:dyDescent="0.25">
      <c r="A423">
        <v>70364</v>
      </c>
      <c r="B423" t="s">
        <v>203</v>
      </c>
      <c r="C423" t="s">
        <v>238</v>
      </c>
      <c r="D423">
        <v>12</v>
      </c>
      <c r="E423">
        <v>0</v>
      </c>
      <c r="F423" t="s">
        <v>242</v>
      </c>
      <c r="G423" t="s">
        <v>26</v>
      </c>
      <c r="H423">
        <v>1520</v>
      </c>
      <c r="I423" t="s">
        <v>253</v>
      </c>
    </row>
    <row r="424" spans="1:9" x14ac:dyDescent="0.25">
      <c r="A424">
        <v>70364</v>
      </c>
      <c r="B424" t="s">
        <v>203</v>
      </c>
      <c r="C424" t="s">
        <v>238</v>
      </c>
      <c r="D424">
        <v>12</v>
      </c>
      <c r="E424">
        <v>0</v>
      </c>
      <c r="F424" t="s">
        <v>245</v>
      </c>
      <c r="G424" t="s">
        <v>20</v>
      </c>
      <c r="H424">
        <v>253201</v>
      </c>
      <c r="I424" t="s">
        <v>254</v>
      </c>
    </row>
    <row r="425" spans="1:9" x14ac:dyDescent="0.25">
      <c r="A425">
        <v>70364</v>
      </c>
      <c r="B425" t="s">
        <v>203</v>
      </c>
      <c r="C425" t="s">
        <v>238</v>
      </c>
      <c r="D425">
        <v>12</v>
      </c>
      <c r="E425">
        <v>0</v>
      </c>
      <c r="F425" t="s">
        <v>239</v>
      </c>
      <c r="G425" t="s">
        <v>148</v>
      </c>
      <c r="H425">
        <v>2044951</v>
      </c>
      <c r="I425" t="s">
        <v>255</v>
      </c>
    </row>
    <row r="426" spans="1:9" x14ac:dyDescent="0.25">
      <c r="A426">
        <v>70364</v>
      </c>
      <c r="B426" t="s">
        <v>203</v>
      </c>
      <c r="C426" t="s">
        <v>238</v>
      </c>
      <c r="D426">
        <v>12</v>
      </c>
      <c r="E426">
        <v>0</v>
      </c>
      <c r="F426" t="s">
        <v>242</v>
      </c>
      <c r="G426" t="s">
        <v>27</v>
      </c>
      <c r="H426">
        <v>12480053</v>
      </c>
      <c r="I426" t="s">
        <v>256</v>
      </c>
    </row>
    <row r="427" spans="1:9" x14ac:dyDescent="0.25">
      <c r="A427">
        <v>70364</v>
      </c>
      <c r="B427" t="s">
        <v>203</v>
      </c>
      <c r="C427" t="s">
        <v>238</v>
      </c>
      <c r="D427">
        <v>12</v>
      </c>
      <c r="E427">
        <v>0</v>
      </c>
      <c r="F427" t="s">
        <v>245</v>
      </c>
      <c r="G427" t="s">
        <v>16</v>
      </c>
      <c r="H427">
        <v>12044</v>
      </c>
      <c r="I427" t="s">
        <v>268</v>
      </c>
    </row>
    <row r="428" spans="1:9" x14ac:dyDescent="0.25">
      <c r="A428">
        <v>70365</v>
      </c>
      <c r="B428" t="s">
        <v>205</v>
      </c>
      <c r="C428" t="s">
        <v>238</v>
      </c>
      <c r="D428">
        <v>12</v>
      </c>
      <c r="E428">
        <v>0</v>
      </c>
      <c r="F428" t="s">
        <v>242</v>
      </c>
      <c r="G428" t="s">
        <v>23</v>
      </c>
      <c r="H428">
        <v>27730</v>
      </c>
      <c r="I428" t="s">
        <v>269</v>
      </c>
    </row>
    <row r="429" spans="1:9" x14ac:dyDescent="0.25">
      <c r="A429">
        <v>70365</v>
      </c>
      <c r="B429" t="s">
        <v>205</v>
      </c>
      <c r="C429" t="s">
        <v>238</v>
      </c>
      <c r="D429">
        <v>12</v>
      </c>
      <c r="E429">
        <v>0</v>
      </c>
      <c r="F429" t="s">
        <v>239</v>
      </c>
      <c r="G429" t="s">
        <v>12</v>
      </c>
      <c r="H429">
        <v>-3007312</v>
      </c>
      <c r="I429" t="s">
        <v>240</v>
      </c>
    </row>
    <row r="430" spans="1:9" x14ac:dyDescent="0.25">
      <c r="A430">
        <v>70365</v>
      </c>
      <c r="B430" t="s">
        <v>205</v>
      </c>
      <c r="C430" t="s">
        <v>238</v>
      </c>
      <c r="D430">
        <v>12</v>
      </c>
      <c r="E430">
        <v>0</v>
      </c>
      <c r="F430" t="s">
        <v>239</v>
      </c>
      <c r="G430" t="s">
        <v>13</v>
      </c>
      <c r="H430">
        <v>6710114</v>
      </c>
      <c r="I430" t="s">
        <v>241</v>
      </c>
    </row>
    <row r="431" spans="1:9" x14ac:dyDescent="0.25">
      <c r="A431">
        <v>70365</v>
      </c>
      <c r="B431" t="s">
        <v>205</v>
      </c>
      <c r="C431" t="s">
        <v>238</v>
      </c>
      <c r="D431">
        <v>12</v>
      </c>
      <c r="E431">
        <v>0</v>
      </c>
      <c r="F431" t="s">
        <v>242</v>
      </c>
      <c r="G431" t="s">
        <v>25</v>
      </c>
      <c r="H431">
        <v>23005</v>
      </c>
      <c r="I431" t="s">
        <v>243</v>
      </c>
    </row>
    <row r="432" spans="1:9" x14ac:dyDescent="0.25">
      <c r="A432">
        <v>70365</v>
      </c>
      <c r="B432" t="s">
        <v>205</v>
      </c>
      <c r="C432" t="s">
        <v>238</v>
      </c>
      <c r="D432">
        <v>12</v>
      </c>
      <c r="E432">
        <v>0</v>
      </c>
      <c r="F432" t="s">
        <v>245</v>
      </c>
      <c r="G432" t="s">
        <v>18</v>
      </c>
      <c r="H432">
        <v>345439</v>
      </c>
      <c r="I432" t="s">
        <v>246</v>
      </c>
    </row>
    <row r="433" spans="1:9" x14ac:dyDescent="0.25">
      <c r="A433">
        <v>70365</v>
      </c>
      <c r="B433" t="s">
        <v>205</v>
      </c>
      <c r="C433" t="s">
        <v>238</v>
      </c>
      <c r="D433">
        <v>12</v>
      </c>
      <c r="E433">
        <v>0</v>
      </c>
      <c r="F433" t="s">
        <v>239</v>
      </c>
      <c r="G433" t="s">
        <v>15</v>
      </c>
      <c r="H433">
        <v>246920</v>
      </c>
      <c r="I433" t="s">
        <v>248</v>
      </c>
    </row>
    <row r="434" spans="1:9" x14ac:dyDescent="0.25">
      <c r="A434">
        <v>70365</v>
      </c>
      <c r="B434" t="s">
        <v>205</v>
      </c>
      <c r="C434" t="s">
        <v>238</v>
      </c>
      <c r="D434">
        <v>12</v>
      </c>
      <c r="E434">
        <v>0</v>
      </c>
      <c r="F434" t="s">
        <v>242</v>
      </c>
      <c r="G434" t="s">
        <v>23</v>
      </c>
      <c r="H434">
        <v>77349</v>
      </c>
      <c r="I434" t="s">
        <v>249</v>
      </c>
    </row>
    <row r="435" spans="1:9" x14ac:dyDescent="0.25">
      <c r="A435">
        <v>70365</v>
      </c>
      <c r="B435" t="s">
        <v>205</v>
      </c>
      <c r="C435" t="s">
        <v>238</v>
      </c>
      <c r="D435">
        <v>12</v>
      </c>
      <c r="E435">
        <v>0</v>
      </c>
      <c r="F435" t="s">
        <v>242</v>
      </c>
      <c r="G435" t="s">
        <v>24</v>
      </c>
      <c r="H435">
        <v>70791</v>
      </c>
      <c r="I435" t="s">
        <v>250</v>
      </c>
    </row>
    <row r="436" spans="1:9" x14ac:dyDescent="0.25">
      <c r="A436">
        <v>70365</v>
      </c>
      <c r="B436" t="s">
        <v>205</v>
      </c>
      <c r="C436" t="s">
        <v>238</v>
      </c>
      <c r="D436">
        <v>12</v>
      </c>
      <c r="E436">
        <v>0</v>
      </c>
      <c r="F436" t="s">
        <v>245</v>
      </c>
      <c r="G436" t="s">
        <v>20</v>
      </c>
      <c r="H436">
        <v>-11512</v>
      </c>
      <c r="I436" t="s">
        <v>251</v>
      </c>
    </row>
    <row r="437" spans="1:9" x14ac:dyDescent="0.25">
      <c r="A437">
        <v>70365</v>
      </c>
      <c r="B437" t="s">
        <v>205</v>
      </c>
      <c r="C437" t="s">
        <v>238</v>
      </c>
      <c r="D437">
        <v>12</v>
      </c>
      <c r="E437">
        <v>0</v>
      </c>
      <c r="F437" t="s">
        <v>242</v>
      </c>
      <c r="G437" t="s">
        <v>22</v>
      </c>
      <c r="H437">
        <v>1272</v>
      </c>
      <c r="I437" t="s">
        <v>252</v>
      </c>
    </row>
    <row r="438" spans="1:9" x14ac:dyDescent="0.25">
      <c r="A438">
        <v>70365</v>
      </c>
      <c r="B438" t="s">
        <v>205</v>
      </c>
      <c r="C438" t="s">
        <v>238</v>
      </c>
      <c r="D438">
        <v>12</v>
      </c>
      <c r="E438">
        <v>0</v>
      </c>
      <c r="F438" t="s">
        <v>242</v>
      </c>
      <c r="G438" t="s">
        <v>26</v>
      </c>
      <c r="H438">
        <v>1578</v>
      </c>
      <c r="I438" t="s">
        <v>253</v>
      </c>
    </row>
    <row r="439" spans="1:9" x14ac:dyDescent="0.25">
      <c r="A439">
        <v>70365</v>
      </c>
      <c r="B439" t="s">
        <v>205</v>
      </c>
      <c r="C439" t="s">
        <v>238</v>
      </c>
      <c r="D439">
        <v>12</v>
      </c>
      <c r="E439">
        <v>0</v>
      </c>
      <c r="F439" t="s">
        <v>245</v>
      </c>
      <c r="G439" t="s">
        <v>20</v>
      </c>
      <c r="H439">
        <v>159572</v>
      </c>
      <c r="I439" t="s">
        <v>254</v>
      </c>
    </row>
    <row r="440" spans="1:9" x14ac:dyDescent="0.25">
      <c r="A440">
        <v>70365</v>
      </c>
      <c r="B440" t="s">
        <v>205</v>
      </c>
      <c r="C440" t="s">
        <v>238</v>
      </c>
      <c r="D440">
        <v>12</v>
      </c>
      <c r="E440">
        <v>0</v>
      </c>
      <c r="F440" t="s">
        <v>239</v>
      </c>
      <c r="G440" t="s">
        <v>148</v>
      </c>
      <c r="H440">
        <v>749491</v>
      </c>
      <c r="I440" t="s">
        <v>255</v>
      </c>
    </row>
    <row r="441" spans="1:9" x14ac:dyDescent="0.25">
      <c r="A441">
        <v>70365</v>
      </c>
      <c r="B441" t="s">
        <v>205</v>
      </c>
      <c r="C441" t="s">
        <v>238</v>
      </c>
      <c r="D441">
        <v>12</v>
      </c>
      <c r="E441">
        <v>0</v>
      </c>
      <c r="F441" t="s">
        <v>242</v>
      </c>
      <c r="G441" t="s">
        <v>27</v>
      </c>
      <c r="H441">
        <v>8631257</v>
      </c>
      <c r="I441" t="s">
        <v>256</v>
      </c>
    </row>
    <row r="442" spans="1:9" x14ac:dyDescent="0.25">
      <c r="A442">
        <v>70365</v>
      </c>
      <c r="B442" t="s">
        <v>205</v>
      </c>
      <c r="C442" t="s">
        <v>238</v>
      </c>
      <c r="D442">
        <v>12</v>
      </c>
      <c r="E442">
        <v>0</v>
      </c>
      <c r="F442" t="s">
        <v>245</v>
      </c>
      <c r="G442" t="s">
        <v>152</v>
      </c>
      <c r="H442">
        <v>30337</v>
      </c>
      <c r="I442" t="s">
        <v>257</v>
      </c>
    </row>
    <row r="443" spans="1:9" x14ac:dyDescent="0.25">
      <c r="A443">
        <v>70365</v>
      </c>
      <c r="B443" t="s">
        <v>205</v>
      </c>
      <c r="C443" t="s">
        <v>238</v>
      </c>
      <c r="D443">
        <v>12</v>
      </c>
      <c r="E443">
        <v>0</v>
      </c>
      <c r="F443" t="s">
        <v>245</v>
      </c>
      <c r="G443" t="s">
        <v>19</v>
      </c>
      <c r="H443">
        <v>49184</v>
      </c>
      <c r="I443" t="s">
        <v>259</v>
      </c>
    </row>
    <row r="444" spans="1:9" x14ac:dyDescent="0.25">
      <c r="A444">
        <v>70365</v>
      </c>
      <c r="B444" t="s">
        <v>205</v>
      </c>
      <c r="C444" t="s">
        <v>238</v>
      </c>
      <c r="D444">
        <v>12</v>
      </c>
      <c r="E444">
        <v>0</v>
      </c>
      <c r="F444" t="s">
        <v>260</v>
      </c>
      <c r="G444" t="s">
        <v>260</v>
      </c>
      <c r="H444">
        <v>-3245398</v>
      </c>
      <c r="I444" t="s">
        <v>261</v>
      </c>
    </row>
    <row r="445" spans="1:9" x14ac:dyDescent="0.25">
      <c r="A445">
        <v>70365</v>
      </c>
      <c r="B445" t="s">
        <v>205</v>
      </c>
      <c r="C445" t="s">
        <v>238</v>
      </c>
      <c r="D445">
        <v>12</v>
      </c>
      <c r="E445">
        <v>0</v>
      </c>
      <c r="F445" t="s">
        <v>245</v>
      </c>
      <c r="G445" t="s">
        <v>19</v>
      </c>
      <c r="H445">
        <v>85216</v>
      </c>
      <c r="I445" t="s">
        <v>262</v>
      </c>
    </row>
    <row r="446" spans="1:9" x14ac:dyDescent="0.25">
      <c r="A446">
        <v>70365</v>
      </c>
      <c r="B446" t="s">
        <v>205</v>
      </c>
      <c r="C446" t="s">
        <v>238</v>
      </c>
      <c r="D446">
        <v>12</v>
      </c>
      <c r="E446">
        <v>0</v>
      </c>
      <c r="F446" t="s">
        <v>245</v>
      </c>
      <c r="G446" t="s">
        <v>16</v>
      </c>
      <c r="H446">
        <v>32</v>
      </c>
      <c r="I446" t="s">
        <v>263</v>
      </c>
    </row>
    <row r="447" spans="1:9" x14ac:dyDescent="0.25">
      <c r="A447">
        <v>70365</v>
      </c>
      <c r="B447" t="s">
        <v>205</v>
      </c>
      <c r="C447" t="s">
        <v>238</v>
      </c>
      <c r="D447">
        <v>12</v>
      </c>
      <c r="E447">
        <v>0</v>
      </c>
      <c r="F447" t="s">
        <v>245</v>
      </c>
      <c r="G447" t="s">
        <v>19</v>
      </c>
      <c r="H447">
        <v>57531</v>
      </c>
      <c r="I447" t="s">
        <v>264</v>
      </c>
    </row>
    <row r="448" spans="1:9" x14ac:dyDescent="0.25">
      <c r="A448">
        <v>70365</v>
      </c>
      <c r="B448" t="s">
        <v>205</v>
      </c>
      <c r="C448" t="s">
        <v>238</v>
      </c>
      <c r="D448">
        <v>12</v>
      </c>
      <c r="E448">
        <v>0</v>
      </c>
      <c r="F448" t="s">
        <v>242</v>
      </c>
      <c r="G448" t="s">
        <v>158</v>
      </c>
      <c r="H448">
        <v>55364</v>
      </c>
      <c r="I448" t="s">
        <v>265</v>
      </c>
    </row>
    <row r="449" spans="1:9" x14ac:dyDescent="0.25">
      <c r="A449">
        <v>70365</v>
      </c>
      <c r="B449" t="s">
        <v>205</v>
      </c>
      <c r="C449" t="s">
        <v>238</v>
      </c>
      <c r="D449">
        <v>12</v>
      </c>
      <c r="E449">
        <v>0</v>
      </c>
      <c r="F449" t="s">
        <v>242</v>
      </c>
      <c r="G449" t="s">
        <v>138</v>
      </c>
      <c r="H449">
        <v>-38898</v>
      </c>
      <c r="I449" t="s">
        <v>267</v>
      </c>
    </row>
    <row r="450" spans="1:9" x14ac:dyDescent="0.25">
      <c r="A450">
        <v>70366</v>
      </c>
      <c r="B450" t="s">
        <v>207</v>
      </c>
      <c r="C450" t="s">
        <v>238</v>
      </c>
      <c r="D450">
        <v>12</v>
      </c>
      <c r="E450">
        <v>0</v>
      </c>
      <c r="F450" t="s">
        <v>242</v>
      </c>
      <c r="G450" t="s">
        <v>23</v>
      </c>
      <c r="H450">
        <v>28565</v>
      </c>
      <c r="I450" t="s">
        <v>269</v>
      </c>
    </row>
    <row r="451" spans="1:9" x14ac:dyDescent="0.25">
      <c r="A451">
        <v>70366</v>
      </c>
      <c r="B451" t="s">
        <v>207</v>
      </c>
      <c r="C451" t="s">
        <v>238</v>
      </c>
      <c r="D451">
        <v>12</v>
      </c>
      <c r="E451">
        <v>0</v>
      </c>
      <c r="F451" t="s">
        <v>239</v>
      </c>
      <c r="G451" t="s">
        <v>12</v>
      </c>
      <c r="H451">
        <v>-3188723</v>
      </c>
      <c r="I451" t="s">
        <v>240</v>
      </c>
    </row>
    <row r="452" spans="1:9" x14ac:dyDescent="0.25">
      <c r="A452">
        <v>70366</v>
      </c>
      <c r="B452" t="s">
        <v>207</v>
      </c>
      <c r="C452" t="s">
        <v>238</v>
      </c>
      <c r="D452">
        <v>12</v>
      </c>
      <c r="E452">
        <v>0</v>
      </c>
      <c r="F452" t="s">
        <v>239</v>
      </c>
      <c r="G452" t="s">
        <v>13</v>
      </c>
      <c r="H452">
        <v>6586026</v>
      </c>
      <c r="I452" t="s">
        <v>241</v>
      </c>
    </row>
    <row r="453" spans="1:9" x14ac:dyDescent="0.25">
      <c r="A453">
        <v>70366</v>
      </c>
      <c r="B453" t="s">
        <v>207</v>
      </c>
      <c r="C453" t="s">
        <v>238</v>
      </c>
      <c r="D453">
        <v>12</v>
      </c>
      <c r="E453">
        <v>0</v>
      </c>
      <c r="F453" t="s">
        <v>242</v>
      </c>
      <c r="G453" t="s">
        <v>25</v>
      </c>
      <c r="H453">
        <v>28687</v>
      </c>
      <c r="I453" t="s">
        <v>243</v>
      </c>
    </row>
    <row r="454" spans="1:9" x14ac:dyDescent="0.25">
      <c r="A454">
        <v>70366</v>
      </c>
      <c r="B454" t="s">
        <v>207</v>
      </c>
      <c r="C454" t="s">
        <v>238</v>
      </c>
      <c r="D454">
        <v>12</v>
      </c>
      <c r="E454">
        <v>0</v>
      </c>
      <c r="F454" t="s">
        <v>245</v>
      </c>
      <c r="G454" t="s">
        <v>18</v>
      </c>
      <c r="H454">
        <v>394074</v>
      </c>
      <c r="I454" t="s">
        <v>246</v>
      </c>
    </row>
    <row r="455" spans="1:9" x14ac:dyDescent="0.25">
      <c r="A455">
        <v>70366</v>
      </c>
      <c r="B455" t="s">
        <v>207</v>
      </c>
      <c r="C455" t="s">
        <v>238</v>
      </c>
      <c r="D455">
        <v>12</v>
      </c>
      <c r="E455">
        <v>0</v>
      </c>
      <c r="F455" t="s">
        <v>239</v>
      </c>
      <c r="G455" t="s">
        <v>15</v>
      </c>
      <c r="H455">
        <v>253780</v>
      </c>
      <c r="I455" t="s">
        <v>248</v>
      </c>
    </row>
    <row r="456" spans="1:9" x14ac:dyDescent="0.25">
      <c r="A456">
        <v>70366</v>
      </c>
      <c r="B456" t="s">
        <v>207</v>
      </c>
      <c r="C456" t="s">
        <v>238</v>
      </c>
      <c r="D456">
        <v>12</v>
      </c>
      <c r="E456">
        <v>0</v>
      </c>
      <c r="F456" t="s">
        <v>242</v>
      </c>
      <c r="G456" t="s">
        <v>23</v>
      </c>
      <c r="H456">
        <v>52371</v>
      </c>
      <c r="I456" t="s">
        <v>249</v>
      </c>
    </row>
    <row r="457" spans="1:9" x14ac:dyDescent="0.25">
      <c r="A457">
        <v>70366</v>
      </c>
      <c r="B457" t="s">
        <v>207</v>
      </c>
      <c r="C457" t="s">
        <v>238</v>
      </c>
      <c r="D457">
        <v>12</v>
      </c>
      <c r="E457">
        <v>0</v>
      </c>
      <c r="F457" t="s">
        <v>242</v>
      </c>
      <c r="G457" t="s">
        <v>24</v>
      </c>
      <c r="H457">
        <v>93353</v>
      </c>
      <c r="I457" t="s">
        <v>250</v>
      </c>
    </row>
    <row r="458" spans="1:9" x14ac:dyDescent="0.25">
      <c r="A458">
        <v>70366</v>
      </c>
      <c r="B458" t="s">
        <v>207</v>
      </c>
      <c r="C458" t="s">
        <v>238</v>
      </c>
      <c r="D458">
        <v>12</v>
      </c>
      <c r="E458">
        <v>0</v>
      </c>
      <c r="F458" t="s">
        <v>245</v>
      </c>
      <c r="G458" t="s">
        <v>20</v>
      </c>
      <c r="H458">
        <v>-10806</v>
      </c>
      <c r="I458" t="s">
        <v>251</v>
      </c>
    </row>
    <row r="459" spans="1:9" x14ac:dyDescent="0.25">
      <c r="A459">
        <v>70366</v>
      </c>
      <c r="B459" t="s">
        <v>207</v>
      </c>
      <c r="C459" t="s">
        <v>238</v>
      </c>
      <c r="D459">
        <v>12</v>
      </c>
      <c r="E459">
        <v>0</v>
      </c>
      <c r="F459" t="s">
        <v>242</v>
      </c>
      <c r="G459" t="s">
        <v>22</v>
      </c>
      <c r="H459">
        <v>9545</v>
      </c>
      <c r="I459" t="s">
        <v>252</v>
      </c>
    </row>
    <row r="460" spans="1:9" x14ac:dyDescent="0.25">
      <c r="A460">
        <v>70366</v>
      </c>
      <c r="B460" t="s">
        <v>207</v>
      </c>
      <c r="C460" t="s">
        <v>238</v>
      </c>
      <c r="D460">
        <v>12</v>
      </c>
      <c r="E460">
        <v>0</v>
      </c>
      <c r="F460" t="s">
        <v>242</v>
      </c>
      <c r="G460" t="s">
        <v>26</v>
      </c>
      <c r="H460">
        <v>3586</v>
      </c>
      <c r="I460" t="s">
        <v>253</v>
      </c>
    </row>
    <row r="461" spans="1:9" x14ac:dyDescent="0.25">
      <c r="A461">
        <v>70366</v>
      </c>
      <c r="B461" t="s">
        <v>207</v>
      </c>
      <c r="C461" t="s">
        <v>238</v>
      </c>
      <c r="D461">
        <v>12</v>
      </c>
      <c r="E461">
        <v>0</v>
      </c>
      <c r="F461" t="s">
        <v>245</v>
      </c>
      <c r="G461" t="s">
        <v>20</v>
      </c>
      <c r="H461">
        <v>177518</v>
      </c>
      <c r="I461" t="s">
        <v>254</v>
      </c>
    </row>
    <row r="462" spans="1:9" x14ac:dyDescent="0.25">
      <c r="A462">
        <v>70366</v>
      </c>
      <c r="B462" t="s">
        <v>207</v>
      </c>
      <c r="C462" t="s">
        <v>238</v>
      </c>
      <c r="D462">
        <v>12</v>
      </c>
      <c r="E462">
        <v>0</v>
      </c>
      <c r="F462" t="s">
        <v>239</v>
      </c>
      <c r="G462" t="s">
        <v>148</v>
      </c>
      <c r="H462">
        <v>667744</v>
      </c>
      <c r="I462" t="s">
        <v>255</v>
      </c>
    </row>
    <row r="463" spans="1:9" x14ac:dyDescent="0.25">
      <c r="A463">
        <v>70366</v>
      </c>
      <c r="B463" t="s">
        <v>207</v>
      </c>
      <c r="C463" t="s">
        <v>238</v>
      </c>
      <c r="D463">
        <v>12</v>
      </c>
      <c r="E463">
        <v>0</v>
      </c>
      <c r="F463" t="s">
        <v>242</v>
      </c>
      <c r="G463" t="s">
        <v>27</v>
      </c>
      <c r="H463">
        <v>9030366</v>
      </c>
      <c r="I463" t="s">
        <v>256</v>
      </c>
    </row>
    <row r="464" spans="1:9" x14ac:dyDescent="0.25">
      <c r="A464">
        <v>70366</v>
      </c>
      <c r="B464" t="s">
        <v>207</v>
      </c>
      <c r="C464" t="s">
        <v>238</v>
      </c>
      <c r="D464">
        <v>12</v>
      </c>
      <c r="E464">
        <v>0</v>
      </c>
      <c r="F464" t="s">
        <v>245</v>
      </c>
      <c r="G464" t="s">
        <v>152</v>
      </c>
      <c r="H464">
        <v>24235</v>
      </c>
      <c r="I464" t="s">
        <v>257</v>
      </c>
    </row>
    <row r="465" spans="1:9" x14ac:dyDescent="0.25">
      <c r="A465">
        <v>70366</v>
      </c>
      <c r="B465" t="s">
        <v>207</v>
      </c>
      <c r="C465" t="s">
        <v>238</v>
      </c>
      <c r="D465">
        <v>12</v>
      </c>
      <c r="E465">
        <v>0</v>
      </c>
      <c r="F465" t="s">
        <v>245</v>
      </c>
      <c r="G465" t="s">
        <v>19</v>
      </c>
      <c r="H465">
        <v>42640</v>
      </c>
      <c r="I465" t="s">
        <v>259</v>
      </c>
    </row>
    <row r="466" spans="1:9" x14ac:dyDescent="0.25">
      <c r="A466">
        <v>70366</v>
      </c>
      <c r="B466" t="s">
        <v>207</v>
      </c>
      <c r="C466" t="s">
        <v>238</v>
      </c>
      <c r="D466">
        <v>12</v>
      </c>
      <c r="E466">
        <v>0</v>
      </c>
      <c r="F466" t="s">
        <v>260</v>
      </c>
      <c r="G466" t="s">
        <v>260</v>
      </c>
      <c r="H466">
        <v>-4326354</v>
      </c>
      <c r="I466" t="s">
        <v>261</v>
      </c>
    </row>
    <row r="467" spans="1:9" x14ac:dyDescent="0.25">
      <c r="A467">
        <v>70366</v>
      </c>
      <c r="B467" t="s">
        <v>207</v>
      </c>
      <c r="C467" t="s">
        <v>238</v>
      </c>
      <c r="D467">
        <v>12</v>
      </c>
      <c r="E467">
        <v>0</v>
      </c>
      <c r="F467" t="s">
        <v>245</v>
      </c>
      <c r="G467" t="s">
        <v>19</v>
      </c>
      <c r="H467">
        <v>83335</v>
      </c>
      <c r="I467" t="s">
        <v>262</v>
      </c>
    </row>
    <row r="468" spans="1:9" x14ac:dyDescent="0.25">
      <c r="A468">
        <v>70366</v>
      </c>
      <c r="B468" t="s">
        <v>207</v>
      </c>
      <c r="C468" t="s">
        <v>238</v>
      </c>
      <c r="D468">
        <v>12</v>
      </c>
      <c r="E468">
        <v>0</v>
      </c>
      <c r="F468" t="s">
        <v>245</v>
      </c>
      <c r="G468" t="s">
        <v>16</v>
      </c>
      <c r="H468">
        <v>22</v>
      </c>
      <c r="I468" t="s">
        <v>263</v>
      </c>
    </row>
    <row r="469" spans="1:9" x14ac:dyDescent="0.25">
      <c r="A469">
        <v>70366</v>
      </c>
      <c r="B469" t="s">
        <v>207</v>
      </c>
      <c r="C469" t="s">
        <v>238</v>
      </c>
      <c r="D469">
        <v>12</v>
      </c>
      <c r="E469">
        <v>0</v>
      </c>
      <c r="F469" t="s">
        <v>245</v>
      </c>
      <c r="G469" t="s">
        <v>19</v>
      </c>
      <c r="H469">
        <v>59263</v>
      </c>
      <c r="I469" t="s">
        <v>264</v>
      </c>
    </row>
    <row r="470" spans="1:9" x14ac:dyDescent="0.25">
      <c r="A470">
        <v>70366</v>
      </c>
      <c r="B470" t="s">
        <v>207</v>
      </c>
      <c r="C470" t="s">
        <v>238</v>
      </c>
      <c r="D470">
        <v>12</v>
      </c>
      <c r="E470">
        <v>0</v>
      </c>
      <c r="F470" t="s">
        <v>242</v>
      </c>
      <c r="G470" t="s">
        <v>158</v>
      </c>
      <c r="H470">
        <v>56436</v>
      </c>
      <c r="I470" t="s">
        <v>265</v>
      </c>
    </row>
    <row r="471" spans="1:9" x14ac:dyDescent="0.25">
      <c r="A471">
        <v>70366</v>
      </c>
      <c r="B471" t="s">
        <v>207</v>
      </c>
      <c r="C471" t="s">
        <v>238</v>
      </c>
      <c r="D471">
        <v>12</v>
      </c>
      <c r="E471">
        <v>0</v>
      </c>
      <c r="F471" t="s">
        <v>242</v>
      </c>
      <c r="G471" t="s">
        <v>138</v>
      </c>
      <c r="H471">
        <v>-41519</v>
      </c>
      <c r="I471" t="s">
        <v>267</v>
      </c>
    </row>
    <row r="472" spans="1:9" x14ac:dyDescent="0.25">
      <c r="A472">
        <v>70367</v>
      </c>
      <c r="B472" t="s">
        <v>209</v>
      </c>
      <c r="C472" t="s">
        <v>238</v>
      </c>
      <c r="D472">
        <v>12</v>
      </c>
      <c r="E472">
        <v>0</v>
      </c>
      <c r="F472" t="s">
        <v>239</v>
      </c>
      <c r="G472" t="s">
        <v>12</v>
      </c>
      <c r="H472">
        <v>-4721912</v>
      </c>
      <c r="I472" t="s">
        <v>240</v>
      </c>
    </row>
    <row r="473" spans="1:9" x14ac:dyDescent="0.25">
      <c r="A473">
        <v>70367</v>
      </c>
      <c r="B473" t="s">
        <v>209</v>
      </c>
      <c r="C473" t="s">
        <v>238</v>
      </c>
      <c r="D473">
        <v>12</v>
      </c>
      <c r="E473">
        <v>0</v>
      </c>
      <c r="F473" t="s">
        <v>239</v>
      </c>
      <c r="G473" t="s">
        <v>13</v>
      </c>
      <c r="H473">
        <v>13720368</v>
      </c>
      <c r="I473" t="s">
        <v>241</v>
      </c>
    </row>
    <row r="474" spans="1:9" x14ac:dyDescent="0.25">
      <c r="A474">
        <v>70367</v>
      </c>
      <c r="B474" t="s">
        <v>209</v>
      </c>
      <c r="C474" t="s">
        <v>238</v>
      </c>
      <c r="D474">
        <v>12</v>
      </c>
      <c r="E474">
        <v>0</v>
      </c>
      <c r="F474" t="s">
        <v>242</v>
      </c>
      <c r="G474" t="s">
        <v>25</v>
      </c>
      <c r="H474">
        <v>170231</v>
      </c>
      <c r="I474" t="s">
        <v>243</v>
      </c>
    </row>
    <row r="475" spans="1:9" x14ac:dyDescent="0.25">
      <c r="A475">
        <v>70367</v>
      </c>
      <c r="B475" t="s">
        <v>209</v>
      </c>
      <c r="C475" t="s">
        <v>238</v>
      </c>
      <c r="D475">
        <v>12</v>
      </c>
      <c r="E475">
        <v>0</v>
      </c>
      <c r="F475" t="s">
        <v>245</v>
      </c>
      <c r="G475" t="s">
        <v>18</v>
      </c>
      <c r="H475">
        <v>731886</v>
      </c>
      <c r="I475" t="s">
        <v>246</v>
      </c>
    </row>
    <row r="476" spans="1:9" x14ac:dyDescent="0.25">
      <c r="A476">
        <v>70367</v>
      </c>
      <c r="B476" t="s">
        <v>209</v>
      </c>
      <c r="C476" t="s">
        <v>238</v>
      </c>
      <c r="D476">
        <v>12</v>
      </c>
      <c r="E476">
        <v>0</v>
      </c>
      <c r="F476" t="s">
        <v>239</v>
      </c>
      <c r="G476" t="s">
        <v>15</v>
      </c>
      <c r="H476">
        <v>511688</v>
      </c>
      <c r="I476" t="s">
        <v>248</v>
      </c>
    </row>
    <row r="477" spans="1:9" x14ac:dyDescent="0.25">
      <c r="A477">
        <v>70367</v>
      </c>
      <c r="B477" t="s">
        <v>209</v>
      </c>
      <c r="C477" t="s">
        <v>238</v>
      </c>
      <c r="D477">
        <v>12</v>
      </c>
      <c r="E477">
        <v>0</v>
      </c>
      <c r="F477" t="s">
        <v>242</v>
      </c>
      <c r="G477" t="s">
        <v>23</v>
      </c>
      <c r="H477">
        <v>228878</v>
      </c>
      <c r="I477" t="s">
        <v>249</v>
      </c>
    </row>
    <row r="478" spans="1:9" x14ac:dyDescent="0.25">
      <c r="A478">
        <v>70367</v>
      </c>
      <c r="B478" t="s">
        <v>209</v>
      </c>
      <c r="C478" t="s">
        <v>238</v>
      </c>
      <c r="D478">
        <v>12</v>
      </c>
      <c r="E478">
        <v>0</v>
      </c>
      <c r="F478" t="s">
        <v>242</v>
      </c>
      <c r="G478" t="s">
        <v>24</v>
      </c>
      <c r="H478">
        <v>107569</v>
      </c>
      <c r="I478" t="s">
        <v>250</v>
      </c>
    </row>
    <row r="479" spans="1:9" x14ac:dyDescent="0.25">
      <c r="A479">
        <v>70367</v>
      </c>
      <c r="B479" t="s">
        <v>209</v>
      </c>
      <c r="C479" t="s">
        <v>238</v>
      </c>
      <c r="D479">
        <v>12</v>
      </c>
      <c r="E479">
        <v>0</v>
      </c>
      <c r="F479" t="s">
        <v>245</v>
      </c>
      <c r="G479" t="s">
        <v>20</v>
      </c>
      <c r="H479">
        <v>-28716</v>
      </c>
      <c r="I479" t="s">
        <v>251</v>
      </c>
    </row>
    <row r="480" spans="1:9" x14ac:dyDescent="0.25">
      <c r="A480">
        <v>70367</v>
      </c>
      <c r="B480" t="s">
        <v>209</v>
      </c>
      <c r="C480" t="s">
        <v>238</v>
      </c>
      <c r="D480">
        <v>12</v>
      </c>
      <c r="E480">
        <v>0</v>
      </c>
      <c r="F480" t="s">
        <v>242</v>
      </c>
      <c r="G480" t="s">
        <v>22</v>
      </c>
      <c r="H480">
        <v>1914</v>
      </c>
      <c r="I480" t="s">
        <v>252</v>
      </c>
    </row>
    <row r="481" spans="1:9" x14ac:dyDescent="0.25">
      <c r="A481">
        <v>70367</v>
      </c>
      <c r="B481" t="s">
        <v>209</v>
      </c>
      <c r="C481" t="s">
        <v>238</v>
      </c>
      <c r="D481">
        <v>12</v>
      </c>
      <c r="E481">
        <v>0</v>
      </c>
      <c r="F481" t="s">
        <v>242</v>
      </c>
      <c r="G481" t="s">
        <v>26</v>
      </c>
      <c r="H481">
        <v>4884</v>
      </c>
      <c r="I481" t="s">
        <v>253</v>
      </c>
    </row>
    <row r="482" spans="1:9" x14ac:dyDescent="0.25">
      <c r="A482">
        <v>70367</v>
      </c>
      <c r="B482" t="s">
        <v>209</v>
      </c>
      <c r="C482" t="s">
        <v>238</v>
      </c>
      <c r="D482">
        <v>12</v>
      </c>
      <c r="E482">
        <v>0</v>
      </c>
      <c r="F482" t="s">
        <v>245</v>
      </c>
      <c r="G482" t="s">
        <v>20</v>
      </c>
      <c r="H482">
        <v>489303</v>
      </c>
      <c r="I482" t="s">
        <v>254</v>
      </c>
    </row>
    <row r="483" spans="1:9" x14ac:dyDescent="0.25">
      <c r="A483">
        <v>70367</v>
      </c>
      <c r="B483" t="s">
        <v>209</v>
      </c>
      <c r="C483" t="s">
        <v>238</v>
      </c>
      <c r="D483">
        <v>12</v>
      </c>
      <c r="E483">
        <v>0</v>
      </c>
      <c r="F483" t="s">
        <v>239</v>
      </c>
      <c r="G483" t="s">
        <v>148</v>
      </c>
      <c r="H483">
        <v>1879000</v>
      </c>
      <c r="I483" t="s">
        <v>255</v>
      </c>
    </row>
    <row r="484" spans="1:9" x14ac:dyDescent="0.25">
      <c r="A484">
        <v>70367</v>
      </c>
      <c r="B484" t="s">
        <v>209</v>
      </c>
      <c r="C484" t="s">
        <v>238</v>
      </c>
      <c r="D484">
        <v>12</v>
      </c>
      <c r="E484">
        <v>0</v>
      </c>
      <c r="F484" t="s">
        <v>242</v>
      </c>
      <c r="G484" t="s">
        <v>27</v>
      </c>
      <c r="H484">
        <v>27937901</v>
      </c>
      <c r="I484" t="s">
        <v>256</v>
      </c>
    </row>
    <row r="485" spans="1:9" x14ac:dyDescent="0.25">
      <c r="A485">
        <v>70367</v>
      </c>
      <c r="B485" t="s">
        <v>209</v>
      </c>
      <c r="C485" t="s">
        <v>238</v>
      </c>
      <c r="D485">
        <v>12</v>
      </c>
      <c r="E485">
        <v>0</v>
      </c>
      <c r="F485" t="s">
        <v>245</v>
      </c>
      <c r="G485" t="s">
        <v>16</v>
      </c>
      <c r="H485">
        <v>271296</v>
      </c>
      <c r="I485" t="s">
        <v>268</v>
      </c>
    </row>
    <row r="486" spans="1:9" x14ac:dyDescent="0.25">
      <c r="A486">
        <v>70367</v>
      </c>
      <c r="B486" t="s">
        <v>209</v>
      </c>
      <c r="C486" t="s">
        <v>238</v>
      </c>
      <c r="D486">
        <v>12</v>
      </c>
      <c r="E486">
        <v>0</v>
      </c>
      <c r="F486" t="s">
        <v>245</v>
      </c>
      <c r="G486" t="s">
        <v>152</v>
      </c>
      <c r="H486">
        <v>88577</v>
      </c>
      <c r="I486" t="s">
        <v>257</v>
      </c>
    </row>
    <row r="487" spans="1:9" x14ac:dyDescent="0.25">
      <c r="A487">
        <v>70367</v>
      </c>
      <c r="B487" t="s">
        <v>209</v>
      </c>
      <c r="C487" t="s">
        <v>238</v>
      </c>
      <c r="D487">
        <v>12</v>
      </c>
      <c r="E487">
        <v>0</v>
      </c>
      <c r="F487" t="s">
        <v>245</v>
      </c>
      <c r="G487" t="s">
        <v>19</v>
      </c>
      <c r="H487">
        <v>47804</v>
      </c>
      <c r="I487" t="s">
        <v>259</v>
      </c>
    </row>
    <row r="488" spans="1:9" x14ac:dyDescent="0.25">
      <c r="A488">
        <v>70367</v>
      </c>
      <c r="B488" t="s">
        <v>209</v>
      </c>
      <c r="C488" t="s">
        <v>238</v>
      </c>
      <c r="D488">
        <v>12</v>
      </c>
      <c r="E488">
        <v>0</v>
      </c>
      <c r="F488" t="s">
        <v>245</v>
      </c>
      <c r="G488" t="s">
        <v>19</v>
      </c>
      <c r="H488">
        <v>0</v>
      </c>
      <c r="I488" t="s">
        <v>270</v>
      </c>
    </row>
    <row r="489" spans="1:9" x14ac:dyDescent="0.25">
      <c r="A489">
        <v>70367</v>
      </c>
      <c r="B489" t="s">
        <v>209</v>
      </c>
      <c r="C489" t="s">
        <v>238</v>
      </c>
      <c r="D489">
        <v>12</v>
      </c>
      <c r="E489">
        <v>0</v>
      </c>
      <c r="F489" t="s">
        <v>260</v>
      </c>
      <c r="G489" t="s">
        <v>260</v>
      </c>
      <c r="H489">
        <v>-14809589</v>
      </c>
      <c r="I489" t="s">
        <v>261</v>
      </c>
    </row>
    <row r="490" spans="1:9" x14ac:dyDescent="0.25">
      <c r="A490">
        <v>70367</v>
      </c>
      <c r="B490" t="s">
        <v>209</v>
      </c>
      <c r="C490" t="s">
        <v>238</v>
      </c>
      <c r="D490">
        <v>12</v>
      </c>
      <c r="E490">
        <v>0</v>
      </c>
      <c r="F490" t="s">
        <v>245</v>
      </c>
      <c r="G490" t="s">
        <v>19</v>
      </c>
      <c r="H490">
        <v>325472</v>
      </c>
      <c r="I490" t="s">
        <v>262</v>
      </c>
    </row>
    <row r="491" spans="1:9" x14ac:dyDescent="0.25">
      <c r="A491">
        <v>70367</v>
      </c>
      <c r="B491" t="s">
        <v>209</v>
      </c>
      <c r="C491" t="s">
        <v>238</v>
      </c>
      <c r="D491">
        <v>12</v>
      </c>
      <c r="E491">
        <v>0</v>
      </c>
      <c r="F491" t="s">
        <v>245</v>
      </c>
      <c r="G491" t="s">
        <v>16</v>
      </c>
      <c r="H491">
        <v>-2915</v>
      </c>
      <c r="I491" t="s">
        <v>263</v>
      </c>
    </row>
    <row r="492" spans="1:9" x14ac:dyDescent="0.25">
      <c r="A492">
        <v>70367</v>
      </c>
      <c r="B492" t="s">
        <v>209</v>
      </c>
      <c r="C492" t="s">
        <v>238</v>
      </c>
      <c r="D492">
        <v>12</v>
      </c>
      <c r="E492">
        <v>0</v>
      </c>
      <c r="F492" t="s">
        <v>245</v>
      </c>
      <c r="G492" t="s">
        <v>19</v>
      </c>
      <c r="H492">
        <v>67499</v>
      </c>
      <c r="I492" t="s">
        <v>264</v>
      </c>
    </row>
    <row r="493" spans="1:9" x14ac:dyDescent="0.25">
      <c r="A493">
        <v>70367</v>
      </c>
      <c r="B493" t="s">
        <v>209</v>
      </c>
      <c r="C493" t="s">
        <v>238</v>
      </c>
      <c r="D493">
        <v>12</v>
      </c>
      <c r="E493">
        <v>0</v>
      </c>
      <c r="F493" t="s">
        <v>242</v>
      </c>
      <c r="G493" t="s">
        <v>158</v>
      </c>
      <c r="H493">
        <v>64144</v>
      </c>
      <c r="I493" t="s">
        <v>265</v>
      </c>
    </row>
    <row r="494" spans="1:9" x14ac:dyDescent="0.25">
      <c r="A494">
        <v>70367</v>
      </c>
      <c r="B494" t="s">
        <v>209</v>
      </c>
      <c r="C494" t="s">
        <v>238</v>
      </c>
      <c r="D494">
        <v>12</v>
      </c>
      <c r="E494">
        <v>0</v>
      </c>
      <c r="F494" t="s">
        <v>245</v>
      </c>
      <c r="G494" t="s">
        <v>19</v>
      </c>
      <c r="H494">
        <v>6389</v>
      </c>
      <c r="I494" t="s">
        <v>271</v>
      </c>
    </row>
    <row r="495" spans="1:9" x14ac:dyDescent="0.25">
      <c r="A495">
        <v>70367</v>
      </c>
      <c r="B495" t="s">
        <v>209</v>
      </c>
      <c r="C495" t="s">
        <v>238</v>
      </c>
      <c r="D495">
        <v>12</v>
      </c>
      <c r="E495">
        <v>0</v>
      </c>
      <c r="F495" t="s">
        <v>242</v>
      </c>
      <c r="G495" t="s">
        <v>138</v>
      </c>
      <c r="H495">
        <v>-137500</v>
      </c>
      <c r="I495" t="s">
        <v>267</v>
      </c>
    </row>
    <row r="496" spans="1:9" x14ac:dyDescent="0.25">
      <c r="A496">
        <v>70368</v>
      </c>
      <c r="B496" t="s">
        <v>211</v>
      </c>
      <c r="C496" t="s">
        <v>238</v>
      </c>
      <c r="D496">
        <v>12</v>
      </c>
      <c r="E496">
        <v>0</v>
      </c>
      <c r="F496" t="s">
        <v>239</v>
      </c>
      <c r="G496" t="s">
        <v>12</v>
      </c>
      <c r="H496">
        <v>-2999727</v>
      </c>
      <c r="I496" t="s">
        <v>240</v>
      </c>
    </row>
    <row r="497" spans="1:9" x14ac:dyDescent="0.25">
      <c r="A497">
        <v>70368</v>
      </c>
      <c r="B497" t="s">
        <v>211</v>
      </c>
      <c r="C497" t="s">
        <v>238</v>
      </c>
      <c r="D497">
        <v>12</v>
      </c>
      <c r="E497">
        <v>0</v>
      </c>
      <c r="F497" t="s">
        <v>239</v>
      </c>
      <c r="G497" t="s">
        <v>13</v>
      </c>
      <c r="H497">
        <v>7358498</v>
      </c>
      <c r="I497" t="s">
        <v>241</v>
      </c>
    </row>
    <row r="498" spans="1:9" x14ac:dyDescent="0.25">
      <c r="A498">
        <v>70368</v>
      </c>
      <c r="B498" t="s">
        <v>211</v>
      </c>
      <c r="C498" t="s">
        <v>238</v>
      </c>
      <c r="D498">
        <v>12</v>
      </c>
      <c r="E498">
        <v>0</v>
      </c>
      <c r="F498" t="s">
        <v>242</v>
      </c>
      <c r="G498" t="s">
        <v>25</v>
      </c>
      <c r="H498">
        <v>8943</v>
      </c>
      <c r="I498" t="s">
        <v>243</v>
      </c>
    </row>
    <row r="499" spans="1:9" x14ac:dyDescent="0.25">
      <c r="A499">
        <v>70368</v>
      </c>
      <c r="B499" t="s">
        <v>211</v>
      </c>
      <c r="C499" t="s">
        <v>238</v>
      </c>
      <c r="D499">
        <v>12</v>
      </c>
      <c r="E499">
        <v>0</v>
      </c>
      <c r="F499" t="s">
        <v>245</v>
      </c>
      <c r="G499" t="s">
        <v>18</v>
      </c>
      <c r="H499">
        <v>312439</v>
      </c>
      <c r="I499" t="s">
        <v>246</v>
      </c>
    </row>
    <row r="500" spans="1:9" x14ac:dyDescent="0.25">
      <c r="A500">
        <v>70368</v>
      </c>
      <c r="B500" t="s">
        <v>211</v>
      </c>
      <c r="C500" t="s">
        <v>238</v>
      </c>
      <c r="D500">
        <v>12</v>
      </c>
      <c r="E500">
        <v>0</v>
      </c>
      <c r="F500" t="s">
        <v>239</v>
      </c>
      <c r="G500" t="s">
        <v>15</v>
      </c>
      <c r="H500">
        <v>444307</v>
      </c>
      <c r="I500" t="s">
        <v>248</v>
      </c>
    </row>
    <row r="501" spans="1:9" x14ac:dyDescent="0.25">
      <c r="A501">
        <v>70368</v>
      </c>
      <c r="B501" t="s">
        <v>211</v>
      </c>
      <c r="C501" t="s">
        <v>238</v>
      </c>
      <c r="D501">
        <v>12</v>
      </c>
      <c r="E501">
        <v>0</v>
      </c>
      <c r="F501" t="s">
        <v>242</v>
      </c>
      <c r="G501" t="s">
        <v>23</v>
      </c>
      <c r="H501">
        <v>73109</v>
      </c>
      <c r="I501" t="s">
        <v>249</v>
      </c>
    </row>
    <row r="502" spans="1:9" x14ac:dyDescent="0.25">
      <c r="A502">
        <v>70368</v>
      </c>
      <c r="B502" t="s">
        <v>211</v>
      </c>
      <c r="C502" t="s">
        <v>238</v>
      </c>
      <c r="D502">
        <v>12</v>
      </c>
      <c r="E502">
        <v>0</v>
      </c>
      <c r="F502" t="s">
        <v>242</v>
      </c>
      <c r="G502" t="s">
        <v>24</v>
      </c>
      <c r="H502">
        <v>63476</v>
      </c>
      <c r="I502" t="s">
        <v>250</v>
      </c>
    </row>
    <row r="503" spans="1:9" x14ac:dyDescent="0.25">
      <c r="A503">
        <v>70368</v>
      </c>
      <c r="B503" t="s">
        <v>211</v>
      </c>
      <c r="C503" t="s">
        <v>238</v>
      </c>
      <c r="D503">
        <v>12</v>
      </c>
      <c r="E503">
        <v>0</v>
      </c>
      <c r="F503" t="s">
        <v>245</v>
      </c>
      <c r="G503" t="s">
        <v>20</v>
      </c>
      <c r="H503">
        <v>-21201</v>
      </c>
      <c r="I503" t="s">
        <v>251</v>
      </c>
    </row>
    <row r="504" spans="1:9" x14ac:dyDescent="0.25">
      <c r="A504">
        <v>70368</v>
      </c>
      <c r="B504" t="s">
        <v>211</v>
      </c>
      <c r="C504" t="s">
        <v>238</v>
      </c>
      <c r="D504">
        <v>12</v>
      </c>
      <c r="E504">
        <v>0</v>
      </c>
      <c r="F504" t="s">
        <v>242</v>
      </c>
      <c r="G504" t="s">
        <v>26</v>
      </c>
      <c r="H504">
        <v>2891</v>
      </c>
      <c r="I504" t="s">
        <v>253</v>
      </c>
    </row>
    <row r="505" spans="1:9" x14ac:dyDescent="0.25">
      <c r="A505">
        <v>70368</v>
      </c>
      <c r="B505" t="s">
        <v>211</v>
      </c>
      <c r="C505" t="s">
        <v>238</v>
      </c>
      <c r="D505">
        <v>12</v>
      </c>
      <c r="E505">
        <v>0</v>
      </c>
      <c r="F505" t="s">
        <v>245</v>
      </c>
      <c r="G505" t="s">
        <v>20</v>
      </c>
      <c r="H505">
        <v>105454</v>
      </c>
      <c r="I505" t="s">
        <v>254</v>
      </c>
    </row>
    <row r="506" spans="1:9" x14ac:dyDescent="0.25">
      <c r="A506">
        <v>70368</v>
      </c>
      <c r="B506" t="s">
        <v>211</v>
      </c>
      <c r="C506" t="s">
        <v>238</v>
      </c>
      <c r="D506">
        <v>12</v>
      </c>
      <c r="E506">
        <v>0</v>
      </c>
      <c r="F506" t="s">
        <v>239</v>
      </c>
      <c r="G506" t="s">
        <v>148</v>
      </c>
      <c r="H506">
        <v>652531</v>
      </c>
      <c r="I506" t="s">
        <v>255</v>
      </c>
    </row>
    <row r="507" spans="1:9" x14ac:dyDescent="0.25">
      <c r="A507">
        <v>70368</v>
      </c>
      <c r="B507" t="s">
        <v>211</v>
      </c>
      <c r="C507" t="s">
        <v>238</v>
      </c>
      <c r="D507">
        <v>12</v>
      </c>
      <c r="E507">
        <v>0</v>
      </c>
      <c r="F507" t="s">
        <v>242</v>
      </c>
      <c r="G507" t="s">
        <v>27</v>
      </c>
      <c r="H507">
        <v>8545577</v>
      </c>
      <c r="I507" t="s">
        <v>256</v>
      </c>
    </row>
    <row r="508" spans="1:9" x14ac:dyDescent="0.25">
      <c r="A508">
        <v>70368</v>
      </c>
      <c r="B508" t="s">
        <v>211</v>
      </c>
      <c r="C508" t="s">
        <v>238</v>
      </c>
      <c r="D508">
        <v>12</v>
      </c>
      <c r="E508">
        <v>0</v>
      </c>
      <c r="F508" t="s">
        <v>245</v>
      </c>
      <c r="G508" t="s">
        <v>16</v>
      </c>
      <c r="H508">
        <v>1360</v>
      </c>
      <c r="I508" t="s">
        <v>268</v>
      </c>
    </row>
    <row r="509" spans="1:9" x14ac:dyDescent="0.25">
      <c r="A509">
        <v>70368</v>
      </c>
      <c r="B509" t="s">
        <v>211</v>
      </c>
      <c r="C509" t="s">
        <v>238</v>
      </c>
      <c r="D509">
        <v>12</v>
      </c>
      <c r="E509">
        <v>0</v>
      </c>
      <c r="F509" t="s">
        <v>245</v>
      </c>
      <c r="G509" t="s">
        <v>152</v>
      </c>
      <c r="H509">
        <v>37579</v>
      </c>
      <c r="I509" t="s">
        <v>257</v>
      </c>
    </row>
    <row r="510" spans="1:9" x14ac:dyDescent="0.25">
      <c r="A510">
        <v>70368</v>
      </c>
      <c r="B510" t="s">
        <v>211</v>
      </c>
      <c r="C510" t="s">
        <v>238</v>
      </c>
      <c r="D510">
        <v>12</v>
      </c>
      <c r="E510">
        <v>0</v>
      </c>
      <c r="F510" t="s">
        <v>245</v>
      </c>
      <c r="G510" t="s">
        <v>19</v>
      </c>
      <c r="H510">
        <v>37250</v>
      </c>
      <c r="I510" t="s">
        <v>259</v>
      </c>
    </row>
    <row r="511" spans="1:9" x14ac:dyDescent="0.25">
      <c r="A511">
        <v>70368</v>
      </c>
      <c r="B511" t="s">
        <v>211</v>
      </c>
      <c r="C511" t="s">
        <v>238</v>
      </c>
      <c r="D511">
        <v>12</v>
      </c>
      <c r="E511">
        <v>0</v>
      </c>
      <c r="F511" t="s">
        <v>260</v>
      </c>
      <c r="G511" t="s">
        <v>260</v>
      </c>
      <c r="H511">
        <v>-2220269</v>
      </c>
      <c r="I511" t="s">
        <v>261</v>
      </c>
    </row>
    <row r="512" spans="1:9" x14ac:dyDescent="0.25">
      <c r="A512">
        <v>70368</v>
      </c>
      <c r="B512" t="s">
        <v>211</v>
      </c>
      <c r="C512" t="s">
        <v>238</v>
      </c>
      <c r="D512">
        <v>12</v>
      </c>
      <c r="E512">
        <v>0</v>
      </c>
      <c r="F512" t="s">
        <v>245</v>
      </c>
      <c r="G512" t="s">
        <v>19</v>
      </c>
      <c r="H512">
        <v>252095</v>
      </c>
      <c r="I512" t="s">
        <v>262</v>
      </c>
    </row>
    <row r="513" spans="1:9" x14ac:dyDescent="0.25">
      <c r="A513">
        <v>70368</v>
      </c>
      <c r="B513" t="s">
        <v>211</v>
      </c>
      <c r="C513" t="s">
        <v>238</v>
      </c>
      <c r="D513">
        <v>12</v>
      </c>
      <c r="E513">
        <v>0</v>
      </c>
      <c r="F513" t="s">
        <v>245</v>
      </c>
      <c r="G513" t="s">
        <v>16</v>
      </c>
      <c r="H513">
        <v>6045</v>
      </c>
      <c r="I513" t="s">
        <v>263</v>
      </c>
    </row>
    <row r="514" spans="1:9" x14ac:dyDescent="0.25">
      <c r="A514">
        <v>70368</v>
      </c>
      <c r="B514" t="s">
        <v>211</v>
      </c>
      <c r="C514" t="s">
        <v>238</v>
      </c>
      <c r="D514">
        <v>12</v>
      </c>
      <c r="E514">
        <v>0</v>
      </c>
      <c r="F514" t="s">
        <v>245</v>
      </c>
      <c r="G514" t="s">
        <v>19</v>
      </c>
      <c r="H514">
        <v>65636</v>
      </c>
      <c r="I514" t="s">
        <v>264</v>
      </c>
    </row>
    <row r="515" spans="1:9" x14ac:dyDescent="0.25">
      <c r="A515">
        <v>70368</v>
      </c>
      <c r="B515" t="s">
        <v>211</v>
      </c>
      <c r="C515" t="s">
        <v>238</v>
      </c>
      <c r="D515">
        <v>12</v>
      </c>
      <c r="E515">
        <v>0</v>
      </c>
      <c r="F515" t="s">
        <v>242</v>
      </c>
      <c r="G515" t="s">
        <v>158</v>
      </c>
      <c r="H515">
        <v>64658</v>
      </c>
      <c r="I515" t="s">
        <v>265</v>
      </c>
    </row>
    <row r="516" spans="1:9" x14ac:dyDescent="0.25">
      <c r="A516">
        <v>70368</v>
      </c>
      <c r="B516" t="s">
        <v>211</v>
      </c>
      <c r="C516" t="s">
        <v>238</v>
      </c>
      <c r="D516">
        <v>12</v>
      </c>
      <c r="E516">
        <v>0</v>
      </c>
      <c r="F516" t="s">
        <v>242</v>
      </c>
      <c r="G516" t="s">
        <v>138</v>
      </c>
      <c r="H516">
        <v>-75068</v>
      </c>
      <c r="I516" t="s">
        <v>267</v>
      </c>
    </row>
    <row r="517" spans="1:9" x14ac:dyDescent="0.25">
      <c r="A517">
        <v>70369</v>
      </c>
      <c r="B517" t="s">
        <v>213</v>
      </c>
      <c r="C517" t="s">
        <v>238</v>
      </c>
      <c r="D517">
        <v>12</v>
      </c>
      <c r="E517">
        <v>0</v>
      </c>
      <c r="F517" t="s">
        <v>245</v>
      </c>
      <c r="G517" t="s">
        <v>16</v>
      </c>
      <c r="H517">
        <v>3767</v>
      </c>
      <c r="I517" t="s">
        <v>258</v>
      </c>
    </row>
    <row r="518" spans="1:9" x14ac:dyDescent="0.25">
      <c r="A518">
        <v>70369</v>
      </c>
      <c r="B518" t="s">
        <v>213</v>
      </c>
      <c r="C518" t="s">
        <v>238</v>
      </c>
      <c r="D518">
        <v>12</v>
      </c>
      <c r="E518">
        <v>0</v>
      </c>
      <c r="F518" t="s">
        <v>245</v>
      </c>
      <c r="G518" t="s">
        <v>19</v>
      </c>
      <c r="H518">
        <v>42885</v>
      </c>
      <c r="I518" t="s">
        <v>259</v>
      </c>
    </row>
    <row r="519" spans="1:9" x14ac:dyDescent="0.25">
      <c r="A519">
        <v>70369</v>
      </c>
      <c r="B519" t="s">
        <v>213</v>
      </c>
      <c r="C519" t="s">
        <v>238</v>
      </c>
      <c r="D519">
        <v>12</v>
      </c>
      <c r="E519">
        <v>0</v>
      </c>
      <c r="F519" t="s">
        <v>260</v>
      </c>
      <c r="G519" t="s">
        <v>260</v>
      </c>
      <c r="H519">
        <v>5047611</v>
      </c>
      <c r="I519" t="s">
        <v>261</v>
      </c>
    </row>
    <row r="520" spans="1:9" x14ac:dyDescent="0.25">
      <c r="A520">
        <v>70369</v>
      </c>
      <c r="B520" t="s">
        <v>213</v>
      </c>
      <c r="C520" t="s">
        <v>238</v>
      </c>
      <c r="D520">
        <v>12</v>
      </c>
      <c r="E520">
        <v>0</v>
      </c>
      <c r="F520" t="s">
        <v>245</v>
      </c>
      <c r="G520" t="s">
        <v>19</v>
      </c>
      <c r="H520">
        <v>268839</v>
      </c>
      <c r="I520" t="s">
        <v>262</v>
      </c>
    </row>
    <row r="521" spans="1:9" x14ac:dyDescent="0.25">
      <c r="A521">
        <v>70369</v>
      </c>
      <c r="B521" t="s">
        <v>213</v>
      </c>
      <c r="C521" t="s">
        <v>238</v>
      </c>
      <c r="D521">
        <v>12</v>
      </c>
      <c r="E521">
        <v>0</v>
      </c>
      <c r="F521" t="s">
        <v>245</v>
      </c>
      <c r="G521" t="s">
        <v>16</v>
      </c>
      <c r="H521">
        <v>8098</v>
      </c>
      <c r="I521" t="s">
        <v>263</v>
      </c>
    </row>
    <row r="522" spans="1:9" x14ac:dyDescent="0.25">
      <c r="A522">
        <v>70369</v>
      </c>
      <c r="B522" t="s">
        <v>213</v>
      </c>
      <c r="C522" t="s">
        <v>238</v>
      </c>
      <c r="D522">
        <v>12</v>
      </c>
      <c r="E522">
        <v>0</v>
      </c>
      <c r="F522" t="s">
        <v>245</v>
      </c>
      <c r="G522" t="s">
        <v>19</v>
      </c>
      <c r="H522">
        <v>59576</v>
      </c>
      <c r="I522" t="s">
        <v>264</v>
      </c>
    </row>
    <row r="523" spans="1:9" x14ac:dyDescent="0.25">
      <c r="A523">
        <v>70369</v>
      </c>
      <c r="B523" t="s">
        <v>213</v>
      </c>
      <c r="C523" t="s">
        <v>238</v>
      </c>
      <c r="D523">
        <v>12</v>
      </c>
      <c r="E523">
        <v>0</v>
      </c>
      <c r="F523" t="s">
        <v>242</v>
      </c>
      <c r="G523" t="s">
        <v>158</v>
      </c>
      <c r="H523">
        <v>55247</v>
      </c>
      <c r="I523" t="s">
        <v>265</v>
      </c>
    </row>
    <row r="524" spans="1:9" x14ac:dyDescent="0.25">
      <c r="A524">
        <v>70369</v>
      </c>
      <c r="B524" t="s">
        <v>213</v>
      </c>
      <c r="C524" t="s">
        <v>238</v>
      </c>
      <c r="D524">
        <v>12</v>
      </c>
      <c r="E524">
        <v>0</v>
      </c>
      <c r="F524" t="s">
        <v>245</v>
      </c>
      <c r="G524" t="s">
        <v>19</v>
      </c>
      <c r="H524">
        <v>301696</v>
      </c>
      <c r="I524" t="s">
        <v>266</v>
      </c>
    </row>
    <row r="525" spans="1:9" x14ac:dyDescent="0.25">
      <c r="A525">
        <v>70369</v>
      </c>
      <c r="B525" t="s">
        <v>213</v>
      </c>
      <c r="C525" t="s">
        <v>238</v>
      </c>
      <c r="D525">
        <v>12</v>
      </c>
      <c r="E525">
        <v>0</v>
      </c>
      <c r="F525" t="s">
        <v>239</v>
      </c>
      <c r="G525" t="s">
        <v>12</v>
      </c>
      <c r="H525">
        <v>-3520119</v>
      </c>
      <c r="I525" t="s">
        <v>240</v>
      </c>
    </row>
    <row r="526" spans="1:9" x14ac:dyDescent="0.25">
      <c r="A526">
        <v>70369</v>
      </c>
      <c r="B526" t="s">
        <v>213</v>
      </c>
      <c r="C526" t="s">
        <v>238</v>
      </c>
      <c r="D526">
        <v>12</v>
      </c>
      <c r="E526">
        <v>0</v>
      </c>
      <c r="F526" t="s">
        <v>239</v>
      </c>
      <c r="G526" t="s">
        <v>13</v>
      </c>
      <c r="H526">
        <v>11789767</v>
      </c>
      <c r="I526" t="s">
        <v>241</v>
      </c>
    </row>
    <row r="527" spans="1:9" x14ac:dyDescent="0.25">
      <c r="A527">
        <v>70369</v>
      </c>
      <c r="B527" t="s">
        <v>213</v>
      </c>
      <c r="C527" t="s">
        <v>238</v>
      </c>
      <c r="D527">
        <v>12</v>
      </c>
      <c r="E527">
        <v>0</v>
      </c>
      <c r="F527" t="s">
        <v>242</v>
      </c>
      <c r="G527" t="s">
        <v>25</v>
      </c>
      <c r="H527">
        <v>5810</v>
      </c>
      <c r="I527" t="s">
        <v>243</v>
      </c>
    </row>
    <row r="528" spans="1:9" x14ac:dyDescent="0.25">
      <c r="A528">
        <v>70369</v>
      </c>
      <c r="B528" t="s">
        <v>213</v>
      </c>
      <c r="C528" t="s">
        <v>238</v>
      </c>
      <c r="D528">
        <v>12</v>
      </c>
      <c r="E528">
        <v>0</v>
      </c>
      <c r="F528" t="s">
        <v>245</v>
      </c>
      <c r="G528" t="s">
        <v>18</v>
      </c>
      <c r="H528">
        <v>375227</v>
      </c>
      <c r="I528" t="s">
        <v>246</v>
      </c>
    </row>
    <row r="529" spans="1:9" x14ac:dyDescent="0.25">
      <c r="A529">
        <v>70369</v>
      </c>
      <c r="B529" t="s">
        <v>213</v>
      </c>
      <c r="C529" t="s">
        <v>238</v>
      </c>
      <c r="D529">
        <v>12</v>
      </c>
      <c r="E529">
        <v>0</v>
      </c>
      <c r="F529" t="s">
        <v>242</v>
      </c>
      <c r="G529" t="s">
        <v>26</v>
      </c>
      <c r="H529">
        <v>64688</v>
      </c>
      <c r="I529" t="s">
        <v>247</v>
      </c>
    </row>
    <row r="530" spans="1:9" x14ac:dyDescent="0.25">
      <c r="A530">
        <v>70369</v>
      </c>
      <c r="B530" t="s">
        <v>213</v>
      </c>
      <c r="C530" t="s">
        <v>238</v>
      </c>
      <c r="D530">
        <v>12</v>
      </c>
      <c r="E530">
        <v>0</v>
      </c>
      <c r="F530" t="s">
        <v>239</v>
      </c>
      <c r="G530" t="s">
        <v>15</v>
      </c>
      <c r="H530">
        <v>548924</v>
      </c>
      <c r="I530" t="s">
        <v>248</v>
      </c>
    </row>
    <row r="531" spans="1:9" x14ac:dyDescent="0.25">
      <c r="A531">
        <v>70369</v>
      </c>
      <c r="B531" t="s">
        <v>213</v>
      </c>
      <c r="C531" t="s">
        <v>238</v>
      </c>
      <c r="D531">
        <v>12</v>
      </c>
      <c r="E531">
        <v>0</v>
      </c>
      <c r="F531" t="s">
        <v>242</v>
      </c>
      <c r="G531" t="s">
        <v>23</v>
      </c>
      <c r="H531">
        <v>79812</v>
      </c>
      <c r="I531" t="s">
        <v>249</v>
      </c>
    </row>
    <row r="532" spans="1:9" x14ac:dyDescent="0.25">
      <c r="A532">
        <v>70369</v>
      </c>
      <c r="B532" t="s">
        <v>213</v>
      </c>
      <c r="C532" t="s">
        <v>238</v>
      </c>
      <c r="D532">
        <v>12</v>
      </c>
      <c r="E532">
        <v>0</v>
      </c>
      <c r="F532" t="s">
        <v>242</v>
      </c>
      <c r="G532" t="s">
        <v>24</v>
      </c>
      <c r="H532">
        <v>148565</v>
      </c>
      <c r="I532" t="s">
        <v>250</v>
      </c>
    </row>
    <row r="533" spans="1:9" x14ac:dyDescent="0.25">
      <c r="A533">
        <v>70369</v>
      </c>
      <c r="B533" t="s">
        <v>213</v>
      </c>
      <c r="C533" t="s">
        <v>238</v>
      </c>
      <c r="D533">
        <v>12</v>
      </c>
      <c r="E533">
        <v>0</v>
      </c>
      <c r="F533" t="s">
        <v>245</v>
      </c>
      <c r="G533" t="s">
        <v>20</v>
      </c>
      <c r="H533">
        <v>-196257</v>
      </c>
      <c r="I533" t="s">
        <v>251</v>
      </c>
    </row>
    <row r="534" spans="1:9" x14ac:dyDescent="0.25">
      <c r="A534">
        <v>70369</v>
      </c>
      <c r="B534" t="s">
        <v>213</v>
      </c>
      <c r="C534" t="s">
        <v>238</v>
      </c>
      <c r="D534">
        <v>12</v>
      </c>
      <c r="E534">
        <v>0</v>
      </c>
      <c r="F534" t="s">
        <v>242</v>
      </c>
      <c r="G534" t="s">
        <v>26</v>
      </c>
      <c r="H534">
        <v>3542</v>
      </c>
      <c r="I534" t="s">
        <v>253</v>
      </c>
    </row>
    <row r="535" spans="1:9" x14ac:dyDescent="0.25">
      <c r="A535">
        <v>70369</v>
      </c>
      <c r="B535" t="s">
        <v>213</v>
      </c>
      <c r="C535" t="s">
        <v>238</v>
      </c>
      <c r="D535">
        <v>12</v>
      </c>
      <c r="E535">
        <v>0</v>
      </c>
      <c r="F535" t="s">
        <v>245</v>
      </c>
      <c r="G535" t="s">
        <v>20</v>
      </c>
      <c r="H535">
        <v>415759</v>
      </c>
      <c r="I535" t="s">
        <v>254</v>
      </c>
    </row>
    <row r="536" spans="1:9" x14ac:dyDescent="0.25">
      <c r="A536">
        <v>70369</v>
      </c>
      <c r="B536" t="s">
        <v>213</v>
      </c>
      <c r="C536" t="s">
        <v>238</v>
      </c>
      <c r="D536">
        <v>12</v>
      </c>
      <c r="E536">
        <v>0</v>
      </c>
      <c r="F536" t="s">
        <v>239</v>
      </c>
      <c r="G536" t="s">
        <v>148</v>
      </c>
      <c r="H536">
        <v>1947185</v>
      </c>
      <c r="I536" t="s">
        <v>255</v>
      </c>
    </row>
    <row r="537" spans="1:9" x14ac:dyDescent="0.25">
      <c r="A537">
        <v>70369</v>
      </c>
      <c r="B537" t="s">
        <v>213</v>
      </c>
      <c r="C537" t="s">
        <v>238</v>
      </c>
      <c r="D537">
        <v>12</v>
      </c>
      <c r="E537">
        <v>0</v>
      </c>
      <c r="F537" t="s">
        <v>242</v>
      </c>
      <c r="G537" t="s">
        <v>27</v>
      </c>
      <c r="H537">
        <v>7008841</v>
      </c>
      <c r="I537" t="s">
        <v>256</v>
      </c>
    </row>
    <row r="538" spans="1:9" x14ac:dyDescent="0.25">
      <c r="A538">
        <v>70369</v>
      </c>
      <c r="B538" t="s">
        <v>213</v>
      </c>
      <c r="C538" t="s">
        <v>238</v>
      </c>
      <c r="D538">
        <v>12</v>
      </c>
      <c r="E538">
        <v>0</v>
      </c>
      <c r="F538" t="s">
        <v>245</v>
      </c>
      <c r="G538" t="s">
        <v>152</v>
      </c>
      <c r="H538">
        <v>37524</v>
      </c>
      <c r="I538" t="s">
        <v>257</v>
      </c>
    </row>
    <row r="539" spans="1:9" x14ac:dyDescent="0.25">
      <c r="A539">
        <v>70370</v>
      </c>
      <c r="B539" t="s">
        <v>215</v>
      </c>
      <c r="C539" t="s">
        <v>238</v>
      </c>
      <c r="D539">
        <v>12</v>
      </c>
      <c r="E539">
        <v>0</v>
      </c>
      <c r="F539" t="s">
        <v>260</v>
      </c>
      <c r="G539" t="s">
        <v>260</v>
      </c>
      <c r="H539">
        <v>7018204</v>
      </c>
      <c r="I539" t="s">
        <v>261</v>
      </c>
    </row>
    <row r="540" spans="1:9" x14ac:dyDescent="0.25">
      <c r="A540">
        <v>70370</v>
      </c>
      <c r="B540" t="s">
        <v>215</v>
      </c>
      <c r="C540" t="s">
        <v>238</v>
      </c>
      <c r="D540">
        <v>12</v>
      </c>
      <c r="E540">
        <v>0</v>
      </c>
      <c r="F540" t="s">
        <v>245</v>
      </c>
      <c r="G540" t="s">
        <v>19</v>
      </c>
      <c r="H540">
        <v>344259</v>
      </c>
      <c r="I540" t="s">
        <v>262</v>
      </c>
    </row>
    <row r="541" spans="1:9" x14ac:dyDescent="0.25">
      <c r="A541">
        <v>70370</v>
      </c>
      <c r="B541" t="s">
        <v>215</v>
      </c>
      <c r="C541" t="s">
        <v>238</v>
      </c>
      <c r="D541">
        <v>12</v>
      </c>
      <c r="E541">
        <v>0</v>
      </c>
      <c r="F541" t="s">
        <v>245</v>
      </c>
      <c r="G541" t="s">
        <v>16</v>
      </c>
      <c r="H541">
        <v>1403</v>
      </c>
      <c r="I541" t="s">
        <v>263</v>
      </c>
    </row>
    <row r="542" spans="1:9" x14ac:dyDescent="0.25">
      <c r="A542">
        <v>70370</v>
      </c>
      <c r="B542" t="s">
        <v>215</v>
      </c>
      <c r="C542" t="s">
        <v>238</v>
      </c>
      <c r="D542">
        <v>12</v>
      </c>
      <c r="E542">
        <v>0</v>
      </c>
      <c r="F542" t="s">
        <v>245</v>
      </c>
      <c r="G542" t="s">
        <v>19</v>
      </c>
      <c r="H542">
        <v>45792</v>
      </c>
      <c r="I542" t="s">
        <v>264</v>
      </c>
    </row>
    <row r="543" spans="1:9" x14ac:dyDescent="0.25">
      <c r="A543">
        <v>70370</v>
      </c>
      <c r="B543" t="s">
        <v>215</v>
      </c>
      <c r="C543" t="s">
        <v>238</v>
      </c>
      <c r="D543">
        <v>12</v>
      </c>
      <c r="E543">
        <v>0</v>
      </c>
      <c r="F543" t="s">
        <v>242</v>
      </c>
      <c r="G543" t="s">
        <v>158</v>
      </c>
      <c r="H543">
        <v>43747</v>
      </c>
      <c r="I543" t="s">
        <v>265</v>
      </c>
    </row>
    <row r="544" spans="1:9" x14ac:dyDescent="0.25">
      <c r="A544">
        <v>70370</v>
      </c>
      <c r="B544" t="s">
        <v>215</v>
      </c>
      <c r="C544" t="s">
        <v>238</v>
      </c>
      <c r="D544">
        <v>12</v>
      </c>
      <c r="E544">
        <v>0</v>
      </c>
      <c r="F544" t="s">
        <v>245</v>
      </c>
      <c r="G544" t="s">
        <v>19</v>
      </c>
      <c r="H544">
        <v>97813</v>
      </c>
      <c r="I544" t="s">
        <v>266</v>
      </c>
    </row>
    <row r="545" spans="1:9" x14ac:dyDescent="0.25">
      <c r="A545">
        <v>70370</v>
      </c>
      <c r="B545" t="s">
        <v>215</v>
      </c>
      <c r="C545" t="s">
        <v>238</v>
      </c>
      <c r="D545">
        <v>12</v>
      </c>
      <c r="E545">
        <v>0</v>
      </c>
      <c r="F545" t="s">
        <v>245</v>
      </c>
      <c r="G545" t="s">
        <v>19</v>
      </c>
      <c r="H545">
        <v>48306</v>
      </c>
      <c r="I545" t="s">
        <v>259</v>
      </c>
    </row>
    <row r="546" spans="1:9" x14ac:dyDescent="0.25">
      <c r="A546">
        <v>70370</v>
      </c>
      <c r="B546" t="s">
        <v>215</v>
      </c>
      <c r="C546" t="s">
        <v>238</v>
      </c>
      <c r="D546">
        <v>12</v>
      </c>
      <c r="E546">
        <v>0</v>
      </c>
      <c r="F546" t="s">
        <v>239</v>
      </c>
      <c r="G546" t="s">
        <v>12</v>
      </c>
      <c r="H546">
        <v>-2921746</v>
      </c>
      <c r="I546" t="s">
        <v>240</v>
      </c>
    </row>
    <row r="547" spans="1:9" x14ac:dyDescent="0.25">
      <c r="A547">
        <v>70370</v>
      </c>
      <c r="B547" t="s">
        <v>215</v>
      </c>
      <c r="C547" t="s">
        <v>238</v>
      </c>
      <c r="D547">
        <v>12</v>
      </c>
      <c r="E547">
        <v>0</v>
      </c>
      <c r="F547" t="s">
        <v>239</v>
      </c>
      <c r="G547" t="s">
        <v>13</v>
      </c>
      <c r="H547">
        <v>10153070</v>
      </c>
      <c r="I547" t="s">
        <v>241</v>
      </c>
    </row>
    <row r="548" spans="1:9" x14ac:dyDescent="0.25">
      <c r="A548">
        <v>70370</v>
      </c>
      <c r="B548" t="s">
        <v>215</v>
      </c>
      <c r="C548" t="s">
        <v>238</v>
      </c>
      <c r="D548">
        <v>12</v>
      </c>
      <c r="E548">
        <v>0</v>
      </c>
      <c r="F548" t="s">
        <v>242</v>
      </c>
      <c r="G548" t="s">
        <v>25</v>
      </c>
      <c r="H548">
        <v>10658</v>
      </c>
      <c r="I548" t="s">
        <v>243</v>
      </c>
    </row>
    <row r="549" spans="1:9" x14ac:dyDescent="0.25">
      <c r="A549">
        <v>70370</v>
      </c>
      <c r="B549" t="s">
        <v>215</v>
      </c>
      <c r="C549" t="s">
        <v>238</v>
      </c>
      <c r="D549">
        <v>12</v>
      </c>
      <c r="E549">
        <v>0</v>
      </c>
      <c r="F549" t="s">
        <v>245</v>
      </c>
      <c r="G549" t="s">
        <v>18</v>
      </c>
      <c r="H549">
        <v>153413</v>
      </c>
      <c r="I549" t="s">
        <v>246</v>
      </c>
    </row>
    <row r="550" spans="1:9" x14ac:dyDescent="0.25">
      <c r="A550">
        <v>70370</v>
      </c>
      <c r="B550" t="s">
        <v>215</v>
      </c>
      <c r="C550" t="s">
        <v>238</v>
      </c>
      <c r="D550">
        <v>12</v>
      </c>
      <c r="E550">
        <v>0</v>
      </c>
      <c r="F550" t="s">
        <v>242</v>
      </c>
      <c r="G550" t="s">
        <v>26</v>
      </c>
      <c r="H550">
        <v>67249</v>
      </c>
      <c r="I550" t="s">
        <v>247</v>
      </c>
    </row>
    <row r="551" spans="1:9" x14ac:dyDescent="0.25">
      <c r="A551">
        <v>70370</v>
      </c>
      <c r="B551" t="s">
        <v>215</v>
      </c>
      <c r="C551" t="s">
        <v>238</v>
      </c>
      <c r="D551">
        <v>12</v>
      </c>
      <c r="E551">
        <v>0</v>
      </c>
      <c r="F551" t="s">
        <v>239</v>
      </c>
      <c r="G551" t="s">
        <v>15</v>
      </c>
      <c r="H551">
        <v>335902</v>
      </c>
      <c r="I551" t="s">
        <v>248</v>
      </c>
    </row>
    <row r="552" spans="1:9" x14ac:dyDescent="0.25">
      <c r="A552">
        <v>70370</v>
      </c>
      <c r="B552" t="s">
        <v>215</v>
      </c>
      <c r="C552" t="s">
        <v>238</v>
      </c>
      <c r="D552">
        <v>12</v>
      </c>
      <c r="E552">
        <v>0</v>
      </c>
      <c r="F552" t="s">
        <v>242</v>
      </c>
      <c r="G552" t="s">
        <v>23</v>
      </c>
      <c r="H552">
        <v>66694</v>
      </c>
      <c r="I552" t="s">
        <v>249</v>
      </c>
    </row>
    <row r="553" spans="1:9" x14ac:dyDescent="0.25">
      <c r="A553">
        <v>70370</v>
      </c>
      <c r="B553" t="s">
        <v>215</v>
      </c>
      <c r="C553" t="s">
        <v>238</v>
      </c>
      <c r="D553">
        <v>12</v>
      </c>
      <c r="E553">
        <v>0</v>
      </c>
      <c r="F553" t="s">
        <v>242</v>
      </c>
      <c r="G553" t="s">
        <v>24</v>
      </c>
      <c r="H553">
        <v>13746</v>
      </c>
      <c r="I553" t="s">
        <v>250</v>
      </c>
    </row>
    <row r="554" spans="1:9" x14ac:dyDescent="0.25">
      <c r="A554">
        <v>70370</v>
      </c>
      <c r="B554" t="s">
        <v>215</v>
      </c>
      <c r="C554" t="s">
        <v>238</v>
      </c>
      <c r="D554">
        <v>12</v>
      </c>
      <c r="E554">
        <v>0</v>
      </c>
      <c r="F554" t="s">
        <v>245</v>
      </c>
      <c r="G554" t="s">
        <v>20</v>
      </c>
      <c r="H554">
        <v>-156006</v>
      </c>
      <c r="I554" t="s">
        <v>251</v>
      </c>
    </row>
    <row r="555" spans="1:9" x14ac:dyDescent="0.25">
      <c r="A555">
        <v>70370</v>
      </c>
      <c r="B555" t="s">
        <v>215</v>
      </c>
      <c r="C555" t="s">
        <v>238</v>
      </c>
      <c r="D555">
        <v>12</v>
      </c>
      <c r="E555">
        <v>0</v>
      </c>
      <c r="F555" t="s">
        <v>242</v>
      </c>
      <c r="G555" t="s">
        <v>26</v>
      </c>
      <c r="H555">
        <v>2091</v>
      </c>
      <c r="I555" t="s">
        <v>253</v>
      </c>
    </row>
    <row r="556" spans="1:9" x14ac:dyDescent="0.25">
      <c r="A556">
        <v>70370</v>
      </c>
      <c r="B556" t="s">
        <v>215</v>
      </c>
      <c r="C556" t="s">
        <v>238</v>
      </c>
      <c r="D556">
        <v>12</v>
      </c>
      <c r="E556">
        <v>0</v>
      </c>
      <c r="F556" t="s">
        <v>245</v>
      </c>
      <c r="G556" t="s">
        <v>20</v>
      </c>
      <c r="H556">
        <v>242988</v>
      </c>
      <c r="I556" t="s">
        <v>254</v>
      </c>
    </row>
    <row r="557" spans="1:9" x14ac:dyDescent="0.25">
      <c r="A557">
        <v>70370</v>
      </c>
      <c r="B557" t="s">
        <v>215</v>
      </c>
      <c r="C557" t="s">
        <v>238</v>
      </c>
      <c r="D557">
        <v>12</v>
      </c>
      <c r="E557">
        <v>0</v>
      </c>
      <c r="F557" t="s">
        <v>239</v>
      </c>
      <c r="G557" t="s">
        <v>148</v>
      </c>
      <c r="H557">
        <v>784640</v>
      </c>
      <c r="I557" t="s">
        <v>255</v>
      </c>
    </row>
    <row r="558" spans="1:9" x14ac:dyDescent="0.25">
      <c r="A558">
        <v>70370</v>
      </c>
      <c r="B558" t="s">
        <v>215</v>
      </c>
      <c r="C558" t="s">
        <v>238</v>
      </c>
      <c r="D558">
        <v>12</v>
      </c>
      <c r="E558">
        <v>0</v>
      </c>
      <c r="F558" t="s">
        <v>242</v>
      </c>
      <c r="G558" t="s">
        <v>27</v>
      </c>
      <c r="H558">
        <v>2174861</v>
      </c>
      <c r="I558" t="s">
        <v>256</v>
      </c>
    </row>
    <row r="559" spans="1:9" x14ac:dyDescent="0.25">
      <c r="A559">
        <v>70370</v>
      </c>
      <c r="B559" t="s">
        <v>215</v>
      </c>
      <c r="C559" t="s">
        <v>238</v>
      </c>
      <c r="D559">
        <v>12</v>
      </c>
      <c r="E559">
        <v>0</v>
      </c>
      <c r="F559" t="s">
        <v>245</v>
      </c>
      <c r="G559" t="s">
        <v>16</v>
      </c>
      <c r="H559">
        <v>2267</v>
      </c>
      <c r="I559" t="s">
        <v>268</v>
      </c>
    </row>
    <row r="560" spans="1:9" x14ac:dyDescent="0.25">
      <c r="A560">
        <v>70370</v>
      </c>
      <c r="B560" t="s">
        <v>215</v>
      </c>
      <c r="C560" t="s">
        <v>238</v>
      </c>
      <c r="D560">
        <v>12</v>
      </c>
      <c r="E560">
        <v>0</v>
      </c>
      <c r="F560" t="s">
        <v>245</v>
      </c>
      <c r="G560" t="s">
        <v>152</v>
      </c>
      <c r="H560">
        <v>53608</v>
      </c>
      <c r="I560" t="s">
        <v>257</v>
      </c>
    </row>
    <row r="561" spans="1:9" x14ac:dyDescent="0.25">
      <c r="A561">
        <v>70370</v>
      </c>
      <c r="B561" t="s">
        <v>215</v>
      </c>
      <c r="C561" t="s">
        <v>238</v>
      </c>
      <c r="D561">
        <v>12</v>
      </c>
      <c r="E561">
        <v>0</v>
      </c>
      <c r="F561" t="s">
        <v>245</v>
      </c>
      <c r="G561" t="s">
        <v>16</v>
      </c>
      <c r="H561">
        <v>2965</v>
      </c>
      <c r="I561" t="s">
        <v>258</v>
      </c>
    </row>
    <row r="562" spans="1:9" x14ac:dyDescent="0.25">
      <c r="A562">
        <v>70371</v>
      </c>
      <c r="B562" t="s">
        <v>217</v>
      </c>
      <c r="C562" t="s">
        <v>238</v>
      </c>
      <c r="D562">
        <v>12</v>
      </c>
      <c r="E562">
        <v>0</v>
      </c>
      <c r="F562" t="s">
        <v>260</v>
      </c>
      <c r="G562" t="s">
        <v>260</v>
      </c>
      <c r="H562">
        <v>-770</v>
      </c>
      <c r="I562" t="s">
        <v>272</v>
      </c>
    </row>
    <row r="563" spans="1:9" x14ac:dyDescent="0.25">
      <c r="A563">
        <v>70371</v>
      </c>
      <c r="B563" t="s">
        <v>217</v>
      </c>
      <c r="C563" t="s">
        <v>238</v>
      </c>
      <c r="D563">
        <v>12</v>
      </c>
      <c r="E563">
        <v>0</v>
      </c>
      <c r="F563" t="s">
        <v>239</v>
      </c>
      <c r="G563" t="s">
        <v>12</v>
      </c>
      <c r="H563">
        <v>-1603192</v>
      </c>
      <c r="I563" t="s">
        <v>240</v>
      </c>
    </row>
    <row r="564" spans="1:9" x14ac:dyDescent="0.25">
      <c r="A564">
        <v>70371</v>
      </c>
      <c r="B564" t="s">
        <v>217</v>
      </c>
      <c r="C564" t="s">
        <v>238</v>
      </c>
      <c r="D564">
        <v>12</v>
      </c>
      <c r="E564">
        <v>0</v>
      </c>
      <c r="F564" t="s">
        <v>239</v>
      </c>
      <c r="G564" t="s">
        <v>13</v>
      </c>
      <c r="H564">
        <v>7320156</v>
      </c>
      <c r="I564" t="s">
        <v>241</v>
      </c>
    </row>
    <row r="565" spans="1:9" x14ac:dyDescent="0.25">
      <c r="A565">
        <v>70371</v>
      </c>
      <c r="B565" t="s">
        <v>217</v>
      </c>
      <c r="C565" t="s">
        <v>238</v>
      </c>
      <c r="D565">
        <v>12</v>
      </c>
      <c r="E565">
        <v>0</v>
      </c>
      <c r="F565" t="s">
        <v>242</v>
      </c>
      <c r="G565" t="s">
        <v>25</v>
      </c>
      <c r="H565">
        <v>11113</v>
      </c>
      <c r="I565" t="s">
        <v>243</v>
      </c>
    </row>
    <row r="566" spans="1:9" x14ac:dyDescent="0.25">
      <c r="A566">
        <v>70371</v>
      </c>
      <c r="B566" t="s">
        <v>217</v>
      </c>
      <c r="C566" t="s">
        <v>238</v>
      </c>
      <c r="D566">
        <v>12</v>
      </c>
      <c r="E566">
        <v>0</v>
      </c>
      <c r="F566" t="s">
        <v>245</v>
      </c>
      <c r="G566" t="s">
        <v>18</v>
      </c>
      <c r="H566">
        <v>242053</v>
      </c>
      <c r="I566" t="s">
        <v>246</v>
      </c>
    </row>
    <row r="567" spans="1:9" x14ac:dyDescent="0.25">
      <c r="A567">
        <v>70371</v>
      </c>
      <c r="B567" t="s">
        <v>217</v>
      </c>
      <c r="C567" t="s">
        <v>238</v>
      </c>
      <c r="D567">
        <v>12</v>
      </c>
      <c r="E567">
        <v>0</v>
      </c>
      <c r="F567" t="s">
        <v>242</v>
      </c>
      <c r="G567" t="s">
        <v>26</v>
      </c>
      <c r="H567">
        <v>51108</v>
      </c>
      <c r="I567" t="s">
        <v>247</v>
      </c>
    </row>
    <row r="568" spans="1:9" x14ac:dyDescent="0.25">
      <c r="A568">
        <v>70371</v>
      </c>
      <c r="B568" t="s">
        <v>217</v>
      </c>
      <c r="C568" t="s">
        <v>238</v>
      </c>
      <c r="D568">
        <v>12</v>
      </c>
      <c r="E568">
        <v>0</v>
      </c>
      <c r="F568" t="s">
        <v>239</v>
      </c>
      <c r="G568" t="s">
        <v>15</v>
      </c>
      <c r="H568">
        <v>256597</v>
      </c>
      <c r="I568" t="s">
        <v>248</v>
      </c>
    </row>
    <row r="569" spans="1:9" x14ac:dyDescent="0.25">
      <c r="A569">
        <v>70371</v>
      </c>
      <c r="B569" t="s">
        <v>217</v>
      </c>
      <c r="C569" t="s">
        <v>238</v>
      </c>
      <c r="D569">
        <v>12</v>
      </c>
      <c r="E569">
        <v>0</v>
      </c>
      <c r="F569" t="s">
        <v>242</v>
      </c>
      <c r="G569" t="s">
        <v>23</v>
      </c>
      <c r="H569">
        <v>49024</v>
      </c>
      <c r="I569" t="s">
        <v>249</v>
      </c>
    </row>
    <row r="570" spans="1:9" x14ac:dyDescent="0.25">
      <c r="A570">
        <v>70371</v>
      </c>
      <c r="B570" t="s">
        <v>217</v>
      </c>
      <c r="C570" t="s">
        <v>238</v>
      </c>
      <c r="D570">
        <v>12</v>
      </c>
      <c r="E570">
        <v>0</v>
      </c>
      <c r="F570" t="s">
        <v>242</v>
      </c>
      <c r="G570" t="s">
        <v>24</v>
      </c>
      <c r="H570">
        <v>89350</v>
      </c>
      <c r="I570" t="s">
        <v>250</v>
      </c>
    </row>
    <row r="571" spans="1:9" x14ac:dyDescent="0.25">
      <c r="A571">
        <v>70371</v>
      </c>
      <c r="B571" t="s">
        <v>217</v>
      </c>
      <c r="C571" t="s">
        <v>238</v>
      </c>
      <c r="D571">
        <v>12</v>
      </c>
      <c r="E571">
        <v>0</v>
      </c>
      <c r="F571" t="s">
        <v>245</v>
      </c>
      <c r="G571" t="s">
        <v>20</v>
      </c>
      <c r="H571">
        <v>-43503</v>
      </c>
      <c r="I571" t="s">
        <v>251</v>
      </c>
    </row>
    <row r="572" spans="1:9" x14ac:dyDescent="0.25">
      <c r="A572">
        <v>70371</v>
      </c>
      <c r="B572" t="s">
        <v>217</v>
      </c>
      <c r="C572" t="s">
        <v>238</v>
      </c>
      <c r="D572">
        <v>12</v>
      </c>
      <c r="E572">
        <v>0</v>
      </c>
      <c r="F572" t="s">
        <v>242</v>
      </c>
      <c r="G572" t="s">
        <v>22</v>
      </c>
      <c r="H572">
        <v>232</v>
      </c>
      <c r="I572" t="s">
        <v>252</v>
      </c>
    </row>
    <row r="573" spans="1:9" x14ac:dyDescent="0.25">
      <c r="A573">
        <v>70371</v>
      </c>
      <c r="B573" t="s">
        <v>217</v>
      </c>
      <c r="C573" t="s">
        <v>238</v>
      </c>
      <c r="D573">
        <v>12</v>
      </c>
      <c r="E573">
        <v>0</v>
      </c>
      <c r="F573" t="s">
        <v>242</v>
      </c>
      <c r="G573" t="s">
        <v>26</v>
      </c>
      <c r="H573">
        <v>1834</v>
      </c>
      <c r="I573" t="s">
        <v>253</v>
      </c>
    </row>
    <row r="574" spans="1:9" x14ac:dyDescent="0.25">
      <c r="A574">
        <v>70371</v>
      </c>
      <c r="B574" t="s">
        <v>217</v>
      </c>
      <c r="C574" t="s">
        <v>238</v>
      </c>
      <c r="D574">
        <v>12</v>
      </c>
      <c r="E574">
        <v>0</v>
      </c>
      <c r="F574" t="s">
        <v>245</v>
      </c>
      <c r="G574" t="s">
        <v>20</v>
      </c>
      <c r="H574">
        <v>278946</v>
      </c>
      <c r="I574" t="s">
        <v>254</v>
      </c>
    </row>
    <row r="575" spans="1:9" x14ac:dyDescent="0.25">
      <c r="A575">
        <v>70371</v>
      </c>
      <c r="B575" t="s">
        <v>217</v>
      </c>
      <c r="C575" t="s">
        <v>238</v>
      </c>
      <c r="D575">
        <v>12</v>
      </c>
      <c r="E575">
        <v>0</v>
      </c>
      <c r="F575" t="s">
        <v>239</v>
      </c>
      <c r="G575" t="s">
        <v>148</v>
      </c>
      <c r="H575">
        <v>776886</v>
      </c>
      <c r="I575" t="s">
        <v>255</v>
      </c>
    </row>
    <row r="576" spans="1:9" x14ac:dyDescent="0.25">
      <c r="A576">
        <v>70371</v>
      </c>
      <c r="B576" t="s">
        <v>217</v>
      </c>
      <c r="C576" t="s">
        <v>238</v>
      </c>
      <c r="D576">
        <v>12</v>
      </c>
      <c r="E576">
        <v>0</v>
      </c>
      <c r="F576" t="s">
        <v>242</v>
      </c>
      <c r="G576" t="s">
        <v>27</v>
      </c>
      <c r="H576">
        <v>6614964</v>
      </c>
      <c r="I576" t="s">
        <v>256</v>
      </c>
    </row>
    <row r="577" spans="1:9" x14ac:dyDescent="0.25">
      <c r="A577">
        <v>70371</v>
      </c>
      <c r="B577" t="s">
        <v>217</v>
      </c>
      <c r="C577" t="s">
        <v>238</v>
      </c>
      <c r="D577">
        <v>12</v>
      </c>
      <c r="E577">
        <v>0</v>
      </c>
      <c r="F577" t="s">
        <v>245</v>
      </c>
      <c r="G577" t="s">
        <v>16</v>
      </c>
      <c r="H577">
        <v>2971</v>
      </c>
      <c r="I577" t="s">
        <v>258</v>
      </c>
    </row>
    <row r="578" spans="1:9" x14ac:dyDescent="0.25">
      <c r="A578">
        <v>70371</v>
      </c>
      <c r="B578" t="s">
        <v>217</v>
      </c>
      <c r="C578" t="s">
        <v>238</v>
      </c>
      <c r="D578">
        <v>12</v>
      </c>
      <c r="E578">
        <v>0</v>
      </c>
      <c r="F578" t="s">
        <v>245</v>
      </c>
      <c r="G578" t="s">
        <v>19</v>
      </c>
      <c r="H578">
        <v>28494</v>
      </c>
      <c r="I578" t="s">
        <v>259</v>
      </c>
    </row>
    <row r="579" spans="1:9" x14ac:dyDescent="0.25">
      <c r="A579">
        <v>70371</v>
      </c>
      <c r="B579" t="s">
        <v>217</v>
      </c>
      <c r="C579" t="s">
        <v>238</v>
      </c>
      <c r="D579">
        <v>12</v>
      </c>
      <c r="E579">
        <v>0</v>
      </c>
      <c r="F579" t="s">
        <v>260</v>
      </c>
      <c r="G579" t="s">
        <v>260</v>
      </c>
      <c r="H579">
        <v>1039535</v>
      </c>
      <c r="I579" t="s">
        <v>261</v>
      </c>
    </row>
    <row r="580" spans="1:9" x14ac:dyDescent="0.25">
      <c r="A580">
        <v>70371</v>
      </c>
      <c r="B580" t="s">
        <v>217</v>
      </c>
      <c r="C580" t="s">
        <v>238</v>
      </c>
      <c r="D580">
        <v>12</v>
      </c>
      <c r="E580">
        <v>0</v>
      </c>
      <c r="F580" t="s">
        <v>245</v>
      </c>
      <c r="G580" t="s">
        <v>19</v>
      </c>
      <c r="H580">
        <v>232929</v>
      </c>
      <c r="I580" t="s">
        <v>262</v>
      </c>
    </row>
    <row r="581" spans="1:9" x14ac:dyDescent="0.25">
      <c r="A581">
        <v>70371</v>
      </c>
      <c r="B581" t="s">
        <v>217</v>
      </c>
      <c r="C581" t="s">
        <v>238</v>
      </c>
      <c r="D581">
        <v>12</v>
      </c>
      <c r="E581">
        <v>0</v>
      </c>
      <c r="F581" t="s">
        <v>245</v>
      </c>
      <c r="G581" t="s">
        <v>16</v>
      </c>
      <c r="H581">
        <v>-31</v>
      </c>
      <c r="I581" t="s">
        <v>263</v>
      </c>
    </row>
    <row r="582" spans="1:9" x14ac:dyDescent="0.25">
      <c r="A582">
        <v>70371</v>
      </c>
      <c r="B582" t="s">
        <v>217</v>
      </c>
      <c r="C582" t="s">
        <v>238</v>
      </c>
      <c r="D582">
        <v>12</v>
      </c>
      <c r="E582">
        <v>0</v>
      </c>
      <c r="F582" t="s">
        <v>245</v>
      </c>
      <c r="G582" t="s">
        <v>19</v>
      </c>
      <c r="H582">
        <v>50759</v>
      </c>
      <c r="I582" t="s">
        <v>264</v>
      </c>
    </row>
    <row r="583" spans="1:9" x14ac:dyDescent="0.25">
      <c r="A583">
        <v>70371</v>
      </c>
      <c r="B583" t="s">
        <v>217</v>
      </c>
      <c r="C583" t="s">
        <v>238</v>
      </c>
      <c r="D583">
        <v>12</v>
      </c>
      <c r="E583">
        <v>0</v>
      </c>
      <c r="F583" t="s">
        <v>242</v>
      </c>
      <c r="G583" t="s">
        <v>158</v>
      </c>
      <c r="H583">
        <v>48552</v>
      </c>
      <c r="I583" t="s">
        <v>265</v>
      </c>
    </row>
    <row r="584" spans="1:9" x14ac:dyDescent="0.25">
      <c r="A584">
        <v>70371</v>
      </c>
      <c r="B584" t="s">
        <v>217</v>
      </c>
      <c r="C584" t="s">
        <v>238</v>
      </c>
      <c r="D584">
        <v>12</v>
      </c>
      <c r="E584">
        <v>0</v>
      </c>
      <c r="F584" t="s">
        <v>245</v>
      </c>
      <c r="G584" t="s">
        <v>19</v>
      </c>
      <c r="H584">
        <v>186543</v>
      </c>
      <c r="I584" t="s">
        <v>266</v>
      </c>
    </row>
    <row r="585" spans="1:9" x14ac:dyDescent="0.25">
      <c r="A585">
        <v>70371</v>
      </c>
      <c r="B585" t="s">
        <v>217</v>
      </c>
      <c r="C585" t="s">
        <v>238</v>
      </c>
      <c r="D585">
        <v>12</v>
      </c>
      <c r="E585">
        <v>0</v>
      </c>
      <c r="F585" t="s">
        <v>245</v>
      </c>
      <c r="G585" t="s">
        <v>152</v>
      </c>
      <c r="H585">
        <v>39806</v>
      </c>
      <c r="I585" t="s">
        <v>257</v>
      </c>
    </row>
    <row r="586" spans="1:9" x14ac:dyDescent="0.25">
      <c r="A586">
        <v>70371</v>
      </c>
      <c r="B586" t="s">
        <v>217</v>
      </c>
      <c r="C586" t="s">
        <v>238</v>
      </c>
      <c r="D586">
        <v>12</v>
      </c>
      <c r="E586">
        <v>0</v>
      </c>
      <c r="F586" t="s">
        <v>242</v>
      </c>
      <c r="G586" t="s">
        <v>137</v>
      </c>
      <c r="H586">
        <v>37587</v>
      </c>
      <c r="I586" t="s">
        <v>273</v>
      </c>
    </row>
    <row r="587" spans="1:9" x14ac:dyDescent="0.25">
      <c r="A587">
        <v>70372</v>
      </c>
      <c r="B587" t="s">
        <v>219</v>
      </c>
      <c r="C587" t="s">
        <v>238</v>
      </c>
      <c r="D587">
        <v>12</v>
      </c>
      <c r="E587">
        <v>0</v>
      </c>
      <c r="F587" t="s">
        <v>245</v>
      </c>
      <c r="G587" t="s">
        <v>16</v>
      </c>
      <c r="H587">
        <v>1199</v>
      </c>
      <c r="I587" t="s">
        <v>268</v>
      </c>
    </row>
    <row r="588" spans="1:9" x14ac:dyDescent="0.25">
      <c r="A588">
        <v>70372</v>
      </c>
      <c r="B588" t="s">
        <v>219</v>
      </c>
      <c r="C588" t="s">
        <v>238</v>
      </c>
      <c r="D588">
        <v>12</v>
      </c>
      <c r="E588">
        <v>0</v>
      </c>
      <c r="F588" t="s">
        <v>245</v>
      </c>
      <c r="G588" t="s">
        <v>152</v>
      </c>
      <c r="H588">
        <v>29617</v>
      </c>
      <c r="I588" t="s">
        <v>257</v>
      </c>
    </row>
    <row r="589" spans="1:9" x14ac:dyDescent="0.25">
      <c r="A589">
        <v>70372</v>
      </c>
      <c r="B589" t="s">
        <v>219</v>
      </c>
      <c r="C589" t="s">
        <v>238</v>
      </c>
      <c r="D589">
        <v>12</v>
      </c>
      <c r="E589">
        <v>0</v>
      </c>
      <c r="F589" t="s">
        <v>245</v>
      </c>
      <c r="G589" t="s">
        <v>16</v>
      </c>
      <c r="H589">
        <v>2651</v>
      </c>
      <c r="I589" t="s">
        <v>258</v>
      </c>
    </row>
    <row r="590" spans="1:9" x14ac:dyDescent="0.25">
      <c r="A590">
        <v>70372</v>
      </c>
      <c r="B590" t="s">
        <v>219</v>
      </c>
      <c r="C590" t="s">
        <v>238</v>
      </c>
      <c r="D590">
        <v>12</v>
      </c>
      <c r="E590">
        <v>0</v>
      </c>
      <c r="F590" t="s">
        <v>245</v>
      </c>
      <c r="G590" t="s">
        <v>19</v>
      </c>
      <c r="H590">
        <v>29115</v>
      </c>
      <c r="I590" t="s">
        <v>259</v>
      </c>
    </row>
    <row r="591" spans="1:9" x14ac:dyDescent="0.25">
      <c r="A591">
        <v>70372</v>
      </c>
      <c r="B591" t="s">
        <v>219</v>
      </c>
      <c r="C591" t="s">
        <v>238</v>
      </c>
      <c r="D591">
        <v>12</v>
      </c>
      <c r="E591">
        <v>0</v>
      </c>
      <c r="F591" t="s">
        <v>260</v>
      </c>
      <c r="G591" t="s">
        <v>260</v>
      </c>
      <c r="H591">
        <v>6014568</v>
      </c>
      <c r="I591" t="s">
        <v>261</v>
      </c>
    </row>
    <row r="592" spans="1:9" x14ac:dyDescent="0.25">
      <c r="A592">
        <v>70372</v>
      </c>
      <c r="B592" t="s">
        <v>219</v>
      </c>
      <c r="C592" t="s">
        <v>238</v>
      </c>
      <c r="D592">
        <v>12</v>
      </c>
      <c r="E592">
        <v>0</v>
      </c>
      <c r="F592" t="s">
        <v>245</v>
      </c>
      <c r="G592" t="s">
        <v>19</v>
      </c>
      <c r="H592">
        <v>199940</v>
      </c>
      <c r="I592" t="s">
        <v>262</v>
      </c>
    </row>
    <row r="593" spans="1:9" x14ac:dyDescent="0.25">
      <c r="A593">
        <v>70372</v>
      </c>
      <c r="B593" t="s">
        <v>219</v>
      </c>
      <c r="C593" t="s">
        <v>238</v>
      </c>
      <c r="D593">
        <v>12</v>
      </c>
      <c r="E593">
        <v>0</v>
      </c>
      <c r="F593" t="s">
        <v>245</v>
      </c>
      <c r="G593" t="s">
        <v>16</v>
      </c>
      <c r="H593">
        <v>402</v>
      </c>
      <c r="I593" t="s">
        <v>263</v>
      </c>
    </row>
    <row r="594" spans="1:9" x14ac:dyDescent="0.25">
      <c r="A594">
        <v>70372</v>
      </c>
      <c r="B594" t="s">
        <v>219</v>
      </c>
      <c r="C594" t="s">
        <v>238</v>
      </c>
      <c r="D594">
        <v>12</v>
      </c>
      <c r="E594">
        <v>0</v>
      </c>
      <c r="F594" t="s">
        <v>242</v>
      </c>
      <c r="G594" t="s">
        <v>27</v>
      </c>
      <c r="H594">
        <v>1360139</v>
      </c>
      <c r="I594" t="s">
        <v>256</v>
      </c>
    </row>
    <row r="595" spans="1:9" x14ac:dyDescent="0.25">
      <c r="A595">
        <v>70372</v>
      </c>
      <c r="B595" t="s">
        <v>219</v>
      </c>
      <c r="C595" t="s">
        <v>238</v>
      </c>
      <c r="D595">
        <v>12</v>
      </c>
      <c r="E595">
        <v>0</v>
      </c>
      <c r="F595" t="s">
        <v>245</v>
      </c>
      <c r="G595" t="s">
        <v>19</v>
      </c>
      <c r="H595">
        <v>41784</v>
      </c>
      <c r="I595" t="s">
        <v>264</v>
      </c>
    </row>
    <row r="596" spans="1:9" x14ac:dyDescent="0.25">
      <c r="A596">
        <v>70372</v>
      </c>
      <c r="B596" t="s">
        <v>219</v>
      </c>
      <c r="C596" t="s">
        <v>238</v>
      </c>
      <c r="D596">
        <v>12</v>
      </c>
      <c r="E596">
        <v>0</v>
      </c>
      <c r="F596" t="s">
        <v>242</v>
      </c>
      <c r="G596" t="s">
        <v>158</v>
      </c>
      <c r="H596">
        <v>39640</v>
      </c>
      <c r="I596" t="s">
        <v>265</v>
      </c>
    </row>
    <row r="597" spans="1:9" x14ac:dyDescent="0.25">
      <c r="A597">
        <v>70372</v>
      </c>
      <c r="B597" t="s">
        <v>219</v>
      </c>
      <c r="C597" t="s">
        <v>238</v>
      </c>
      <c r="D597">
        <v>12</v>
      </c>
      <c r="E597">
        <v>0</v>
      </c>
      <c r="F597" t="s">
        <v>245</v>
      </c>
      <c r="G597" t="s">
        <v>19</v>
      </c>
      <c r="H597">
        <v>240704</v>
      </c>
      <c r="I597" t="s">
        <v>266</v>
      </c>
    </row>
    <row r="598" spans="1:9" x14ac:dyDescent="0.25">
      <c r="A598">
        <v>70372</v>
      </c>
      <c r="B598" t="s">
        <v>219</v>
      </c>
      <c r="C598" t="s">
        <v>238</v>
      </c>
      <c r="D598">
        <v>12</v>
      </c>
      <c r="E598">
        <v>0</v>
      </c>
      <c r="F598" t="s">
        <v>239</v>
      </c>
      <c r="G598" t="s">
        <v>12</v>
      </c>
      <c r="H598">
        <v>-2431343</v>
      </c>
      <c r="I598" t="s">
        <v>240</v>
      </c>
    </row>
    <row r="599" spans="1:9" x14ac:dyDescent="0.25">
      <c r="A599">
        <v>70372</v>
      </c>
      <c r="B599" t="s">
        <v>219</v>
      </c>
      <c r="C599" t="s">
        <v>238</v>
      </c>
      <c r="D599">
        <v>12</v>
      </c>
      <c r="E599">
        <v>0</v>
      </c>
      <c r="F599" t="s">
        <v>239</v>
      </c>
      <c r="G599" t="s">
        <v>13</v>
      </c>
      <c r="H599">
        <v>7809239</v>
      </c>
      <c r="I599" t="s">
        <v>241</v>
      </c>
    </row>
    <row r="600" spans="1:9" x14ac:dyDescent="0.25">
      <c r="A600">
        <v>70372</v>
      </c>
      <c r="B600" t="s">
        <v>219</v>
      </c>
      <c r="C600" t="s">
        <v>238</v>
      </c>
      <c r="D600">
        <v>12</v>
      </c>
      <c r="E600">
        <v>0</v>
      </c>
      <c r="F600" t="s">
        <v>242</v>
      </c>
      <c r="G600" t="s">
        <v>25</v>
      </c>
      <c r="H600">
        <v>6991</v>
      </c>
      <c r="I600" t="s">
        <v>243</v>
      </c>
    </row>
    <row r="601" spans="1:9" x14ac:dyDescent="0.25">
      <c r="A601">
        <v>70372</v>
      </c>
      <c r="B601" t="s">
        <v>219</v>
      </c>
      <c r="C601" t="s">
        <v>238</v>
      </c>
      <c r="D601">
        <v>12</v>
      </c>
      <c r="E601">
        <v>0</v>
      </c>
      <c r="F601" t="s">
        <v>245</v>
      </c>
      <c r="G601" t="s">
        <v>18</v>
      </c>
      <c r="H601">
        <v>148805</v>
      </c>
      <c r="I601" t="s">
        <v>246</v>
      </c>
    </row>
    <row r="602" spans="1:9" x14ac:dyDescent="0.25">
      <c r="A602">
        <v>70372</v>
      </c>
      <c r="B602" t="s">
        <v>219</v>
      </c>
      <c r="C602" t="s">
        <v>238</v>
      </c>
      <c r="D602">
        <v>12</v>
      </c>
      <c r="E602">
        <v>0</v>
      </c>
      <c r="F602" t="s">
        <v>242</v>
      </c>
      <c r="G602" t="s">
        <v>26</v>
      </c>
      <c r="H602">
        <v>25527</v>
      </c>
      <c r="I602" t="s">
        <v>247</v>
      </c>
    </row>
    <row r="603" spans="1:9" x14ac:dyDescent="0.25">
      <c r="A603">
        <v>70372</v>
      </c>
      <c r="B603" t="s">
        <v>219</v>
      </c>
      <c r="C603" t="s">
        <v>238</v>
      </c>
      <c r="D603">
        <v>12</v>
      </c>
      <c r="E603">
        <v>0</v>
      </c>
      <c r="F603" t="s">
        <v>239</v>
      </c>
      <c r="G603" t="s">
        <v>15</v>
      </c>
      <c r="H603">
        <v>483015</v>
      </c>
      <c r="I603" t="s">
        <v>248</v>
      </c>
    </row>
    <row r="604" spans="1:9" x14ac:dyDescent="0.25">
      <c r="A604">
        <v>70372</v>
      </c>
      <c r="B604" t="s">
        <v>219</v>
      </c>
      <c r="C604" t="s">
        <v>238</v>
      </c>
      <c r="D604">
        <v>12</v>
      </c>
      <c r="E604">
        <v>0</v>
      </c>
      <c r="F604" t="s">
        <v>242</v>
      </c>
      <c r="G604" t="s">
        <v>23</v>
      </c>
      <c r="H604">
        <v>39902</v>
      </c>
      <c r="I604" t="s">
        <v>249</v>
      </c>
    </row>
    <row r="605" spans="1:9" x14ac:dyDescent="0.25">
      <c r="A605">
        <v>70372</v>
      </c>
      <c r="B605" t="s">
        <v>219</v>
      </c>
      <c r="C605" t="s">
        <v>238</v>
      </c>
      <c r="D605">
        <v>12</v>
      </c>
      <c r="E605">
        <v>0</v>
      </c>
      <c r="F605" t="s">
        <v>242</v>
      </c>
      <c r="G605" t="s">
        <v>24</v>
      </c>
      <c r="H605">
        <v>74173</v>
      </c>
      <c r="I605" t="s">
        <v>250</v>
      </c>
    </row>
    <row r="606" spans="1:9" x14ac:dyDescent="0.25">
      <c r="A606">
        <v>70372</v>
      </c>
      <c r="B606" t="s">
        <v>219</v>
      </c>
      <c r="C606" t="s">
        <v>238</v>
      </c>
      <c r="D606">
        <v>12</v>
      </c>
      <c r="E606">
        <v>0</v>
      </c>
      <c r="F606" t="s">
        <v>245</v>
      </c>
      <c r="G606" t="s">
        <v>20</v>
      </c>
      <c r="H606">
        <v>-140037</v>
      </c>
      <c r="I606" t="s">
        <v>251</v>
      </c>
    </row>
    <row r="607" spans="1:9" x14ac:dyDescent="0.25">
      <c r="A607">
        <v>70372</v>
      </c>
      <c r="B607" t="s">
        <v>219</v>
      </c>
      <c r="C607" t="s">
        <v>238</v>
      </c>
      <c r="D607">
        <v>12</v>
      </c>
      <c r="E607">
        <v>0</v>
      </c>
      <c r="F607" t="s">
        <v>242</v>
      </c>
      <c r="G607" t="s">
        <v>26</v>
      </c>
      <c r="H607">
        <v>2754</v>
      </c>
      <c r="I607" t="s">
        <v>253</v>
      </c>
    </row>
    <row r="608" spans="1:9" x14ac:dyDescent="0.25">
      <c r="A608">
        <v>70372</v>
      </c>
      <c r="B608" t="s">
        <v>219</v>
      </c>
      <c r="C608" t="s">
        <v>238</v>
      </c>
      <c r="D608">
        <v>12</v>
      </c>
      <c r="E608">
        <v>0</v>
      </c>
      <c r="F608" t="s">
        <v>245</v>
      </c>
      <c r="G608" t="s">
        <v>20</v>
      </c>
      <c r="H608">
        <v>192968</v>
      </c>
      <c r="I608" t="s">
        <v>254</v>
      </c>
    </row>
    <row r="609" spans="1:9" x14ac:dyDescent="0.25">
      <c r="A609">
        <v>70372</v>
      </c>
      <c r="B609" t="s">
        <v>219</v>
      </c>
      <c r="C609" t="s">
        <v>238</v>
      </c>
      <c r="D609">
        <v>12</v>
      </c>
      <c r="E609">
        <v>0</v>
      </c>
      <c r="F609" t="s">
        <v>239</v>
      </c>
      <c r="G609" t="s">
        <v>148</v>
      </c>
      <c r="H609">
        <v>764647</v>
      </c>
      <c r="I609" t="s">
        <v>255</v>
      </c>
    </row>
    <row r="610" spans="1:9" x14ac:dyDescent="0.25">
      <c r="A610">
        <v>70373</v>
      </c>
      <c r="B610" t="s">
        <v>221</v>
      </c>
      <c r="C610" t="s">
        <v>238</v>
      </c>
      <c r="D610">
        <v>12</v>
      </c>
      <c r="E610">
        <v>0</v>
      </c>
      <c r="F610" t="s">
        <v>239</v>
      </c>
      <c r="G610" t="s">
        <v>12</v>
      </c>
      <c r="H610">
        <v>-4671524</v>
      </c>
      <c r="I610" t="s">
        <v>240</v>
      </c>
    </row>
    <row r="611" spans="1:9" x14ac:dyDescent="0.25">
      <c r="A611">
        <v>70373</v>
      </c>
      <c r="B611" t="s">
        <v>221</v>
      </c>
      <c r="C611" t="s">
        <v>238</v>
      </c>
      <c r="D611">
        <v>12</v>
      </c>
      <c r="E611">
        <v>0</v>
      </c>
      <c r="F611" t="s">
        <v>239</v>
      </c>
      <c r="G611" t="s">
        <v>13</v>
      </c>
      <c r="H611">
        <v>7468257</v>
      </c>
      <c r="I611" t="s">
        <v>241</v>
      </c>
    </row>
    <row r="612" spans="1:9" x14ac:dyDescent="0.25">
      <c r="A612">
        <v>70373</v>
      </c>
      <c r="B612" t="s">
        <v>221</v>
      </c>
      <c r="C612" t="s">
        <v>238</v>
      </c>
      <c r="D612">
        <v>12</v>
      </c>
      <c r="E612">
        <v>0</v>
      </c>
      <c r="F612" t="s">
        <v>242</v>
      </c>
      <c r="G612" t="s">
        <v>25</v>
      </c>
      <c r="H612">
        <v>8786</v>
      </c>
      <c r="I612" t="s">
        <v>243</v>
      </c>
    </row>
    <row r="613" spans="1:9" x14ac:dyDescent="0.25">
      <c r="A613">
        <v>70373</v>
      </c>
      <c r="B613" t="s">
        <v>221</v>
      </c>
      <c r="C613" t="s">
        <v>238</v>
      </c>
      <c r="D613">
        <v>12</v>
      </c>
      <c r="E613">
        <v>0</v>
      </c>
      <c r="F613" t="s">
        <v>245</v>
      </c>
      <c r="G613" t="s">
        <v>18</v>
      </c>
      <c r="H613">
        <v>344359</v>
      </c>
      <c r="I613" t="s">
        <v>246</v>
      </c>
    </row>
    <row r="614" spans="1:9" x14ac:dyDescent="0.25">
      <c r="A614">
        <v>70373</v>
      </c>
      <c r="B614" t="s">
        <v>221</v>
      </c>
      <c r="C614" t="s">
        <v>238</v>
      </c>
      <c r="D614">
        <v>12</v>
      </c>
      <c r="E614">
        <v>0</v>
      </c>
      <c r="F614" t="s">
        <v>239</v>
      </c>
      <c r="G614" t="s">
        <v>15</v>
      </c>
      <c r="H614">
        <v>246073</v>
      </c>
      <c r="I614" t="s">
        <v>248</v>
      </c>
    </row>
    <row r="615" spans="1:9" x14ac:dyDescent="0.25">
      <c r="A615">
        <v>70373</v>
      </c>
      <c r="B615" t="s">
        <v>221</v>
      </c>
      <c r="C615" t="s">
        <v>238</v>
      </c>
      <c r="D615">
        <v>12</v>
      </c>
      <c r="E615">
        <v>0</v>
      </c>
      <c r="F615" t="s">
        <v>242</v>
      </c>
      <c r="G615" t="s">
        <v>23</v>
      </c>
      <c r="H615">
        <v>117435</v>
      </c>
      <c r="I615" t="s">
        <v>249</v>
      </c>
    </row>
    <row r="616" spans="1:9" x14ac:dyDescent="0.25">
      <c r="A616">
        <v>70373</v>
      </c>
      <c r="B616" t="s">
        <v>221</v>
      </c>
      <c r="C616" t="s">
        <v>238</v>
      </c>
      <c r="D616">
        <v>12</v>
      </c>
      <c r="E616">
        <v>0</v>
      </c>
      <c r="F616" t="s">
        <v>242</v>
      </c>
      <c r="G616" t="s">
        <v>24</v>
      </c>
      <c r="H616">
        <v>38593</v>
      </c>
      <c r="I616" t="s">
        <v>250</v>
      </c>
    </row>
    <row r="617" spans="1:9" x14ac:dyDescent="0.25">
      <c r="A617">
        <v>70373</v>
      </c>
      <c r="B617" t="s">
        <v>221</v>
      </c>
      <c r="C617" t="s">
        <v>238</v>
      </c>
      <c r="D617">
        <v>12</v>
      </c>
      <c r="E617">
        <v>0</v>
      </c>
      <c r="F617" t="s">
        <v>245</v>
      </c>
      <c r="G617" t="s">
        <v>20</v>
      </c>
      <c r="H617">
        <v>-23571</v>
      </c>
      <c r="I617" t="s">
        <v>251</v>
      </c>
    </row>
    <row r="618" spans="1:9" x14ac:dyDescent="0.25">
      <c r="A618">
        <v>70373</v>
      </c>
      <c r="B618" t="s">
        <v>221</v>
      </c>
      <c r="C618" t="s">
        <v>238</v>
      </c>
      <c r="D618">
        <v>12</v>
      </c>
      <c r="E618">
        <v>0</v>
      </c>
      <c r="F618" t="s">
        <v>242</v>
      </c>
      <c r="G618" t="s">
        <v>26</v>
      </c>
      <c r="H618">
        <v>1815</v>
      </c>
      <c r="I618" t="s">
        <v>253</v>
      </c>
    </row>
    <row r="619" spans="1:9" x14ac:dyDescent="0.25">
      <c r="A619">
        <v>70373</v>
      </c>
      <c r="B619" t="s">
        <v>221</v>
      </c>
      <c r="C619" t="s">
        <v>238</v>
      </c>
      <c r="D619">
        <v>12</v>
      </c>
      <c r="E619">
        <v>0</v>
      </c>
      <c r="F619" t="s">
        <v>245</v>
      </c>
      <c r="G619" t="s">
        <v>20</v>
      </c>
      <c r="H619">
        <v>109604</v>
      </c>
      <c r="I619" t="s">
        <v>254</v>
      </c>
    </row>
    <row r="620" spans="1:9" x14ac:dyDescent="0.25">
      <c r="A620">
        <v>70373</v>
      </c>
      <c r="B620" t="s">
        <v>221</v>
      </c>
      <c r="C620" t="s">
        <v>238</v>
      </c>
      <c r="D620">
        <v>12</v>
      </c>
      <c r="E620">
        <v>0</v>
      </c>
      <c r="F620" t="s">
        <v>239</v>
      </c>
      <c r="G620" t="s">
        <v>148</v>
      </c>
      <c r="H620">
        <v>6063</v>
      </c>
      <c r="I620" t="s">
        <v>255</v>
      </c>
    </row>
    <row r="621" spans="1:9" x14ac:dyDescent="0.25">
      <c r="A621">
        <v>70373</v>
      </c>
      <c r="B621" t="s">
        <v>221</v>
      </c>
      <c r="C621" t="s">
        <v>238</v>
      </c>
      <c r="D621">
        <v>12</v>
      </c>
      <c r="E621">
        <v>0</v>
      </c>
      <c r="F621" t="s">
        <v>242</v>
      </c>
      <c r="G621" t="s">
        <v>27</v>
      </c>
      <c r="H621">
        <v>5480570</v>
      </c>
      <c r="I621" t="s">
        <v>256</v>
      </c>
    </row>
    <row r="622" spans="1:9" x14ac:dyDescent="0.25">
      <c r="A622">
        <v>70373</v>
      </c>
      <c r="B622" t="s">
        <v>221</v>
      </c>
      <c r="C622" t="s">
        <v>238</v>
      </c>
      <c r="D622">
        <v>12</v>
      </c>
      <c r="E622">
        <v>0</v>
      </c>
      <c r="F622" t="s">
        <v>245</v>
      </c>
      <c r="G622" t="s">
        <v>152</v>
      </c>
      <c r="H622">
        <v>20623</v>
      </c>
      <c r="I622" t="s">
        <v>257</v>
      </c>
    </row>
    <row r="623" spans="1:9" x14ac:dyDescent="0.25">
      <c r="A623">
        <v>70373</v>
      </c>
      <c r="B623" t="s">
        <v>221</v>
      </c>
      <c r="C623" t="s">
        <v>238</v>
      </c>
      <c r="D623">
        <v>12</v>
      </c>
      <c r="E623">
        <v>0</v>
      </c>
      <c r="F623" t="s">
        <v>245</v>
      </c>
      <c r="G623" t="s">
        <v>16</v>
      </c>
      <c r="H623">
        <v>958</v>
      </c>
      <c r="I623" t="s">
        <v>258</v>
      </c>
    </row>
    <row r="624" spans="1:9" x14ac:dyDescent="0.25">
      <c r="A624">
        <v>70373</v>
      </c>
      <c r="B624" t="s">
        <v>221</v>
      </c>
      <c r="C624" t="s">
        <v>238</v>
      </c>
      <c r="D624">
        <v>12</v>
      </c>
      <c r="E624">
        <v>0</v>
      </c>
      <c r="F624" t="s">
        <v>245</v>
      </c>
      <c r="G624" t="s">
        <v>19</v>
      </c>
      <c r="H624">
        <v>56230</v>
      </c>
      <c r="I624" t="s">
        <v>259</v>
      </c>
    </row>
    <row r="625" spans="1:9" x14ac:dyDescent="0.25">
      <c r="A625">
        <v>70373</v>
      </c>
      <c r="B625" t="s">
        <v>221</v>
      </c>
      <c r="C625" t="s">
        <v>238</v>
      </c>
      <c r="D625">
        <v>12</v>
      </c>
      <c r="E625">
        <v>0</v>
      </c>
      <c r="F625" t="s">
        <v>260</v>
      </c>
      <c r="G625" t="s">
        <v>260</v>
      </c>
      <c r="H625">
        <v>-1806730</v>
      </c>
      <c r="I625" t="s">
        <v>261</v>
      </c>
    </row>
    <row r="626" spans="1:9" x14ac:dyDescent="0.25">
      <c r="A626">
        <v>70373</v>
      </c>
      <c r="B626" t="s">
        <v>221</v>
      </c>
      <c r="C626" t="s">
        <v>238</v>
      </c>
      <c r="D626">
        <v>12</v>
      </c>
      <c r="E626">
        <v>0</v>
      </c>
      <c r="F626" t="s">
        <v>245</v>
      </c>
      <c r="G626" t="s">
        <v>19</v>
      </c>
      <c r="H626">
        <v>87291</v>
      </c>
      <c r="I626" t="s">
        <v>262</v>
      </c>
    </row>
    <row r="627" spans="1:9" x14ac:dyDescent="0.25">
      <c r="A627">
        <v>70373</v>
      </c>
      <c r="B627" t="s">
        <v>221</v>
      </c>
      <c r="C627" t="s">
        <v>238</v>
      </c>
      <c r="D627">
        <v>12</v>
      </c>
      <c r="E627">
        <v>0</v>
      </c>
      <c r="F627" t="s">
        <v>245</v>
      </c>
      <c r="G627" t="s">
        <v>16</v>
      </c>
      <c r="H627">
        <v>1191</v>
      </c>
      <c r="I627" t="s">
        <v>263</v>
      </c>
    </row>
    <row r="628" spans="1:9" x14ac:dyDescent="0.25">
      <c r="A628">
        <v>70373</v>
      </c>
      <c r="B628" t="s">
        <v>221</v>
      </c>
      <c r="C628" t="s">
        <v>238</v>
      </c>
      <c r="D628">
        <v>12</v>
      </c>
      <c r="E628">
        <v>0</v>
      </c>
      <c r="F628" t="s">
        <v>245</v>
      </c>
      <c r="G628" t="s">
        <v>19</v>
      </c>
      <c r="H628">
        <v>50648</v>
      </c>
      <c r="I628" t="s">
        <v>264</v>
      </c>
    </row>
    <row r="629" spans="1:9" x14ac:dyDescent="0.25">
      <c r="A629">
        <v>70373</v>
      </c>
      <c r="B629" t="s">
        <v>221</v>
      </c>
      <c r="C629" t="s">
        <v>238</v>
      </c>
      <c r="D629">
        <v>12</v>
      </c>
      <c r="E629">
        <v>0</v>
      </c>
      <c r="F629" t="s">
        <v>242</v>
      </c>
      <c r="G629" t="s">
        <v>158</v>
      </c>
      <c r="H629">
        <v>47558</v>
      </c>
      <c r="I629" t="s">
        <v>265</v>
      </c>
    </row>
    <row r="630" spans="1:9" x14ac:dyDescent="0.25">
      <c r="A630">
        <v>70373</v>
      </c>
      <c r="B630" t="s">
        <v>221</v>
      </c>
      <c r="C630" t="s">
        <v>238</v>
      </c>
      <c r="D630">
        <v>12</v>
      </c>
      <c r="E630">
        <v>0</v>
      </c>
      <c r="F630" t="s">
        <v>242</v>
      </c>
      <c r="G630" t="s">
        <v>138</v>
      </c>
      <c r="H630">
        <v>-60105</v>
      </c>
      <c r="I630" t="s">
        <v>267</v>
      </c>
    </row>
    <row r="631" spans="1:9" x14ac:dyDescent="0.25">
      <c r="A631">
        <v>70374</v>
      </c>
      <c r="B631" t="s">
        <v>224</v>
      </c>
      <c r="C631" t="s">
        <v>238</v>
      </c>
      <c r="D631">
        <v>12</v>
      </c>
      <c r="E631">
        <v>0</v>
      </c>
      <c r="F631" t="s">
        <v>242</v>
      </c>
      <c r="G631" t="s">
        <v>27</v>
      </c>
      <c r="H631">
        <v>8561925</v>
      </c>
      <c r="I631" t="s">
        <v>256</v>
      </c>
    </row>
    <row r="632" spans="1:9" x14ac:dyDescent="0.25">
      <c r="A632">
        <v>70374</v>
      </c>
      <c r="B632" t="s">
        <v>224</v>
      </c>
      <c r="C632" t="s">
        <v>238</v>
      </c>
      <c r="D632">
        <v>12</v>
      </c>
      <c r="E632">
        <v>0</v>
      </c>
      <c r="F632" t="s">
        <v>245</v>
      </c>
      <c r="G632" t="s">
        <v>152</v>
      </c>
      <c r="H632">
        <v>25067</v>
      </c>
      <c r="I632" t="s">
        <v>257</v>
      </c>
    </row>
    <row r="633" spans="1:9" x14ac:dyDescent="0.25">
      <c r="A633">
        <v>70374</v>
      </c>
      <c r="B633" t="s">
        <v>224</v>
      </c>
      <c r="C633" t="s">
        <v>238</v>
      </c>
      <c r="D633">
        <v>12</v>
      </c>
      <c r="E633">
        <v>0</v>
      </c>
      <c r="F633" t="s">
        <v>245</v>
      </c>
      <c r="G633" t="s">
        <v>19</v>
      </c>
      <c r="H633">
        <v>18410</v>
      </c>
      <c r="I633" t="s">
        <v>259</v>
      </c>
    </row>
    <row r="634" spans="1:9" x14ac:dyDescent="0.25">
      <c r="A634">
        <v>70374</v>
      </c>
      <c r="B634" t="s">
        <v>224</v>
      </c>
      <c r="C634" t="s">
        <v>238</v>
      </c>
      <c r="D634">
        <v>12</v>
      </c>
      <c r="E634">
        <v>0</v>
      </c>
      <c r="F634" t="s">
        <v>260</v>
      </c>
      <c r="G634" t="s">
        <v>260</v>
      </c>
      <c r="H634">
        <v>-3508752</v>
      </c>
      <c r="I634" t="s">
        <v>261</v>
      </c>
    </row>
    <row r="635" spans="1:9" x14ac:dyDescent="0.25">
      <c r="A635">
        <v>70374</v>
      </c>
      <c r="B635" t="s">
        <v>224</v>
      </c>
      <c r="C635" t="s">
        <v>238</v>
      </c>
      <c r="D635">
        <v>12</v>
      </c>
      <c r="E635">
        <v>0</v>
      </c>
      <c r="F635" t="s">
        <v>245</v>
      </c>
      <c r="G635" t="s">
        <v>19</v>
      </c>
      <c r="H635">
        <v>88735</v>
      </c>
      <c r="I635" t="s">
        <v>262</v>
      </c>
    </row>
    <row r="636" spans="1:9" x14ac:dyDescent="0.25">
      <c r="A636">
        <v>70374</v>
      </c>
      <c r="B636" t="s">
        <v>224</v>
      </c>
      <c r="C636" t="s">
        <v>238</v>
      </c>
      <c r="D636">
        <v>12</v>
      </c>
      <c r="E636">
        <v>0</v>
      </c>
      <c r="F636" t="s">
        <v>245</v>
      </c>
      <c r="G636" t="s">
        <v>16</v>
      </c>
      <c r="H636">
        <v>185</v>
      </c>
      <c r="I636" t="s">
        <v>263</v>
      </c>
    </row>
    <row r="637" spans="1:9" x14ac:dyDescent="0.25">
      <c r="A637">
        <v>70374</v>
      </c>
      <c r="B637" t="s">
        <v>224</v>
      </c>
      <c r="C637" t="s">
        <v>238</v>
      </c>
      <c r="D637">
        <v>12</v>
      </c>
      <c r="E637">
        <v>0</v>
      </c>
      <c r="F637" t="s">
        <v>245</v>
      </c>
      <c r="G637" t="s">
        <v>19</v>
      </c>
      <c r="H637">
        <v>64091</v>
      </c>
      <c r="I637" t="s">
        <v>264</v>
      </c>
    </row>
    <row r="638" spans="1:9" x14ac:dyDescent="0.25">
      <c r="A638">
        <v>70374</v>
      </c>
      <c r="B638" t="s">
        <v>224</v>
      </c>
      <c r="C638" t="s">
        <v>238</v>
      </c>
      <c r="D638">
        <v>12</v>
      </c>
      <c r="E638">
        <v>0</v>
      </c>
      <c r="F638" t="s">
        <v>242</v>
      </c>
      <c r="G638" t="s">
        <v>158</v>
      </c>
      <c r="H638">
        <v>61474</v>
      </c>
      <c r="I638" t="s">
        <v>265</v>
      </c>
    </row>
    <row r="639" spans="1:9" x14ac:dyDescent="0.25">
      <c r="A639">
        <v>70374</v>
      </c>
      <c r="B639" t="s">
        <v>224</v>
      </c>
      <c r="C639" t="s">
        <v>238</v>
      </c>
      <c r="D639">
        <v>12</v>
      </c>
      <c r="E639">
        <v>0</v>
      </c>
      <c r="F639" t="s">
        <v>239</v>
      </c>
      <c r="G639" t="s">
        <v>148</v>
      </c>
      <c r="H639">
        <v>400612</v>
      </c>
      <c r="I639" t="s">
        <v>255</v>
      </c>
    </row>
    <row r="640" spans="1:9" x14ac:dyDescent="0.25">
      <c r="A640">
        <v>70374</v>
      </c>
      <c r="B640" t="s">
        <v>224</v>
      </c>
      <c r="C640" t="s">
        <v>238</v>
      </c>
      <c r="D640">
        <v>12</v>
      </c>
      <c r="E640">
        <v>0</v>
      </c>
      <c r="F640" t="s">
        <v>242</v>
      </c>
      <c r="G640" t="s">
        <v>138</v>
      </c>
      <c r="H640">
        <v>-81345</v>
      </c>
      <c r="I640" t="s">
        <v>267</v>
      </c>
    </row>
    <row r="641" spans="1:9" x14ac:dyDescent="0.25">
      <c r="A641">
        <v>70374</v>
      </c>
      <c r="B641" t="s">
        <v>224</v>
      </c>
      <c r="C641" t="s">
        <v>238</v>
      </c>
      <c r="D641">
        <v>12</v>
      </c>
      <c r="E641">
        <v>0</v>
      </c>
      <c r="F641" t="s">
        <v>242</v>
      </c>
      <c r="G641" t="s">
        <v>23</v>
      </c>
      <c r="H641">
        <v>19664</v>
      </c>
      <c r="I641" t="s">
        <v>269</v>
      </c>
    </row>
    <row r="642" spans="1:9" x14ac:dyDescent="0.25">
      <c r="A642">
        <v>70374</v>
      </c>
      <c r="B642" t="s">
        <v>224</v>
      </c>
      <c r="C642" t="s">
        <v>238</v>
      </c>
      <c r="D642">
        <v>12</v>
      </c>
      <c r="E642">
        <v>0</v>
      </c>
      <c r="F642" t="s">
        <v>239</v>
      </c>
      <c r="G642" t="s">
        <v>12</v>
      </c>
      <c r="H642">
        <v>-3024112</v>
      </c>
      <c r="I642" t="s">
        <v>240</v>
      </c>
    </row>
    <row r="643" spans="1:9" x14ac:dyDescent="0.25">
      <c r="A643">
        <v>70374</v>
      </c>
      <c r="B643" t="s">
        <v>224</v>
      </c>
      <c r="C643" t="s">
        <v>238</v>
      </c>
      <c r="D643">
        <v>12</v>
      </c>
      <c r="E643">
        <v>0</v>
      </c>
      <c r="F643" t="s">
        <v>239</v>
      </c>
      <c r="G643" t="s">
        <v>13</v>
      </c>
      <c r="H643">
        <v>6694612</v>
      </c>
      <c r="I643" t="s">
        <v>241</v>
      </c>
    </row>
    <row r="644" spans="1:9" x14ac:dyDescent="0.25">
      <c r="A644">
        <v>70374</v>
      </c>
      <c r="B644" t="s">
        <v>224</v>
      </c>
      <c r="C644" t="s">
        <v>238</v>
      </c>
      <c r="D644">
        <v>12</v>
      </c>
      <c r="E644">
        <v>0</v>
      </c>
      <c r="F644" t="s">
        <v>242</v>
      </c>
      <c r="G644" t="s">
        <v>25</v>
      </c>
      <c r="H644">
        <v>8572</v>
      </c>
      <c r="I644" t="s">
        <v>243</v>
      </c>
    </row>
    <row r="645" spans="1:9" x14ac:dyDescent="0.25">
      <c r="A645">
        <v>70374</v>
      </c>
      <c r="B645" t="s">
        <v>224</v>
      </c>
      <c r="C645" t="s">
        <v>238</v>
      </c>
      <c r="D645">
        <v>12</v>
      </c>
      <c r="E645">
        <v>0</v>
      </c>
      <c r="F645" t="s">
        <v>245</v>
      </c>
      <c r="G645" t="s">
        <v>18</v>
      </c>
      <c r="H645">
        <v>371963</v>
      </c>
      <c r="I645" t="s">
        <v>246</v>
      </c>
    </row>
    <row r="646" spans="1:9" x14ac:dyDescent="0.25">
      <c r="A646">
        <v>70374</v>
      </c>
      <c r="B646" t="s">
        <v>224</v>
      </c>
      <c r="C646" t="s">
        <v>238</v>
      </c>
      <c r="D646">
        <v>12</v>
      </c>
      <c r="E646">
        <v>0</v>
      </c>
      <c r="F646" t="s">
        <v>239</v>
      </c>
      <c r="G646" t="s">
        <v>15</v>
      </c>
      <c r="H646">
        <v>361944</v>
      </c>
      <c r="I646" t="s">
        <v>248</v>
      </c>
    </row>
    <row r="647" spans="1:9" x14ac:dyDescent="0.25">
      <c r="A647">
        <v>70374</v>
      </c>
      <c r="B647" t="s">
        <v>224</v>
      </c>
      <c r="C647" t="s">
        <v>238</v>
      </c>
      <c r="D647">
        <v>12</v>
      </c>
      <c r="E647">
        <v>0</v>
      </c>
      <c r="F647" t="s">
        <v>242</v>
      </c>
      <c r="G647" t="s">
        <v>23</v>
      </c>
      <c r="H647">
        <v>53556</v>
      </c>
      <c r="I647" t="s">
        <v>249</v>
      </c>
    </row>
    <row r="648" spans="1:9" x14ac:dyDescent="0.25">
      <c r="A648">
        <v>70374</v>
      </c>
      <c r="B648" t="s">
        <v>224</v>
      </c>
      <c r="C648" t="s">
        <v>238</v>
      </c>
      <c r="D648">
        <v>12</v>
      </c>
      <c r="E648">
        <v>0</v>
      </c>
      <c r="F648" t="s">
        <v>242</v>
      </c>
      <c r="G648" t="s">
        <v>24</v>
      </c>
      <c r="H648">
        <v>52422</v>
      </c>
      <c r="I648" t="s">
        <v>250</v>
      </c>
    </row>
    <row r="649" spans="1:9" x14ac:dyDescent="0.25">
      <c r="A649">
        <v>70374</v>
      </c>
      <c r="B649" t="s">
        <v>224</v>
      </c>
      <c r="C649" t="s">
        <v>238</v>
      </c>
      <c r="D649">
        <v>12</v>
      </c>
      <c r="E649">
        <v>0</v>
      </c>
      <c r="F649" t="s">
        <v>245</v>
      </c>
      <c r="G649" t="s">
        <v>20</v>
      </c>
      <c r="H649">
        <v>-30986</v>
      </c>
      <c r="I649" t="s">
        <v>251</v>
      </c>
    </row>
    <row r="650" spans="1:9" x14ac:dyDescent="0.25">
      <c r="A650">
        <v>70374</v>
      </c>
      <c r="B650" t="s">
        <v>224</v>
      </c>
      <c r="C650" t="s">
        <v>238</v>
      </c>
      <c r="D650">
        <v>12</v>
      </c>
      <c r="E650">
        <v>0</v>
      </c>
      <c r="F650" t="s">
        <v>242</v>
      </c>
      <c r="G650" t="s">
        <v>26</v>
      </c>
      <c r="H650">
        <v>1532</v>
      </c>
      <c r="I650" t="s">
        <v>253</v>
      </c>
    </row>
    <row r="651" spans="1:9" x14ac:dyDescent="0.25">
      <c r="A651">
        <v>70374</v>
      </c>
      <c r="B651" t="s">
        <v>224</v>
      </c>
      <c r="C651" t="s">
        <v>238</v>
      </c>
      <c r="D651">
        <v>12</v>
      </c>
      <c r="E651">
        <v>0</v>
      </c>
      <c r="F651" t="s">
        <v>245</v>
      </c>
      <c r="G651" t="s">
        <v>20</v>
      </c>
      <c r="H651">
        <v>141755</v>
      </c>
      <c r="I651" t="s">
        <v>254</v>
      </c>
    </row>
    <row r="652" spans="1:9" x14ac:dyDescent="0.25">
      <c r="A652">
        <v>70375</v>
      </c>
      <c r="B652" t="s">
        <v>227</v>
      </c>
      <c r="C652" t="s">
        <v>238</v>
      </c>
      <c r="D652">
        <v>12</v>
      </c>
      <c r="E652">
        <v>0</v>
      </c>
      <c r="F652" t="s">
        <v>242</v>
      </c>
      <c r="G652" t="s">
        <v>23</v>
      </c>
      <c r="H652">
        <v>19664</v>
      </c>
      <c r="I652" t="s">
        <v>269</v>
      </c>
    </row>
    <row r="653" spans="1:9" x14ac:dyDescent="0.25">
      <c r="A653">
        <v>70375</v>
      </c>
      <c r="B653" t="s">
        <v>227</v>
      </c>
      <c r="C653" t="s">
        <v>238</v>
      </c>
      <c r="D653">
        <v>12</v>
      </c>
      <c r="E653">
        <v>0</v>
      </c>
      <c r="F653" t="s">
        <v>239</v>
      </c>
      <c r="G653" t="s">
        <v>12</v>
      </c>
      <c r="H653">
        <v>-3238740</v>
      </c>
      <c r="I653" t="s">
        <v>240</v>
      </c>
    </row>
    <row r="654" spans="1:9" x14ac:dyDescent="0.25">
      <c r="A654">
        <v>70375</v>
      </c>
      <c r="B654" t="s">
        <v>227</v>
      </c>
      <c r="C654" t="s">
        <v>238</v>
      </c>
      <c r="D654">
        <v>12</v>
      </c>
      <c r="E654">
        <v>0</v>
      </c>
      <c r="F654" t="s">
        <v>239</v>
      </c>
      <c r="G654" t="s">
        <v>13</v>
      </c>
      <c r="H654">
        <v>6454815</v>
      </c>
      <c r="I654" t="s">
        <v>241</v>
      </c>
    </row>
    <row r="655" spans="1:9" x14ac:dyDescent="0.25">
      <c r="A655">
        <v>70375</v>
      </c>
      <c r="B655" t="s">
        <v>227</v>
      </c>
      <c r="C655" t="s">
        <v>238</v>
      </c>
      <c r="D655">
        <v>12</v>
      </c>
      <c r="E655">
        <v>0</v>
      </c>
      <c r="F655" t="s">
        <v>242</v>
      </c>
      <c r="G655" t="s">
        <v>25</v>
      </c>
      <c r="H655">
        <v>7956</v>
      </c>
      <c r="I655" t="s">
        <v>243</v>
      </c>
    </row>
    <row r="656" spans="1:9" x14ac:dyDescent="0.25">
      <c r="A656">
        <v>70375</v>
      </c>
      <c r="B656" t="s">
        <v>227</v>
      </c>
      <c r="C656" t="s">
        <v>238</v>
      </c>
      <c r="D656">
        <v>12</v>
      </c>
      <c r="E656">
        <v>0</v>
      </c>
      <c r="F656" t="s">
        <v>245</v>
      </c>
      <c r="G656" t="s">
        <v>18</v>
      </c>
      <c r="H656">
        <v>383471</v>
      </c>
      <c r="I656" t="s">
        <v>246</v>
      </c>
    </row>
    <row r="657" spans="1:9" x14ac:dyDescent="0.25">
      <c r="A657">
        <v>70375</v>
      </c>
      <c r="B657" t="s">
        <v>227</v>
      </c>
      <c r="C657" t="s">
        <v>238</v>
      </c>
      <c r="D657">
        <v>12</v>
      </c>
      <c r="E657">
        <v>0</v>
      </c>
      <c r="F657" t="s">
        <v>239</v>
      </c>
      <c r="G657" t="s">
        <v>15</v>
      </c>
      <c r="H657">
        <v>332418</v>
      </c>
      <c r="I657" t="s">
        <v>248</v>
      </c>
    </row>
    <row r="658" spans="1:9" x14ac:dyDescent="0.25">
      <c r="A658">
        <v>70375</v>
      </c>
      <c r="B658" t="s">
        <v>227</v>
      </c>
      <c r="C658" t="s">
        <v>238</v>
      </c>
      <c r="D658">
        <v>12</v>
      </c>
      <c r="E658">
        <v>0</v>
      </c>
      <c r="F658" t="s">
        <v>242</v>
      </c>
      <c r="G658" t="s">
        <v>23</v>
      </c>
      <c r="H658">
        <v>70531</v>
      </c>
      <c r="I658" t="s">
        <v>249</v>
      </c>
    </row>
    <row r="659" spans="1:9" x14ac:dyDescent="0.25">
      <c r="A659">
        <v>70375</v>
      </c>
      <c r="B659" t="s">
        <v>227</v>
      </c>
      <c r="C659" t="s">
        <v>238</v>
      </c>
      <c r="D659">
        <v>12</v>
      </c>
      <c r="E659">
        <v>0</v>
      </c>
      <c r="F659" t="s">
        <v>242</v>
      </c>
      <c r="G659" t="s">
        <v>24</v>
      </c>
      <c r="H659">
        <v>57050</v>
      </c>
      <c r="I659" t="s">
        <v>250</v>
      </c>
    </row>
    <row r="660" spans="1:9" x14ac:dyDescent="0.25">
      <c r="A660">
        <v>70375</v>
      </c>
      <c r="B660" t="s">
        <v>227</v>
      </c>
      <c r="C660" t="s">
        <v>238</v>
      </c>
      <c r="D660">
        <v>12</v>
      </c>
      <c r="E660">
        <v>0</v>
      </c>
      <c r="F660" t="s">
        <v>245</v>
      </c>
      <c r="G660" t="s">
        <v>20</v>
      </c>
      <c r="H660">
        <v>-25459</v>
      </c>
      <c r="I660" t="s">
        <v>251</v>
      </c>
    </row>
    <row r="661" spans="1:9" x14ac:dyDescent="0.25">
      <c r="A661">
        <v>70375</v>
      </c>
      <c r="B661" t="s">
        <v>227</v>
      </c>
      <c r="C661" t="s">
        <v>238</v>
      </c>
      <c r="D661">
        <v>12</v>
      </c>
      <c r="E661">
        <v>0</v>
      </c>
      <c r="F661" t="s">
        <v>242</v>
      </c>
      <c r="G661" t="s">
        <v>26</v>
      </c>
      <c r="H661">
        <v>1309</v>
      </c>
      <c r="I661" t="s">
        <v>253</v>
      </c>
    </row>
    <row r="662" spans="1:9" x14ac:dyDescent="0.25">
      <c r="A662">
        <v>70375</v>
      </c>
      <c r="B662" t="s">
        <v>227</v>
      </c>
      <c r="C662" t="s">
        <v>238</v>
      </c>
      <c r="D662">
        <v>12</v>
      </c>
      <c r="E662">
        <v>0</v>
      </c>
      <c r="F662" t="s">
        <v>245</v>
      </c>
      <c r="G662" t="s">
        <v>20</v>
      </c>
      <c r="H662">
        <v>149457</v>
      </c>
      <c r="I662" t="s">
        <v>254</v>
      </c>
    </row>
    <row r="663" spans="1:9" x14ac:dyDescent="0.25">
      <c r="A663">
        <v>70375</v>
      </c>
      <c r="B663" t="s">
        <v>227</v>
      </c>
      <c r="C663" t="s">
        <v>238</v>
      </c>
      <c r="D663">
        <v>12</v>
      </c>
      <c r="E663">
        <v>0</v>
      </c>
      <c r="F663" t="s">
        <v>239</v>
      </c>
      <c r="G663" t="s">
        <v>148</v>
      </c>
      <c r="H663">
        <v>210936</v>
      </c>
      <c r="I663" t="s">
        <v>255</v>
      </c>
    </row>
    <row r="664" spans="1:9" x14ac:dyDescent="0.25">
      <c r="A664">
        <v>70375</v>
      </c>
      <c r="B664" t="s">
        <v>227</v>
      </c>
      <c r="C664" t="s">
        <v>238</v>
      </c>
      <c r="D664">
        <v>12</v>
      </c>
      <c r="E664">
        <v>0</v>
      </c>
      <c r="F664" t="s">
        <v>242</v>
      </c>
      <c r="G664" t="s">
        <v>27</v>
      </c>
      <c r="H664">
        <v>6448559</v>
      </c>
      <c r="I664" t="s">
        <v>256</v>
      </c>
    </row>
    <row r="665" spans="1:9" x14ac:dyDescent="0.25">
      <c r="A665">
        <v>70375</v>
      </c>
      <c r="B665" t="s">
        <v>227</v>
      </c>
      <c r="C665" t="s">
        <v>238</v>
      </c>
      <c r="D665">
        <v>12</v>
      </c>
      <c r="E665">
        <v>0</v>
      </c>
      <c r="F665" t="s">
        <v>245</v>
      </c>
      <c r="G665" t="s">
        <v>152</v>
      </c>
      <c r="H665">
        <v>27728</v>
      </c>
      <c r="I665" t="s">
        <v>257</v>
      </c>
    </row>
    <row r="666" spans="1:9" x14ac:dyDescent="0.25">
      <c r="A666">
        <v>70375</v>
      </c>
      <c r="B666" t="s">
        <v>227</v>
      </c>
      <c r="C666" t="s">
        <v>238</v>
      </c>
      <c r="D666">
        <v>12</v>
      </c>
      <c r="E666">
        <v>0</v>
      </c>
      <c r="F666" t="s">
        <v>245</v>
      </c>
      <c r="G666" t="s">
        <v>19</v>
      </c>
      <c r="H666">
        <v>10028</v>
      </c>
      <c r="I666" t="s">
        <v>259</v>
      </c>
    </row>
    <row r="667" spans="1:9" x14ac:dyDescent="0.25">
      <c r="A667">
        <v>70375</v>
      </c>
      <c r="B667" t="s">
        <v>227</v>
      </c>
      <c r="C667" t="s">
        <v>238</v>
      </c>
      <c r="D667">
        <v>12</v>
      </c>
      <c r="E667">
        <v>0</v>
      </c>
      <c r="F667" t="s">
        <v>260</v>
      </c>
      <c r="G667" t="s">
        <v>260</v>
      </c>
      <c r="H667">
        <v>-2370363</v>
      </c>
      <c r="I667" t="s">
        <v>261</v>
      </c>
    </row>
    <row r="668" spans="1:9" x14ac:dyDescent="0.25">
      <c r="A668">
        <v>70375</v>
      </c>
      <c r="B668" t="s">
        <v>227</v>
      </c>
      <c r="C668" t="s">
        <v>238</v>
      </c>
      <c r="D668">
        <v>12</v>
      </c>
      <c r="E668">
        <v>0</v>
      </c>
      <c r="F668" t="s">
        <v>245</v>
      </c>
      <c r="G668" t="s">
        <v>19</v>
      </c>
      <c r="H668">
        <v>88925</v>
      </c>
      <c r="I668" t="s">
        <v>262</v>
      </c>
    </row>
    <row r="669" spans="1:9" x14ac:dyDescent="0.25">
      <c r="A669">
        <v>70375</v>
      </c>
      <c r="B669" t="s">
        <v>227</v>
      </c>
      <c r="C669" t="s">
        <v>238</v>
      </c>
      <c r="D669">
        <v>12</v>
      </c>
      <c r="E669">
        <v>0</v>
      </c>
      <c r="F669" t="s">
        <v>245</v>
      </c>
      <c r="G669" t="s">
        <v>16</v>
      </c>
      <c r="H669">
        <v>819</v>
      </c>
      <c r="I669" t="s">
        <v>263</v>
      </c>
    </row>
    <row r="670" spans="1:9" x14ac:dyDescent="0.25">
      <c r="A670">
        <v>70375</v>
      </c>
      <c r="B670" t="s">
        <v>227</v>
      </c>
      <c r="C670" t="s">
        <v>238</v>
      </c>
      <c r="D670">
        <v>12</v>
      </c>
      <c r="E670">
        <v>0</v>
      </c>
      <c r="F670" t="s">
        <v>245</v>
      </c>
      <c r="G670" t="s">
        <v>19</v>
      </c>
      <c r="H670">
        <v>60873</v>
      </c>
      <c r="I670" t="s">
        <v>264</v>
      </c>
    </row>
    <row r="671" spans="1:9" x14ac:dyDescent="0.25">
      <c r="A671">
        <v>70375</v>
      </c>
      <c r="B671" t="s">
        <v>227</v>
      </c>
      <c r="C671" t="s">
        <v>238</v>
      </c>
      <c r="D671">
        <v>12</v>
      </c>
      <c r="E671">
        <v>0</v>
      </c>
      <c r="F671" t="s">
        <v>242</v>
      </c>
      <c r="G671" t="s">
        <v>158</v>
      </c>
      <c r="H671">
        <v>56721</v>
      </c>
      <c r="I671" t="s">
        <v>265</v>
      </c>
    </row>
    <row r="672" spans="1:9" x14ac:dyDescent="0.25">
      <c r="A672">
        <v>70375</v>
      </c>
      <c r="B672" t="s">
        <v>227</v>
      </c>
      <c r="C672" t="s">
        <v>238</v>
      </c>
      <c r="D672">
        <v>12</v>
      </c>
      <c r="E672">
        <v>0</v>
      </c>
      <c r="F672" t="s">
        <v>242</v>
      </c>
      <c r="G672" t="s">
        <v>138</v>
      </c>
      <c r="H672">
        <v>-33850</v>
      </c>
      <c r="I672" t="s">
        <v>267</v>
      </c>
    </row>
    <row r="673" spans="1:9" x14ac:dyDescent="0.25">
      <c r="A673">
        <v>70376</v>
      </c>
      <c r="B673" t="s">
        <v>229</v>
      </c>
      <c r="C673" t="s">
        <v>238</v>
      </c>
      <c r="D673">
        <v>12</v>
      </c>
      <c r="E673">
        <v>0</v>
      </c>
      <c r="F673" t="s">
        <v>239</v>
      </c>
      <c r="G673" t="s">
        <v>12</v>
      </c>
      <c r="H673">
        <v>-3669705</v>
      </c>
      <c r="I673" t="s">
        <v>240</v>
      </c>
    </row>
    <row r="674" spans="1:9" x14ac:dyDescent="0.25">
      <c r="A674">
        <v>70376</v>
      </c>
      <c r="B674" t="s">
        <v>229</v>
      </c>
      <c r="C674" t="s">
        <v>238</v>
      </c>
      <c r="D674">
        <v>12</v>
      </c>
      <c r="E674">
        <v>0</v>
      </c>
      <c r="F674" t="s">
        <v>245</v>
      </c>
      <c r="G674" t="s">
        <v>19</v>
      </c>
      <c r="H674">
        <v>110686</v>
      </c>
      <c r="I674" t="s">
        <v>266</v>
      </c>
    </row>
    <row r="675" spans="1:9" x14ac:dyDescent="0.25">
      <c r="A675">
        <v>70376</v>
      </c>
      <c r="B675" t="s">
        <v>229</v>
      </c>
      <c r="C675" t="s">
        <v>238</v>
      </c>
      <c r="D675">
        <v>12</v>
      </c>
      <c r="E675">
        <v>0</v>
      </c>
      <c r="F675" t="s">
        <v>242</v>
      </c>
      <c r="G675" t="s">
        <v>25</v>
      </c>
      <c r="H675">
        <v>8299</v>
      </c>
      <c r="I675" t="s">
        <v>243</v>
      </c>
    </row>
    <row r="676" spans="1:9" x14ac:dyDescent="0.25">
      <c r="A676">
        <v>70376</v>
      </c>
      <c r="B676" t="s">
        <v>229</v>
      </c>
      <c r="C676" t="s">
        <v>238</v>
      </c>
      <c r="D676">
        <v>12</v>
      </c>
      <c r="E676">
        <v>0</v>
      </c>
      <c r="F676" t="s">
        <v>245</v>
      </c>
      <c r="G676" t="s">
        <v>18</v>
      </c>
      <c r="H676">
        <v>366043</v>
      </c>
      <c r="I676" t="s">
        <v>246</v>
      </c>
    </row>
    <row r="677" spans="1:9" x14ac:dyDescent="0.25">
      <c r="A677">
        <v>70376</v>
      </c>
      <c r="B677" t="s">
        <v>229</v>
      </c>
      <c r="C677" t="s">
        <v>238</v>
      </c>
      <c r="D677">
        <v>12</v>
      </c>
      <c r="E677">
        <v>0</v>
      </c>
      <c r="F677" t="s">
        <v>242</v>
      </c>
      <c r="G677" t="s">
        <v>26</v>
      </c>
      <c r="H677">
        <v>71228</v>
      </c>
      <c r="I677" t="s">
        <v>247</v>
      </c>
    </row>
    <row r="678" spans="1:9" x14ac:dyDescent="0.25">
      <c r="A678">
        <v>70376</v>
      </c>
      <c r="B678" t="s">
        <v>229</v>
      </c>
      <c r="C678" t="s">
        <v>238</v>
      </c>
      <c r="D678">
        <v>12</v>
      </c>
      <c r="E678">
        <v>0</v>
      </c>
      <c r="F678" t="s">
        <v>239</v>
      </c>
      <c r="G678" t="s">
        <v>15</v>
      </c>
      <c r="H678">
        <v>288912</v>
      </c>
      <c r="I678" t="s">
        <v>248</v>
      </c>
    </row>
    <row r="679" spans="1:9" x14ac:dyDescent="0.25">
      <c r="A679">
        <v>70376</v>
      </c>
      <c r="B679" t="s">
        <v>229</v>
      </c>
      <c r="C679" t="s">
        <v>238</v>
      </c>
      <c r="D679">
        <v>12</v>
      </c>
      <c r="E679">
        <v>0</v>
      </c>
      <c r="F679" t="s">
        <v>242</v>
      </c>
      <c r="G679" t="s">
        <v>23</v>
      </c>
      <c r="H679">
        <v>60667</v>
      </c>
      <c r="I679" t="s">
        <v>249</v>
      </c>
    </row>
    <row r="680" spans="1:9" x14ac:dyDescent="0.25">
      <c r="A680">
        <v>70376</v>
      </c>
      <c r="B680" t="s">
        <v>229</v>
      </c>
      <c r="C680" t="s">
        <v>238</v>
      </c>
      <c r="D680">
        <v>12</v>
      </c>
      <c r="E680">
        <v>0</v>
      </c>
      <c r="F680" t="s">
        <v>242</v>
      </c>
      <c r="G680" t="s">
        <v>24</v>
      </c>
      <c r="H680">
        <v>56317</v>
      </c>
      <c r="I680" t="s">
        <v>250</v>
      </c>
    </row>
    <row r="681" spans="1:9" x14ac:dyDescent="0.25">
      <c r="A681">
        <v>70376</v>
      </c>
      <c r="B681" t="s">
        <v>229</v>
      </c>
      <c r="C681" t="s">
        <v>238</v>
      </c>
      <c r="D681">
        <v>12</v>
      </c>
      <c r="E681">
        <v>0</v>
      </c>
      <c r="F681" t="s">
        <v>245</v>
      </c>
      <c r="G681" t="s">
        <v>20</v>
      </c>
      <c r="H681">
        <v>-158634</v>
      </c>
      <c r="I681" t="s">
        <v>251</v>
      </c>
    </row>
    <row r="682" spans="1:9" x14ac:dyDescent="0.25">
      <c r="A682">
        <v>70376</v>
      </c>
      <c r="B682" t="s">
        <v>229</v>
      </c>
      <c r="C682" t="s">
        <v>238</v>
      </c>
      <c r="D682">
        <v>12</v>
      </c>
      <c r="E682">
        <v>0</v>
      </c>
      <c r="F682" t="s">
        <v>242</v>
      </c>
      <c r="G682" t="s">
        <v>22</v>
      </c>
      <c r="H682">
        <v>2231</v>
      </c>
      <c r="I682" t="s">
        <v>252</v>
      </c>
    </row>
    <row r="683" spans="1:9" x14ac:dyDescent="0.25">
      <c r="A683">
        <v>70376</v>
      </c>
      <c r="B683" t="s">
        <v>229</v>
      </c>
      <c r="C683" t="s">
        <v>238</v>
      </c>
      <c r="D683">
        <v>12</v>
      </c>
      <c r="E683">
        <v>0</v>
      </c>
      <c r="F683" t="s">
        <v>242</v>
      </c>
      <c r="G683" t="s">
        <v>26</v>
      </c>
      <c r="H683">
        <v>1605</v>
      </c>
      <c r="I683" t="s">
        <v>253</v>
      </c>
    </row>
    <row r="684" spans="1:9" x14ac:dyDescent="0.25">
      <c r="A684">
        <v>70376</v>
      </c>
      <c r="B684" t="s">
        <v>229</v>
      </c>
      <c r="C684" t="s">
        <v>238</v>
      </c>
      <c r="D684">
        <v>12</v>
      </c>
      <c r="E684">
        <v>0</v>
      </c>
      <c r="F684" t="s">
        <v>239</v>
      </c>
      <c r="G684" t="s">
        <v>13</v>
      </c>
      <c r="H684">
        <v>7748341</v>
      </c>
      <c r="I684" t="s">
        <v>241</v>
      </c>
    </row>
    <row r="685" spans="1:9" x14ac:dyDescent="0.25">
      <c r="A685">
        <v>70376</v>
      </c>
      <c r="B685" t="s">
        <v>229</v>
      </c>
      <c r="C685" t="s">
        <v>238</v>
      </c>
      <c r="D685">
        <v>12</v>
      </c>
      <c r="E685">
        <v>0</v>
      </c>
      <c r="F685" t="s">
        <v>245</v>
      </c>
      <c r="G685" t="s">
        <v>20</v>
      </c>
      <c r="H685">
        <v>246983</v>
      </c>
      <c r="I685" t="s">
        <v>254</v>
      </c>
    </row>
    <row r="686" spans="1:9" x14ac:dyDescent="0.25">
      <c r="A686">
        <v>70376</v>
      </c>
      <c r="B686" t="s">
        <v>229</v>
      </c>
      <c r="C686" t="s">
        <v>238</v>
      </c>
      <c r="D686">
        <v>12</v>
      </c>
      <c r="E686">
        <v>0</v>
      </c>
      <c r="F686" t="s">
        <v>239</v>
      </c>
      <c r="G686" t="s">
        <v>148</v>
      </c>
      <c r="H686">
        <v>654265</v>
      </c>
      <c r="I686" t="s">
        <v>255</v>
      </c>
    </row>
    <row r="687" spans="1:9" x14ac:dyDescent="0.25">
      <c r="A687">
        <v>70376</v>
      </c>
      <c r="B687" t="s">
        <v>229</v>
      </c>
      <c r="C687" t="s">
        <v>238</v>
      </c>
      <c r="D687">
        <v>12</v>
      </c>
      <c r="E687">
        <v>0</v>
      </c>
      <c r="F687" t="s">
        <v>242</v>
      </c>
      <c r="G687" t="s">
        <v>27</v>
      </c>
      <c r="H687">
        <v>3295608</v>
      </c>
      <c r="I687" t="s">
        <v>256</v>
      </c>
    </row>
    <row r="688" spans="1:9" x14ac:dyDescent="0.25">
      <c r="A688">
        <v>70376</v>
      </c>
      <c r="B688" t="s">
        <v>229</v>
      </c>
      <c r="C688" t="s">
        <v>238</v>
      </c>
      <c r="D688">
        <v>12</v>
      </c>
      <c r="E688">
        <v>0</v>
      </c>
      <c r="F688" t="s">
        <v>245</v>
      </c>
      <c r="G688" t="s">
        <v>16</v>
      </c>
      <c r="H688">
        <v>1</v>
      </c>
      <c r="I688" t="s">
        <v>268</v>
      </c>
    </row>
    <row r="689" spans="1:9" x14ac:dyDescent="0.25">
      <c r="A689">
        <v>70376</v>
      </c>
      <c r="B689" t="s">
        <v>229</v>
      </c>
      <c r="C689" t="s">
        <v>238</v>
      </c>
      <c r="D689">
        <v>12</v>
      </c>
      <c r="E689">
        <v>0</v>
      </c>
      <c r="F689" t="s">
        <v>245</v>
      </c>
      <c r="G689" t="s">
        <v>152</v>
      </c>
      <c r="H689">
        <v>29744</v>
      </c>
      <c r="I689" t="s">
        <v>257</v>
      </c>
    </row>
    <row r="690" spans="1:9" x14ac:dyDescent="0.25">
      <c r="A690">
        <v>70376</v>
      </c>
      <c r="B690" t="s">
        <v>229</v>
      </c>
      <c r="C690" t="s">
        <v>238</v>
      </c>
      <c r="D690">
        <v>12</v>
      </c>
      <c r="E690">
        <v>0</v>
      </c>
      <c r="F690" t="s">
        <v>245</v>
      </c>
      <c r="G690" t="s">
        <v>16</v>
      </c>
      <c r="H690">
        <v>3566</v>
      </c>
      <c r="I690" t="s">
        <v>258</v>
      </c>
    </row>
    <row r="691" spans="1:9" x14ac:dyDescent="0.25">
      <c r="A691">
        <v>70376</v>
      </c>
      <c r="B691" t="s">
        <v>229</v>
      </c>
      <c r="C691" t="s">
        <v>238</v>
      </c>
      <c r="D691">
        <v>12</v>
      </c>
      <c r="E691">
        <v>0</v>
      </c>
      <c r="F691" t="s">
        <v>245</v>
      </c>
      <c r="G691" t="s">
        <v>19</v>
      </c>
      <c r="H691">
        <v>11150</v>
      </c>
      <c r="I691" t="s">
        <v>259</v>
      </c>
    </row>
    <row r="692" spans="1:9" x14ac:dyDescent="0.25">
      <c r="A692">
        <v>70376</v>
      </c>
      <c r="B692" t="s">
        <v>229</v>
      </c>
      <c r="C692" t="s">
        <v>238</v>
      </c>
      <c r="D692">
        <v>12</v>
      </c>
      <c r="E692">
        <v>0</v>
      </c>
      <c r="F692" t="s">
        <v>260</v>
      </c>
      <c r="G692" t="s">
        <v>260</v>
      </c>
      <c r="H692">
        <v>2390911</v>
      </c>
      <c r="I692" t="s">
        <v>261</v>
      </c>
    </row>
    <row r="693" spans="1:9" x14ac:dyDescent="0.25">
      <c r="A693">
        <v>70376</v>
      </c>
      <c r="B693" t="s">
        <v>229</v>
      </c>
      <c r="C693" t="s">
        <v>238</v>
      </c>
      <c r="D693">
        <v>12</v>
      </c>
      <c r="E693">
        <v>0</v>
      </c>
      <c r="F693" t="s">
        <v>245</v>
      </c>
      <c r="G693" t="s">
        <v>19</v>
      </c>
      <c r="H693">
        <v>196190</v>
      </c>
      <c r="I693" t="s">
        <v>262</v>
      </c>
    </row>
    <row r="694" spans="1:9" x14ac:dyDescent="0.25">
      <c r="A694">
        <v>70376</v>
      </c>
      <c r="B694" t="s">
        <v>229</v>
      </c>
      <c r="C694" t="s">
        <v>238</v>
      </c>
      <c r="D694">
        <v>12</v>
      </c>
      <c r="E694">
        <v>0</v>
      </c>
      <c r="F694" t="s">
        <v>245</v>
      </c>
      <c r="G694" t="s">
        <v>16</v>
      </c>
      <c r="H694">
        <v>674</v>
      </c>
      <c r="I694" t="s">
        <v>263</v>
      </c>
    </row>
    <row r="695" spans="1:9" x14ac:dyDescent="0.25">
      <c r="A695">
        <v>70376</v>
      </c>
      <c r="B695" t="s">
        <v>229</v>
      </c>
      <c r="C695" t="s">
        <v>238</v>
      </c>
      <c r="D695">
        <v>12</v>
      </c>
      <c r="E695">
        <v>0</v>
      </c>
      <c r="F695" t="s">
        <v>245</v>
      </c>
      <c r="G695" t="s">
        <v>19</v>
      </c>
      <c r="H695">
        <v>65757</v>
      </c>
      <c r="I695" t="s">
        <v>264</v>
      </c>
    </row>
    <row r="696" spans="1:9" x14ac:dyDescent="0.25">
      <c r="A696">
        <v>70376</v>
      </c>
      <c r="B696" t="s">
        <v>229</v>
      </c>
      <c r="C696" t="s">
        <v>238</v>
      </c>
      <c r="D696">
        <v>12</v>
      </c>
      <c r="E696">
        <v>0</v>
      </c>
      <c r="F696" t="s">
        <v>242</v>
      </c>
      <c r="G696" t="s">
        <v>158</v>
      </c>
      <c r="H696">
        <v>64152</v>
      </c>
      <c r="I696" t="s">
        <v>265</v>
      </c>
    </row>
    <row r="697" spans="1:9" x14ac:dyDescent="0.25">
      <c r="A697">
        <v>70377</v>
      </c>
      <c r="B697" t="s">
        <v>231</v>
      </c>
      <c r="C697" t="s">
        <v>238</v>
      </c>
      <c r="D697">
        <v>12</v>
      </c>
      <c r="E697">
        <v>0</v>
      </c>
      <c r="F697" t="s">
        <v>239</v>
      </c>
      <c r="G697" t="s">
        <v>148</v>
      </c>
      <c r="H697">
        <v>685537</v>
      </c>
      <c r="I697" t="s">
        <v>255</v>
      </c>
    </row>
    <row r="698" spans="1:9" x14ac:dyDescent="0.25">
      <c r="A698">
        <v>70377</v>
      </c>
      <c r="B698" t="s">
        <v>231</v>
      </c>
      <c r="C698" t="s">
        <v>238</v>
      </c>
      <c r="D698">
        <v>12</v>
      </c>
      <c r="E698">
        <v>0</v>
      </c>
      <c r="F698" t="s">
        <v>242</v>
      </c>
      <c r="G698" t="s">
        <v>27</v>
      </c>
      <c r="H698">
        <v>7179972</v>
      </c>
      <c r="I698" t="s">
        <v>256</v>
      </c>
    </row>
    <row r="699" spans="1:9" x14ac:dyDescent="0.25">
      <c r="A699">
        <v>70377</v>
      </c>
      <c r="B699" t="s">
        <v>231</v>
      </c>
      <c r="C699" t="s">
        <v>238</v>
      </c>
      <c r="D699">
        <v>12</v>
      </c>
      <c r="E699">
        <v>0</v>
      </c>
      <c r="F699" t="s">
        <v>245</v>
      </c>
      <c r="G699" t="s">
        <v>16</v>
      </c>
      <c r="H699">
        <v>1630</v>
      </c>
      <c r="I699" t="s">
        <v>268</v>
      </c>
    </row>
    <row r="700" spans="1:9" x14ac:dyDescent="0.25">
      <c r="A700">
        <v>70377</v>
      </c>
      <c r="B700" t="s">
        <v>231</v>
      </c>
      <c r="C700" t="s">
        <v>238</v>
      </c>
      <c r="D700">
        <v>12</v>
      </c>
      <c r="E700">
        <v>0</v>
      </c>
      <c r="F700" t="s">
        <v>245</v>
      </c>
      <c r="G700" t="s">
        <v>152</v>
      </c>
      <c r="H700">
        <v>29226</v>
      </c>
      <c r="I700" t="s">
        <v>257</v>
      </c>
    </row>
    <row r="701" spans="1:9" x14ac:dyDescent="0.25">
      <c r="A701">
        <v>70377</v>
      </c>
      <c r="B701" t="s">
        <v>231</v>
      </c>
      <c r="C701" t="s">
        <v>238</v>
      </c>
      <c r="D701">
        <v>12</v>
      </c>
      <c r="E701">
        <v>0</v>
      </c>
      <c r="F701" t="s">
        <v>245</v>
      </c>
      <c r="G701" t="s">
        <v>16</v>
      </c>
      <c r="H701">
        <v>4791</v>
      </c>
      <c r="I701" t="s">
        <v>258</v>
      </c>
    </row>
    <row r="702" spans="1:9" x14ac:dyDescent="0.25">
      <c r="A702">
        <v>70377</v>
      </c>
      <c r="B702" t="s">
        <v>231</v>
      </c>
      <c r="C702" t="s">
        <v>238</v>
      </c>
      <c r="D702">
        <v>12</v>
      </c>
      <c r="E702">
        <v>0</v>
      </c>
      <c r="F702" t="s">
        <v>245</v>
      </c>
      <c r="G702" t="s">
        <v>19</v>
      </c>
      <c r="H702">
        <v>54073</v>
      </c>
      <c r="I702" t="s">
        <v>259</v>
      </c>
    </row>
    <row r="703" spans="1:9" x14ac:dyDescent="0.25">
      <c r="A703">
        <v>70377</v>
      </c>
      <c r="B703" t="s">
        <v>231</v>
      </c>
      <c r="C703" t="s">
        <v>238</v>
      </c>
      <c r="D703">
        <v>12</v>
      </c>
      <c r="E703">
        <v>0</v>
      </c>
      <c r="F703" t="s">
        <v>260</v>
      </c>
      <c r="G703" t="s">
        <v>260</v>
      </c>
      <c r="H703">
        <v>844326</v>
      </c>
      <c r="I703" t="s">
        <v>261</v>
      </c>
    </row>
    <row r="704" spans="1:9" x14ac:dyDescent="0.25">
      <c r="A704">
        <v>70377</v>
      </c>
      <c r="B704" t="s">
        <v>231</v>
      </c>
      <c r="C704" t="s">
        <v>238</v>
      </c>
      <c r="D704">
        <v>12</v>
      </c>
      <c r="E704">
        <v>0</v>
      </c>
      <c r="F704" t="s">
        <v>245</v>
      </c>
      <c r="G704" t="s">
        <v>19</v>
      </c>
      <c r="H704">
        <v>256527</v>
      </c>
      <c r="I704" t="s">
        <v>262</v>
      </c>
    </row>
    <row r="705" spans="1:9" x14ac:dyDescent="0.25">
      <c r="A705">
        <v>70377</v>
      </c>
      <c r="B705" t="s">
        <v>231</v>
      </c>
      <c r="C705" t="s">
        <v>238</v>
      </c>
      <c r="D705">
        <v>12</v>
      </c>
      <c r="E705">
        <v>0</v>
      </c>
      <c r="F705" t="s">
        <v>245</v>
      </c>
      <c r="G705" t="s">
        <v>16</v>
      </c>
      <c r="H705">
        <v>66</v>
      </c>
      <c r="I705" t="s">
        <v>263</v>
      </c>
    </row>
    <row r="706" spans="1:9" x14ac:dyDescent="0.25">
      <c r="A706">
        <v>70377</v>
      </c>
      <c r="B706" t="s">
        <v>231</v>
      </c>
      <c r="C706" t="s">
        <v>238</v>
      </c>
      <c r="D706">
        <v>12</v>
      </c>
      <c r="E706">
        <v>0</v>
      </c>
      <c r="F706" t="s">
        <v>245</v>
      </c>
      <c r="G706" t="s">
        <v>19</v>
      </c>
      <c r="H706">
        <v>61884</v>
      </c>
      <c r="I706" t="s">
        <v>264</v>
      </c>
    </row>
    <row r="707" spans="1:9" x14ac:dyDescent="0.25">
      <c r="A707">
        <v>70377</v>
      </c>
      <c r="B707" t="s">
        <v>231</v>
      </c>
      <c r="C707" t="s">
        <v>238</v>
      </c>
      <c r="D707">
        <v>12</v>
      </c>
      <c r="E707">
        <v>0</v>
      </c>
      <c r="F707" t="s">
        <v>242</v>
      </c>
      <c r="G707" t="s">
        <v>158</v>
      </c>
      <c r="H707">
        <v>59428</v>
      </c>
      <c r="I707" t="s">
        <v>265</v>
      </c>
    </row>
    <row r="708" spans="1:9" x14ac:dyDescent="0.25">
      <c r="A708">
        <v>70377</v>
      </c>
      <c r="B708" t="s">
        <v>231</v>
      </c>
      <c r="C708" t="s">
        <v>238</v>
      </c>
      <c r="D708">
        <v>12</v>
      </c>
      <c r="E708">
        <v>0</v>
      </c>
      <c r="F708" t="s">
        <v>245</v>
      </c>
      <c r="G708" t="s">
        <v>19</v>
      </c>
      <c r="H708">
        <v>206904</v>
      </c>
      <c r="I708" t="s">
        <v>266</v>
      </c>
    </row>
    <row r="709" spans="1:9" x14ac:dyDescent="0.25">
      <c r="A709">
        <v>70377</v>
      </c>
      <c r="B709" t="s">
        <v>231</v>
      </c>
      <c r="C709" t="s">
        <v>238</v>
      </c>
      <c r="D709">
        <v>12</v>
      </c>
      <c r="E709">
        <v>0</v>
      </c>
      <c r="F709" t="s">
        <v>242</v>
      </c>
      <c r="G709" t="s">
        <v>137</v>
      </c>
      <c r="H709">
        <v>31622</v>
      </c>
      <c r="I709" t="s">
        <v>273</v>
      </c>
    </row>
    <row r="710" spans="1:9" x14ac:dyDescent="0.25">
      <c r="A710">
        <v>70377</v>
      </c>
      <c r="B710" t="s">
        <v>231</v>
      </c>
      <c r="C710" t="s">
        <v>238</v>
      </c>
      <c r="D710">
        <v>12</v>
      </c>
      <c r="E710">
        <v>0</v>
      </c>
      <c r="F710" t="s">
        <v>239</v>
      </c>
      <c r="G710" t="s">
        <v>12</v>
      </c>
      <c r="H710">
        <v>-1568581</v>
      </c>
      <c r="I710" t="s">
        <v>240</v>
      </c>
    </row>
    <row r="711" spans="1:9" x14ac:dyDescent="0.25">
      <c r="A711">
        <v>70377</v>
      </c>
      <c r="B711" t="s">
        <v>231</v>
      </c>
      <c r="C711" t="s">
        <v>238</v>
      </c>
      <c r="D711">
        <v>12</v>
      </c>
      <c r="E711">
        <v>0</v>
      </c>
      <c r="F711" t="s">
        <v>239</v>
      </c>
      <c r="G711" t="s">
        <v>13</v>
      </c>
      <c r="H711">
        <v>7737101</v>
      </c>
      <c r="I711" t="s">
        <v>241</v>
      </c>
    </row>
    <row r="712" spans="1:9" x14ac:dyDescent="0.25">
      <c r="A712">
        <v>70377</v>
      </c>
      <c r="B712" t="s">
        <v>231</v>
      </c>
      <c r="C712" t="s">
        <v>238</v>
      </c>
      <c r="D712">
        <v>12</v>
      </c>
      <c r="E712">
        <v>0</v>
      </c>
      <c r="F712" t="s">
        <v>242</v>
      </c>
      <c r="G712" t="s">
        <v>25</v>
      </c>
      <c r="H712">
        <v>17638</v>
      </c>
      <c r="I712" t="s">
        <v>243</v>
      </c>
    </row>
    <row r="713" spans="1:9" x14ac:dyDescent="0.25">
      <c r="A713">
        <v>70377</v>
      </c>
      <c r="B713" t="s">
        <v>231</v>
      </c>
      <c r="C713" t="s">
        <v>238</v>
      </c>
      <c r="D713">
        <v>12</v>
      </c>
      <c r="E713">
        <v>0</v>
      </c>
      <c r="F713" t="s">
        <v>245</v>
      </c>
      <c r="G713" t="s">
        <v>18</v>
      </c>
      <c r="H713">
        <v>421396</v>
      </c>
      <c r="I713" t="s">
        <v>246</v>
      </c>
    </row>
    <row r="714" spans="1:9" x14ac:dyDescent="0.25">
      <c r="A714">
        <v>70377</v>
      </c>
      <c r="B714" t="s">
        <v>231</v>
      </c>
      <c r="C714" t="s">
        <v>238</v>
      </c>
      <c r="D714">
        <v>12</v>
      </c>
      <c r="E714">
        <v>0</v>
      </c>
      <c r="F714" t="s">
        <v>242</v>
      </c>
      <c r="G714" t="s">
        <v>26</v>
      </c>
      <c r="H714">
        <v>100456</v>
      </c>
      <c r="I714" t="s">
        <v>247</v>
      </c>
    </row>
    <row r="715" spans="1:9" x14ac:dyDescent="0.25">
      <c r="A715">
        <v>70377</v>
      </c>
      <c r="B715" t="s">
        <v>231</v>
      </c>
      <c r="C715" t="s">
        <v>238</v>
      </c>
      <c r="D715">
        <v>12</v>
      </c>
      <c r="E715">
        <v>0</v>
      </c>
      <c r="F715" t="s">
        <v>239</v>
      </c>
      <c r="G715" t="s">
        <v>15</v>
      </c>
      <c r="H715">
        <v>300229</v>
      </c>
      <c r="I715" t="s">
        <v>248</v>
      </c>
    </row>
    <row r="716" spans="1:9" x14ac:dyDescent="0.25">
      <c r="A716">
        <v>70377</v>
      </c>
      <c r="B716" t="s">
        <v>231</v>
      </c>
      <c r="C716" t="s">
        <v>238</v>
      </c>
      <c r="D716">
        <v>12</v>
      </c>
      <c r="E716">
        <v>0</v>
      </c>
      <c r="F716" t="s">
        <v>242</v>
      </c>
      <c r="G716" t="s">
        <v>23</v>
      </c>
      <c r="H716">
        <v>83789</v>
      </c>
      <c r="I716" t="s">
        <v>249</v>
      </c>
    </row>
    <row r="717" spans="1:9" x14ac:dyDescent="0.25">
      <c r="A717">
        <v>70377</v>
      </c>
      <c r="B717" t="s">
        <v>231</v>
      </c>
      <c r="C717" t="s">
        <v>238</v>
      </c>
      <c r="D717">
        <v>12</v>
      </c>
      <c r="E717">
        <v>0</v>
      </c>
      <c r="F717" t="s">
        <v>242</v>
      </c>
      <c r="G717" t="s">
        <v>24</v>
      </c>
      <c r="H717">
        <v>114556</v>
      </c>
      <c r="I717" t="s">
        <v>250</v>
      </c>
    </row>
    <row r="718" spans="1:9" x14ac:dyDescent="0.25">
      <c r="A718">
        <v>70377</v>
      </c>
      <c r="B718" t="s">
        <v>231</v>
      </c>
      <c r="C718" t="s">
        <v>238</v>
      </c>
      <c r="D718">
        <v>12</v>
      </c>
      <c r="E718">
        <v>0</v>
      </c>
      <c r="F718" t="s">
        <v>245</v>
      </c>
      <c r="G718" t="s">
        <v>20</v>
      </c>
      <c r="H718">
        <v>-47410</v>
      </c>
      <c r="I718" t="s">
        <v>251</v>
      </c>
    </row>
    <row r="719" spans="1:9" x14ac:dyDescent="0.25">
      <c r="A719">
        <v>70377</v>
      </c>
      <c r="B719" t="s">
        <v>231</v>
      </c>
      <c r="C719" t="s">
        <v>238</v>
      </c>
      <c r="D719">
        <v>12</v>
      </c>
      <c r="E719">
        <v>0</v>
      </c>
      <c r="F719" t="s">
        <v>242</v>
      </c>
      <c r="G719" t="s">
        <v>22</v>
      </c>
      <c r="H719">
        <v>626</v>
      </c>
      <c r="I719" t="s">
        <v>252</v>
      </c>
    </row>
    <row r="720" spans="1:9" x14ac:dyDescent="0.25">
      <c r="A720">
        <v>70377</v>
      </c>
      <c r="B720" t="s">
        <v>231</v>
      </c>
      <c r="C720" t="s">
        <v>238</v>
      </c>
      <c r="D720">
        <v>12</v>
      </c>
      <c r="E720">
        <v>0</v>
      </c>
      <c r="F720" t="s">
        <v>242</v>
      </c>
      <c r="G720" t="s">
        <v>26</v>
      </c>
      <c r="H720">
        <v>1979</v>
      </c>
      <c r="I720" t="s">
        <v>253</v>
      </c>
    </row>
    <row r="721" spans="1:9" x14ac:dyDescent="0.25">
      <c r="A721">
        <v>70377</v>
      </c>
      <c r="B721" t="s">
        <v>231</v>
      </c>
      <c r="C721" t="s">
        <v>238</v>
      </c>
      <c r="D721">
        <v>12</v>
      </c>
      <c r="E721">
        <v>0</v>
      </c>
      <c r="F721" t="s">
        <v>245</v>
      </c>
      <c r="G721" t="s">
        <v>20</v>
      </c>
      <c r="H721">
        <v>287583</v>
      </c>
      <c r="I721" t="s">
        <v>254</v>
      </c>
    </row>
    <row r="722" spans="1:9" x14ac:dyDescent="0.25">
      <c r="A722">
        <v>70378</v>
      </c>
      <c r="B722" t="s">
        <v>233</v>
      </c>
      <c r="C722" t="s">
        <v>238</v>
      </c>
      <c r="D722">
        <v>12</v>
      </c>
      <c r="E722">
        <v>0</v>
      </c>
      <c r="F722" t="s">
        <v>245</v>
      </c>
      <c r="G722" t="s">
        <v>20</v>
      </c>
      <c r="H722">
        <v>287759</v>
      </c>
      <c r="I722" t="s">
        <v>254</v>
      </c>
    </row>
    <row r="723" spans="1:9" x14ac:dyDescent="0.25">
      <c r="A723">
        <v>70378</v>
      </c>
      <c r="B723" t="s">
        <v>233</v>
      </c>
      <c r="C723" t="s">
        <v>238</v>
      </c>
      <c r="D723">
        <v>12</v>
      </c>
      <c r="E723">
        <v>0</v>
      </c>
      <c r="F723" t="s">
        <v>239</v>
      </c>
      <c r="G723" t="s">
        <v>148</v>
      </c>
      <c r="H723">
        <v>901719</v>
      </c>
      <c r="I723" t="s">
        <v>255</v>
      </c>
    </row>
    <row r="724" spans="1:9" x14ac:dyDescent="0.25">
      <c r="A724">
        <v>70378</v>
      </c>
      <c r="B724" t="s">
        <v>233</v>
      </c>
      <c r="C724" t="s">
        <v>238</v>
      </c>
      <c r="D724">
        <v>12</v>
      </c>
      <c r="E724">
        <v>0</v>
      </c>
      <c r="F724" t="s">
        <v>242</v>
      </c>
      <c r="G724" t="s">
        <v>27</v>
      </c>
      <c r="H724">
        <v>7447514</v>
      </c>
      <c r="I724" t="s">
        <v>256</v>
      </c>
    </row>
    <row r="725" spans="1:9" x14ac:dyDescent="0.25">
      <c r="A725">
        <v>70378</v>
      </c>
      <c r="B725" t="s">
        <v>233</v>
      </c>
      <c r="C725" t="s">
        <v>238</v>
      </c>
      <c r="D725">
        <v>12</v>
      </c>
      <c r="E725">
        <v>0</v>
      </c>
      <c r="F725" t="s">
        <v>245</v>
      </c>
      <c r="G725" t="s">
        <v>152</v>
      </c>
      <c r="H725">
        <v>24613</v>
      </c>
      <c r="I725" t="s">
        <v>257</v>
      </c>
    </row>
    <row r="726" spans="1:9" x14ac:dyDescent="0.25">
      <c r="A726">
        <v>70378</v>
      </c>
      <c r="B726" t="s">
        <v>233</v>
      </c>
      <c r="C726" t="s">
        <v>238</v>
      </c>
      <c r="D726">
        <v>12</v>
      </c>
      <c r="E726">
        <v>0</v>
      </c>
      <c r="F726" t="s">
        <v>245</v>
      </c>
      <c r="G726" t="s">
        <v>16</v>
      </c>
      <c r="H726">
        <v>3415</v>
      </c>
      <c r="I726" t="s">
        <v>258</v>
      </c>
    </row>
    <row r="727" spans="1:9" x14ac:dyDescent="0.25">
      <c r="A727">
        <v>70378</v>
      </c>
      <c r="B727" t="s">
        <v>233</v>
      </c>
      <c r="C727" t="s">
        <v>238</v>
      </c>
      <c r="D727">
        <v>12</v>
      </c>
      <c r="E727">
        <v>0</v>
      </c>
      <c r="F727" t="s">
        <v>245</v>
      </c>
      <c r="G727" t="s">
        <v>19</v>
      </c>
      <c r="H727">
        <v>68107</v>
      </c>
      <c r="I727" t="s">
        <v>259</v>
      </c>
    </row>
    <row r="728" spans="1:9" x14ac:dyDescent="0.25">
      <c r="A728">
        <v>70378</v>
      </c>
      <c r="B728" t="s">
        <v>233</v>
      </c>
      <c r="C728" t="s">
        <v>238</v>
      </c>
      <c r="D728">
        <v>12</v>
      </c>
      <c r="E728">
        <v>0</v>
      </c>
      <c r="F728" t="s">
        <v>260</v>
      </c>
      <c r="G728" t="s">
        <v>260</v>
      </c>
      <c r="H728">
        <v>1020624</v>
      </c>
      <c r="I728" t="s">
        <v>261</v>
      </c>
    </row>
    <row r="729" spans="1:9" x14ac:dyDescent="0.25">
      <c r="A729">
        <v>70378</v>
      </c>
      <c r="B729" t="s">
        <v>233</v>
      </c>
      <c r="C729" t="s">
        <v>238</v>
      </c>
      <c r="D729">
        <v>12</v>
      </c>
      <c r="E729">
        <v>0</v>
      </c>
      <c r="F729" t="s">
        <v>245</v>
      </c>
      <c r="G729" t="s">
        <v>19</v>
      </c>
      <c r="H729">
        <v>234736</v>
      </c>
      <c r="I729" t="s">
        <v>262</v>
      </c>
    </row>
    <row r="730" spans="1:9" x14ac:dyDescent="0.25">
      <c r="A730">
        <v>70378</v>
      </c>
      <c r="B730" t="s">
        <v>233</v>
      </c>
      <c r="C730" t="s">
        <v>238</v>
      </c>
      <c r="D730">
        <v>12</v>
      </c>
      <c r="E730">
        <v>0</v>
      </c>
      <c r="F730" t="s">
        <v>245</v>
      </c>
      <c r="G730" t="s">
        <v>16</v>
      </c>
      <c r="H730">
        <v>712</v>
      </c>
      <c r="I730" t="s">
        <v>263</v>
      </c>
    </row>
    <row r="731" spans="1:9" x14ac:dyDescent="0.25">
      <c r="A731">
        <v>70378</v>
      </c>
      <c r="B731" t="s">
        <v>233</v>
      </c>
      <c r="C731" t="s">
        <v>238</v>
      </c>
      <c r="D731">
        <v>12</v>
      </c>
      <c r="E731">
        <v>0</v>
      </c>
      <c r="F731" t="s">
        <v>245</v>
      </c>
      <c r="G731" t="s">
        <v>19</v>
      </c>
      <c r="H731">
        <v>58913</v>
      </c>
      <c r="I731" t="s">
        <v>264</v>
      </c>
    </row>
    <row r="732" spans="1:9" x14ac:dyDescent="0.25">
      <c r="A732">
        <v>70378</v>
      </c>
      <c r="B732" t="s">
        <v>233</v>
      </c>
      <c r="C732" t="s">
        <v>238</v>
      </c>
      <c r="D732">
        <v>12</v>
      </c>
      <c r="E732">
        <v>0</v>
      </c>
      <c r="F732" t="s">
        <v>242</v>
      </c>
      <c r="G732" t="s">
        <v>158</v>
      </c>
      <c r="H732">
        <v>57936</v>
      </c>
      <c r="I732" t="s">
        <v>265</v>
      </c>
    </row>
    <row r="733" spans="1:9" x14ac:dyDescent="0.25">
      <c r="A733">
        <v>70378</v>
      </c>
      <c r="B733" t="s">
        <v>233</v>
      </c>
      <c r="C733" t="s">
        <v>238</v>
      </c>
      <c r="D733">
        <v>12</v>
      </c>
      <c r="E733">
        <v>0</v>
      </c>
      <c r="F733" t="s">
        <v>245</v>
      </c>
      <c r="G733" t="s">
        <v>19</v>
      </c>
      <c r="H733">
        <v>201851</v>
      </c>
      <c r="I733" t="s">
        <v>266</v>
      </c>
    </row>
    <row r="734" spans="1:9" x14ac:dyDescent="0.25">
      <c r="A734">
        <v>70378</v>
      </c>
      <c r="B734" t="s">
        <v>233</v>
      </c>
      <c r="C734" t="s">
        <v>238</v>
      </c>
      <c r="D734">
        <v>12</v>
      </c>
      <c r="E734">
        <v>0</v>
      </c>
      <c r="F734" t="s">
        <v>239</v>
      </c>
      <c r="G734" t="s">
        <v>12</v>
      </c>
      <c r="H734">
        <v>-1468796</v>
      </c>
      <c r="I734" t="s">
        <v>240</v>
      </c>
    </row>
    <row r="735" spans="1:9" x14ac:dyDescent="0.25">
      <c r="A735">
        <v>70378</v>
      </c>
      <c r="B735" t="s">
        <v>233</v>
      </c>
      <c r="C735" t="s">
        <v>238</v>
      </c>
      <c r="D735">
        <v>12</v>
      </c>
      <c r="E735">
        <v>0</v>
      </c>
      <c r="F735" t="s">
        <v>239</v>
      </c>
      <c r="G735" t="s">
        <v>13</v>
      </c>
      <c r="H735">
        <v>8059726</v>
      </c>
      <c r="I735" t="s">
        <v>241</v>
      </c>
    </row>
    <row r="736" spans="1:9" x14ac:dyDescent="0.25">
      <c r="A736">
        <v>70378</v>
      </c>
      <c r="B736" t="s">
        <v>233</v>
      </c>
      <c r="C736" t="s">
        <v>238</v>
      </c>
      <c r="D736">
        <v>12</v>
      </c>
      <c r="E736">
        <v>0</v>
      </c>
      <c r="F736" t="s">
        <v>242</v>
      </c>
      <c r="G736" t="s">
        <v>25</v>
      </c>
      <c r="H736">
        <v>9685</v>
      </c>
      <c r="I736" t="s">
        <v>243</v>
      </c>
    </row>
    <row r="737" spans="1:9" x14ac:dyDescent="0.25">
      <c r="A737">
        <v>70378</v>
      </c>
      <c r="B737" t="s">
        <v>233</v>
      </c>
      <c r="C737" t="s">
        <v>238</v>
      </c>
      <c r="D737">
        <v>12</v>
      </c>
      <c r="E737">
        <v>0</v>
      </c>
      <c r="F737" t="s">
        <v>245</v>
      </c>
      <c r="G737" t="s">
        <v>18</v>
      </c>
      <c r="H737">
        <v>279942</v>
      </c>
      <c r="I737" t="s">
        <v>246</v>
      </c>
    </row>
    <row r="738" spans="1:9" x14ac:dyDescent="0.25">
      <c r="A738">
        <v>70378</v>
      </c>
      <c r="B738" t="s">
        <v>233</v>
      </c>
      <c r="C738" t="s">
        <v>238</v>
      </c>
      <c r="D738">
        <v>12</v>
      </c>
      <c r="E738">
        <v>0</v>
      </c>
      <c r="F738" t="s">
        <v>242</v>
      </c>
      <c r="G738" t="s">
        <v>26</v>
      </c>
      <c r="H738">
        <v>39029</v>
      </c>
      <c r="I738" t="s">
        <v>247</v>
      </c>
    </row>
    <row r="739" spans="1:9" x14ac:dyDescent="0.25">
      <c r="A739">
        <v>70378</v>
      </c>
      <c r="B739" t="s">
        <v>233</v>
      </c>
      <c r="C739" t="s">
        <v>238</v>
      </c>
      <c r="D739">
        <v>12</v>
      </c>
      <c r="E739">
        <v>0</v>
      </c>
      <c r="F739" t="s">
        <v>239</v>
      </c>
      <c r="G739" t="s">
        <v>15</v>
      </c>
      <c r="H739">
        <v>142621</v>
      </c>
      <c r="I739" t="s">
        <v>248</v>
      </c>
    </row>
    <row r="740" spans="1:9" x14ac:dyDescent="0.25">
      <c r="A740">
        <v>70378</v>
      </c>
      <c r="B740" t="s">
        <v>233</v>
      </c>
      <c r="C740" t="s">
        <v>238</v>
      </c>
      <c r="D740">
        <v>12</v>
      </c>
      <c r="E740">
        <v>0</v>
      </c>
      <c r="F740" t="s">
        <v>242</v>
      </c>
      <c r="G740" t="s">
        <v>23</v>
      </c>
      <c r="H740">
        <v>63361</v>
      </c>
      <c r="I740" t="s">
        <v>249</v>
      </c>
    </row>
    <row r="741" spans="1:9" x14ac:dyDescent="0.25">
      <c r="A741">
        <v>70378</v>
      </c>
      <c r="B741" t="s">
        <v>233</v>
      </c>
      <c r="C741" t="s">
        <v>238</v>
      </c>
      <c r="D741">
        <v>12</v>
      </c>
      <c r="E741">
        <v>0</v>
      </c>
      <c r="F741" t="s">
        <v>242</v>
      </c>
      <c r="G741" t="s">
        <v>24</v>
      </c>
      <c r="H741">
        <v>145302</v>
      </c>
      <c r="I741" t="s">
        <v>250</v>
      </c>
    </row>
    <row r="742" spans="1:9" x14ac:dyDescent="0.25">
      <c r="A742">
        <v>70378</v>
      </c>
      <c r="B742" t="s">
        <v>233</v>
      </c>
      <c r="C742" t="s">
        <v>238</v>
      </c>
      <c r="D742">
        <v>12</v>
      </c>
      <c r="E742">
        <v>0</v>
      </c>
      <c r="F742" t="s">
        <v>245</v>
      </c>
      <c r="G742" t="s">
        <v>20</v>
      </c>
      <c r="H742">
        <v>-46883</v>
      </c>
      <c r="I742" t="s">
        <v>251</v>
      </c>
    </row>
    <row r="743" spans="1:9" x14ac:dyDescent="0.25">
      <c r="A743">
        <v>70378</v>
      </c>
      <c r="B743" t="s">
        <v>233</v>
      </c>
      <c r="C743" t="s">
        <v>238</v>
      </c>
      <c r="D743">
        <v>12</v>
      </c>
      <c r="E743">
        <v>0</v>
      </c>
      <c r="F743" t="s">
        <v>242</v>
      </c>
      <c r="G743" t="s">
        <v>26</v>
      </c>
      <c r="H743">
        <v>2521</v>
      </c>
      <c r="I743" t="s">
        <v>253</v>
      </c>
    </row>
    <row r="744" spans="1:9" x14ac:dyDescent="0.25">
      <c r="A744">
        <v>70379</v>
      </c>
      <c r="B744" t="s">
        <v>235</v>
      </c>
      <c r="C744" t="s">
        <v>238</v>
      </c>
      <c r="D744">
        <v>12</v>
      </c>
      <c r="E744">
        <v>0</v>
      </c>
      <c r="F744" t="s">
        <v>239</v>
      </c>
      <c r="G744" t="s">
        <v>12</v>
      </c>
      <c r="H744">
        <v>-1632275</v>
      </c>
      <c r="I744" t="s">
        <v>240</v>
      </c>
    </row>
    <row r="745" spans="1:9" x14ac:dyDescent="0.25">
      <c r="A745">
        <v>70379</v>
      </c>
      <c r="B745" t="s">
        <v>235</v>
      </c>
      <c r="C745" t="s">
        <v>238</v>
      </c>
      <c r="D745">
        <v>12</v>
      </c>
      <c r="E745">
        <v>0</v>
      </c>
      <c r="F745" t="s">
        <v>239</v>
      </c>
      <c r="G745" t="s">
        <v>13</v>
      </c>
      <c r="H745">
        <v>5548668</v>
      </c>
      <c r="I745" t="s">
        <v>241</v>
      </c>
    </row>
    <row r="746" spans="1:9" x14ac:dyDescent="0.25">
      <c r="A746">
        <v>70379</v>
      </c>
      <c r="B746" t="s">
        <v>235</v>
      </c>
      <c r="C746" t="s">
        <v>238</v>
      </c>
      <c r="D746">
        <v>12</v>
      </c>
      <c r="E746">
        <v>0</v>
      </c>
      <c r="F746" t="s">
        <v>242</v>
      </c>
      <c r="G746" t="s">
        <v>25</v>
      </c>
      <c r="H746">
        <v>9266</v>
      </c>
      <c r="I746" t="s">
        <v>243</v>
      </c>
    </row>
    <row r="747" spans="1:9" x14ac:dyDescent="0.25">
      <c r="A747">
        <v>70379</v>
      </c>
      <c r="B747" t="s">
        <v>235</v>
      </c>
      <c r="C747" t="s">
        <v>238</v>
      </c>
      <c r="D747">
        <v>12</v>
      </c>
      <c r="E747">
        <v>0</v>
      </c>
      <c r="F747" t="s">
        <v>245</v>
      </c>
      <c r="G747" t="s">
        <v>18</v>
      </c>
      <c r="H747">
        <v>328183</v>
      </c>
      <c r="I747" t="s">
        <v>246</v>
      </c>
    </row>
    <row r="748" spans="1:9" x14ac:dyDescent="0.25">
      <c r="A748">
        <v>70379</v>
      </c>
      <c r="B748" t="s">
        <v>235</v>
      </c>
      <c r="C748" t="s">
        <v>238</v>
      </c>
      <c r="D748">
        <v>12</v>
      </c>
      <c r="E748">
        <v>0</v>
      </c>
      <c r="F748" t="s">
        <v>242</v>
      </c>
      <c r="G748" t="s">
        <v>26</v>
      </c>
      <c r="H748">
        <v>6790</v>
      </c>
      <c r="I748" t="s">
        <v>247</v>
      </c>
    </row>
    <row r="749" spans="1:9" x14ac:dyDescent="0.25">
      <c r="A749">
        <v>70379</v>
      </c>
      <c r="B749" t="s">
        <v>235</v>
      </c>
      <c r="C749" t="s">
        <v>238</v>
      </c>
      <c r="D749">
        <v>12</v>
      </c>
      <c r="E749">
        <v>0</v>
      </c>
      <c r="F749" t="s">
        <v>239</v>
      </c>
      <c r="G749" t="s">
        <v>15</v>
      </c>
      <c r="H749">
        <v>279784</v>
      </c>
      <c r="I749" t="s">
        <v>248</v>
      </c>
    </row>
    <row r="750" spans="1:9" x14ac:dyDescent="0.25">
      <c r="A750">
        <v>70379</v>
      </c>
      <c r="B750" t="s">
        <v>235</v>
      </c>
      <c r="C750" t="s">
        <v>238</v>
      </c>
      <c r="D750">
        <v>12</v>
      </c>
      <c r="E750">
        <v>0</v>
      </c>
      <c r="F750" t="s">
        <v>242</v>
      </c>
      <c r="G750" t="s">
        <v>23</v>
      </c>
      <c r="H750">
        <v>83972</v>
      </c>
      <c r="I750" t="s">
        <v>249</v>
      </c>
    </row>
    <row r="751" spans="1:9" x14ac:dyDescent="0.25">
      <c r="A751">
        <v>70379</v>
      </c>
      <c r="B751" t="s">
        <v>235</v>
      </c>
      <c r="C751" t="s">
        <v>238</v>
      </c>
      <c r="D751">
        <v>12</v>
      </c>
      <c r="E751">
        <v>0</v>
      </c>
      <c r="F751" t="s">
        <v>242</v>
      </c>
      <c r="G751" t="s">
        <v>24</v>
      </c>
      <c r="H751">
        <v>30181</v>
      </c>
      <c r="I751" t="s">
        <v>250</v>
      </c>
    </row>
    <row r="752" spans="1:9" x14ac:dyDescent="0.25">
      <c r="A752">
        <v>70379</v>
      </c>
      <c r="B752" t="s">
        <v>235</v>
      </c>
      <c r="C752" t="s">
        <v>238</v>
      </c>
      <c r="D752">
        <v>12</v>
      </c>
      <c r="E752">
        <v>0</v>
      </c>
      <c r="F752" t="s">
        <v>245</v>
      </c>
      <c r="G752" t="s">
        <v>20</v>
      </c>
      <c r="H752">
        <v>-231487</v>
      </c>
      <c r="I752" t="s">
        <v>251</v>
      </c>
    </row>
    <row r="753" spans="1:9" x14ac:dyDescent="0.25">
      <c r="A753">
        <v>70379</v>
      </c>
      <c r="B753" t="s">
        <v>235</v>
      </c>
      <c r="C753" t="s">
        <v>238</v>
      </c>
      <c r="D753">
        <v>12</v>
      </c>
      <c r="E753">
        <v>0</v>
      </c>
      <c r="F753" t="s">
        <v>242</v>
      </c>
      <c r="G753" t="s">
        <v>22</v>
      </c>
      <c r="H753">
        <v>6785</v>
      </c>
      <c r="I753" t="s">
        <v>252</v>
      </c>
    </row>
    <row r="754" spans="1:9" x14ac:dyDescent="0.25">
      <c r="A754">
        <v>70379</v>
      </c>
      <c r="B754" t="s">
        <v>235</v>
      </c>
      <c r="C754" t="s">
        <v>238</v>
      </c>
      <c r="D754">
        <v>12</v>
      </c>
      <c r="E754">
        <v>0</v>
      </c>
      <c r="F754" t="s">
        <v>242</v>
      </c>
      <c r="G754" t="s">
        <v>26</v>
      </c>
      <c r="H754">
        <v>4308</v>
      </c>
      <c r="I754" t="s">
        <v>253</v>
      </c>
    </row>
    <row r="755" spans="1:9" x14ac:dyDescent="0.25">
      <c r="A755">
        <v>70379</v>
      </c>
      <c r="B755" t="s">
        <v>235</v>
      </c>
      <c r="C755" t="s">
        <v>238</v>
      </c>
      <c r="D755">
        <v>12</v>
      </c>
      <c r="E755">
        <v>0</v>
      </c>
      <c r="F755" t="s">
        <v>245</v>
      </c>
      <c r="G755" t="s">
        <v>20</v>
      </c>
      <c r="H755">
        <v>510068</v>
      </c>
      <c r="I755" t="s">
        <v>254</v>
      </c>
    </row>
    <row r="756" spans="1:9" x14ac:dyDescent="0.25">
      <c r="A756">
        <v>70379</v>
      </c>
      <c r="B756" t="s">
        <v>235</v>
      </c>
      <c r="C756" t="s">
        <v>238</v>
      </c>
      <c r="D756">
        <v>12</v>
      </c>
      <c r="E756">
        <v>0</v>
      </c>
      <c r="F756" t="s">
        <v>239</v>
      </c>
      <c r="G756" t="s">
        <v>148</v>
      </c>
      <c r="H756">
        <v>921411</v>
      </c>
      <c r="I756" t="s">
        <v>255</v>
      </c>
    </row>
    <row r="757" spans="1:9" x14ac:dyDescent="0.25">
      <c r="A757">
        <v>70379</v>
      </c>
      <c r="B757" t="s">
        <v>235</v>
      </c>
      <c r="C757" t="s">
        <v>238</v>
      </c>
      <c r="D757">
        <v>12</v>
      </c>
      <c r="E757">
        <v>0</v>
      </c>
      <c r="F757" t="s">
        <v>242</v>
      </c>
      <c r="G757" t="s">
        <v>27</v>
      </c>
      <c r="H757">
        <v>4460155</v>
      </c>
      <c r="I757" t="s">
        <v>256</v>
      </c>
    </row>
    <row r="758" spans="1:9" x14ac:dyDescent="0.25">
      <c r="A758">
        <v>70379</v>
      </c>
      <c r="B758" t="s">
        <v>235</v>
      </c>
      <c r="C758" t="s">
        <v>238</v>
      </c>
      <c r="D758">
        <v>12</v>
      </c>
      <c r="E758">
        <v>0</v>
      </c>
      <c r="F758" t="s">
        <v>245</v>
      </c>
      <c r="G758" t="s">
        <v>16</v>
      </c>
      <c r="H758">
        <v>2957</v>
      </c>
      <c r="I758" t="s">
        <v>268</v>
      </c>
    </row>
    <row r="759" spans="1:9" x14ac:dyDescent="0.25">
      <c r="A759">
        <v>70379</v>
      </c>
      <c r="B759" t="s">
        <v>235</v>
      </c>
      <c r="C759" t="s">
        <v>238</v>
      </c>
      <c r="D759">
        <v>12</v>
      </c>
      <c r="E759">
        <v>0</v>
      </c>
      <c r="F759" t="s">
        <v>245</v>
      </c>
      <c r="G759" t="s">
        <v>152</v>
      </c>
      <c r="H759">
        <v>29080</v>
      </c>
      <c r="I759" t="s">
        <v>257</v>
      </c>
    </row>
    <row r="760" spans="1:9" x14ac:dyDescent="0.25">
      <c r="A760">
        <v>70379</v>
      </c>
      <c r="B760" t="s">
        <v>235</v>
      </c>
      <c r="C760" t="s">
        <v>238</v>
      </c>
      <c r="D760">
        <v>12</v>
      </c>
      <c r="E760">
        <v>0</v>
      </c>
      <c r="F760" t="s">
        <v>245</v>
      </c>
      <c r="G760" t="s">
        <v>16</v>
      </c>
      <c r="H760">
        <v>15730</v>
      </c>
      <c r="I760" t="s">
        <v>258</v>
      </c>
    </row>
    <row r="761" spans="1:9" x14ac:dyDescent="0.25">
      <c r="A761">
        <v>70379</v>
      </c>
      <c r="B761" t="s">
        <v>235</v>
      </c>
      <c r="C761" t="s">
        <v>238</v>
      </c>
      <c r="D761">
        <v>12</v>
      </c>
      <c r="E761">
        <v>0</v>
      </c>
      <c r="F761" t="s">
        <v>245</v>
      </c>
      <c r="G761" t="s">
        <v>19</v>
      </c>
      <c r="H761">
        <v>23418</v>
      </c>
      <c r="I761" t="s">
        <v>259</v>
      </c>
    </row>
    <row r="762" spans="1:9" x14ac:dyDescent="0.25">
      <c r="A762">
        <v>70379</v>
      </c>
      <c r="B762" t="s">
        <v>235</v>
      </c>
      <c r="C762" t="s">
        <v>238</v>
      </c>
      <c r="D762">
        <v>12</v>
      </c>
      <c r="E762">
        <v>0</v>
      </c>
      <c r="F762" t="s">
        <v>260</v>
      </c>
      <c r="G762" t="s">
        <v>260</v>
      </c>
      <c r="H762">
        <v>1289687</v>
      </c>
      <c r="I762" t="s">
        <v>261</v>
      </c>
    </row>
    <row r="763" spans="1:9" x14ac:dyDescent="0.25">
      <c r="A763">
        <v>70379</v>
      </c>
      <c r="B763" t="s">
        <v>235</v>
      </c>
      <c r="C763" t="s">
        <v>238</v>
      </c>
      <c r="D763">
        <v>12</v>
      </c>
      <c r="E763">
        <v>0</v>
      </c>
      <c r="F763" t="s">
        <v>245</v>
      </c>
      <c r="G763" t="s">
        <v>19</v>
      </c>
      <c r="H763">
        <v>212409</v>
      </c>
      <c r="I763" t="s">
        <v>262</v>
      </c>
    </row>
    <row r="764" spans="1:9" x14ac:dyDescent="0.25">
      <c r="A764">
        <v>70379</v>
      </c>
      <c r="B764" t="s">
        <v>235</v>
      </c>
      <c r="C764" t="s">
        <v>238</v>
      </c>
      <c r="D764">
        <v>12</v>
      </c>
      <c r="E764">
        <v>0</v>
      </c>
      <c r="F764" t="s">
        <v>245</v>
      </c>
      <c r="G764" t="s">
        <v>16</v>
      </c>
      <c r="H764">
        <v>3037</v>
      </c>
      <c r="I764" t="s">
        <v>263</v>
      </c>
    </row>
    <row r="765" spans="1:9" x14ac:dyDescent="0.25">
      <c r="A765">
        <v>70379</v>
      </c>
      <c r="B765" t="s">
        <v>235</v>
      </c>
      <c r="C765" t="s">
        <v>238</v>
      </c>
      <c r="D765">
        <v>12</v>
      </c>
      <c r="E765">
        <v>0</v>
      </c>
      <c r="F765" t="s">
        <v>245</v>
      </c>
      <c r="G765" t="s">
        <v>19</v>
      </c>
      <c r="H765">
        <v>65090</v>
      </c>
      <c r="I765" t="s">
        <v>264</v>
      </c>
    </row>
    <row r="766" spans="1:9" x14ac:dyDescent="0.25">
      <c r="A766">
        <v>70379</v>
      </c>
      <c r="B766" t="s">
        <v>235</v>
      </c>
      <c r="C766" t="s">
        <v>238</v>
      </c>
      <c r="D766">
        <v>12</v>
      </c>
      <c r="E766">
        <v>0</v>
      </c>
      <c r="F766" t="s">
        <v>242</v>
      </c>
      <c r="G766" t="s">
        <v>158</v>
      </c>
      <c r="H766">
        <v>62995</v>
      </c>
      <c r="I766" t="s">
        <v>265</v>
      </c>
    </row>
    <row r="767" spans="1:9" x14ac:dyDescent="0.25">
      <c r="A767">
        <v>70382</v>
      </c>
      <c r="B767" t="s">
        <v>274</v>
      </c>
      <c r="C767" t="s">
        <v>238</v>
      </c>
      <c r="D767">
        <v>12</v>
      </c>
      <c r="E767">
        <v>0</v>
      </c>
      <c r="F767" t="s">
        <v>239</v>
      </c>
      <c r="G767" t="s">
        <v>12</v>
      </c>
      <c r="H767">
        <v>-3998643</v>
      </c>
      <c r="I767" t="s">
        <v>240</v>
      </c>
    </row>
    <row r="768" spans="1:9" x14ac:dyDescent="0.25">
      <c r="A768">
        <v>70382</v>
      </c>
      <c r="B768" t="s">
        <v>274</v>
      </c>
      <c r="C768" t="s">
        <v>238</v>
      </c>
      <c r="D768">
        <v>12</v>
      </c>
      <c r="E768">
        <v>0</v>
      </c>
      <c r="F768" t="s">
        <v>239</v>
      </c>
      <c r="G768" t="s">
        <v>13</v>
      </c>
      <c r="H768">
        <v>13265089</v>
      </c>
      <c r="I768" t="s">
        <v>241</v>
      </c>
    </row>
    <row r="769" spans="1:9" x14ac:dyDescent="0.25">
      <c r="A769">
        <v>70382</v>
      </c>
      <c r="B769" t="s">
        <v>274</v>
      </c>
      <c r="C769" t="s">
        <v>238</v>
      </c>
      <c r="D769">
        <v>12</v>
      </c>
      <c r="E769">
        <v>0</v>
      </c>
      <c r="F769" t="s">
        <v>242</v>
      </c>
      <c r="G769" t="s">
        <v>25</v>
      </c>
      <c r="H769">
        <v>21124</v>
      </c>
      <c r="I769" t="s">
        <v>243</v>
      </c>
    </row>
    <row r="770" spans="1:9" x14ac:dyDescent="0.25">
      <c r="A770">
        <v>70382</v>
      </c>
      <c r="B770" t="s">
        <v>274</v>
      </c>
      <c r="C770" t="s">
        <v>238</v>
      </c>
      <c r="D770">
        <v>12</v>
      </c>
      <c r="E770">
        <v>0</v>
      </c>
      <c r="F770" t="s">
        <v>245</v>
      </c>
      <c r="G770" t="s">
        <v>18</v>
      </c>
      <c r="H770">
        <v>480572</v>
      </c>
      <c r="I770" t="s">
        <v>246</v>
      </c>
    </row>
    <row r="771" spans="1:9" x14ac:dyDescent="0.25">
      <c r="A771">
        <v>70382</v>
      </c>
      <c r="B771" t="s">
        <v>274</v>
      </c>
      <c r="C771" t="s">
        <v>238</v>
      </c>
      <c r="D771">
        <v>12</v>
      </c>
      <c r="E771">
        <v>0</v>
      </c>
      <c r="F771" t="s">
        <v>242</v>
      </c>
      <c r="G771" t="s">
        <v>26</v>
      </c>
      <c r="H771">
        <v>77397</v>
      </c>
      <c r="I771" t="s">
        <v>247</v>
      </c>
    </row>
    <row r="772" spans="1:9" x14ac:dyDescent="0.25">
      <c r="A772">
        <v>70382</v>
      </c>
      <c r="B772" t="s">
        <v>274</v>
      </c>
      <c r="C772" t="s">
        <v>238</v>
      </c>
      <c r="D772">
        <v>12</v>
      </c>
      <c r="E772">
        <v>0</v>
      </c>
      <c r="F772" t="s">
        <v>239</v>
      </c>
      <c r="G772" t="s">
        <v>15</v>
      </c>
      <c r="H772">
        <v>301541</v>
      </c>
      <c r="I772" t="s">
        <v>248</v>
      </c>
    </row>
    <row r="773" spans="1:9" x14ac:dyDescent="0.25">
      <c r="A773">
        <v>70382</v>
      </c>
      <c r="B773" t="s">
        <v>274</v>
      </c>
      <c r="C773" t="s">
        <v>238</v>
      </c>
      <c r="D773">
        <v>12</v>
      </c>
      <c r="E773">
        <v>0</v>
      </c>
      <c r="F773" t="s">
        <v>242</v>
      </c>
      <c r="G773" t="s">
        <v>23</v>
      </c>
      <c r="H773">
        <v>127871</v>
      </c>
      <c r="I773" t="s">
        <v>249</v>
      </c>
    </row>
    <row r="774" spans="1:9" x14ac:dyDescent="0.25">
      <c r="A774">
        <v>70382</v>
      </c>
      <c r="B774" t="s">
        <v>274</v>
      </c>
      <c r="C774" t="s">
        <v>238</v>
      </c>
      <c r="D774">
        <v>12</v>
      </c>
      <c r="E774">
        <v>0</v>
      </c>
      <c r="F774" t="s">
        <v>242</v>
      </c>
      <c r="G774" t="s">
        <v>24</v>
      </c>
      <c r="H774">
        <v>65623</v>
      </c>
      <c r="I774" t="s">
        <v>250</v>
      </c>
    </row>
    <row r="775" spans="1:9" x14ac:dyDescent="0.25">
      <c r="A775">
        <v>70382</v>
      </c>
      <c r="B775" t="s">
        <v>274</v>
      </c>
      <c r="C775" t="s">
        <v>238</v>
      </c>
      <c r="D775">
        <v>12</v>
      </c>
      <c r="E775">
        <v>0</v>
      </c>
      <c r="F775" t="s">
        <v>245</v>
      </c>
      <c r="G775" t="s">
        <v>19</v>
      </c>
      <c r="H775">
        <v>225965</v>
      </c>
      <c r="I775" t="s">
        <v>275</v>
      </c>
    </row>
    <row r="776" spans="1:9" x14ac:dyDescent="0.25">
      <c r="A776">
        <v>70382</v>
      </c>
      <c r="B776" t="s">
        <v>274</v>
      </c>
      <c r="C776" t="s">
        <v>238</v>
      </c>
      <c r="D776">
        <v>12</v>
      </c>
      <c r="E776">
        <v>0</v>
      </c>
      <c r="F776" t="s">
        <v>245</v>
      </c>
      <c r="G776" t="s">
        <v>20</v>
      </c>
      <c r="H776">
        <v>340606</v>
      </c>
      <c r="I776" t="s">
        <v>254</v>
      </c>
    </row>
    <row r="777" spans="1:9" x14ac:dyDescent="0.25">
      <c r="A777">
        <v>70382</v>
      </c>
      <c r="B777" t="s">
        <v>274</v>
      </c>
      <c r="C777" t="s">
        <v>238</v>
      </c>
      <c r="D777">
        <v>12</v>
      </c>
      <c r="E777">
        <v>0</v>
      </c>
      <c r="F777" t="s">
        <v>239</v>
      </c>
      <c r="G777" t="s">
        <v>148</v>
      </c>
      <c r="H777">
        <v>2137417</v>
      </c>
      <c r="I777" t="s">
        <v>255</v>
      </c>
    </row>
    <row r="778" spans="1:9" x14ac:dyDescent="0.25">
      <c r="A778">
        <v>70382</v>
      </c>
      <c r="B778" t="s">
        <v>274</v>
      </c>
      <c r="C778" t="s">
        <v>238</v>
      </c>
      <c r="D778">
        <v>12</v>
      </c>
      <c r="E778">
        <v>0</v>
      </c>
      <c r="F778" t="s">
        <v>242</v>
      </c>
      <c r="G778" t="s">
        <v>27</v>
      </c>
      <c r="H778">
        <v>5608172</v>
      </c>
      <c r="I778" t="s">
        <v>256</v>
      </c>
    </row>
    <row r="779" spans="1:9" x14ac:dyDescent="0.25">
      <c r="A779">
        <v>70382</v>
      </c>
      <c r="B779" t="s">
        <v>274</v>
      </c>
      <c r="C779" t="s">
        <v>238</v>
      </c>
      <c r="D779">
        <v>12</v>
      </c>
      <c r="E779">
        <v>0</v>
      </c>
      <c r="F779" t="s">
        <v>245</v>
      </c>
      <c r="G779" t="s">
        <v>20</v>
      </c>
      <c r="H779">
        <v>-151074</v>
      </c>
      <c r="I779" t="s">
        <v>251</v>
      </c>
    </row>
    <row r="780" spans="1:9" x14ac:dyDescent="0.25">
      <c r="A780">
        <v>70382</v>
      </c>
      <c r="B780" t="s">
        <v>274</v>
      </c>
      <c r="C780" t="s">
        <v>238</v>
      </c>
      <c r="D780">
        <v>12</v>
      </c>
      <c r="E780">
        <v>0</v>
      </c>
      <c r="F780" t="s">
        <v>242</v>
      </c>
      <c r="G780" t="s">
        <v>22</v>
      </c>
      <c r="H780">
        <v>4428</v>
      </c>
      <c r="I780" t="s">
        <v>252</v>
      </c>
    </row>
    <row r="781" spans="1:9" x14ac:dyDescent="0.25">
      <c r="A781">
        <v>70382</v>
      </c>
      <c r="B781" t="s">
        <v>274</v>
      </c>
      <c r="C781" t="s">
        <v>238</v>
      </c>
      <c r="D781">
        <v>12</v>
      </c>
      <c r="E781">
        <v>0</v>
      </c>
      <c r="F781" t="s">
        <v>242</v>
      </c>
      <c r="G781" t="s">
        <v>26</v>
      </c>
      <c r="H781">
        <v>1843</v>
      </c>
      <c r="I781" t="s">
        <v>253</v>
      </c>
    </row>
    <row r="782" spans="1:9" x14ac:dyDescent="0.25">
      <c r="A782">
        <v>70382</v>
      </c>
      <c r="B782" t="s">
        <v>274</v>
      </c>
      <c r="C782" t="s">
        <v>238</v>
      </c>
      <c r="D782">
        <v>12</v>
      </c>
      <c r="E782">
        <v>0</v>
      </c>
      <c r="F782" t="s">
        <v>245</v>
      </c>
      <c r="G782" t="s">
        <v>16</v>
      </c>
      <c r="H782">
        <v>8277</v>
      </c>
      <c r="I782" t="s">
        <v>268</v>
      </c>
    </row>
    <row r="783" spans="1:9" x14ac:dyDescent="0.25">
      <c r="A783">
        <v>70382</v>
      </c>
      <c r="B783" t="s">
        <v>274</v>
      </c>
      <c r="C783" t="s">
        <v>238</v>
      </c>
      <c r="D783">
        <v>12</v>
      </c>
      <c r="E783">
        <v>0</v>
      </c>
      <c r="F783" t="s">
        <v>245</v>
      </c>
      <c r="G783" t="s">
        <v>152</v>
      </c>
      <c r="H783">
        <v>39119</v>
      </c>
      <c r="I783" t="s">
        <v>257</v>
      </c>
    </row>
    <row r="784" spans="1:9" x14ac:dyDescent="0.25">
      <c r="A784">
        <v>70382</v>
      </c>
      <c r="B784" t="s">
        <v>274</v>
      </c>
      <c r="C784" t="s">
        <v>238</v>
      </c>
      <c r="D784">
        <v>12</v>
      </c>
      <c r="E784">
        <v>0</v>
      </c>
      <c r="F784" t="s">
        <v>245</v>
      </c>
      <c r="G784" t="s">
        <v>16</v>
      </c>
      <c r="H784">
        <v>4067</v>
      </c>
      <c r="I784" t="s">
        <v>258</v>
      </c>
    </row>
    <row r="785" spans="1:9" x14ac:dyDescent="0.25">
      <c r="A785">
        <v>70382</v>
      </c>
      <c r="B785" t="s">
        <v>274</v>
      </c>
      <c r="C785" t="s">
        <v>238</v>
      </c>
      <c r="D785">
        <v>12</v>
      </c>
      <c r="E785">
        <v>0</v>
      </c>
      <c r="F785" t="s">
        <v>245</v>
      </c>
      <c r="G785" t="s">
        <v>19</v>
      </c>
      <c r="H785">
        <v>93248</v>
      </c>
      <c r="I785" t="s">
        <v>259</v>
      </c>
    </row>
    <row r="786" spans="1:9" x14ac:dyDescent="0.25">
      <c r="A786">
        <v>70382</v>
      </c>
      <c r="B786" t="s">
        <v>274</v>
      </c>
      <c r="C786" t="s">
        <v>238</v>
      </c>
      <c r="D786">
        <v>12</v>
      </c>
      <c r="E786">
        <v>0</v>
      </c>
      <c r="F786" t="s">
        <v>260</v>
      </c>
      <c r="G786" t="s">
        <v>260</v>
      </c>
      <c r="H786">
        <v>7247386</v>
      </c>
      <c r="I786" t="s">
        <v>261</v>
      </c>
    </row>
    <row r="787" spans="1:9" x14ac:dyDescent="0.25">
      <c r="A787">
        <v>70382</v>
      </c>
      <c r="B787" t="s">
        <v>274</v>
      </c>
      <c r="C787" t="s">
        <v>238</v>
      </c>
      <c r="D787">
        <v>12</v>
      </c>
      <c r="E787">
        <v>0</v>
      </c>
      <c r="F787" t="s">
        <v>245</v>
      </c>
      <c r="G787" t="s">
        <v>19</v>
      </c>
      <c r="H787">
        <v>344229</v>
      </c>
      <c r="I787" t="s">
        <v>262</v>
      </c>
    </row>
    <row r="788" spans="1:9" x14ac:dyDescent="0.25">
      <c r="A788">
        <v>70382</v>
      </c>
      <c r="B788" t="s">
        <v>274</v>
      </c>
      <c r="C788" t="s">
        <v>238</v>
      </c>
      <c r="D788">
        <v>12</v>
      </c>
      <c r="E788">
        <v>0</v>
      </c>
      <c r="F788" t="s">
        <v>245</v>
      </c>
      <c r="G788" t="s">
        <v>16</v>
      </c>
      <c r="H788">
        <v>9022</v>
      </c>
      <c r="I788" t="s">
        <v>263</v>
      </c>
    </row>
    <row r="789" spans="1:9" x14ac:dyDescent="0.25">
      <c r="A789">
        <v>70382</v>
      </c>
      <c r="B789" t="s">
        <v>274</v>
      </c>
      <c r="C789" t="s">
        <v>238</v>
      </c>
      <c r="D789">
        <v>12</v>
      </c>
      <c r="E789">
        <v>0</v>
      </c>
      <c r="F789" t="s">
        <v>245</v>
      </c>
      <c r="G789" t="s">
        <v>19</v>
      </c>
      <c r="H789">
        <v>42569</v>
      </c>
      <c r="I789" t="s">
        <v>264</v>
      </c>
    </row>
    <row r="790" spans="1:9" x14ac:dyDescent="0.25">
      <c r="A790">
        <v>70382</v>
      </c>
      <c r="B790" t="s">
        <v>274</v>
      </c>
      <c r="C790" t="s">
        <v>238</v>
      </c>
      <c r="D790">
        <v>12</v>
      </c>
      <c r="E790">
        <v>0</v>
      </c>
      <c r="F790" t="s">
        <v>242</v>
      </c>
      <c r="G790" t="s">
        <v>158</v>
      </c>
      <c r="H790">
        <v>39771</v>
      </c>
      <c r="I790" t="s">
        <v>265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A57"/>
  <sheetViews>
    <sheetView view="pageBreakPreview" topLeftCell="AB2" zoomScale="60" zoomScaleNormal="75" workbookViewId="0">
      <selection activeCell="D59" sqref="D59"/>
    </sheetView>
  </sheetViews>
  <sheetFormatPr defaultRowHeight="12.75" x14ac:dyDescent="0.2"/>
  <cols>
    <col min="1" max="1" width="45.140625" style="2" customWidth="1"/>
    <col min="2" max="105" width="16.5703125" style="2" customWidth="1"/>
    <col min="106" max="16384" width="9.140625" style="2"/>
  </cols>
  <sheetData>
    <row r="1" spans="1:105" hidden="1" x14ac:dyDescent="0.2">
      <c r="B1" s="2">
        <v>70342</v>
      </c>
      <c r="C1" s="2">
        <v>70343</v>
      </c>
      <c r="D1" s="2">
        <v>70344</v>
      </c>
      <c r="E1" s="2">
        <v>70346</v>
      </c>
      <c r="F1" s="2">
        <v>70348</v>
      </c>
      <c r="G1" s="2">
        <v>70350</v>
      </c>
      <c r="H1" s="2">
        <v>70352</v>
      </c>
      <c r="I1" s="2">
        <v>70358</v>
      </c>
      <c r="J1" s="2">
        <v>70361</v>
      </c>
      <c r="K1" s="2">
        <v>70364</v>
      </c>
      <c r="L1" s="2">
        <v>70365</v>
      </c>
      <c r="M1" s="2">
        <v>70366</v>
      </c>
      <c r="N1" s="2">
        <v>70367</v>
      </c>
      <c r="O1" s="2">
        <v>70368</v>
      </c>
      <c r="P1" s="2">
        <v>70373</v>
      </c>
      <c r="Q1" s="2">
        <v>70374</v>
      </c>
      <c r="R1" s="2">
        <v>70375</v>
      </c>
      <c r="S1" s="2">
        <v>70340</v>
      </c>
      <c r="T1" s="2">
        <v>70349</v>
      </c>
      <c r="U1" s="2">
        <v>70362</v>
      </c>
      <c r="V1" s="2">
        <v>70370</v>
      </c>
      <c r="W1" s="2">
        <v>70371</v>
      </c>
      <c r="X1" s="2">
        <v>70372</v>
      </c>
      <c r="Y1" s="2">
        <v>70377</v>
      </c>
      <c r="Z1" s="2">
        <v>70378</v>
      </c>
      <c r="AA1" s="2">
        <v>70376</v>
      </c>
      <c r="AB1" s="2">
        <v>70379</v>
      </c>
      <c r="AC1" s="2">
        <v>70381</v>
      </c>
      <c r="AD1" s="2">
        <v>70363</v>
      </c>
      <c r="AE1" s="2">
        <v>70354</v>
      </c>
      <c r="AF1" s="2">
        <v>70357</v>
      </c>
      <c r="AG1" s="2">
        <v>70369</v>
      </c>
      <c r="AH1" s="2">
        <v>70341</v>
      </c>
      <c r="AI1" s="2">
        <v>70345</v>
      </c>
      <c r="AJ1" s="2">
        <v>70347</v>
      </c>
    </row>
    <row r="11" spans="1:105" s="9" customFormat="1" ht="99.75" customHeight="1" x14ac:dyDescent="0.25">
      <c r="B11" s="78" t="str">
        <f>VLOOKUP(B$1,Main!$B$19:$C$2510,2,FALSE)</f>
        <v>Tyler Road Limited Partnership</v>
      </c>
      <c r="C11" s="78" t="str">
        <f>VLOOKUP(C$1,Main!$B$19:$C$2510,2,FALSE)</f>
        <v>West Manchester Limited Partnership</v>
      </c>
      <c r="D11" s="78" t="str">
        <f>VLOOKUP(D$1,Main!$B$19:$C$2510,2,FALSE)</f>
        <v xml:space="preserve">Naaman's Creek Limited Partnership </v>
      </c>
      <c r="E11" s="78" t="str">
        <f>VLOOKUP(E$1,Main!$B$19:$C$2510,2,FALSE)</f>
        <v>Lower Salford Limited Partnership</v>
      </c>
      <c r="F11" s="78" t="str">
        <f>VLOOKUP(F$1,Main!$B$19:$C$2510,2,FALSE)</f>
        <v>Bethlehem Village Limited Partnership</v>
      </c>
      <c r="G11" s="78" t="str">
        <f>VLOOKUP(G$1,Main!$B$19:$C$2510,2,FALSE)</f>
        <v>Easton Limited Partnership</v>
      </c>
      <c r="H11" s="78" t="str">
        <f>VLOOKUP(H$1,Main!$B$19:$C$2510,2,FALSE)</f>
        <v>Somerset Commons LLLP</v>
      </c>
      <c r="I11" s="78" t="str">
        <f>VLOOKUP(I$1,Main!$B$19:$C$2510,2,FALSE)</f>
        <v>Ellicott City II Limited Partnership</v>
      </c>
      <c r="J11" s="78" t="str">
        <f>VLOOKUP(J$1,Main!$B$19:$C$2510,2,FALSE)</f>
        <v>Hickory Ridge Village LLLP</v>
      </c>
      <c r="K11" s="78" t="str">
        <f>VLOOKUP(K$1,Main!$B$19:$C$2510,2,FALSE)</f>
        <v>Woodbridge Commons LLLP</v>
      </c>
      <c r="L11" s="78" t="str">
        <f>VLOOKUP(L$1,Main!$B$19:$C$2510,2,FALSE)</f>
        <v>Park View at Bel Air II LLLP</v>
      </c>
      <c r="M11" s="78" t="str">
        <f>VLOOKUP(M$1,Main!$B$19:$C$2510,2,FALSE)</f>
        <v>Abingdon II LLLP</v>
      </c>
      <c r="N11" s="78" t="str">
        <f>VLOOKUP(N$1,Main!$B$19:$C$2510,2,FALSE)</f>
        <v>College Parkway LLLP</v>
      </c>
      <c r="O11" s="78" t="str">
        <f>VLOOKUP(O$1,Main!$B$19:$C$2510,2,FALSE)</f>
        <v>Glen Burnie LLLP</v>
      </c>
      <c r="P11" s="78" t="str">
        <f>VLOOKUP(P$1,Main!$B$19:$C$2510,2,FALSE)</f>
        <v>Coldspring Limited Partnership</v>
      </c>
      <c r="Q11" s="78" t="str">
        <f>VLOOKUP(Q$1,Main!$B$19:$C$2510,2,FALSE)</f>
        <v>Parkville LLLP</v>
      </c>
      <c r="R11" s="78" t="str">
        <f>VLOOKUP(R$1,Main!$B$19:$C$2510,2,FALSE)</f>
        <v>Woodlawn Apartments Limited Partnership</v>
      </c>
      <c r="S11" s="78" t="str">
        <f>VLOOKUP(S$1,Main!$B$19:$C$2510,2,FALSE)</f>
        <v>Catonsville LLLP</v>
      </c>
      <c r="T11" s="78" t="str">
        <f>VLOOKUP(T$1,Main!$B$19:$C$2510,2,FALSE)</f>
        <v>Salisbury LLLP</v>
      </c>
      <c r="U11" s="78" t="str">
        <f>VLOOKUP(U$1,Main!$B$19:$C$2510,2,FALSE)</f>
        <v>Snowden River LLLP</v>
      </c>
      <c r="V11" s="78" t="str">
        <f>VLOOKUP(V$1,Main!$B$19:$C$2510,2,FALSE)</f>
        <v>Ashland LLLP</v>
      </c>
      <c r="W11" s="78" t="str">
        <f>VLOOKUP(W$1,Main!$B$19:$C$2510,2,FALSE)</f>
        <v>Fullerton, LLLP</v>
      </c>
      <c r="X11" s="78" t="str">
        <f>VLOOKUP(X$1,Main!$B$19:$C$2510,2,FALSE)</f>
        <v>Ashland Park View LLLP</v>
      </c>
      <c r="Y11" s="78" t="str">
        <f>VLOOKUP(Y$1,Main!$B$19:$C$2510,2,FALSE)</f>
        <v>Randallstown, LLLP</v>
      </c>
      <c r="Z11" s="78" t="str">
        <f>VLOOKUP(Z$1,Main!$B$19:$C$2510,2,FALSE)</f>
        <v>Rosedale, LLLP</v>
      </c>
      <c r="AA11" s="78" t="str">
        <f>VLOOKUP(AA$1,Main!$B$19:$C$2510,2,FALSE)</f>
        <v>Miramar LLLP</v>
      </c>
      <c r="AB11" s="78" t="str">
        <f>VLOOKUP(AB$1,Main!$B$19:$C$2510,2,FALSE)</f>
        <v>Timothy House LLLP</v>
      </c>
      <c r="AC11" s="46" t="str">
        <f>VLOOKUP(AC$1,Main!$B$19:$C$2510,2,FALSE)</f>
        <v>Aberdeen Commons LLLP</v>
      </c>
      <c r="AD11" s="46" t="str">
        <f>VLOOKUP(AD$1,Main!$B$19:$C$2510,2,FALSE)</f>
        <v>Columbia LLLP</v>
      </c>
      <c r="AE11" s="46" t="str">
        <f>VLOOKUP(AE$1,Main!$B$19:$C$2510,2,FALSE)</f>
        <v>Laurel LLLP</v>
      </c>
      <c r="AF11" s="46" t="str">
        <f>VLOOKUP(AF$1,Main!$B$19:$C$2510,2,FALSE)</f>
        <v>Emerson LLLP</v>
      </c>
      <c r="AG11" s="46" t="str">
        <f>VLOOKUP(AG$1,Main!$B$19:$C$2510,2,FALSE)</f>
        <v>Severna Park LLLP</v>
      </c>
      <c r="AH11" s="46" t="str">
        <f>VLOOKUP(AH$1,Main!$B$19:$C$2510,2,FALSE)</f>
        <v>South Pantops Limited Partnership</v>
      </c>
      <c r="AI11" s="46" t="str">
        <f>VLOOKUP(AI$1,Main!$B$19:$C$2510,2,FALSE)</f>
        <v>York Commons Limited Partnership LLLP</v>
      </c>
      <c r="AJ11" s="46" t="str">
        <f>VLOOKUP(AJ$1,Main!$B$19:$C$2510,2,FALSE)</f>
        <v>Cheltenham Park View LP II</v>
      </c>
      <c r="AK11" s="79" t="s">
        <v>367</v>
      </c>
      <c r="AL11" s="46" t="e">
        <f>VLOOKUP(AL$1,Main!$B$19:$C$2510,2,FALSE)</f>
        <v>#N/A</v>
      </c>
      <c r="AM11" s="46" t="e">
        <f>VLOOKUP(AM$1,Main!$B$19:$C$2510,2,FALSE)</f>
        <v>#N/A</v>
      </c>
      <c r="AN11" s="46" t="e">
        <f>VLOOKUP(AN$1,Main!$B$19:$C$2510,2,FALSE)</f>
        <v>#N/A</v>
      </c>
      <c r="AO11" s="46" t="e">
        <f>VLOOKUP(AO$1,Main!$B$19:$C$2510,2,FALSE)</f>
        <v>#N/A</v>
      </c>
      <c r="AP11" s="46" t="e">
        <f>VLOOKUP(AP$1,Main!$B$19:$C$2510,2,FALSE)</f>
        <v>#N/A</v>
      </c>
      <c r="AQ11" s="46" t="e">
        <f>VLOOKUP(AQ$1,Main!$B$19:$C$2510,2,FALSE)</f>
        <v>#N/A</v>
      </c>
      <c r="AR11" s="46" t="e">
        <f>VLOOKUP(AR$1,Main!$B$19:$C$2510,2,FALSE)</f>
        <v>#N/A</v>
      </c>
      <c r="AS11" s="46" t="e">
        <f>VLOOKUP(AS$1,Main!$B$19:$C$2510,2,FALSE)</f>
        <v>#N/A</v>
      </c>
      <c r="AT11" s="46" t="e">
        <f>VLOOKUP(AT$1,Main!$B$19:$C$2510,2,FALSE)</f>
        <v>#N/A</v>
      </c>
      <c r="AU11" s="46" t="e">
        <f>VLOOKUP(AU$1,Main!$B$19:$C$2510,2,FALSE)</f>
        <v>#N/A</v>
      </c>
      <c r="AV11" s="46" t="e">
        <f>VLOOKUP(AV$1,Main!$B$19:$C$2510,2,FALSE)</f>
        <v>#N/A</v>
      </c>
      <c r="AW11" s="46" t="e">
        <f>VLOOKUP(AW$1,Main!$B$19:$C$2510,2,FALSE)</f>
        <v>#N/A</v>
      </c>
      <c r="AX11" s="46" t="e">
        <f>VLOOKUP(AX$1,Main!$B$19:$C$2510,2,FALSE)</f>
        <v>#N/A</v>
      </c>
      <c r="AY11" s="46" t="e">
        <f>VLOOKUP(AY$1,Main!$B$19:$C$2510,2,FALSE)</f>
        <v>#N/A</v>
      </c>
      <c r="AZ11" s="46" t="e">
        <f>VLOOKUP(AZ$1,Main!$B$19:$C$2510,2,FALSE)</f>
        <v>#N/A</v>
      </c>
      <c r="BA11" s="46" t="e">
        <f>VLOOKUP(BA$1,Main!$B$19:$C$2510,2,FALSE)</f>
        <v>#N/A</v>
      </c>
      <c r="BB11" s="46" t="e">
        <f>VLOOKUP(BB$1,Main!$B$19:$C$2510,2,FALSE)</f>
        <v>#N/A</v>
      </c>
      <c r="BC11" s="46" t="e">
        <f>VLOOKUP(BC$1,Main!$B$19:$C$2510,2,FALSE)</f>
        <v>#N/A</v>
      </c>
      <c r="BD11" s="46" t="e">
        <f>VLOOKUP(BD$1,Main!$B$19:$C$2510,2,FALSE)</f>
        <v>#N/A</v>
      </c>
      <c r="BE11" s="46" t="e">
        <f>VLOOKUP(BE$1,Main!$B$19:$C$2510,2,FALSE)</f>
        <v>#N/A</v>
      </c>
      <c r="BF11" s="46" t="e">
        <f>VLOOKUP(BF$1,Main!$B$19:$C$2510,2,FALSE)</f>
        <v>#N/A</v>
      </c>
      <c r="BG11" s="46" t="e">
        <f>VLOOKUP(BG$1,Main!$B$19:$C$2510,2,FALSE)</f>
        <v>#N/A</v>
      </c>
      <c r="BH11" s="46" t="e">
        <f>VLOOKUP(BH$1,Main!$B$19:$C$2510,2,FALSE)</f>
        <v>#N/A</v>
      </c>
      <c r="BI11" s="46" t="e">
        <f>VLOOKUP(BI$1,Main!$B$19:$C$2510,2,FALSE)</f>
        <v>#N/A</v>
      </c>
      <c r="BJ11" s="46" t="e">
        <f>VLOOKUP(BJ$1,Main!$B$19:$C$2510,2,FALSE)</f>
        <v>#N/A</v>
      </c>
      <c r="BK11" s="46" t="e">
        <f>VLOOKUP(BK$1,Main!$B$19:$C$2510,2,FALSE)</f>
        <v>#N/A</v>
      </c>
      <c r="BL11" s="46" t="e">
        <f>VLOOKUP(BL$1,Main!$B$19:$C$2510,2,FALSE)</f>
        <v>#N/A</v>
      </c>
      <c r="BM11" s="46" t="e">
        <f>VLOOKUP(BM$1,Main!$B$19:$C$2510,2,FALSE)</f>
        <v>#N/A</v>
      </c>
      <c r="BN11" s="46" t="e">
        <f>VLOOKUP(BN$1,Main!$B$19:$C$2510,2,FALSE)</f>
        <v>#N/A</v>
      </c>
      <c r="BO11" s="46" t="e">
        <f>VLOOKUP(BO$1,Main!$B$19:$C$2510,2,FALSE)</f>
        <v>#N/A</v>
      </c>
      <c r="BP11" s="46" t="e">
        <f>VLOOKUP(BP$1,Main!$B$19:$C$2510,2,FALSE)</f>
        <v>#N/A</v>
      </c>
      <c r="BQ11" s="46" t="e">
        <f>VLOOKUP(BQ$1,Main!$B$19:$C$2510,2,FALSE)</f>
        <v>#N/A</v>
      </c>
      <c r="BR11" s="46" t="e">
        <f>VLOOKUP(BR$1,Main!$B$19:$C$2510,2,FALSE)</f>
        <v>#N/A</v>
      </c>
      <c r="BS11" s="46" t="e">
        <f>VLOOKUP(BS$1,Main!$B$19:$C$2510,2,FALSE)</f>
        <v>#N/A</v>
      </c>
      <c r="BT11" s="46" t="e">
        <f>VLOOKUP(BT$1,Main!$B$19:$C$2510,2,FALSE)</f>
        <v>#N/A</v>
      </c>
      <c r="BU11" s="46" t="e">
        <f>VLOOKUP(BU$1,Main!$B$19:$C$2510,2,FALSE)</f>
        <v>#N/A</v>
      </c>
      <c r="BV11" s="46" t="e">
        <f>VLOOKUP(BV$1,Main!$B$19:$C$2510,2,FALSE)</f>
        <v>#N/A</v>
      </c>
      <c r="BW11" s="46" t="e">
        <f>VLOOKUP(BW$1,Main!$B$19:$C$2510,2,FALSE)</f>
        <v>#N/A</v>
      </c>
      <c r="BX11" s="46" t="e">
        <f>VLOOKUP(BX$1,Main!$B$19:$C$2510,2,FALSE)</f>
        <v>#N/A</v>
      </c>
      <c r="BY11" s="46" t="e">
        <f>VLOOKUP(BY$1,Main!$B$19:$C$2510,2,FALSE)</f>
        <v>#N/A</v>
      </c>
      <c r="BZ11" s="46" t="e">
        <f>VLOOKUP(BZ$1,Main!$B$19:$C$2510,2,FALSE)</f>
        <v>#N/A</v>
      </c>
      <c r="CA11" s="46" t="e">
        <f>VLOOKUP(CA$1,Main!$B$19:$C$2510,2,FALSE)</f>
        <v>#N/A</v>
      </c>
      <c r="CB11" s="46" t="e">
        <f>VLOOKUP(CB$1,Main!$B$19:$C$2510,2,FALSE)</f>
        <v>#N/A</v>
      </c>
      <c r="CC11" s="46" t="e">
        <f>VLOOKUP(CC$1,Main!$B$19:$C$2510,2,FALSE)</f>
        <v>#N/A</v>
      </c>
      <c r="CD11" s="46" t="e">
        <f>VLOOKUP(CD$1,Main!$B$19:$C$2510,2,FALSE)</f>
        <v>#N/A</v>
      </c>
      <c r="CE11" s="46" t="e">
        <f>VLOOKUP(CE$1,Main!$B$19:$C$2510,2,FALSE)</f>
        <v>#N/A</v>
      </c>
      <c r="CF11" s="46" t="e">
        <f>VLOOKUP(CF$1,Main!$B$19:$C$2510,2,FALSE)</f>
        <v>#N/A</v>
      </c>
      <c r="CG11" s="46" t="e">
        <f>VLOOKUP(CG$1,Main!$B$19:$C$2510,2,FALSE)</f>
        <v>#N/A</v>
      </c>
      <c r="CH11" s="46" t="e">
        <f>VLOOKUP(CH$1,Main!$B$19:$C$2510,2,FALSE)</f>
        <v>#N/A</v>
      </c>
      <c r="CI11" s="46" t="e">
        <f>VLOOKUP(CI$1,Main!$B$19:$C$2510,2,FALSE)</f>
        <v>#N/A</v>
      </c>
      <c r="CJ11" s="46" t="e">
        <f>VLOOKUP(CJ$1,Main!$B$19:$C$2510,2,FALSE)</f>
        <v>#N/A</v>
      </c>
      <c r="CK11" s="46" t="e">
        <f>VLOOKUP(CK$1,Main!$B$19:$C$2510,2,FALSE)</f>
        <v>#N/A</v>
      </c>
      <c r="CL11" s="46" t="e">
        <f>VLOOKUP(CL$1,Main!$B$19:$C$2510,2,FALSE)</f>
        <v>#N/A</v>
      </c>
      <c r="CM11" s="46" t="e">
        <f>VLOOKUP(CM$1,Main!$B$19:$C$2510,2,FALSE)</f>
        <v>#N/A</v>
      </c>
      <c r="CN11" s="46" t="e">
        <f>VLOOKUP(CN$1,Main!$B$19:$C$2510,2,FALSE)</f>
        <v>#N/A</v>
      </c>
      <c r="CO11" s="46" t="e">
        <f>VLOOKUP(CO$1,Main!$B$19:$C$2510,2,FALSE)</f>
        <v>#N/A</v>
      </c>
      <c r="CP11" s="46" t="e">
        <f>VLOOKUP(CP$1,Main!$B$19:$C$2510,2,FALSE)</f>
        <v>#N/A</v>
      </c>
      <c r="CQ11" s="46" t="e">
        <f>VLOOKUP(CQ$1,Main!$B$19:$C$2510,2,FALSE)</f>
        <v>#N/A</v>
      </c>
      <c r="CR11" s="46" t="e">
        <f>VLOOKUP(CR$1,Main!$B$19:$C$2510,2,FALSE)</f>
        <v>#N/A</v>
      </c>
      <c r="CS11" s="46" t="e">
        <f>VLOOKUP(CS$1,Main!$B$19:$C$2510,2,FALSE)</f>
        <v>#N/A</v>
      </c>
      <c r="CT11" s="46" t="e">
        <f>VLOOKUP(CT$1,Main!$B$19:$C$2510,2,FALSE)</f>
        <v>#N/A</v>
      </c>
      <c r="CU11" s="46" t="e">
        <f>VLOOKUP(CU$1,Main!$B$19:$C$2510,2,FALSE)</f>
        <v>#N/A</v>
      </c>
      <c r="CV11" s="46" t="e">
        <f>VLOOKUP(CV$1,Main!$B$19:$C$2510,2,FALSE)</f>
        <v>#N/A</v>
      </c>
      <c r="CW11" s="46" t="e">
        <f>VLOOKUP(CW$1,Main!$B$19:$C$2510,2,FALSE)</f>
        <v>#N/A</v>
      </c>
      <c r="CX11" s="46" t="e">
        <f>VLOOKUP(CX$1,Main!$B$19:$C$2510,2,FALSE)</f>
        <v>#N/A</v>
      </c>
      <c r="CY11" s="46" t="e">
        <f>VLOOKUP(CY$1,Main!$B$19:$C$2510,2,FALSE)</f>
        <v>#N/A</v>
      </c>
      <c r="CZ11" s="46" t="e">
        <f>VLOOKUP(CZ$1,Main!$B$19:$C$2510,2,FALSE)</f>
        <v>#N/A</v>
      </c>
      <c r="DA11" s="46" t="e">
        <f>VLOOKUP(DA$1,Main!$B$19:$C$2510,2,FALSE)</f>
        <v>#N/A</v>
      </c>
    </row>
    <row r="13" spans="1:105" s="40" customFormat="1" x14ac:dyDescent="0.2">
      <c r="A13" s="3" t="s">
        <v>39</v>
      </c>
      <c r="I13" s="41"/>
    </row>
    <row r="14" spans="1:105" s="40" customFormat="1" x14ac:dyDescent="0.2">
      <c r="A14" s="55" t="s">
        <v>134</v>
      </c>
      <c r="B14" s="38">
        <f>IF(B$1,SUMIFS('IncStmt Data'!$H$2:$H$2051,'IncStmt Data'!$G$2:$G$2051,$A14,'IncStmt Data'!$A$2:$A$2051,B$1),#N/A)</f>
        <v>602530</v>
      </c>
      <c r="C14" s="38">
        <f>IF(C$1,SUMIFS('IncStmt Data'!$H$2:$H$2051,'IncStmt Data'!$G$2:$G$2051,$A14,'IncStmt Data'!$A$2:$A$2051,C$1),#N/A)</f>
        <v>501530</v>
      </c>
      <c r="D14" s="38">
        <f>IF(D$1,SUMIFS('IncStmt Data'!$H$2:$H$2051,'IncStmt Data'!$G$2:$G$2051,$A14,'IncStmt Data'!$A$2:$A$2051,D$1),#N/A)</f>
        <v>725289</v>
      </c>
      <c r="E14" s="38">
        <f>IF(E$1,SUMIFS('IncStmt Data'!$H$2:$H$2051,'IncStmt Data'!$G$2:$G$2051,$A14,'IncStmt Data'!$A$2:$A$2051,E$1),#N/A)</f>
        <v>961343</v>
      </c>
      <c r="F14" s="38">
        <f>IF(F$1,SUMIFS('IncStmt Data'!$H$2:$H$2051,'IncStmt Data'!$G$2:$G$2051,$A14,'IncStmt Data'!$A$2:$A$2051,F$1),#N/A)</f>
        <v>1004391</v>
      </c>
      <c r="G14" s="38">
        <f>IF(G$1,SUMIFS('IncStmt Data'!$H$2:$H$2051,'IncStmt Data'!$G$2:$G$2051,$A14,'IncStmt Data'!$A$2:$A$2051,G$1),#N/A)</f>
        <v>736612</v>
      </c>
      <c r="H14" s="38">
        <f>IF(H$1,SUMIFS('IncStmt Data'!$H$2:$H$2051,'IncStmt Data'!$G$2:$G$2051,$A14,'IncStmt Data'!$A$2:$A$2051,H$1),#N/A)</f>
        <v>563779</v>
      </c>
      <c r="I14" s="38">
        <f>IF(I$1,SUMIFS('IncStmt Data'!$H$2:$H$2051,'IncStmt Data'!$G$2:$G$2051,$A14,'IncStmt Data'!$A$2:$A$2051,I$1),#N/A)</f>
        <v>906356</v>
      </c>
      <c r="J14" s="38">
        <f>IF(J$1,SUMIFS('IncStmt Data'!$H$2:$H$2051,'IncStmt Data'!$G$2:$G$2051,$A14,'IncStmt Data'!$A$2:$A$2051,J$1),#N/A)</f>
        <v>1704755</v>
      </c>
      <c r="K14" s="38">
        <f>IF(K$1,SUMIFS('IncStmt Data'!$H$2:$H$2051,'IncStmt Data'!$G$2:$G$2051,$A14,'IncStmt Data'!$A$2:$A$2051,K$1),#N/A)</f>
        <v>1607714</v>
      </c>
      <c r="L14" s="38">
        <f>IF(L$1,SUMIFS('IncStmt Data'!$H$2:$H$2051,'IncStmt Data'!$G$2:$G$2051,$A14,'IncStmt Data'!$A$2:$A$2051,L$1),#N/A)</f>
        <v>1037829</v>
      </c>
      <c r="M14" s="38">
        <f>IF(M$1,SUMIFS('IncStmt Data'!$H$2:$H$2051,'IncStmt Data'!$G$2:$G$2051,$A14,'IncStmt Data'!$A$2:$A$2051,M$1),#N/A)</f>
        <v>1038126</v>
      </c>
      <c r="N14" s="38">
        <f>IF(N$1,SUMIFS('IncStmt Data'!$H$2:$H$2051,'IncStmt Data'!$G$2:$G$2051,$A14,'IncStmt Data'!$A$2:$A$2051,N$1),#N/A)</f>
        <v>2678012</v>
      </c>
      <c r="O14" s="38">
        <f>IF(O$1,SUMIFS('IncStmt Data'!$H$2:$H$2051,'IncStmt Data'!$G$2:$G$2051,$A14,'IncStmt Data'!$A$2:$A$2051,O$1),#N/A)</f>
        <v>967975</v>
      </c>
      <c r="P14" s="38">
        <f>IF(P$1,SUMIFS('IncStmt Data'!$H$2:$H$2051,'IncStmt Data'!$G$2:$G$2051,$A14,'IncStmt Data'!$A$2:$A$2051,P$1),#N/A)</f>
        <v>885875</v>
      </c>
      <c r="Q14" s="38">
        <f>IF(Q$1,SUMIFS('IncStmt Data'!$H$2:$H$2051,'IncStmt Data'!$G$2:$G$2051,$A14,'IncStmt Data'!$A$2:$A$2051,Q$1),#N/A)</f>
        <v>1031368</v>
      </c>
      <c r="R14" s="38">
        <f>IF(R$1,SUMIFS('IncStmt Data'!$H$2:$H$2051,'IncStmt Data'!$G$2:$G$2051,$A14,'IncStmt Data'!$A$2:$A$2051,R$1),#N/A)</f>
        <v>994760</v>
      </c>
      <c r="S14" s="38">
        <f>IF(S$1,SUMIFS('IncStmt Data'!$H$2:$H$2051,'IncStmt Data'!$G$2:$G$2051,$A14,'IncStmt Data'!$A$2:$A$2051,S$1),#N/A)</f>
        <v>1057282</v>
      </c>
      <c r="T14" s="38">
        <f>IF(T$1,SUMIFS('IncStmt Data'!$H$2:$H$2051,'IncStmt Data'!$G$2:$G$2051,$A14,'IncStmt Data'!$A$2:$A$2051,T$1),#N/A)</f>
        <v>778476</v>
      </c>
      <c r="U14" s="38">
        <f>IF(U$1,SUMIFS('IncStmt Data'!$H$2:$H$2051,'IncStmt Data'!$G$2:$G$2051,$A14,'IncStmt Data'!$A$2:$A$2051,U$1),#N/A)</f>
        <v>942602</v>
      </c>
      <c r="V14" s="38">
        <f>IF(V$1,SUMIFS('IncStmt Data'!$H$2:$H$2051,'IncStmt Data'!$G$2:$G$2051,$A14,'IncStmt Data'!$A$2:$A$2051,V$1),#N/A)</f>
        <v>889001</v>
      </c>
      <c r="W14" s="38">
        <f>IF(W$1,SUMIFS('IncStmt Data'!$H$2:$H$2051,'IncStmt Data'!$G$2:$G$2051,$A14,'IncStmt Data'!$A$2:$A$2051,W$1),#N/A)</f>
        <v>906427</v>
      </c>
      <c r="X14" s="38">
        <f>IF(X$1,SUMIFS('IncStmt Data'!$H$2:$H$2051,'IncStmt Data'!$G$2:$G$2051,$A14,'IncStmt Data'!$A$2:$A$2051,X$1),#N/A)</f>
        <v>587998</v>
      </c>
      <c r="Y14" s="38">
        <f>IF(Y$1,SUMIFS('IncStmt Data'!$H$2:$H$2051,'IncStmt Data'!$G$2:$G$2051,$A14,'IncStmt Data'!$A$2:$A$2051,Y$1),#N/A)</f>
        <v>1121313</v>
      </c>
      <c r="Z14" s="38">
        <f>IF(Z$1,SUMIFS('IncStmt Data'!$H$2:$H$2051,'IncStmt Data'!$G$2:$G$2051,$A14,'IncStmt Data'!$A$2:$A$2051,Z$1),#N/A)</f>
        <v>1045050</v>
      </c>
      <c r="AA14" s="38">
        <f>IF(AA$1,SUMIFS('IncStmt Data'!$H$2:$H$2051,'IncStmt Data'!$G$2:$G$2051,$A14,'IncStmt Data'!$A$2:$A$2051,AA$1),#N/A)</f>
        <v>993453</v>
      </c>
      <c r="AB14" s="38">
        <f>IF(AB$1,SUMIFS('IncStmt Data'!$H$2:$H$2051,'IncStmt Data'!$G$2:$G$2051,$A14,'IncStmt Data'!$A$2:$A$2051,AB$1),#N/A)</f>
        <v>1191853</v>
      </c>
      <c r="AC14" s="38">
        <v>1301475</v>
      </c>
      <c r="AD14" s="38">
        <f>IF(AD$1,SUMIFS('IncStmt Data'!$H$2:$H$2051,'IncStmt Data'!$G$2:$G$2051,$A14,'IncStmt Data'!$A$2:$A$2051,AD$1),#N/A)</f>
        <v>1145220</v>
      </c>
      <c r="AE14" s="38">
        <f>IF(AE$1,SUMIFS('IncStmt Data'!$H$2:$H$2051,'IncStmt Data'!$G$2:$G$2051,$A14,'IncStmt Data'!$A$2:$A$2051,AE$1),#N/A)</f>
        <v>1523968</v>
      </c>
      <c r="AF14" s="38">
        <f>IF(AF$1,SUMIFS('IncStmt Data'!$H$2:$H$2051,'IncStmt Data'!$G$2:$G$2051,$A14,'IncStmt Data'!$A$2:$A$2051,AF$1),#N/A)</f>
        <v>732321</v>
      </c>
      <c r="AG14" s="38">
        <f>IF(AG$1,SUMIFS('IncStmt Data'!$H$2:$H$2051,'IncStmt Data'!$G$2:$G$2051,$A14,'IncStmt Data'!$A$2:$A$2051,AG$1),#N/A)</f>
        <v>1024615</v>
      </c>
      <c r="AH14" s="38">
        <f>IF(AH$1,SUMIFS('IncStmt Data'!$H$2:$H$2051,'IncStmt Data'!$G$2:$G$2051,$A14,'IncStmt Data'!$A$2:$A$2051,AH$1),#N/A)</f>
        <v>975927</v>
      </c>
      <c r="AI14" s="38">
        <f>IF(AI$1,SUMIFS('IncStmt Data'!$H$2:$H$2051,'IncStmt Data'!$G$2:$G$2051,$A14,'IncStmt Data'!$A$2:$A$2051,AI$1),#N/A)</f>
        <v>902216</v>
      </c>
      <c r="AJ14" s="38">
        <f>IF(AJ$1,SUMIFS('IncStmt Data'!$H$2:$H$2051,'IncStmt Data'!$G$2:$G$2051,$A14,'IncStmt Data'!$A$2:$A$2051,AJ$1),#N/A)</f>
        <v>671094</v>
      </c>
      <c r="AK14" s="38">
        <f>SUM(B14:AJ14)</f>
        <v>35738535</v>
      </c>
      <c r="AL14" s="38" t="e">
        <f>IF(AL$1,SUMIFS('IncStmt Data'!$H$2:$H$2051,'IncStmt Data'!$G$2:$G$2051,$A14,'IncStmt Data'!$A$2:$A$2051,AL$1),#N/A)</f>
        <v>#N/A</v>
      </c>
      <c r="AM14" s="38" t="e">
        <f>IF(AM$1,SUMIFS('IncStmt Data'!$H$2:$H$2051,'IncStmt Data'!$G$2:$G$2051,$A14,'IncStmt Data'!$A$2:$A$2051,AM$1),#N/A)</f>
        <v>#N/A</v>
      </c>
      <c r="AN14" s="38" t="e">
        <f>IF(AN$1,SUMIFS('IncStmt Data'!$H$2:$H$2051,'IncStmt Data'!$G$2:$G$2051,$A14,'IncStmt Data'!$A$2:$A$2051,AN$1),#N/A)</f>
        <v>#N/A</v>
      </c>
      <c r="AO14" s="38" t="e">
        <f>IF(AO$1,SUMIFS('IncStmt Data'!$H$2:$H$2051,'IncStmt Data'!$G$2:$G$2051,$A14,'IncStmt Data'!$A$2:$A$2051,AO$1),#N/A)</f>
        <v>#N/A</v>
      </c>
      <c r="AP14" s="38" t="e">
        <f>IF(AP$1,SUMIFS('IncStmt Data'!$H$2:$H$2051,'IncStmt Data'!$G$2:$G$2051,$A14,'IncStmt Data'!$A$2:$A$2051,AP$1),#N/A)</f>
        <v>#N/A</v>
      </c>
      <c r="AQ14" s="38" t="e">
        <f>IF(AQ$1,SUMIFS('IncStmt Data'!$H$2:$H$2051,'IncStmt Data'!$G$2:$G$2051,$A14,'IncStmt Data'!$A$2:$A$2051,AQ$1),#N/A)</f>
        <v>#N/A</v>
      </c>
      <c r="AR14" s="38" t="e">
        <f>IF(AR$1,SUMIFS('IncStmt Data'!$H$2:$H$2051,'IncStmt Data'!$G$2:$G$2051,$A14,'IncStmt Data'!$A$2:$A$2051,AR$1),#N/A)</f>
        <v>#N/A</v>
      </c>
      <c r="AS14" s="38" t="e">
        <f>IF(AS$1,SUMIFS('IncStmt Data'!$H$2:$H$2051,'IncStmt Data'!$G$2:$G$2051,$A14,'IncStmt Data'!$A$2:$A$2051,AS$1),#N/A)</f>
        <v>#N/A</v>
      </c>
      <c r="AT14" s="38" t="e">
        <f>IF(AT$1,SUMIFS('IncStmt Data'!$H$2:$H$2051,'IncStmt Data'!$G$2:$G$2051,$A14,'IncStmt Data'!$A$2:$A$2051,AT$1),#N/A)</f>
        <v>#N/A</v>
      </c>
      <c r="AU14" s="38" t="e">
        <f>IF(AU$1,SUMIFS('IncStmt Data'!$H$2:$H$2051,'IncStmt Data'!$G$2:$G$2051,$A14,'IncStmt Data'!$A$2:$A$2051,AU$1),#N/A)</f>
        <v>#N/A</v>
      </c>
      <c r="AV14" s="38" t="e">
        <f>IF(AV$1,SUMIFS('IncStmt Data'!$H$2:$H$2051,'IncStmt Data'!$G$2:$G$2051,$A14,'IncStmt Data'!$A$2:$A$2051,AV$1),#N/A)</f>
        <v>#N/A</v>
      </c>
      <c r="AW14" s="38" t="e">
        <f>IF(AW$1,SUMIFS('IncStmt Data'!$H$2:$H$2051,'IncStmt Data'!$G$2:$G$2051,$A14,'IncStmt Data'!$A$2:$A$2051,AW$1),#N/A)</f>
        <v>#N/A</v>
      </c>
      <c r="AX14" s="38" t="e">
        <f>IF(AX$1,SUMIFS('IncStmt Data'!$H$2:$H$2051,'IncStmt Data'!$G$2:$G$2051,$A14,'IncStmt Data'!$A$2:$A$2051,AX$1),#N/A)</f>
        <v>#N/A</v>
      </c>
      <c r="AY14" s="38" t="e">
        <f>IF(AY$1,SUMIFS('IncStmt Data'!$H$2:$H$2051,'IncStmt Data'!$G$2:$G$2051,$A14,'IncStmt Data'!$A$2:$A$2051,AY$1),#N/A)</f>
        <v>#N/A</v>
      </c>
      <c r="AZ14" s="38" t="e">
        <f>IF(AZ$1,SUMIFS('IncStmt Data'!$H$2:$H$2051,'IncStmt Data'!$G$2:$G$2051,$A14,'IncStmt Data'!$A$2:$A$2051,AZ$1),#N/A)</f>
        <v>#N/A</v>
      </c>
      <c r="BA14" s="38" t="e">
        <f>IF(BA$1,SUMIFS('IncStmt Data'!$H$2:$H$2051,'IncStmt Data'!$G$2:$G$2051,$A14,'IncStmt Data'!$A$2:$A$2051,BA$1),#N/A)</f>
        <v>#N/A</v>
      </c>
      <c r="BB14" s="38" t="e">
        <f>IF(BB$1,SUMIFS('IncStmt Data'!$H$2:$H$2051,'IncStmt Data'!$G$2:$G$2051,$A14,'IncStmt Data'!$A$2:$A$2051,BB$1),#N/A)</f>
        <v>#N/A</v>
      </c>
      <c r="BC14" s="38" t="e">
        <f>IF(BC$1,SUMIFS('IncStmt Data'!$H$2:$H$2051,'IncStmt Data'!$G$2:$G$2051,$A14,'IncStmt Data'!$A$2:$A$2051,BC$1),#N/A)</f>
        <v>#N/A</v>
      </c>
      <c r="BD14" s="38" t="e">
        <f>IF(BD$1,SUMIFS('IncStmt Data'!$H$2:$H$2051,'IncStmt Data'!$G$2:$G$2051,$A14,'IncStmt Data'!$A$2:$A$2051,BD$1),#N/A)</f>
        <v>#N/A</v>
      </c>
      <c r="BE14" s="38" t="e">
        <f>IF(BE$1,SUMIFS('IncStmt Data'!$H$2:$H$2051,'IncStmt Data'!$G$2:$G$2051,$A14,'IncStmt Data'!$A$2:$A$2051,BE$1),#N/A)</f>
        <v>#N/A</v>
      </c>
      <c r="BF14" s="38" t="e">
        <f>IF(BF$1,SUMIFS('IncStmt Data'!$H$2:$H$2051,'IncStmt Data'!$G$2:$G$2051,$A14,'IncStmt Data'!$A$2:$A$2051,BF$1),#N/A)</f>
        <v>#N/A</v>
      </c>
      <c r="BG14" s="38" t="e">
        <f>IF(BG$1,SUMIFS('IncStmt Data'!$H$2:$H$2051,'IncStmt Data'!$G$2:$G$2051,$A14,'IncStmt Data'!$A$2:$A$2051,BG$1),#N/A)</f>
        <v>#N/A</v>
      </c>
      <c r="BH14" s="38" t="e">
        <f>IF(BH$1,SUMIFS('IncStmt Data'!$H$2:$H$2051,'IncStmt Data'!$G$2:$G$2051,$A14,'IncStmt Data'!$A$2:$A$2051,BH$1),#N/A)</f>
        <v>#N/A</v>
      </c>
      <c r="BI14" s="38" t="e">
        <f>IF(BI$1,SUMIFS('IncStmt Data'!$H$2:$H$2051,'IncStmt Data'!$G$2:$G$2051,$A14,'IncStmt Data'!$A$2:$A$2051,BI$1),#N/A)</f>
        <v>#N/A</v>
      </c>
      <c r="BJ14" s="38" t="e">
        <f>IF(BJ$1,SUMIFS('IncStmt Data'!$H$2:$H$2051,'IncStmt Data'!$G$2:$G$2051,$A14,'IncStmt Data'!$A$2:$A$2051,BJ$1),#N/A)</f>
        <v>#N/A</v>
      </c>
      <c r="BK14" s="38" t="e">
        <f>IF(BK$1,SUMIFS('IncStmt Data'!$H$2:$H$2051,'IncStmt Data'!$G$2:$G$2051,$A14,'IncStmt Data'!$A$2:$A$2051,BK$1),#N/A)</f>
        <v>#N/A</v>
      </c>
      <c r="BL14" s="38" t="e">
        <f>IF(BL$1,SUMIFS('IncStmt Data'!$H$2:$H$2051,'IncStmt Data'!$G$2:$G$2051,$A14,'IncStmt Data'!$A$2:$A$2051,BL$1),#N/A)</f>
        <v>#N/A</v>
      </c>
      <c r="BM14" s="38" t="e">
        <f>IF(BM$1,SUMIFS('IncStmt Data'!$H$2:$H$2051,'IncStmt Data'!$G$2:$G$2051,$A14,'IncStmt Data'!$A$2:$A$2051,BM$1),#N/A)</f>
        <v>#N/A</v>
      </c>
      <c r="BN14" s="38" t="e">
        <f>IF(BN$1,SUMIFS('IncStmt Data'!$H$2:$H$2051,'IncStmt Data'!$G$2:$G$2051,$A14,'IncStmt Data'!$A$2:$A$2051,BN$1),#N/A)</f>
        <v>#N/A</v>
      </c>
      <c r="BO14" s="38" t="e">
        <f>IF(BO$1,SUMIFS('IncStmt Data'!$H$2:$H$2051,'IncStmt Data'!$G$2:$G$2051,$A14,'IncStmt Data'!$A$2:$A$2051,BO$1),#N/A)</f>
        <v>#N/A</v>
      </c>
      <c r="BP14" s="38" t="e">
        <f>IF(BP$1,SUMIFS('IncStmt Data'!$H$2:$H$2051,'IncStmt Data'!$G$2:$G$2051,$A14,'IncStmt Data'!$A$2:$A$2051,BP$1),#N/A)</f>
        <v>#N/A</v>
      </c>
      <c r="BQ14" s="38" t="e">
        <f>IF(BQ$1,SUMIFS('IncStmt Data'!$H$2:$H$2051,'IncStmt Data'!$G$2:$G$2051,$A14,'IncStmt Data'!$A$2:$A$2051,BQ$1),#N/A)</f>
        <v>#N/A</v>
      </c>
      <c r="BR14" s="38" t="e">
        <f>IF(BR$1,SUMIFS('IncStmt Data'!$H$2:$H$2051,'IncStmt Data'!$G$2:$G$2051,$A14,'IncStmt Data'!$A$2:$A$2051,BR$1),#N/A)</f>
        <v>#N/A</v>
      </c>
      <c r="BS14" s="38" t="e">
        <f>IF(BS$1,SUMIFS('IncStmt Data'!$H$2:$H$2051,'IncStmt Data'!$G$2:$G$2051,$A14,'IncStmt Data'!$A$2:$A$2051,BS$1),#N/A)</f>
        <v>#N/A</v>
      </c>
      <c r="BT14" s="38" t="e">
        <f>IF(BT$1,SUMIFS('IncStmt Data'!$H$2:$H$2051,'IncStmt Data'!$G$2:$G$2051,$A14,'IncStmt Data'!$A$2:$A$2051,BT$1),#N/A)</f>
        <v>#N/A</v>
      </c>
      <c r="BU14" s="38" t="e">
        <f>IF(BU$1,SUMIFS('IncStmt Data'!$H$2:$H$2051,'IncStmt Data'!$G$2:$G$2051,$A14,'IncStmt Data'!$A$2:$A$2051,BU$1),#N/A)</f>
        <v>#N/A</v>
      </c>
      <c r="BV14" s="38" t="e">
        <f>IF(BV$1,SUMIFS('IncStmt Data'!$H$2:$H$2051,'IncStmt Data'!$G$2:$G$2051,$A14,'IncStmt Data'!$A$2:$A$2051,BV$1),#N/A)</f>
        <v>#N/A</v>
      </c>
      <c r="BW14" s="38" t="e">
        <f>IF(BW$1,SUMIFS('IncStmt Data'!$H$2:$H$2051,'IncStmt Data'!$G$2:$G$2051,$A14,'IncStmt Data'!$A$2:$A$2051,BW$1),#N/A)</f>
        <v>#N/A</v>
      </c>
      <c r="BX14" s="38" t="e">
        <f>IF(BX$1,SUMIFS('IncStmt Data'!$H$2:$H$2051,'IncStmt Data'!$G$2:$G$2051,$A14,'IncStmt Data'!$A$2:$A$2051,BX$1),#N/A)</f>
        <v>#N/A</v>
      </c>
      <c r="BY14" s="38" t="e">
        <f>IF(BY$1,SUMIFS('IncStmt Data'!$H$2:$H$2051,'IncStmt Data'!$G$2:$G$2051,$A14,'IncStmt Data'!$A$2:$A$2051,BY$1),#N/A)</f>
        <v>#N/A</v>
      </c>
      <c r="BZ14" s="38" t="e">
        <f>IF(BZ$1,SUMIFS('IncStmt Data'!$H$2:$H$2051,'IncStmt Data'!$G$2:$G$2051,$A14,'IncStmt Data'!$A$2:$A$2051,BZ$1),#N/A)</f>
        <v>#N/A</v>
      </c>
      <c r="CA14" s="38" t="e">
        <f>IF(CA$1,SUMIFS('IncStmt Data'!$H$2:$H$2051,'IncStmt Data'!$G$2:$G$2051,$A14,'IncStmt Data'!$A$2:$A$2051,CA$1),#N/A)</f>
        <v>#N/A</v>
      </c>
      <c r="CB14" s="38" t="e">
        <f>IF(CB$1,SUMIFS('IncStmt Data'!$H$2:$H$2051,'IncStmt Data'!$G$2:$G$2051,$A14,'IncStmt Data'!$A$2:$A$2051,CB$1),#N/A)</f>
        <v>#N/A</v>
      </c>
      <c r="CC14" s="38" t="e">
        <f>IF(CC$1,SUMIFS('IncStmt Data'!$H$2:$H$2051,'IncStmt Data'!$G$2:$G$2051,$A14,'IncStmt Data'!$A$2:$A$2051,CC$1),#N/A)</f>
        <v>#N/A</v>
      </c>
      <c r="CD14" s="38" t="e">
        <f>IF(CD$1,SUMIFS('IncStmt Data'!$H$2:$H$2051,'IncStmt Data'!$G$2:$G$2051,$A14,'IncStmt Data'!$A$2:$A$2051,CD$1),#N/A)</f>
        <v>#N/A</v>
      </c>
      <c r="CE14" s="38" t="e">
        <f>IF(CE$1,SUMIFS('IncStmt Data'!$H$2:$H$2051,'IncStmt Data'!$G$2:$G$2051,$A14,'IncStmt Data'!$A$2:$A$2051,CE$1),#N/A)</f>
        <v>#N/A</v>
      </c>
      <c r="CF14" s="38" t="e">
        <f>IF(CF$1,SUMIFS('IncStmt Data'!$H$2:$H$2051,'IncStmt Data'!$G$2:$G$2051,$A14,'IncStmt Data'!$A$2:$A$2051,CF$1),#N/A)</f>
        <v>#N/A</v>
      </c>
      <c r="CG14" s="38" t="e">
        <f>IF(CG$1,SUMIFS('IncStmt Data'!$H$2:$H$2051,'IncStmt Data'!$G$2:$G$2051,$A14,'IncStmt Data'!$A$2:$A$2051,CG$1),#N/A)</f>
        <v>#N/A</v>
      </c>
      <c r="CH14" s="38" t="e">
        <f>IF(CH$1,SUMIFS('IncStmt Data'!$H$2:$H$2051,'IncStmt Data'!$G$2:$G$2051,$A14,'IncStmt Data'!$A$2:$A$2051,CH$1),#N/A)</f>
        <v>#N/A</v>
      </c>
      <c r="CI14" s="38" t="e">
        <f>IF(CI$1,SUMIFS('IncStmt Data'!$H$2:$H$2051,'IncStmt Data'!$G$2:$G$2051,$A14,'IncStmt Data'!$A$2:$A$2051,CI$1),#N/A)</f>
        <v>#N/A</v>
      </c>
      <c r="CJ14" s="38" t="e">
        <f>IF(CJ$1,SUMIFS('IncStmt Data'!$H$2:$H$2051,'IncStmt Data'!$G$2:$G$2051,$A14,'IncStmt Data'!$A$2:$A$2051,CJ$1),#N/A)</f>
        <v>#N/A</v>
      </c>
      <c r="CK14" s="38" t="e">
        <f>IF(CK$1,SUMIFS('IncStmt Data'!$H$2:$H$2051,'IncStmt Data'!$G$2:$G$2051,$A14,'IncStmt Data'!$A$2:$A$2051,CK$1),#N/A)</f>
        <v>#N/A</v>
      </c>
      <c r="CL14" s="38" t="e">
        <f>IF(CL$1,SUMIFS('IncStmt Data'!$H$2:$H$2051,'IncStmt Data'!$G$2:$G$2051,$A14,'IncStmt Data'!$A$2:$A$2051,CL$1),#N/A)</f>
        <v>#N/A</v>
      </c>
      <c r="CM14" s="38" t="e">
        <f>IF(CM$1,SUMIFS('IncStmt Data'!$H$2:$H$2051,'IncStmt Data'!$G$2:$G$2051,$A14,'IncStmt Data'!$A$2:$A$2051,CM$1),#N/A)</f>
        <v>#N/A</v>
      </c>
      <c r="CN14" s="38" t="e">
        <f>IF(CN$1,SUMIFS('IncStmt Data'!$H$2:$H$2051,'IncStmt Data'!$G$2:$G$2051,$A14,'IncStmt Data'!$A$2:$A$2051,CN$1),#N/A)</f>
        <v>#N/A</v>
      </c>
      <c r="CO14" s="38" t="e">
        <f>IF(CO$1,SUMIFS('IncStmt Data'!$H$2:$H$2051,'IncStmt Data'!$G$2:$G$2051,$A14,'IncStmt Data'!$A$2:$A$2051,CO$1),#N/A)</f>
        <v>#N/A</v>
      </c>
      <c r="CP14" s="38" t="e">
        <f>IF(CP$1,SUMIFS('IncStmt Data'!$H$2:$H$2051,'IncStmt Data'!$G$2:$G$2051,$A14,'IncStmt Data'!$A$2:$A$2051,CP$1),#N/A)</f>
        <v>#N/A</v>
      </c>
      <c r="CQ14" s="38" t="e">
        <f>IF(CQ$1,SUMIFS('IncStmt Data'!$H$2:$H$2051,'IncStmt Data'!$G$2:$G$2051,$A14,'IncStmt Data'!$A$2:$A$2051,CQ$1),#N/A)</f>
        <v>#N/A</v>
      </c>
      <c r="CR14" s="38" t="e">
        <f>IF(CR$1,SUMIFS('IncStmt Data'!$H$2:$H$2051,'IncStmt Data'!$G$2:$G$2051,$A14,'IncStmt Data'!$A$2:$A$2051,CR$1),#N/A)</f>
        <v>#N/A</v>
      </c>
      <c r="CS14" s="38" t="e">
        <f>IF(CS$1,SUMIFS('IncStmt Data'!$H$2:$H$2051,'IncStmt Data'!$G$2:$G$2051,$A14,'IncStmt Data'!$A$2:$A$2051,CS$1),#N/A)</f>
        <v>#N/A</v>
      </c>
      <c r="CT14" s="38" t="e">
        <f>IF(CT$1,SUMIFS('IncStmt Data'!$H$2:$H$2051,'IncStmt Data'!$G$2:$G$2051,$A14,'IncStmt Data'!$A$2:$A$2051,CT$1),#N/A)</f>
        <v>#N/A</v>
      </c>
      <c r="CU14" s="38" t="e">
        <f>IF(CU$1,SUMIFS('IncStmt Data'!$H$2:$H$2051,'IncStmt Data'!$G$2:$G$2051,$A14,'IncStmt Data'!$A$2:$A$2051,CU$1),#N/A)</f>
        <v>#N/A</v>
      </c>
      <c r="CV14" s="38" t="e">
        <f>IF(CV$1,SUMIFS('IncStmt Data'!$H$2:$H$2051,'IncStmt Data'!$G$2:$G$2051,$A14,'IncStmt Data'!$A$2:$A$2051,CV$1),#N/A)</f>
        <v>#N/A</v>
      </c>
      <c r="CW14" s="38" t="e">
        <f>IF(CW$1,SUMIFS('IncStmt Data'!$H$2:$H$2051,'IncStmt Data'!$G$2:$G$2051,$A14,'IncStmt Data'!$A$2:$A$2051,CW$1),#N/A)</f>
        <v>#N/A</v>
      </c>
      <c r="CX14" s="38" t="e">
        <f>IF(CX$1,SUMIFS('IncStmt Data'!$H$2:$H$2051,'IncStmt Data'!$G$2:$G$2051,$A14,'IncStmt Data'!$A$2:$A$2051,CX$1),#N/A)</f>
        <v>#N/A</v>
      </c>
      <c r="CY14" s="38" t="e">
        <f>IF(CY$1,SUMIFS('IncStmt Data'!$H$2:$H$2051,'IncStmt Data'!$G$2:$G$2051,$A14,'IncStmt Data'!$A$2:$A$2051,CY$1),#N/A)</f>
        <v>#N/A</v>
      </c>
      <c r="CZ14" s="38" t="e">
        <f>IF(CZ$1,SUMIFS('IncStmt Data'!$H$2:$H$2051,'IncStmt Data'!$G$2:$G$2051,$A14,'IncStmt Data'!$A$2:$A$2051,CZ$1),#N/A)</f>
        <v>#N/A</v>
      </c>
      <c r="DA14" s="38" t="e">
        <f>IF(DA$1,SUMIFS('IncStmt Data'!$H$2:$H$2051,'IncStmt Data'!$G$2:$G$2051,$A14,'IncStmt Data'!$A$2:$A$2051,DA$1),#N/A)</f>
        <v>#N/A</v>
      </c>
    </row>
    <row r="15" spans="1:105" s="40" customFormat="1" x14ac:dyDescent="0.2">
      <c r="A15" s="53" t="s">
        <v>135</v>
      </c>
      <c r="B15" s="40">
        <f>IF(B$1,SUMIFS('IncStmt Data'!$H$2:$H$2051,'IncStmt Data'!$G$2:$G$2051,$A15,'IncStmt Data'!$A$2:$A$2051,B$1),#N/A)</f>
        <v>1819</v>
      </c>
      <c r="C15" s="40">
        <f>IF(C$1,SUMIFS('IncStmt Data'!$H$2:$H$2051,'IncStmt Data'!$G$2:$G$2051,$A15,'IncStmt Data'!$A$2:$A$2051,C$1),#N/A)</f>
        <v>1273</v>
      </c>
      <c r="D15" s="40">
        <f>IF(D$1,SUMIFS('IncStmt Data'!$H$2:$H$2051,'IncStmt Data'!$G$2:$G$2051,$A15,'IncStmt Data'!$A$2:$A$2051,D$1),#N/A)</f>
        <v>1942</v>
      </c>
      <c r="E15" s="40">
        <f>IF(E$1,SUMIFS('IncStmt Data'!$H$2:$H$2051,'IncStmt Data'!$G$2:$G$2051,$A15,'IncStmt Data'!$A$2:$A$2051,E$1),#N/A)</f>
        <v>2562</v>
      </c>
      <c r="F15" s="40">
        <f>IF(F$1,SUMIFS('IncStmt Data'!$H$2:$H$2051,'IncStmt Data'!$G$2:$G$2051,$A15,'IncStmt Data'!$A$2:$A$2051,F$1),#N/A)</f>
        <v>2061</v>
      </c>
      <c r="G15" s="40">
        <f>IF(G$1,SUMIFS('IncStmt Data'!$H$2:$H$2051,'IncStmt Data'!$G$2:$G$2051,$A15,'IncStmt Data'!$A$2:$A$2051,G$1),#N/A)</f>
        <v>218</v>
      </c>
      <c r="H15" s="40">
        <f>IF(H$1,SUMIFS('IncStmt Data'!$H$2:$H$2051,'IncStmt Data'!$G$2:$G$2051,$A15,'IncStmt Data'!$A$2:$A$2051,H$1),#N/A)</f>
        <v>0</v>
      </c>
      <c r="I15" s="40">
        <f>IF(I$1,SUMIFS('IncStmt Data'!$H$2:$H$2051,'IncStmt Data'!$G$2:$G$2051,$A15,'IncStmt Data'!$A$2:$A$2051,I$1),#N/A)</f>
        <v>514</v>
      </c>
      <c r="J15" s="40">
        <f>IF(J$1,SUMIFS('IncStmt Data'!$H$2:$H$2051,'IncStmt Data'!$G$2:$G$2051,$A15,'IncStmt Data'!$A$2:$A$2051,J$1),#N/A)</f>
        <v>254</v>
      </c>
      <c r="K15" s="40">
        <f>IF(K$1,SUMIFS('IncStmt Data'!$H$2:$H$2051,'IncStmt Data'!$G$2:$G$2051,$A15,'IncStmt Data'!$A$2:$A$2051,K$1),#N/A)</f>
        <v>25</v>
      </c>
      <c r="L15" s="40">
        <f>IF(L$1,SUMIFS('IncStmt Data'!$H$2:$H$2051,'IncStmt Data'!$G$2:$G$2051,$A15,'IncStmt Data'!$A$2:$A$2051,L$1),#N/A)</f>
        <v>10</v>
      </c>
      <c r="M15" s="40">
        <f>IF(M$1,SUMIFS('IncStmt Data'!$H$2:$H$2051,'IncStmt Data'!$G$2:$G$2051,$A15,'IncStmt Data'!$A$2:$A$2051,M$1),#N/A)</f>
        <v>18</v>
      </c>
      <c r="N15" s="40">
        <f>IF(N$1,SUMIFS('IncStmt Data'!$H$2:$H$2051,'IncStmt Data'!$G$2:$G$2051,$A15,'IncStmt Data'!$A$2:$A$2051,N$1),#N/A)</f>
        <v>136</v>
      </c>
      <c r="O15" s="40">
        <f>IF(O$1,SUMIFS('IncStmt Data'!$H$2:$H$2051,'IncStmt Data'!$G$2:$G$2051,$A15,'IncStmt Data'!$A$2:$A$2051,O$1),#N/A)</f>
        <v>342</v>
      </c>
      <c r="P15" s="40">
        <f>IF(P$1,SUMIFS('IncStmt Data'!$H$2:$H$2051,'IncStmt Data'!$G$2:$G$2051,$A15,'IncStmt Data'!$A$2:$A$2051,P$1),#N/A)</f>
        <v>250</v>
      </c>
      <c r="Q15" s="40">
        <f>IF(Q$1,SUMIFS('IncStmt Data'!$H$2:$H$2051,'IncStmt Data'!$G$2:$G$2051,$A15,'IncStmt Data'!$A$2:$A$2051,Q$1),#N/A)</f>
        <v>97</v>
      </c>
      <c r="R15" s="40">
        <f>IF(R$1,SUMIFS('IncStmt Data'!$H$2:$H$2051,'IncStmt Data'!$G$2:$G$2051,$A15,'IncStmt Data'!$A$2:$A$2051,R$1),#N/A)</f>
        <v>453</v>
      </c>
      <c r="S15" s="40">
        <f>IF(S$1,SUMIFS('IncStmt Data'!$H$2:$H$2051,'IncStmt Data'!$G$2:$G$2051,$A15,'IncStmt Data'!$A$2:$A$2051,S$1),#N/A)</f>
        <v>139</v>
      </c>
      <c r="T15" s="40">
        <f>IF(T$1,SUMIFS('IncStmt Data'!$H$2:$H$2051,'IncStmt Data'!$G$2:$G$2051,$A15,'IncStmt Data'!$A$2:$A$2051,T$1),#N/A)</f>
        <v>129</v>
      </c>
      <c r="U15" s="40">
        <f>IF(U$1,SUMIFS('IncStmt Data'!$H$2:$H$2051,'IncStmt Data'!$G$2:$G$2051,$A15,'IncStmt Data'!$A$2:$A$2051,U$1),#N/A)</f>
        <v>104</v>
      </c>
      <c r="V15" s="40">
        <f>IF(V$1,SUMIFS('IncStmt Data'!$H$2:$H$2051,'IncStmt Data'!$G$2:$G$2051,$A15,'IncStmt Data'!$A$2:$A$2051,V$1),#N/A)</f>
        <v>70</v>
      </c>
      <c r="W15" s="40">
        <f>IF(W$1,SUMIFS('IncStmt Data'!$H$2:$H$2051,'IncStmt Data'!$G$2:$G$2051,$A15,'IncStmt Data'!$A$2:$A$2051,W$1),#N/A)</f>
        <v>2436</v>
      </c>
      <c r="X15" s="40">
        <f>IF(X$1,SUMIFS('IncStmt Data'!$H$2:$H$2051,'IncStmt Data'!$G$2:$G$2051,$A15,'IncStmt Data'!$A$2:$A$2051,X$1),#N/A)</f>
        <v>13</v>
      </c>
      <c r="Y15" s="40">
        <f>IF(Y$1,SUMIFS('IncStmt Data'!$H$2:$H$2051,'IncStmt Data'!$G$2:$G$2051,$A15,'IncStmt Data'!$A$2:$A$2051,Y$1),#N/A)</f>
        <v>2802</v>
      </c>
      <c r="Z15" s="40">
        <f>IF(Z$1,SUMIFS('IncStmt Data'!$H$2:$H$2051,'IncStmt Data'!$G$2:$G$2051,$A15,'IncStmt Data'!$A$2:$A$2051,Z$1),#N/A)</f>
        <v>2701</v>
      </c>
      <c r="AA15" s="40">
        <f>IF(AA$1,SUMIFS('IncStmt Data'!$H$2:$H$2051,'IncStmt Data'!$G$2:$G$2051,$A15,'IncStmt Data'!$A$2:$A$2051,AA$1),#N/A)</f>
        <v>9</v>
      </c>
      <c r="AB15" s="40">
        <f>IF(AB$1,SUMIFS('IncStmt Data'!$H$2:$H$2051,'IncStmt Data'!$G$2:$G$2051,$A15,'IncStmt Data'!$A$2:$A$2051,AB$1),#N/A)</f>
        <v>220</v>
      </c>
      <c r="AC15" s="40">
        <v>169</v>
      </c>
      <c r="AD15" s="40">
        <f>IF(AD$1,SUMIFS('IncStmt Data'!$H$2:$H$2051,'IncStmt Data'!$G$2:$G$2051,$A15,'IncStmt Data'!$A$2:$A$2051,AD$1),#N/A)</f>
        <v>3625</v>
      </c>
      <c r="AE15" s="40">
        <f>IF(AE$1,SUMIFS('IncStmt Data'!$H$2:$H$2051,'IncStmt Data'!$G$2:$G$2051,$A15,'IncStmt Data'!$A$2:$A$2051,AE$1),#N/A)</f>
        <v>4610</v>
      </c>
      <c r="AF15" s="40">
        <f>IF(AF$1,SUMIFS('IncStmt Data'!$H$2:$H$2051,'IncStmt Data'!$G$2:$G$2051,$A15,'IncStmt Data'!$A$2:$A$2051,AF$1),#N/A)</f>
        <v>0</v>
      </c>
      <c r="AG15" s="40">
        <f>IF(AG$1,SUMIFS('IncStmt Data'!$H$2:$H$2051,'IncStmt Data'!$G$2:$G$2051,$A15,'IncStmt Data'!$A$2:$A$2051,AG$1),#N/A)</f>
        <v>318</v>
      </c>
      <c r="AH15" s="40">
        <f>IF(AH$1,SUMIFS('IncStmt Data'!$H$2:$H$2051,'IncStmt Data'!$G$2:$G$2051,$A15,'IncStmt Data'!$A$2:$A$2051,AH$1),#N/A)</f>
        <v>143</v>
      </c>
      <c r="AI15" s="40">
        <f>IF(AI$1,SUMIFS('IncStmt Data'!$H$2:$H$2051,'IncStmt Data'!$G$2:$G$2051,$A15,'IncStmt Data'!$A$2:$A$2051,AI$1),#N/A)</f>
        <v>2567</v>
      </c>
      <c r="AJ15" s="40">
        <f>IF(AJ$1,SUMIFS('IncStmt Data'!$H$2:$H$2051,'IncStmt Data'!$G$2:$G$2051,$A15,'IncStmt Data'!$A$2:$A$2051,AJ$1),#N/A)</f>
        <v>1190</v>
      </c>
      <c r="AK15" s="40">
        <f>SUM(B15:AJ15)</f>
        <v>33219</v>
      </c>
      <c r="AL15" s="40" t="e">
        <f>IF(AL$1,SUMIFS('IncStmt Data'!$H$2:$H$2051,'IncStmt Data'!$G$2:$G$2051,$A15,'IncStmt Data'!$A$2:$A$2051,AL$1),#N/A)</f>
        <v>#N/A</v>
      </c>
      <c r="AM15" s="40" t="e">
        <f>IF(AM$1,SUMIFS('IncStmt Data'!$H$2:$H$2051,'IncStmt Data'!$G$2:$G$2051,$A15,'IncStmt Data'!$A$2:$A$2051,AM$1),#N/A)</f>
        <v>#N/A</v>
      </c>
      <c r="AN15" s="40" t="e">
        <f>IF(AN$1,SUMIFS('IncStmt Data'!$H$2:$H$2051,'IncStmt Data'!$G$2:$G$2051,$A15,'IncStmt Data'!$A$2:$A$2051,AN$1),#N/A)</f>
        <v>#N/A</v>
      </c>
      <c r="AO15" s="40" t="e">
        <f>IF(AO$1,SUMIFS('IncStmt Data'!$H$2:$H$2051,'IncStmt Data'!$G$2:$G$2051,$A15,'IncStmt Data'!$A$2:$A$2051,AO$1),#N/A)</f>
        <v>#N/A</v>
      </c>
      <c r="AP15" s="40" t="e">
        <f>IF(AP$1,SUMIFS('IncStmt Data'!$H$2:$H$2051,'IncStmt Data'!$G$2:$G$2051,$A15,'IncStmt Data'!$A$2:$A$2051,AP$1),#N/A)</f>
        <v>#N/A</v>
      </c>
      <c r="AQ15" s="40" t="e">
        <f>IF(AQ$1,SUMIFS('IncStmt Data'!$H$2:$H$2051,'IncStmt Data'!$G$2:$G$2051,$A15,'IncStmt Data'!$A$2:$A$2051,AQ$1),#N/A)</f>
        <v>#N/A</v>
      </c>
      <c r="AR15" s="40" t="e">
        <f>IF(AR$1,SUMIFS('IncStmt Data'!$H$2:$H$2051,'IncStmt Data'!$G$2:$G$2051,$A15,'IncStmt Data'!$A$2:$A$2051,AR$1),#N/A)</f>
        <v>#N/A</v>
      </c>
      <c r="AS15" s="40" t="e">
        <f>IF(AS$1,SUMIFS('IncStmt Data'!$H$2:$H$2051,'IncStmt Data'!$G$2:$G$2051,$A15,'IncStmt Data'!$A$2:$A$2051,AS$1),#N/A)</f>
        <v>#N/A</v>
      </c>
      <c r="AT15" s="40" t="e">
        <f>IF(AT$1,SUMIFS('IncStmt Data'!$H$2:$H$2051,'IncStmt Data'!$G$2:$G$2051,$A15,'IncStmt Data'!$A$2:$A$2051,AT$1),#N/A)</f>
        <v>#N/A</v>
      </c>
      <c r="AU15" s="40" t="e">
        <f>IF(AU$1,SUMIFS('IncStmt Data'!$H$2:$H$2051,'IncStmt Data'!$G$2:$G$2051,$A15,'IncStmt Data'!$A$2:$A$2051,AU$1),#N/A)</f>
        <v>#N/A</v>
      </c>
      <c r="AV15" s="40" t="e">
        <f>IF(AV$1,SUMIFS('IncStmt Data'!$H$2:$H$2051,'IncStmt Data'!$G$2:$G$2051,$A15,'IncStmt Data'!$A$2:$A$2051,AV$1),#N/A)</f>
        <v>#N/A</v>
      </c>
      <c r="AW15" s="40" t="e">
        <f>IF(AW$1,SUMIFS('IncStmt Data'!$H$2:$H$2051,'IncStmt Data'!$G$2:$G$2051,$A15,'IncStmt Data'!$A$2:$A$2051,AW$1),#N/A)</f>
        <v>#N/A</v>
      </c>
      <c r="AX15" s="40" t="e">
        <f>IF(AX$1,SUMIFS('IncStmt Data'!$H$2:$H$2051,'IncStmt Data'!$G$2:$G$2051,$A15,'IncStmt Data'!$A$2:$A$2051,AX$1),#N/A)</f>
        <v>#N/A</v>
      </c>
      <c r="AY15" s="40" t="e">
        <f>IF(AY$1,SUMIFS('IncStmt Data'!$H$2:$H$2051,'IncStmt Data'!$G$2:$G$2051,$A15,'IncStmt Data'!$A$2:$A$2051,AY$1),#N/A)</f>
        <v>#N/A</v>
      </c>
      <c r="AZ15" s="40" t="e">
        <f>IF(AZ$1,SUMIFS('IncStmt Data'!$H$2:$H$2051,'IncStmt Data'!$G$2:$G$2051,$A15,'IncStmt Data'!$A$2:$A$2051,AZ$1),#N/A)</f>
        <v>#N/A</v>
      </c>
      <c r="BA15" s="40" t="e">
        <f>IF(BA$1,SUMIFS('IncStmt Data'!$H$2:$H$2051,'IncStmt Data'!$G$2:$G$2051,$A15,'IncStmt Data'!$A$2:$A$2051,BA$1),#N/A)</f>
        <v>#N/A</v>
      </c>
      <c r="BB15" s="40" t="e">
        <f>IF(BB$1,SUMIFS('IncStmt Data'!$H$2:$H$2051,'IncStmt Data'!$G$2:$G$2051,$A15,'IncStmt Data'!$A$2:$A$2051,BB$1),#N/A)</f>
        <v>#N/A</v>
      </c>
      <c r="BC15" s="40" t="e">
        <f>IF(BC$1,SUMIFS('IncStmt Data'!$H$2:$H$2051,'IncStmt Data'!$G$2:$G$2051,$A15,'IncStmt Data'!$A$2:$A$2051,BC$1),#N/A)</f>
        <v>#N/A</v>
      </c>
      <c r="BD15" s="40" t="e">
        <f>IF(BD$1,SUMIFS('IncStmt Data'!$H$2:$H$2051,'IncStmt Data'!$G$2:$G$2051,$A15,'IncStmt Data'!$A$2:$A$2051,BD$1),#N/A)</f>
        <v>#N/A</v>
      </c>
      <c r="BE15" s="40" t="e">
        <f>IF(BE$1,SUMIFS('IncStmt Data'!$H$2:$H$2051,'IncStmt Data'!$G$2:$G$2051,$A15,'IncStmt Data'!$A$2:$A$2051,BE$1),#N/A)</f>
        <v>#N/A</v>
      </c>
      <c r="BF15" s="40" t="e">
        <f>IF(BF$1,SUMIFS('IncStmt Data'!$H$2:$H$2051,'IncStmt Data'!$G$2:$G$2051,$A15,'IncStmt Data'!$A$2:$A$2051,BF$1),#N/A)</f>
        <v>#N/A</v>
      </c>
      <c r="BG15" s="40" t="e">
        <f>IF(BG$1,SUMIFS('IncStmt Data'!$H$2:$H$2051,'IncStmt Data'!$G$2:$G$2051,$A15,'IncStmt Data'!$A$2:$A$2051,BG$1),#N/A)</f>
        <v>#N/A</v>
      </c>
      <c r="BH15" s="40" t="e">
        <f>IF(BH$1,SUMIFS('IncStmt Data'!$H$2:$H$2051,'IncStmt Data'!$G$2:$G$2051,$A15,'IncStmt Data'!$A$2:$A$2051,BH$1),#N/A)</f>
        <v>#N/A</v>
      </c>
      <c r="BI15" s="40" t="e">
        <f>IF(BI$1,SUMIFS('IncStmt Data'!$H$2:$H$2051,'IncStmt Data'!$G$2:$G$2051,$A15,'IncStmt Data'!$A$2:$A$2051,BI$1),#N/A)</f>
        <v>#N/A</v>
      </c>
      <c r="BJ15" s="40" t="e">
        <f>IF(BJ$1,SUMIFS('IncStmt Data'!$H$2:$H$2051,'IncStmt Data'!$G$2:$G$2051,$A15,'IncStmt Data'!$A$2:$A$2051,BJ$1),#N/A)</f>
        <v>#N/A</v>
      </c>
      <c r="BK15" s="40" t="e">
        <f>IF(BK$1,SUMIFS('IncStmt Data'!$H$2:$H$2051,'IncStmt Data'!$G$2:$G$2051,$A15,'IncStmt Data'!$A$2:$A$2051,BK$1),#N/A)</f>
        <v>#N/A</v>
      </c>
      <c r="BL15" s="40" t="e">
        <f>IF(BL$1,SUMIFS('IncStmt Data'!$H$2:$H$2051,'IncStmt Data'!$G$2:$G$2051,$A15,'IncStmt Data'!$A$2:$A$2051,BL$1),#N/A)</f>
        <v>#N/A</v>
      </c>
      <c r="BM15" s="40" t="e">
        <f>IF(BM$1,SUMIFS('IncStmt Data'!$H$2:$H$2051,'IncStmt Data'!$G$2:$G$2051,$A15,'IncStmt Data'!$A$2:$A$2051,BM$1),#N/A)</f>
        <v>#N/A</v>
      </c>
      <c r="BN15" s="40" t="e">
        <f>IF(BN$1,SUMIFS('IncStmt Data'!$H$2:$H$2051,'IncStmt Data'!$G$2:$G$2051,$A15,'IncStmt Data'!$A$2:$A$2051,BN$1),#N/A)</f>
        <v>#N/A</v>
      </c>
      <c r="BO15" s="40" t="e">
        <f>IF(BO$1,SUMIFS('IncStmt Data'!$H$2:$H$2051,'IncStmt Data'!$G$2:$G$2051,$A15,'IncStmt Data'!$A$2:$A$2051,BO$1),#N/A)</f>
        <v>#N/A</v>
      </c>
      <c r="BP15" s="40" t="e">
        <f>IF(BP$1,SUMIFS('IncStmt Data'!$H$2:$H$2051,'IncStmt Data'!$G$2:$G$2051,$A15,'IncStmt Data'!$A$2:$A$2051,BP$1),#N/A)</f>
        <v>#N/A</v>
      </c>
      <c r="BQ15" s="40" t="e">
        <f>IF(BQ$1,SUMIFS('IncStmt Data'!$H$2:$H$2051,'IncStmt Data'!$G$2:$G$2051,$A15,'IncStmt Data'!$A$2:$A$2051,BQ$1),#N/A)</f>
        <v>#N/A</v>
      </c>
      <c r="BR15" s="40" t="e">
        <f>IF(BR$1,SUMIFS('IncStmt Data'!$H$2:$H$2051,'IncStmt Data'!$G$2:$G$2051,$A15,'IncStmt Data'!$A$2:$A$2051,BR$1),#N/A)</f>
        <v>#N/A</v>
      </c>
      <c r="BS15" s="40" t="e">
        <f>IF(BS$1,SUMIFS('IncStmt Data'!$H$2:$H$2051,'IncStmt Data'!$G$2:$G$2051,$A15,'IncStmt Data'!$A$2:$A$2051,BS$1),#N/A)</f>
        <v>#N/A</v>
      </c>
      <c r="BT15" s="40" t="e">
        <f>IF(BT$1,SUMIFS('IncStmt Data'!$H$2:$H$2051,'IncStmt Data'!$G$2:$G$2051,$A15,'IncStmt Data'!$A$2:$A$2051,BT$1),#N/A)</f>
        <v>#N/A</v>
      </c>
      <c r="BU15" s="40" t="e">
        <f>IF(BU$1,SUMIFS('IncStmt Data'!$H$2:$H$2051,'IncStmt Data'!$G$2:$G$2051,$A15,'IncStmt Data'!$A$2:$A$2051,BU$1),#N/A)</f>
        <v>#N/A</v>
      </c>
      <c r="BV15" s="40" t="e">
        <f>IF(BV$1,SUMIFS('IncStmt Data'!$H$2:$H$2051,'IncStmt Data'!$G$2:$G$2051,$A15,'IncStmt Data'!$A$2:$A$2051,BV$1),#N/A)</f>
        <v>#N/A</v>
      </c>
      <c r="BW15" s="40" t="e">
        <f>IF(BW$1,SUMIFS('IncStmt Data'!$H$2:$H$2051,'IncStmt Data'!$G$2:$G$2051,$A15,'IncStmt Data'!$A$2:$A$2051,BW$1),#N/A)</f>
        <v>#N/A</v>
      </c>
      <c r="BX15" s="40" t="e">
        <f>IF(BX$1,SUMIFS('IncStmt Data'!$H$2:$H$2051,'IncStmt Data'!$G$2:$G$2051,$A15,'IncStmt Data'!$A$2:$A$2051,BX$1),#N/A)</f>
        <v>#N/A</v>
      </c>
      <c r="BY15" s="40" t="e">
        <f>IF(BY$1,SUMIFS('IncStmt Data'!$H$2:$H$2051,'IncStmt Data'!$G$2:$G$2051,$A15,'IncStmt Data'!$A$2:$A$2051,BY$1),#N/A)</f>
        <v>#N/A</v>
      </c>
      <c r="BZ15" s="40" t="e">
        <f>IF(BZ$1,SUMIFS('IncStmt Data'!$H$2:$H$2051,'IncStmt Data'!$G$2:$G$2051,$A15,'IncStmt Data'!$A$2:$A$2051,BZ$1),#N/A)</f>
        <v>#N/A</v>
      </c>
      <c r="CA15" s="40" t="e">
        <f>IF(CA$1,SUMIFS('IncStmt Data'!$H$2:$H$2051,'IncStmt Data'!$G$2:$G$2051,$A15,'IncStmt Data'!$A$2:$A$2051,CA$1),#N/A)</f>
        <v>#N/A</v>
      </c>
      <c r="CB15" s="40" t="e">
        <f>IF(CB$1,SUMIFS('IncStmt Data'!$H$2:$H$2051,'IncStmt Data'!$G$2:$G$2051,$A15,'IncStmt Data'!$A$2:$A$2051,CB$1),#N/A)</f>
        <v>#N/A</v>
      </c>
      <c r="CC15" s="40" t="e">
        <f>IF(CC$1,SUMIFS('IncStmt Data'!$H$2:$H$2051,'IncStmt Data'!$G$2:$G$2051,$A15,'IncStmt Data'!$A$2:$A$2051,CC$1),#N/A)</f>
        <v>#N/A</v>
      </c>
      <c r="CD15" s="40" t="e">
        <f>IF(CD$1,SUMIFS('IncStmt Data'!$H$2:$H$2051,'IncStmt Data'!$G$2:$G$2051,$A15,'IncStmt Data'!$A$2:$A$2051,CD$1),#N/A)</f>
        <v>#N/A</v>
      </c>
      <c r="CE15" s="40" t="e">
        <f>IF(CE$1,SUMIFS('IncStmt Data'!$H$2:$H$2051,'IncStmt Data'!$G$2:$G$2051,$A15,'IncStmt Data'!$A$2:$A$2051,CE$1),#N/A)</f>
        <v>#N/A</v>
      </c>
      <c r="CF15" s="40" t="e">
        <f>IF(CF$1,SUMIFS('IncStmt Data'!$H$2:$H$2051,'IncStmt Data'!$G$2:$G$2051,$A15,'IncStmt Data'!$A$2:$A$2051,CF$1),#N/A)</f>
        <v>#N/A</v>
      </c>
      <c r="CG15" s="40" t="e">
        <f>IF(CG$1,SUMIFS('IncStmt Data'!$H$2:$H$2051,'IncStmt Data'!$G$2:$G$2051,$A15,'IncStmt Data'!$A$2:$A$2051,CG$1),#N/A)</f>
        <v>#N/A</v>
      </c>
      <c r="CH15" s="40" t="e">
        <f>IF(CH$1,SUMIFS('IncStmt Data'!$H$2:$H$2051,'IncStmt Data'!$G$2:$G$2051,$A15,'IncStmt Data'!$A$2:$A$2051,CH$1),#N/A)</f>
        <v>#N/A</v>
      </c>
      <c r="CI15" s="40" t="e">
        <f>IF(CI$1,SUMIFS('IncStmt Data'!$H$2:$H$2051,'IncStmt Data'!$G$2:$G$2051,$A15,'IncStmt Data'!$A$2:$A$2051,CI$1),#N/A)</f>
        <v>#N/A</v>
      </c>
      <c r="CJ15" s="40" t="e">
        <f>IF(CJ$1,SUMIFS('IncStmt Data'!$H$2:$H$2051,'IncStmt Data'!$G$2:$G$2051,$A15,'IncStmt Data'!$A$2:$A$2051,CJ$1),#N/A)</f>
        <v>#N/A</v>
      </c>
      <c r="CK15" s="40" t="e">
        <f>IF(CK$1,SUMIFS('IncStmt Data'!$H$2:$H$2051,'IncStmt Data'!$G$2:$G$2051,$A15,'IncStmt Data'!$A$2:$A$2051,CK$1),#N/A)</f>
        <v>#N/A</v>
      </c>
      <c r="CL15" s="40" t="e">
        <f>IF(CL$1,SUMIFS('IncStmt Data'!$H$2:$H$2051,'IncStmt Data'!$G$2:$G$2051,$A15,'IncStmt Data'!$A$2:$A$2051,CL$1),#N/A)</f>
        <v>#N/A</v>
      </c>
      <c r="CM15" s="40" t="e">
        <f>IF(CM$1,SUMIFS('IncStmt Data'!$H$2:$H$2051,'IncStmt Data'!$G$2:$G$2051,$A15,'IncStmt Data'!$A$2:$A$2051,CM$1),#N/A)</f>
        <v>#N/A</v>
      </c>
      <c r="CN15" s="40" t="e">
        <f>IF(CN$1,SUMIFS('IncStmt Data'!$H$2:$H$2051,'IncStmt Data'!$G$2:$G$2051,$A15,'IncStmt Data'!$A$2:$A$2051,CN$1),#N/A)</f>
        <v>#N/A</v>
      </c>
      <c r="CO15" s="40" t="e">
        <f>IF(CO$1,SUMIFS('IncStmt Data'!$H$2:$H$2051,'IncStmt Data'!$G$2:$G$2051,$A15,'IncStmt Data'!$A$2:$A$2051,CO$1),#N/A)</f>
        <v>#N/A</v>
      </c>
      <c r="CP15" s="40" t="e">
        <f>IF(CP$1,SUMIFS('IncStmt Data'!$H$2:$H$2051,'IncStmt Data'!$G$2:$G$2051,$A15,'IncStmt Data'!$A$2:$A$2051,CP$1),#N/A)</f>
        <v>#N/A</v>
      </c>
      <c r="CQ15" s="40" t="e">
        <f>IF(CQ$1,SUMIFS('IncStmt Data'!$H$2:$H$2051,'IncStmt Data'!$G$2:$G$2051,$A15,'IncStmt Data'!$A$2:$A$2051,CQ$1),#N/A)</f>
        <v>#N/A</v>
      </c>
      <c r="CR15" s="40" t="e">
        <f>IF(CR$1,SUMIFS('IncStmt Data'!$H$2:$H$2051,'IncStmt Data'!$G$2:$G$2051,$A15,'IncStmt Data'!$A$2:$A$2051,CR$1),#N/A)</f>
        <v>#N/A</v>
      </c>
      <c r="CS15" s="40" t="e">
        <f>IF(CS$1,SUMIFS('IncStmt Data'!$H$2:$H$2051,'IncStmt Data'!$G$2:$G$2051,$A15,'IncStmt Data'!$A$2:$A$2051,CS$1),#N/A)</f>
        <v>#N/A</v>
      </c>
      <c r="CT15" s="40" t="e">
        <f>IF(CT$1,SUMIFS('IncStmt Data'!$H$2:$H$2051,'IncStmt Data'!$G$2:$G$2051,$A15,'IncStmt Data'!$A$2:$A$2051,CT$1),#N/A)</f>
        <v>#N/A</v>
      </c>
      <c r="CU15" s="40" t="e">
        <f>IF(CU$1,SUMIFS('IncStmt Data'!$H$2:$H$2051,'IncStmt Data'!$G$2:$G$2051,$A15,'IncStmt Data'!$A$2:$A$2051,CU$1),#N/A)</f>
        <v>#N/A</v>
      </c>
      <c r="CV15" s="40" t="e">
        <f>IF(CV$1,SUMIFS('IncStmt Data'!$H$2:$H$2051,'IncStmt Data'!$G$2:$G$2051,$A15,'IncStmt Data'!$A$2:$A$2051,CV$1),#N/A)</f>
        <v>#N/A</v>
      </c>
      <c r="CW15" s="40" t="e">
        <f>IF(CW$1,SUMIFS('IncStmt Data'!$H$2:$H$2051,'IncStmt Data'!$G$2:$G$2051,$A15,'IncStmt Data'!$A$2:$A$2051,CW$1),#N/A)</f>
        <v>#N/A</v>
      </c>
      <c r="CX15" s="40" t="e">
        <f>IF(CX$1,SUMIFS('IncStmt Data'!$H$2:$H$2051,'IncStmt Data'!$G$2:$G$2051,$A15,'IncStmt Data'!$A$2:$A$2051,CX$1),#N/A)</f>
        <v>#N/A</v>
      </c>
      <c r="CY15" s="40" t="e">
        <f>IF(CY$1,SUMIFS('IncStmt Data'!$H$2:$H$2051,'IncStmt Data'!$G$2:$G$2051,$A15,'IncStmt Data'!$A$2:$A$2051,CY$1),#N/A)</f>
        <v>#N/A</v>
      </c>
      <c r="CZ15" s="40" t="e">
        <f>IF(CZ$1,SUMIFS('IncStmt Data'!$H$2:$H$2051,'IncStmt Data'!$G$2:$G$2051,$A15,'IncStmt Data'!$A$2:$A$2051,CZ$1),#N/A)</f>
        <v>#N/A</v>
      </c>
      <c r="DA15" s="40" t="e">
        <f>IF(DA$1,SUMIFS('IncStmt Data'!$H$2:$H$2051,'IncStmt Data'!$G$2:$G$2051,$A15,'IncStmt Data'!$A$2:$A$2051,DA$1),#N/A)</f>
        <v>#N/A</v>
      </c>
    </row>
    <row r="16" spans="1:105" s="42" customFormat="1" ht="15" x14ac:dyDescent="0.35">
      <c r="A16" s="53" t="s">
        <v>136</v>
      </c>
      <c r="B16" s="48">
        <f>IF(B$1,SUMIFS('IncStmt Data'!$H$2:$H$2051,'IncStmt Data'!$G$2:$G$2051,$A16,'IncStmt Data'!$A$2:$A$2051,B$1),#N/A)</f>
        <v>15137</v>
      </c>
      <c r="C16" s="48">
        <f>IF(C$1,SUMIFS('IncStmt Data'!$H$2:$H$2051,'IncStmt Data'!$G$2:$G$2051,$A16,'IncStmt Data'!$A$2:$A$2051,C$1),#N/A)</f>
        <v>13773</v>
      </c>
      <c r="D16" s="48">
        <f>IF(D$1,SUMIFS('IncStmt Data'!$H$2:$H$2051,'IncStmt Data'!$G$2:$G$2051,$A16,'IncStmt Data'!$A$2:$A$2051,D$1),#N/A)</f>
        <v>21120</v>
      </c>
      <c r="E16" s="48">
        <f>IF(E$1,SUMIFS('IncStmt Data'!$H$2:$H$2051,'IncStmt Data'!$G$2:$G$2051,$A16,'IncStmt Data'!$A$2:$A$2051,E$1),#N/A)</f>
        <v>20851</v>
      </c>
      <c r="F16" s="48">
        <f>IF(F$1,SUMIFS('IncStmt Data'!$H$2:$H$2051,'IncStmt Data'!$G$2:$G$2051,$A16,'IncStmt Data'!$A$2:$A$2051,F$1),#N/A)</f>
        <v>109904</v>
      </c>
      <c r="G16" s="48">
        <f>IF(G$1,SUMIFS('IncStmt Data'!$H$2:$H$2051,'IncStmt Data'!$G$2:$G$2051,$A16,'IncStmt Data'!$A$2:$A$2051,G$1),#N/A)</f>
        <v>19182</v>
      </c>
      <c r="H16" s="48">
        <f>IF(H$1,SUMIFS('IncStmt Data'!$H$2:$H$2051,'IncStmt Data'!$G$2:$G$2051,$A16,'IncStmt Data'!$A$2:$A$2051,H$1),#N/A)</f>
        <v>229400</v>
      </c>
      <c r="I16" s="48">
        <f>IF(I$1,SUMIFS('IncStmt Data'!$H$2:$H$2051,'IncStmt Data'!$G$2:$G$2051,$A16,'IncStmt Data'!$A$2:$A$2051,I$1),#N/A)</f>
        <v>23289</v>
      </c>
      <c r="J16" s="48">
        <f>IF(J$1,SUMIFS('IncStmt Data'!$H$2:$H$2051,'IncStmt Data'!$G$2:$G$2051,$A16,'IncStmt Data'!$A$2:$A$2051,J$1),#N/A)</f>
        <v>21426</v>
      </c>
      <c r="K16" s="48">
        <f>IF(K$1,SUMIFS('IncStmt Data'!$H$2:$H$2051,'IncStmt Data'!$G$2:$G$2051,$A16,'IncStmt Data'!$A$2:$A$2051,K$1),#N/A)</f>
        <v>28486</v>
      </c>
      <c r="L16" s="48">
        <f>IF(L$1,SUMIFS('IncStmt Data'!$H$2:$H$2051,'IncStmt Data'!$G$2:$G$2051,$A16,'IncStmt Data'!$A$2:$A$2051,L$1),#N/A)</f>
        <v>25100</v>
      </c>
      <c r="M16" s="48">
        <f>IF(M$1,SUMIFS('IncStmt Data'!$H$2:$H$2051,'IncStmt Data'!$G$2:$G$2051,$A16,'IncStmt Data'!$A$2:$A$2051,M$1),#N/A)</f>
        <v>26794</v>
      </c>
      <c r="N16" s="48">
        <f>IF(N$1,SUMIFS('IncStmt Data'!$H$2:$H$2051,'IncStmt Data'!$G$2:$G$2051,$A16,'IncStmt Data'!$A$2:$A$2051,N$1),#N/A)</f>
        <v>44864</v>
      </c>
      <c r="O16" s="48">
        <f>IF(O$1,SUMIFS('IncStmt Data'!$H$2:$H$2051,'IncStmt Data'!$G$2:$G$2051,$A16,'IncStmt Data'!$A$2:$A$2051,O$1),#N/A)</f>
        <v>27043</v>
      </c>
      <c r="P16" s="48">
        <f>IF(P$1,SUMIFS('IncStmt Data'!$H$2:$H$2051,'IncStmt Data'!$G$2:$G$2051,$A16,'IncStmt Data'!$A$2:$A$2051,P$1),#N/A)</f>
        <v>23491</v>
      </c>
      <c r="Q16" s="48">
        <f>IF(Q$1,SUMIFS('IncStmt Data'!$H$2:$H$2051,'IncStmt Data'!$G$2:$G$2051,$A16,'IncStmt Data'!$A$2:$A$2051,Q$1),#N/A)</f>
        <v>20962</v>
      </c>
      <c r="R16" s="48">
        <f>IF(R$1,SUMIFS('IncStmt Data'!$H$2:$H$2051,'IncStmt Data'!$G$2:$G$2051,$A16,'IncStmt Data'!$A$2:$A$2051,R$1),#N/A)</f>
        <v>17086</v>
      </c>
      <c r="S16" s="48">
        <f>IF(S$1,SUMIFS('IncStmt Data'!$H$2:$H$2051,'IncStmt Data'!$G$2:$G$2051,$A16,'IncStmt Data'!$A$2:$A$2051,S$1),#N/A)+87598</f>
        <v>115792</v>
      </c>
      <c r="T16" s="48">
        <f>IF(T$1,SUMIFS('IncStmt Data'!$H$2:$H$2051,'IncStmt Data'!$G$2:$G$2051,$A16,'IncStmt Data'!$A$2:$A$2051,T$1),#N/A)</f>
        <v>27624</v>
      </c>
      <c r="U16" s="48">
        <f>IF(U$1,SUMIFS('IncStmt Data'!$H$2:$H$2051,'IncStmt Data'!$G$2:$G$2051,$A16,'IncStmt Data'!$A$2:$A$2051,U$1),#N/A)</f>
        <v>17033</v>
      </c>
      <c r="V16" s="48">
        <f>IF(V$1,SUMIFS('IncStmt Data'!$H$2:$H$2051,'IncStmt Data'!$G$2:$G$2051,$A16,'IncStmt Data'!$A$2:$A$2051,V$1),#N/A)</f>
        <v>20553</v>
      </c>
      <c r="W16" s="48">
        <f>IF(W$1,SUMIFS('IncStmt Data'!$H$2:$H$2051,'IncStmt Data'!$G$2:$G$2051,$A16,'IncStmt Data'!$A$2:$A$2051,W$1),#N/A)</f>
        <v>16927</v>
      </c>
      <c r="X16" s="48">
        <f>IF(X$1,SUMIFS('IncStmt Data'!$H$2:$H$2051,'IncStmt Data'!$G$2:$G$2051,$A16,'IncStmt Data'!$A$2:$A$2051,X$1),#N/A)</f>
        <v>16451</v>
      </c>
      <c r="Y16" s="48">
        <f>IF(Y$1,SUMIFS('IncStmt Data'!$H$2:$H$2051,'IncStmt Data'!$G$2:$G$2051,$A16,'IncStmt Data'!$A$2:$A$2051,Y$1),#N/A)</f>
        <v>23013</v>
      </c>
      <c r="Z16" s="48">
        <f>IF(Z$1,SUMIFS('IncStmt Data'!$H$2:$H$2051,'IncStmt Data'!$G$2:$G$2051,$A16,'IncStmt Data'!$A$2:$A$2051,Z$1),#N/A)</f>
        <v>26453</v>
      </c>
      <c r="AA16" s="48">
        <f>IF(AA$1,SUMIFS('IncStmt Data'!$H$2:$H$2051,'IncStmt Data'!$G$2:$G$2051,$A16,'IncStmt Data'!$A$2:$A$2051,AA$1),#N/A)</f>
        <v>20006</v>
      </c>
      <c r="AB16" s="48">
        <f>IF(AB$1,SUMIFS('IncStmt Data'!$H$2:$H$2051,'IncStmt Data'!$G$2:$G$2051,$A16,'IncStmt Data'!$A$2:$A$2051,AB$1),#N/A)</f>
        <v>30459</v>
      </c>
      <c r="AC16" s="48">
        <v>27678</v>
      </c>
      <c r="AD16" s="48">
        <f>IF(AD$1,SUMIFS('IncStmt Data'!$H$2:$H$2051,'IncStmt Data'!$G$2:$G$2051,$A16,'IncStmt Data'!$A$2:$A$2051,AD$1),#N/A)</f>
        <v>29967</v>
      </c>
      <c r="AE16" s="48">
        <f>IF(AE$1,SUMIFS('IncStmt Data'!$H$2:$H$2051,'IncStmt Data'!$G$2:$G$2051,$A16,'IncStmt Data'!$A$2:$A$2051,AE$1),#N/A)</f>
        <v>32287</v>
      </c>
      <c r="AF16" s="48">
        <f>IF(AF$1,SUMIFS('IncStmt Data'!$H$2:$H$2051,'IncStmt Data'!$G$2:$G$2051,$A16,'IncStmt Data'!$A$2:$A$2051,AF$1),#N/A)</f>
        <v>11838</v>
      </c>
      <c r="AG16" s="48">
        <f>IF(AG$1,SUMIFS('IncStmt Data'!$H$2:$H$2051,'IncStmt Data'!$G$2:$G$2051,$A16,'IncStmt Data'!$A$2:$A$2051,AG$1),#N/A)</f>
        <v>7721</v>
      </c>
      <c r="AH16" s="48">
        <f>IF(AH$1,SUMIFS('IncStmt Data'!$H$2:$H$2051,'IncStmt Data'!$G$2:$G$2051,$A16,'IncStmt Data'!$A$2:$A$2051,AH$1),#N/A)</f>
        <v>17081</v>
      </c>
      <c r="AI16" s="48">
        <f>IF(AI$1,SUMIFS('IncStmt Data'!$H$2:$H$2051,'IncStmt Data'!$G$2:$G$2051,$A16,'IncStmt Data'!$A$2:$A$2051,AI$1),#N/A)</f>
        <v>24667</v>
      </c>
      <c r="AJ16" s="48">
        <f>IF(AJ$1,SUMIFS('IncStmt Data'!$H$2:$H$2051,'IncStmt Data'!$G$2:$G$2051,$A16,'IncStmt Data'!$A$2:$A$2051,AJ$1),#N/A)</f>
        <v>14358</v>
      </c>
      <c r="AK16" s="48">
        <f>SUM(B16:AJ16)</f>
        <v>1167816</v>
      </c>
      <c r="AL16" s="48" t="e">
        <f>IF(AL$1,SUMIFS('IncStmt Data'!$H$2:$H$2051,'IncStmt Data'!$G$2:$G$2051,$A16,'IncStmt Data'!$A$2:$A$2051,AL$1),#N/A)</f>
        <v>#N/A</v>
      </c>
      <c r="AM16" s="48" t="e">
        <f>IF(AM$1,SUMIFS('IncStmt Data'!$H$2:$H$2051,'IncStmt Data'!$G$2:$G$2051,$A16,'IncStmt Data'!$A$2:$A$2051,AM$1),#N/A)</f>
        <v>#N/A</v>
      </c>
      <c r="AN16" s="48" t="e">
        <f>IF(AN$1,SUMIFS('IncStmt Data'!$H$2:$H$2051,'IncStmt Data'!$G$2:$G$2051,$A16,'IncStmt Data'!$A$2:$A$2051,AN$1),#N/A)</f>
        <v>#N/A</v>
      </c>
      <c r="AO16" s="48" t="e">
        <f>IF(AO$1,SUMIFS('IncStmt Data'!$H$2:$H$2051,'IncStmt Data'!$G$2:$G$2051,$A16,'IncStmt Data'!$A$2:$A$2051,AO$1),#N/A)</f>
        <v>#N/A</v>
      </c>
      <c r="AP16" s="48" t="e">
        <f>IF(AP$1,SUMIFS('IncStmt Data'!$H$2:$H$2051,'IncStmt Data'!$G$2:$G$2051,$A16,'IncStmt Data'!$A$2:$A$2051,AP$1),#N/A)</f>
        <v>#N/A</v>
      </c>
      <c r="AQ16" s="48" t="e">
        <f>IF(AQ$1,SUMIFS('IncStmt Data'!$H$2:$H$2051,'IncStmt Data'!$G$2:$G$2051,$A16,'IncStmt Data'!$A$2:$A$2051,AQ$1),#N/A)</f>
        <v>#N/A</v>
      </c>
      <c r="AR16" s="48" t="e">
        <f>IF(AR$1,SUMIFS('IncStmt Data'!$H$2:$H$2051,'IncStmt Data'!$G$2:$G$2051,$A16,'IncStmt Data'!$A$2:$A$2051,AR$1),#N/A)</f>
        <v>#N/A</v>
      </c>
      <c r="AS16" s="48" t="e">
        <f>IF(AS$1,SUMIFS('IncStmt Data'!$H$2:$H$2051,'IncStmt Data'!$G$2:$G$2051,$A16,'IncStmt Data'!$A$2:$A$2051,AS$1),#N/A)</f>
        <v>#N/A</v>
      </c>
      <c r="AT16" s="48" t="e">
        <f>IF(AT$1,SUMIFS('IncStmt Data'!$H$2:$H$2051,'IncStmt Data'!$G$2:$G$2051,$A16,'IncStmt Data'!$A$2:$A$2051,AT$1),#N/A)</f>
        <v>#N/A</v>
      </c>
      <c r="AU16" s="48" t="e">
        <f>IF(AU$1,SUMIFS('IncStmt Data'!$H$2:$H$2051,'IncStmt Data'!$G$2:$G$2051,$A16,'IncStmt Data'!$A$2:$A$2051,AU$1),#N/A)</f>
        <v>#N/A</v>
      </c>
      <c r="AV16" s="48" t="e">
        <f>IF(AV$1,SUMIFS('IncStmt Data'!$H$2:$H$2051,'IncStmt Data'!$G$2:$G$2051,$A16,'IncStmt Data'!$A$2:$A$2051,AV$1),#N/A)</f>
        <v>#N/A</v>
      </c>
      <c r="AW16" s="48" t="e">
        <f>IF(AW$1,SUMIFS('IncStmt Data'!$H$2:$H$2051,'IncStmt Data'!$G$2:$G$2051,$A16,'IncStmt Data'!$A$2:$A$2051,AW$1),#N/A)</f>
        <v>#N/A</v>
      </c>
      <c r="AX16" s="48" t="e">
        <f>IF(AX$1,SUMIFS('IncStmt Data'!$H$2:$H$2051,'IncStmt Data'!$G$2:$G$2051,$A16,'IncStmt Data'!$A$2:$A$2051,AX$1),#N/A)</f>
        <v>#N/A</v>
      </c>
      <c r="AY16" s="48" t="e">
        <f>IF(AY$1,SUMIFS('IncStmt Data'!$H$2:$H$2051,'IncStmt Data'!$G$2:$G$2051,$A16,'IncStmt Data'!$A$2:$A$2051,AY$1),#N/A)</f>
        <v>#N/A</v>
      </c>
      <c r="AZ16" s="48" t="e">
        <f>IF(AZ$1,SUMIFS('IncStmt Data'!$H$2:$H$2051,'IncStmt Data'!$G$2:$G$2051,$A16,'IncStmt Data'!$A$2:$A$2051,AZ$1),#N/A)</f>
        <v>#N/A</v>
      </c>
      <c r="BA16" s="48" t="e">
        <f>IF(BA$1,SUMIFS('IncStmt Data'!$H$2:$H$2051,'IncStmt Data'!$G$2:$G$2051,$A16,'IncStmt Data'!$A$2:$A$2051,BA$1),#N/A)</f>
        <v>#N/A</v>
      </c>
      <c r="BB16" s="48" t="e">
        <f>IF(BB$1,SUMIFS('IncStmt Data'!$H$2:$H$2051,'IncStmt Data'!$G$2:$G$2051,$A16,'IncStmt Data'!$A$2:$A$2051,BB$1),#N/A)</f>
        <v>#N/A</v>
      </c>
      <c r="BC16" s="48" t="e">
        <f>IF(BC$1,SUMIFS('IncStmt Data'!$H$2:$H$2051,'IncStmt Data'!$G$2:$G$2051,$A16,'IncStmt Data'!$A$2:$A$2051,BC$1),#N/A)</f>
        <v>#N/A</v>
      </c>
      <c r="BD16" s="48" t="e">
        <f>IF(BD$1,SUMIFS('IncStmt Data'!$H$2:$H$2051,'IncStmt Data'!$G$2:$G$2051,$A16,'IncStmt Data'!$A$2:$A$2051,BD$1),#N/A)</f>
        <v>#N/A</v>
      </c>
      <c r="BE16" s="48" t="e">
        <f>IF(BE$1,SUMIFS('IncStmt Data'!$H$2:$H$2051,'IncStmt Data'!$G$2:$G$2051,$A16,'IncStmt Data'!$A$2:$A$2051,BE$1),#N/A)</f>
        <v>#N/A</v>
      </c>
      <c r="BF16" s="48" t="e">
        <f>IF(BF$1,SUMIFS('IncStmt Data'!$H$2:$H$2051,'IncStmt Data'!$G$2:$G$2051,$A16,'IncStmt Data'!$A$2:$A$2051,BF$1),#N/A)</f>
        <v>#N/A</v>
      </c>
      <c r="BG16" s="48" t="e">
        <f>IF(BG$1,SUMIFS('IncStmt Data'!$H$2:$H$2051,'IncStmt Data'!$G$2:$G$2051,$A16,'IncStmt Data'!$A$2:$A$2051,BG$1),#N/A)</f>
        <v>#N/A</v>
      </c>
      <c r="BH16" s="48" t="e">
        <f>IF(BH$1,SUMIFS('IncStmt Data'!$H$2:$H$2051,'IncStmt Data'!$G$2:$G$2051,$A16,'IncStmt Data'!$A$2:$A$2051,BH$1),#N/A)</f>
        <v>#N/A</v>
      </c>
      <c r="BI16" s="48" t="e">
        <f>IF(BI$1,SUMIFS('IncStmt Data'!$H$2:$H$2051,'IncStmt Data'!$G$2:$G$2051,$A16,'IncStmt Data'!$A$2:$A$2051,BI$1),#N/A)</f>
        <v>#N/A</v>
      </c>
      <c r="BJ16" s="48" t="e">
        <f>IF(BJ$1,SUMIFS('IncStmt Data'!$H$2:$H$2051,'IncStmt Data'!$G$2:$G$2051,$A16,'IncStmt Data'!$A$2:$A$2051,BJ$1),#N/A)</f>
        <v>#N/A</v>
      </c>
      <c r="BK16" s="48" t="e">
        <f>IF(BK$1,SUMIFS('IncStmt Data'!$H$2:$H$2051,'IncStmt Data'!$G$2:$G$2051,$A16,'IncStmt Data'!$A$2:$A$2051,BK$1),#N/A)</f>
        <v>#N/A</v>
      </c>
      <c r="BL16" s="48" t="e">
        <f>IF(BL$1,SUMIFS('IncStmt Data'!$H$2:$H$2051,'IncStmt Data'!$G$2:$G$2051,$A16,'IncStmt Data'!$A$2:$A$2051,BL$1),#N/A)</f>
        <v>#N/A</v>
      </c>
      <c r="BM16" s="48" t="e">
        <f>IF(BM$1,SUMIFS('IncStmt Data'!$H$2:$H$2051,'IncStmt Data'!$G$2:$G$2051,$A16,'IncStmt Data'!$A$2:$A$2051,BM$1),#N/A)</f>
        <v>#N/A</v>
      </c>
      <c r="BN16" s="48" t="e">
        <f>IF(BN$1,SUMIFS('IncStmt Data'!$H$2:$H$2051,'IncStmt Data'!$G$2:$G$2051,$A16,'IncStmt Data'!$A$2:$A$2051,BN$1),#N/A)</f>
        <v>#N/A</v>
      </c>
      <c r="BO16" s="48" t="e">
        <f>IF(BO$1,SUMIFS('IncStmt Data'!$H$2:$H$2051,'IncStmt Data'!$G$2:$G$2051,$A16,'IncStmt Data'!$A$2:$A$2051,BO$1),#N/A)</f>
        <v>#N/A</v>
      </c>
      <c r="BP16" s="48" t="e">
        <f>IF(BP$1,SUMIFS('IncStmt Data'!$H$2:$H$2051,'IncStmt Data'!$G$2:$G$2051,$A16,'IncStmt Data'!$A$2:$A$2051,BP$1),#N/A)</f>
        <v>#N/A</v>
      </c>
      <c r="BQ16" s="48" t="e">
        <f>IF(BQ$1,SUMIFS('IncStmt Data'!$H$2:$H$2051,'IncStmt Data'!$G$2:$G$2051,$A16,'IncStmt Data'!$A$2:$A$2051,BQ$1),#N/A)</f>
        <v>#N/A</v>
      </c>
      <c r="BR16" s="48" t="e">
        <f>IF(BR$1,SUMIFS('IncStmt Data'!$H$2:$H$2051,'IncStmt Data'!$G$2:$G$2051,$A16,'IncStmt Data'!$A$2:$A$2051,BR$1),#N/A)</f>
        <v>#N/A</v>
      </c>
      <c r="BS16" s="48" t="e">
        <f>IF(BS$1,SUMIFS('IncStmt Data'!$H$2:$H$2051,'IncStmt Data'!$G$2:$G$2051,$A16,'IncStmt Data'!$A$2:$A$2051,BS$1),#N/A)</f>
        <v>#N/A</v>
      </c>
      <c r="BT16" s="48" t="e">
        <f>IF(BT$1,SUMIFS('IncStmt Data'!$H$2:$H$2051,'IncStmt Data'!$G$2:$G$2051,$A16,'IncStmt Data'!$A$2:$A$2051,BT$1),#N/A)</f>
        <v>#N/A</v>
      </c>
      <c r="BU16" s="48" t="e">
        <f>IF(BU$1,SUMIFS('IncStmt Data'!$H$2:$H$2051,'IncStmt Data'!$G$2:$G$2051,$A16,'IncStmt Data'!$A$2:$A$2051,BU$1),#N/A)</f>
        <v>#N/A</v>
      </c>
      <c r="BV16" s="48" t="e">
        <f>IF(BV$1,SUMIFS('IncStmt Data'!$H$2:$H$2051,'IncStmt Data'!$G$2:$G$2051,$A16,'IncStmt Data'!$A$2:$A$2051,BV$1),#N/A)</f>
        <v>#N/A</v>
      </c>
      <c r="BW16" s="48" t="e">
        <f>IF(BW$1,SUMIFS('IncStmt Data'!$H$2:$H$2051,'IncStmt Data'!$G$2:$G$2051,$A16,'IncStmt Data'!$A$2:$A$2051,BW$1),#N/A)</f>
        <v>#N/A</v>
      </c>
      <c r="BX16" s="48" t="e">
        <f>IF(BX$1,SUMIFS('IncStmt Data'!$H$2:$H$2051,'IncStmt Data'!$G$2:$G$2051,$A16,'IncStmt Data'!$A$2:$A$2051,BX$1),#N/A)</f>
        <v>#N/A</v>
      </c>
      <c r="BY16" s="48" t="e">
        <f>IF(BY$1,SUMIFS('IncStmt Data'!$H$2:$H$2051,'IncStmt Data'!$G$2:$G$2051,$A16,'IncStmt Data'!$A$2:$A$2051,BY$1),#N/A)</f>
        <v>#N/A</v>
      </c>
      <c r="BZ16" s="48" t="e">
        <f>IF(BZ$1,SUMIFS('IncStmt Data'!$H$2:$H$2051,'IncStmt Data'!$G$2:$G$2051,$A16,'IncStmt Data'!$A$2:$A$2051,BZ$1),#N/A)</f>
        <v>#N/A</v>
      </c>
      <c r="CA16" s="48" t="e">
        <f>IF(CA$1,SUMIFS('IncStmt Data'!$H$2:$H$2051,'IncStmt Data'!$G$2:$G$2051,$A16,'IncStmt Data'!$A$2:$A$2051,CA$1),#N/A)</f>
        <v>#N/A</v>
      </c>
      <c r="CB16" s="48" t="e">
        <f>IF(CB$1,SUMIFS('IncStmt Data'!$H$2:$H$2051,'IncStmt Data'!$G$2:$G$2051,$A16,'IncStmt Data'!$A$2:$A$2051,CB$1),#N/A)</f>
        <v>#N/A</v>
      </c>
      <c r="CC16" s="48" t="e">
        <f>IF(CC$1,SUMIFS('IncStmt Data'!$H$2:$H$2051,'IncStmt Data'!$G$2:$G$2051,$A16,'IncStmt Data'!$A$2:$A$2051,CC$1),#N/A)</f>
        <v>#N/A</v>
      </c>
      <c r="CD16" s="48" t="e">
        <f>IF(CD$1,SUMIFS('IncStmt Data'!$H$2:$H$2051,'IncStmt Data'!$G$2:$G$2051,$A16,'IncStmt Data'!$A$2:$A$2051,CD$1),#N/A)</f>
        <v>#N/A</v>
      </c>
      <c r="CE16" s="48" t="e">
        <f>IF(CE$1,SUMIFS('IncStmt Data'!$H$2:$H$2051,'IncStmt Data'!$G$2:$G$2051,$A16,'IncStmt Data'!$A$2:$A$2051,CE$1),#N/A)</f>
        <v>#N/A</v>
      </c>
      <c r="CF16" s="48" t="e">
        <f>IF(CF$1,SUMIFS('IncStmt Data'!$H$2:$H$2051,'IncStmt Data'!$G$2:$G$2051,$A16,'IncStmt Data'!$A$2:$A$2051,CF$1),#N/A)</f>
        <v>#N/A</v>
      </c>
      <c r="CG16" s="48" t="e">
        <f>IF(CG$1,SUMIFS('IncStmt Data'!$H$2:$H$2051,'IncStmt Data'!$G$2:$G$2051,$A16,'IncStmt Data'!$A$2:$A$2051,CG$1),#N/A)</f>
        <v>#N/A</v>
      </c>
      <c r="CH16" s="48" t="e">
        <f>IF(CH$1,SUMIFS('IncStmt Data'!$H$2:$H$2051,'IncStmt Data'!$G$2:$G$2051,$A16,'IncStmt Data'!$A$2:$A$2051,CH$1),#N/A)</f>
        <v>#N/A</v>
      </c>
      <c r="CI16" s="48" t="e">
        <f>IF(CI$1,SUMIFS('IncStmt Data'!$H$2:$H$2051,'IncStmt Data'!$G$2:$G$2051,$A16,'IncStmt Data'!$A$2:$A$2051,CI$1),#N/A)</f>
        <v>#N/A</v>
      </c>
      <c r="CJ16" s="48" t="e">
        <f>IF(CJ$1,SUMIFS('IncStmt Data'!$H$2:$H$2051,'IncStmt Data'!$G$2:$G$2051,$A16,'IncStmt Data'!$A$2:$A$2051,CJ$1),#N/A)</f>
        <v>#N/A</v>
      </c>
      <c r="CK16" s="48" t="e">
        <f>IF(CK$1,SUMIFS('IncStmt Data'!$H$2:$H$2051,'IncStmt Data'!$G$2:$G$2051,$A16,'IncStmt Data'!$A$2:$A$2051,CK$1),#N/A)</f>
        <v>#N/A</v>
      </c>
      <c r="CL16" s="48" t="e">
        <f>IF(CL$1,SUMIFS('IncStmt Data'!$H$2:$H$2051,'IncStmt Data'!$G$2:$G$2051,$A16,'IncStmt Data'!$A$2:$A$2051,CL$1),#N/A)</f>
        <v>#N/A</v>
      </c>
      <c r="CM16" s="48" t="e">
        <f>IF(CM$1,SUMIFS('IncStmt Data'!$H$2:$H$2051,'IncStmt Data'!$G$2:$G$2051,$A16,'IncStmt Data'!$A$2:$A$2051,CM$1),#N/A)</f>
        <v>#N/A</v>
      </c>
      <c r="CN16" s="48" t="e">
        <f>IF(CN$1,SUMIFS('IncStmt Data'!$H$2:$H$2051,'IncStmt Data'!$G$2:$G$2051,$A16,'IncStmt Data'!$A$2:$A$2051,CN$1),#N/A)</f>
        <v>#N/A</v>
      </c>
      <c r="CO16" s="48" t="e">
        <f>IF(CO$1,SUMIFS('IncStmt Data'!$H$2:$H$2051,'IncStmt Data'!$G$2:$G$2051,$A16,'IncStmt Data'!$A$2:$A$2051,CO$1),#N/A)</f>
        <v>#N/A</v>
      </c>
      <c r="CP16" s="48" t="e">
        <f>IF(CP$1,SUMIFS('IncStmt Data'!$H$2:$H$2051,'IncStmt Data'!$G$2:$G$2051,$A16,'IncStmt Data'!$A$2:$A$2051,CP$1),#N/A)</f>
        <v>#N/A</v>
      </c>
      <c r="CQ16" s="48" t="e">
        <f>IF(CQ$1,SUMIFS('IncStmt Data'!$H$2:$H$2051,'IncStmt Data'!$G$2:$G$2051,$A16,'IncStmt Data'!$A$2:$A$2051,CQ$1),#N/A)</f>
        <v>#N/A</v>
      </c>
      <c r="CR16" s="48" t="e">
        <f>IF(CR$1,SUMIFS('IncStmt Data'!$H$2:$H$2051,'IncStmt Data'!$G$2:$G$2051,$A16,'IncStmt Data'!$A$2:$A$2051,CR$1),#N/A)</f>
        <v>#N/A</v>
      </c>
      <c r="CS16" s="48" t="e">
        <f>IF(CS$1,SUMIFS('IncStmt Data'!$H$2:$H$2051,'IncStmt Data'!$G$2:$G$2051,$A16,'IncStmt Data'!$A$2:$A$2051,CS$1),#N/A)</f>
        <v>#N/A</v>
      </c>
      <c r="CT16" s="48" t="e">
        <f>IF(CT$1,SUMIFS('IncStmt Data'!$H$2:$H$2051,'IncStmt Data'!$G$2:$G$2051,$A16,'IncStmt Data'!$A$2:$A$2051,CT$1),#N/A)</f>
        <v>#N/A</v>
      </c>
      <c r="CU16" s="48" t="e">
        <f>IF(CU$1,SUMIFS('IncStmt Data'!$H$2:$H$2051,'IncStmt Data'!$G$2:$G$2051,$A16,'IncStmt Data'!$A$2:$A$2051,CU$1),#N/A)</f>
        <v>#N/A</v>
      </c>
      <c r="CV16" s="48" t="e">
        <f>IF(CV$1,SUMIFS('IncStmt Data'!$H$2:$H$2051,'IncStmt Data'!$G$2:$G$2051,$A16,'IncStmt Data'!$A$2:$A$2051,CV$1),#N/A)</f>
        <v>#N/A</v>
      </c>
      <c r="CW16" s="48" t="e">
        <f>IF(CW$1,SUMIFS('IncStmt Data'!$H$2:$H$2051,'IncStmt Data'!$G$2:$G$2051,$A16,'IncStmt Data'!$A$2:$A$2051,CW$1),#N/A)</f>
        <v>#N/A</v>
      </c>
      <c r="CX16" s="48" t="e">
        <f>IF(CX$1,SUMIFS('IncStmt Data'!$H$2:$H$2051,'IncStmt Data'!$G$2:$G$2051,$A16,'IncStmt Data'!$A$2:$A$2051,CX$1),#N/A)</f>
        <v>#N/A</v>
      </c>
      <c r="CY16" s="48" t="e">
        <f>IF(CY$1,SUMIFS('IncStmt Data'!$H$2:$H$2051,'IncStmt Data'!$G$2:$G$2051,$A16,'IncStmt Data'!$A$2:$A$2051,CY$1),#N/A)</f>
        <v>#N/A</v>
      </c>
      <c r="CZ16" s="48" t="e">
        <f>IF(CZ$1,SUMIFS('IncStmt Data'!$H$2:$H$2051,'IncStmt Data'!$G$2:$G$2051,$A16,'IncStmt Data'!$A$2:$A$2051,CZ$1),#N/A)</f>
        <v>#N/A</v>
      </c>
      <c r="DA16" s="48" t="e">
        <f>IF(DA$1,SUMIFS('IncStmt Data'!$H$2:$H$2051,'IncStmt Data'!$G$2:$G$2051,$A16,'IncStmt Data'!$A$2:$A$2051,DA$1),#N/A)</f>
        <v>#N/A</v>
      </c>
    </row>
    <row r="17" spans="1:105" s="40" customFormat="1" x14ac:dyDescent="0.2">
      <c r="A17" s="38"/>
      <c r="B17" s="43">
        <f t="shared" ref="B17" si="0">SUM(B14:B16)</f>
        <v>619486</v>
      </c>
      <c r="C17" s="43">
        <f>SUM(C14:C16)</f>
        <v>516576</v>
      </c>
      <c r="D17" s="43">
        <f>SUM(D14:D16)</f>
        <v>748351</v>
      </c>
      <c r="E17" s="43">
        <f>SUM(E14:E16)</f>
        <v>984756</v>
      </c>
      <c r="F17" s="43">
        <f t="shared" ref="F17:BP17" si="1">SUM(F14:F16)</f>
        <v>1116356</v>
      </c>
      <c r="G17" s="43">
        <f t="shared" si="1"/>
        <v>756012</v>
      </c>
      <c r="H17" s="43">
        <f t="shared" si="1"/>
        <v>793179</v>
      </c>
      <c r="I17" s="43">
        <f t="shared" si="1"/>
        <v>930159</v>
      </c>
      <c r="J17" s="43">
        <f t="shared" si="1"/>
        <v>1726435</v>
      </c>
      <c r="K17" s="43">
        <f t="shared" si="1"/>
        <v>1636225</v>
      </c>
      <c r="L17" s="43">
        <f t="shared" si="1"/>
        <v>1062939</v>
      </c>
      <c r="M17" s="43">
        <f t="shared" si="1"/>
        <v>1064938</v>
      </c>
      <c r="N17" s="43">
        <f t="shared" si="1"/>
        <v>2723012</v>
      </c>
      <c r="O17" s="43">
        <f t="shared" si="1"/>
        <v>995360</v>
      </c>
      <c r="P17" s="43">
        <f t="shared" si="1"/>
        <v>909616</v>
      </c>
      <c r="Q17" s="43">
        <f t="shared" si="1"/>
        <v>1052427</v>
      </c>
      <c r="R17" s="43">
        <f t="shared" si="1"/>
        <v>1012299</v>
      </c>
      <c r="S17" s="43">
        <f t="shared" si="1"/>
        <v>1173213</v>
      </c>
      <c r="T17" s="43">
        <f t="shared" si="1"/>
        <v>806229</v>
      </c>
      <c r="U17" s="43">
        <f t="shared" si="1"/>
        <v>959739</v>
      </c>
      <c r="V17" s="43">
        <f t="shared" si="1"/>
        <v>909624</v>
      </c>
      <c r="W17" s="43">
        <f t="shared" si="1"/>
        <v>925790</v>
      </c>
      <c r="X17" s="43">
        <f t="shared" si="1"/>
        <v>604462</v>
      </c>
      <c r="Y17" s="43">
        <f t="shared" si="1"/>
        <v>1147128</v>
      </c>
      <c r="Z17" s="43">
        <f t="shared" si="1"/>
        <v>1074204</v>
      </c>
      <c r="AA17" s="43">
        <f t="shared" si="1"/>
        <v>1013468</v>
      </c>
      <c r="AB17" s="43">
        <f t="shared" si="1"/>
        <v>1222532</v>
      </c>
      <c r="AC17" s="43">
        <f t="shared" si="1"/>
        <v>1329322</v>
      </c>
      <c r="AD17" s="43">
        <f t="shared" si="1"/>
        <v>1178812</v>
      </c>
      <c r="AE17" s="43">
        <f t="shared" si="1"/>
        <v>1560865</v>
      </c>
      <c r="AF17" s="43">
        <f t="shared" si="1"/>
        <v>744159</v>
      </c>
      <c r="AG17" s="43">
        <f t="shared" si="1"/>
        <v>1032654</v>
      </c>
      <c r="AH17" s="43">
        <f t="shared" si="1"/>
        <v>993151</v>
      </c>
      <c r="AI17" s="43">
        <f t="shared" si="1"/>
        <v>929450</v>
      </c>
      <c r="AJ17" s="43">
        <f t="shared" si="1"/>
        <v>686642</v>
      </c>
      <c r="AK17" s="43">
        <f t="shared" si="1"/>
        <v>36939570</v>
      </c>
      <c r="AL17" s="43" t="e">
        <f t="shared" si="1"/>
        <v>#N/A</v>
      </c>
      <c r="AM17" s="43" t="e">
        <f t="shared" si="1"/>
        <v>#N/A</v>
      </c>
      <c r="AN17" s="43" t="e">
        <f t="shared" si="1"/>
        <v>#N/A</v>
      </c>
      <c r="AO17" s="43" t="e">
        <f t="shared" si="1"/>
        <v>#N/A</v>
      </c>
      <c r="AP17" s="43" t="e">
        <f t="shared" si="1"/>
        <v>#N/A</v>
      </c>
      <c r="AQ17" s="43" t="e">
        <f t="shared" si="1"/>
        <v>#N/A</v>
      </c>
      <c r="AR17" s="43" t="e">
        <f t="shared" si="1"/>
        <v>#N/A</v>
      </c>
      <c r="AS17" s="43" t="e">
        <f t="shared" si="1"/>
        <v>#N/A</v>
      </c>
      <c r="AT17" s="43" t="e">
        <f t="shared" si="1"/>
        <v>#N/A</v>
      </c>
      <c r="AU17" s="43" t="e">
        <f t="shared" si="1"/>
        <v>#N/A</v>
      </c>
      <c r="AV17" s="43" t="e">
        <f t="shared" si="1"/>
        <v>#N/A</v>
      </c>
      <c r="AW17" s="43" t="e">
        <f t="shared" si="1"/>
        <v>#N/A</v>
      </c>
      <c r="AX17" s="43" t="e">
        <f t="shared" si="1"/>
        <v>#N/A</v>
      </c>
      <c r="AY17" s="43" t="e">
        <f t="shared" si="1"/>
        <v>#N/A</v>
      </c>
      <c r="AZ17" s="43" t="e">
        <f t="shared" si="1"/>
        <v>#N/A</v>
      </c>
      <c r="BA17" s="43" t="e">
        <f t="shared" si="1"/>
        <v>#N/A</v>
      </c>
      <c r="BB17" s="43" t="e">
        <f t="shared" si="1"/>
        <v>#N/A</v>
      </c>
      <c r="BC17" s="43" t="e">
        <f t="shared" si="1"/>
        <v>#N/A</v>
      </c>
      <c r="BD17" s="43" t="e">
        <f t="shared" si="1"/>
        <v>#N/A</v>
      </c>
      <c r="BE17" s="43" t="e">
        <f t="shared" si="1"/>
        <v>#N/A</v>
      </c>
      <c r="BF17" s="43" t="e">
        <f t="shared" si="1"/>
        <v>#N/A</v>
      </c>
      <c r="BG17" s="43" t="e">
        <f t="shared" si="1"/>
        <v>#N/A</v>
      </c>
      <c r="BH17" s="43" t="e">
        <f t="shared" si="1"/>
        <v>#N/A</v>
      </c>
      <c r="BI17" s="43" t="e">
        <f t="shared" si="1"/>
        <v>#N/A</v>
      </c>
      <c r="BJ17" s="43" t="e">
        <f t="shared" si="1"/>
        <v>#N/A</v>
      </c>
      <c r="BK17" s="43" t="e">
        <f t="shared" si="1"/>
        <v>#N/A</v>
      </c>
      <c r="BL17" s="43" t="e">
        <f t="shared" si="1"/>
        <v>#N/A</v>
      </c>
      <c r="BM17" s="43" t="e">
        <f t="shared" si="1"/>
        <v>#N/A</v>
      </c>
      <c r="BN17" s="43" t="e">
        <f t="shared" si="1"/>
        <v>#N/A</v>
      </c>
      <c r="BO17" s="43" t="e">
        <f t="shared" si="1"/>
        <v>#N/A</v>
      </c>
      <c r="BP17" s="43" t="e">
        <f t="shared" si="1"/>
        <v>#N/A</v>
      </c>
      <c r="BQ17" s="43" t="e">
        <f t="shared" ref="BQ17:DA17" si="2">SUM(BQ14:BQ16)</f>
        <v>#N/A</v>
      </c>
      <c r="BR17" s="43" t="e">
        <f t="shared" si="2"/>
        <v>#N/A</v>
      </c>
      <c r="BS17" s="43" t="e">
        <f t="shared" si="2"/>
        <v>#N/A</v>
      </c>
      <c r="BT17" s="43" t="e">
        <f t="shared" si="2"/>
        <v>#N/A</v>
      </c>
      <c r="BU17" s="43" t="e">
        <f t="shared" si="2"/>
        <v>#N/A</v>
      </c>
      <c r="BV17" s="43" t="e">
        <f t="shared" si="2"/>
        <v>#N/A</v>
      </c>
      <c r="BW17" s="43" t="e">
        <f t="shared" si="2"/>
        <v>#N/A</v>
      </c>
      <c r="BX17" s="43" t="e">
        <f t="shared" si="2"/>
        <v>#N/A</v>
      </c>
      <c r="BY17" s="43" t="e">
        <f t="shared" si="2"/>
        <v>#N/A</v>
      </c>
      <c r="BZ17" s="43" t="e">
        <f t="shared" si="2"/>
        <v>#N/A</v>
      </c>
      <c r="CA17" s="43" t="e">
        <f t="shared" si="2"/>
        <v>#N/A</v>
      </c>
      <c r="CB17" s="43" t="e">
        <f t="shared" si="2"/>
        <v>#N/A</v>
      </c>
      <c r="CC17" s="43" t="e">
        <f t="shared" si="2"/>
        <v>#N/A</v>
      </c>
      <c r="CD17" s="43" t="e">
        <f t="shared" si="2"/>
        <v>#N/A</v>
      </c>
      <c r="CE17" s="43" t="e">
        <f t="shared" si="2"/>
        <v>#N/A</v>
      </c>
      <c r="CF17" s="43" t="e">
        <f t="shared" si="2"/>
        <v>#N/A</v>
      </c>
      <c r="CG17" s="43" t="e">
        <f t="shared" si="2"/>
        <v>#N/A</v>
      </c>
      <c r="CH17" s="43" t="e">
        <f t="shared" si="2"/>
        <v>#N/A</v>
      </c>
      <c r="CI17" s="43" t="e">
        <f t="shared" si="2"/>
        <v>#N/A</v>
      </c>
      <c r="CJ17" s="43" t="e">
        <f t="shared" si="2"/>
        <v>#N/A</v>
      </c>
      <c r="CK17" s="43" t="e">
        <f t="shared" si="2"/>
        <v>#N/A</v>
      </c>
      <c r="CL17" s="43" t="e">
        <f t="shared" si="2"/>
        <v>#N/A</v>
      </c>
      <c r="CM17" s="43" t="e">
        <f t="shared" si="2"/>
        <v>#N/A</v>
      </c>
      <c r="CN17" s="43" t="e">
        <f t="shared" si="2"/>
        <v>#N/A</v>
      </c>
      <c r="CO17" s="43" t="e">
        <f t="shared" si="2"/>
        <v>#N/A</v>
      </c>
      <c r="CP17" s="43" t="e">
        <f t="shared" si="2"/>
        <v>#N/A</v>
      </c>
      <c r="CQ17" s="43" t="e">
        <f t="shared" si="2"/>
        <v>#N/A</v>
      </c>
      <c r="CR17" s="43" t="e">
        <f t="shared" si="2"/>
        <v>#N/A</v>
      </c>
      <c r="CS17" s="43" t="e">
        <f t="shared" si="2"/>
        <v>#N/A</v>
      </c>
      <c r="CT17" s="43" t="e">
        <f t="shared" si="2"/>
        <v>#N/A</v>
      </c>
      <c r="CU17" s="43" t="e">
        <f t="shared" si="2"/>
        <v>#N/A</v>
      </c>
      <c r="CV17" s="43" t="e">
        <f t="shared" si="2"/>
        <v>#N/A</v>
      </c>
      <c r="CW17" s="43" t="e">
        <f t="shared" si="2"/>
        <v>#N/A</v>
      </c>
      <c r="CX17" s="43" t="e">
        <f t="shared" si="2"/>
        <v>#N/A</v>
      </c>
      <c r="CY17" s="43" t="e">
        <f t="shared" si="2"/>
        <v>#N/A</v>
      </c>
      <c r="CZ17" s="43" t="e">
        <f t="shared" si="2"/>
        <v>#N/A</v>
      </c>
      <c r="DA17" s="43" t="e">
        <f t="shared" si="2"/>
        <v>#N/A</v>
      </c>
    </row>
    <row r="18" spans="1:105" s="40" customFormat="1" x14ac:dyDescent="0.2">
      <c r="A18" s="2"/>
      <c r="I18" s="41"/>
    </row>
    <row r="19" spans="1:105" s="40" customFormat="1" x14ac:dyDescent="0.2">
      <c r="A19" s="3" t="s">
        <v>38</v>
      </c>
      <c r="I19" s="41"/>
    </row>
    <row r="20" spans="1:105" s="43" customFormat="1" x14ac:dyDescent="0.2">
      <c r="A20" s="52" t="s">
        <v>34</v>
      </c>
      <c r="B20" s="40">
        <f>IF(B$1,SUMIFS('IncStmt Data'!$H$2:$H$2051,'IncStmt Data'!$G$2:$G$2051,$A20,'IncStmt Data'!$A$2:$A$2051,B$1),#N/A)</f>
        <v>11974</v>
      </c>
      <c r="C20" s="40">
        <f>IF(C$1,SUMIFS('IncStmt Data'!$H$2:$H$2051,'IncStmt Data'!$G$2:$G$2051,$A20,'IncStmt Data'!$A$2:$A$2051,C$1),#N/A)</f>
        <v>11972</v>
      </c>
      <c r="D20" s="40">
        <f>IF(D$1,SUMIFS('IncStmt Data'!$H$2:$H$2051,'IncStmt Data'!$G$2:$G$2051,$A20,'IncStmt Data'!$A$2:$A$2051,D$1),#N/A)</f>
        <v>11972</v>
      </c>
      <c r="E20" s="40">
        <f>IF(E$1,SUMIFS('IncStmt Data'!$H$2:$H$2051,'IncStmt Data'!$G$2:$G$2051,$A20,'IncStmt Data'!$A$2:$A$2051,E$1),#N/A)</f>
        <v>12239</v>
      </c>
      <c r="F20" s="40">
        <f>IF(F$1,SUMIFS('IncStmt Data'!$H$2:$H$2051,'IncStmt Data'!$G$2:$G$2051,$A20,'IncStmt Data'!$A$2:$A$2051,F$1),#N/A)</f>
        <v>15360</v>
      </c>
      <c r="G20" s="40">
        <f>IF(G$1,SUMIFS('IncStmt Data'!$H$2:$H$2051,'IncStmt Data'!$G$2:$G$2051,$A20,'IncStmt Data'!$A$2:$A$2051,G$1),#N/A)</f>
        <v>11891</v>
      </c>
      <c r="H20" s="40">
        <f>IF(H$1,SUMIFS('IncStmt Data'!$H$2:$H$2051,'IncStmt Data'!$G$2:$G$2051,$A20,'IncStmt Data'!$A$2:$A$2051,H$1),#N/A)</f>
        <v>17702</v>
      </c>
      <c r="I20" s="40">
        <f>IF(I$1,SUMIFS('IncStmt Data'!$H$2:$H$2051,'IncStmt Data'!$G$2:$G$2051,$A20,'IncStmt Data'!$A$2:$A$2051,I$1),#N/A)</f>
        <v>11825</v>
      </c>
      <c r="J20" s="40">
        <f>IF(J$1,SUMIFS('IncStmt Data'!$H$2:$H$2051,'IncStmt Data'!$G$2:$G$2051,$A20,'IncStmt Data'!$A$2:$A$2051,J$1),#N/A)</f>
        <v>29489</v>
      </c>
      <c r="K20" s="40">
        <f>IF(K$1,SUMIFS('IncStmt Data'!$H$2:$H$2051,'IncStmt Data'!$G$2:$G$2051,$A20,'IncStmt Data'!$A$2:$A$2051,K$1),#N/A)</f>
        <v>20648</v>
      </c>
      <c r="L20" s="40">
        <f>IF(L$1,SUMIFS('IncStmt Data'!$H$2:$H$2051,'IncStmt Data'!$G$2:$G$2051,$A20,'IncStmt Data'!$A$2:$A$2051,L$1),#N/A)</f>
        <v>13724</v>
      </c>
      <c r="M20" s="40">
        <f>IF(M$1,SUMIFS('IncStmt Data'!$H$2:$H$2051,'IncStmt Data'!$G$2:$G$2051,$A20,'IncStmt Data'!$A$2:$A$2051,M$1),#N/A)</f>
        <v>12389</v>
      </c>
      <c r="N20" s="40">
        <f>IF(N$1,SUMIFS('IncStmt Data'!$H$2:$H$2051,'IncStmt Data'!$G$2:$G$2051,$A20,'IncStmt Data'!$A$2:$A$2051,N$1),#N/A)</f>
        <v>17718</v>
      </c>
      <c r="O20" s="40">
        <f>IF(O$1,SUMIFS('IncStmt Data'!$H$2:$H$2051,'IncStmt Data'!$G$2:$G$2051,$A20,'IncStmt Data'!$A$2:$A$2051,O$1),#N/A)</f>
        <v>13540</v>
      </c>
      <c r="P20" s="40">
        <f>IF(P$1,SUMIFS('IncStmt Data'!$H$2:$H$2051,'IncStmt Data'!$G$2:$G$2051,$A20,'IncStmt Data'!$A$2:$A$2051,P$1),#N/A)</f>
        <v>13878</v>
      </c>
      <c r="Q20" s="40">
        <f>IF(Q$1,SUMIFS('IncStmt Data'!$H$2:$H$2051,'IncStmt Data'!$G$2:$G$2051,$A20,'IncStmt Data'!$A$2:$A$2051,Q$1),#N/A)</f>
        <v>11502</v>
      </c>
      <c r="R20" s="40">
        <f>IF(R$1,SUMIFS('IncStmt Data'!$H$2:$H$2051,'IncStmt Data'!$G$2:$G$2051,$A20,'IncStmt Data'!$A$2:$A$2051,R$1),#N/A)</f>
        <v>12959</v>
      </c>
      <c r="S20" s="40">
        <f>IF(S$1,SUMIFS('IncStmt Data'!$H$2:$H$2051,'IncStmt Data'!$G$2:$G$2051,$A20,'IncStmt Data'!$A$2:$A$2051,S$1),#N/A)</f>
        <v>11753</v>
      </c>
      <c r="T20" s="40">
        <f>IF(T$1,SUMIFS('IncStmt Data'!$H$2:$H$2051,'IncStmt Data'!$G$2:$G$2051,$A20,'IncStmt Data'!$A$2:$A$2051,T$1),#N/A)</f>
        <v>19735</v>
      </c>
      <c r="U20" s="40">
        <f>IF(U$1,SUMIFS('IncStmt Data'!$H$2:$H$2051,'IncStmt Data'!$G$2:$G$2051,$A20,'IncStmt Data'!$A$2:$A$2051,U$1),#N/A)</f>
        <v>11510</v>
      </c>
      <c r="V20" s="40">
        <f>IF(V$1,SUMIFS('IncStmt Data'!$H$2:$H$2051,'IncStmt Data'!$G$2:$G$2051,$A20,'IncStmt Data'!$A$2:$A$2051,V$1),#N/A)</f>
        <v>18702</v>
      </c>
      <c r="W20" s="40">
        <f>IF(W$1,SUMIFS('IncStmt Data'!$H$2:$H$2051,'IncStmt Data'!$G$2:$G$2051,$A20,'IncStmt Data'!$A$2:$A$2051,W$1),#N/A)</f>
        <v>13282</v>
      </c>
      <c r="X20" s="40">
        <f>IF(X$1,SUMIFS('IncStmt Data'!$H$2:$H$2051,'IncStmt Data'!$G$2:$G$2051,$A20,'IncStmt Data'!$A$2:$A$2051,X$1),#N/A)</f>
        <v>11796</v>
      </c>
      <c r="Y20" s="40">
        <f>IF(Y$1,SUMIFS('IncStmt Data'!$H$2:$H$2051,'IncStmt Data'!$G$2:$G$2051,$A20,'IncStmt Data'!$A$2:$A$2051,Y$1),#N/A)</f>
        <v>14678</v>
      </c>
      <c r="Z20" s="40">
        <f>IF(Z$1,SUMIFS('IncStmt Data'!$H$2:$H$2051,'IncStmt Data'!$G$2:$G$2051,$A20,'IncStmt Data'!$A$2:$A$2051,Z$1),#N/A)</f>
        <v>13464</v>
      </c>
      <c r="AA20" s="40">
        <f>IF(AA$1,SUMIFS('IncStmt Data'!$H$2:$H$2051,'IncStmt Data'!$G$2:$G$2051,$A20,'IncStmt Data'!$A$2:$A$2051,AA$1),#N/A)</f>
        <v>11982</v>
      </c>
      <c r="AB20" s="40">
        <f>IF(AB$1,SUMIFS('IncStmt Data'!$H$2:$H$2051,'IncStmt Data'!$G$2:$G$2051,$A20,'IncStmt Data'!$A$2:$A$2051,AB$1),#N/A)</f>
        <v>15735</v>
      </c>
      <c r="AC20" s="40">
        <v>20216</v>
      </c>
      <c r="AD20" s="40">
        <f>IF(AD$1,SUMIFS('IncStmt Data'!$H$2:$H$2051,'IncStmt Data'!$G$2:$G$2051,$A20,'IncStmt Data'!$A$2:$A$2051,AD$1),#N/A)</f>
        <v>12735</v>
      </c>
      <c r="AE20" s="40">
        <f>IF(AE$1,SUMIFS('IncStmt Data'!$H$2:$H$2051,'IncStmt Data'!$G$2:$G$2051,$A20,'IncStmt Data'!$A$2:$A$2051,AE$1),#N/A)</f>
        <v>16897</v>
      </c>
      <c r="AF20" s="40">
        <f>IF(AF$1,SUMIFS('IncStmt Data'!$H$2:$H$2051,'IncStmt Data'!$G$2:$G$2051,$A20,'IncStmt Data'!$A$2:$A$2051,AF$1),#N/A)</f>
        <v>16591</v>
      </c>
      <c r="AG20" s="40">
        <f>IF(AG$1,SUMIFS('IncStmt Data'!$H$2:$H$2051,'IncStmt Data'!$G$2:$G$2051,$A20,'IncStmt Data'!$A$2:$A$2051,AG$1),#N/A)</f>
        <v>15000</v>
      </c>
      <c r="AH20" s="40">
        <f>IF(AH$1,SUMIFS('IncStmt Data'!$H$2:$H$2051,'IncStmt Data'!$G$2:$G$2051,$A20,'IncStmt Data'!$A$2:$A$2051,AH$1),#N/A)</f>
        <v>12693</v>
      </c>
      <c r="AI20" s="40">
        <f>IF(AI$1,SUMIFS('IncStmt Data'!$H$2:$H$2051,'IncStmt Data'!$G$2:$G$2051,$A20,'IncStmt Data'!$A$2:$A$2051,AI$1),#N/A)</f>
        <v>16405</v>
      </c>
      <c r="AJ20" s="40">
        <f>IF(AJ$1,SUMIFS('IncStmt Data'!$H$2:$H$2051,'IncStmt Data'!$G$2:$G$2051,$A20,'IncStmt Data'!$A$2:$A$2051,AJ$1),#N/A)</f>
        <v>11972</v>
      </c>
      <c r="AK20" s="40">
        <f t="shared" ref="AK20:AK31" si="3">SUM(B20:AJ20)</f>
        <v>515928</v>
      </c>
      <c r="AL20" s="40" t="e">
        <f>IF(AL$1,SUMIFS('IncStmt Data'!$H$2:$H$2051,'IncStmt Data'!$G$2:$G$2051,$A20,'IncStmt Data'!$A$2:$A$2051,AL$1),#N/A)</f>
        <v>#N/A</v>
      </c>
      <c r="AM20" s="40" t="e">
        <f>IF(AM$1,SUMIFS('IncStmt Data'!$H$2:$H$2051,'IncStmt Data'!$G$2:$G$2051,$A20,'IncStmt Data'!$A$2:$A$2051,AM$1),#N/A)</f>
        <v>#N/A</v>
      </c>
      <c r="AN20" s="40" t="e">
        <f>IF(AN$1,SUMIFS('IncStmt Data'!$H$2:$H$2051,'IncStmt Data'!$G$2:$G$2051,$A20,'IncStmt Data'!$A$2:$A$2051,AN$1),#N/A)</f>
        <v>#N/A</v>
      </c>
      <c r="AO20" s="40" t="e">
        <f>IF(AO$1,SUMIFS('IncStmt Data'!$H$2:$H$2051,'IncStmt Data'!$G$2:$G$2051,$A20,'IncStmt Data'!$A$2:$A$2051,AO$1),#N/A)</f>
        <v>#N/A</v>
      </c>
      <c r="AP20" s="40" t="e">
        <f>IF(AP$1,SUMIFS('IncStmt Data'!$H$2:$H$2051,'IncStmt Data'!$G$2:$G$2051,$A20,'IncStmt Data'!$A$2:$A$2051,AP$1),#N/A)</f>
        <v>#N/A</v>
      </c>
      <c r="AQ20" s="40" t="e">
        <f>IF(AQ$1,SUMIFS('IncStmt Data'!$H$2:$H$2051,'IncStmt Data'!$G$2:$G$2051,$A20,'IncStmt Data'!$A$2:$A$2051,AQ$1),#N/A)</f>
        <v>#N/A</v>
      </c>
      <c r="AR20" s="40" t="e">
        <f>IF(AR$1,SUMIFS('IncStmt Data'!$H$2:$H$2051,'IncStmt Data'!$G$2:$G$2051,$A20,'IncStmt Data'!$A$2:$A$2051,AR$1),#N/A)</f>
        <v>#N/A</v>
      </c>
      <c r="AS20" s="40" t="e">
        <f>IF(AS$1,SUMIFS('IncStmt Data'!$H$2:$H$2051,'IncStmt Data'!$G$2:$G$2051,$A20,'IncStmt Data'!$A$2:$A$2051,AS$1),#N/A)</f>
        <v>#N/A</v>
      </c>
      <c r="AT20" s="40" t="e">
        <f>IF(AT$1,SUMIFS('IncStmt Data'!$H$2:$H$2051,'IncStmt Data'!$G$2:$G$2051,$A20,'IncStmt Data'!$A$2:$A$2051,AT$1),#N/A)</f>
        <v>#N/A</v>
      </c>
      <c r="AU20" s="40" t="e">
        <f>IF(AU$1,SUMIFS('IncStmt Data'!$H$2:$H$2051,'IncStmt Data'!$G$2:$G$2051,$A20,'IncStmt Data'!$A$2:$A$2051,AU$1),#N/A)</f>
        <v>#N/A</v>
      </c>
      <c r="AV20" s="40" t="e">
        <f>IF(AV$1,SUMIFS('IncStmt Data'!$H$2:$H$2051,'IncStmt Data'!$G$2:$G$2051,$A20,'IncStmt Data'!$A$2:$A$2051,AV$1),#N/A)</f>
        <v>#N/A</v>
      </c>
      <c r="AW20" s="40" t="e">
        <f>IF(AW$1,SUMIFS('IncStmt Data'!$H$2:$H$2051,'IncStmt Data'!$G$2:$G$2051,$A20,'IncStmt Data'!$A$2:$A$2051,AW$1),#N/A)</f>
        <v>#N/A</v>
      </c>
      <c r="AX20" s="40" t="e">
        <f>IF(AX$1,SUMIFS('IncStmt Data'!$H$2:$H$2051,'IncStmt Data'!$G$2:$G$2051,$A20,'IncStmt Data'!$A$2:$A$2051,AX$1),#N/A)</f>
        <v>#N/A</v>
      </c>
      <c r="AY20" s="40" t="e">
        <f>IF(AY$1,SUMIFS('IncStmt Data'!$H$2:$H$2051,'IncStmt Data'!$G$2:$G$2051,$A20,'IncStmt Data'!$A$2:$A$2051,AY$1),#N/A)</f>
        <v>#N/A</v>
      </c>
      <c r="AZ20" s="40" t="e">
        <f>IF(AZ$1,SUMIFS('IncStmt Data'!$H$2:$H$2051,'IncStmt Data'!$G$2:$G$2051,$A20,'IncStmt Data'!$A$2:$A$2051,AZ$1),#N/A)</f>
        <v>#N/A</v>
      </c>
      <c r="BA20" s="40" t="e">
        <f>IF(BA$1,SUMIFS('IncStmt Data'!$H$2:$H$2051,'IncStmt Data'!$G$2:$G$2051,$A20,'IncStmt Data'!$A$2:$A$2051,BA$1),#N/A)</f>
        <v>#N/A</v>
      </c>
      <c r="BB20" s="40" t="e">
        <f>IF(BB$1,SUMIFS('IncStmt Data'!$H$2:$H$2051,'IncStmt Data'!$G$2:$G$2051,$A20,'IncStmt Data'!$A$2:$A$2051,BB$1),#N/A)</f>
        <v>#N/A</v>
      </c>
      <c r="BC20" s="40" t="e">
        <f>IF(BC$1,SUMIFS('IncStmt Data'!$H$2:$H$2051,'IncStmt Data'!$G$2:$G$2051,$A20,'IncStmt Data'!$A$2:$A$2051,BC$1),#N/A)</f>
        <v>#N/A</v>
      </c>
      <c r="BD20" s="40" t="e">
        <f>IF(BD$1,SUMIFS('IncStmt Data'!$H$2:$H$2051,'IncStmt Data'!$G$2:$G$2051,$A20,'IncStmt Data'!$A$2:$A$2051,BD$1),#N/A)</f>
        <v>#N/A</v>
      </c>
      <c r="BE20" s="40" t="e">
        <f>IF(BE$1,SUMIFS('IncStmt Data'!$H$2:$H$2051,'IncStmt Data'!$G$2:$G$2051,$A20,'IncStmt Data'!$A$2:$A$2051,BE$1),#N/A)</f>
        <v>#N/A</v>
      </c>
      <c r="BF20" s="40" t="e">
        <f>IF(BF$1,SUMIFS('IncStmt Data'!$H$2:$H$2051,'IncStmt Data'!$G$2:$G$2051,$A20,'IncStmt Data'!$A$2:$A$2051,BF$1),#N/A)</f>
        <v>#N/A</v>
      </c>
      <c r="BG20" s="40" t="e">
        <f>IF(BG$1,SUMIFS('IncStmt Data'!$H$2:$H$2051,'IncStmt Data'!$G$2:$G$2051,$A20,'IncStmt Data'!$A$2:$A$2051,BG$1),#N/A)</f>
        <v>#N/A</v>
      </c>
      <c r="BH20" s="40" t="e">
        <f>IF(BH$1,SUMIFS('IncStmt Data'!$H$2:$H$2051,'IncStmt Data'!$G$2:$G$2051,$A20,'IncStmt Data'!$A$2:$A$2051,BH$1),#N/A)</f>
        <v>#N/A</v>
      </c>
      <c r="BI20" s="40" t="e">
        <f>IF(BI$1,SUMIFS('IncStmt Data'!$H$2:$H$2051,'IncStmt Data'!$G$2:$G$2051,$A20,'IncStmt Data'!$A$2:$A$2051,BI$1),#N/A)</f>
        <v>#N/A</v>
      </c>
      <c r="BJ20" s="40" t="e">
        <f>IF(BJ$1,SUMIFS('IncStmt Data'!$H$2:$H$2051,'IncStmt Data'!$G$2:$G$2051,$A20,'IncStmt Data'!$A$2:$A$2051,BJ$1),#N/A)</f>
        <v>#N/A</v>
      </c>
      <c r="BK20" s="40" t="e">
        <f>IF(BK$1,SUMIFS('IncStmt Data'!$H$2:$H$2051,'IncStmt Data'!$G$2:$G$2051,$A20,'IncStmt Data'!$A$2:$A$2051,BK$1),#N/A)</f>
        <v>#N/A</v>
      </c>
      <c r="BL20" s="40" t="e">
        <f>IF(BL$1,SUMIFS('IncStmt Data'!$H$2:$H$2051,'IncStmt Data'!$G$2:$G$2051,$A20,'IncStmt Data'!$A$2:$A$2051,BL$1),#N/A)</f>
        <v>#N/A</v>
      </c>
      <c r="BM20" s="40" t="e">
        <f>IF(BM$1,SUMIFS('IncStmt Data'!$H$2:$H$2051,'IncStmt Data'!$G$2:$G$2051,$A20,'IncStmt Data'!$A$2:$A$2051,BM$1),#N/A)</f>
        <v>#N/A</v>
      </c>
      <c r="BN20" s="40" t="e">
        <f>IF(BN$1,SUMIFS('IncStmt Data'!$H$2:$H$2051,'IncStmt Data'!$G$2:$G$2051,$A20,'IncStmt Data'!$A$2:$A$2051,BN$1),#N/A)</f>
        <v>#N/A</v>
      </c>
      <c r="BO20" s="40" t="e">
        <f>IF(BO$1,SUMIFS('IncStmt Data'!$H$2:$H$2051,'IncStmt Data'!$G$2:$G$2051,$A20,'IncStmt Data'!$A$2:$A$2051,BO$1),#N/A)</f>
        <v>#N/A</v>
      </c>
      <c r="BP20" s="40" t="e">
        <f>IF(BP$1,SUMIFS('IncStmt Data'!$H$2:$H$2051,'IncStmt Data'!$G$2:$G$2051,$A20,'IncStmt Data'!$A$2:$A$2051,BP$1),#N/A)</f>
        <v>#N/A</v>
      </c>
      <c r="BQ20" s="40" t="e">
        <f>IF(BQ$1,SUMIFS('IncStmt Data'!$H$2:$H$2051,'IncStmt Data'!$G$2:$G$2051,$A20,'IncStmt Data'!$A$2:$A$2051,BQ$1),#N/A)</f>
        <v>#N/A</v>
      </c>
      <c r="BR20" s="40" t="e">
        <f>IF(BR$1,SUMIFS('IncStmt Data'!$H$2:$H$2051,'IncStmt Data'!$G$2:$G$2051,$A20,'IncStmt Data'!$A$2:$A$2051,BR$1),#N/A)</f>
        <v>#N/A</v>
      </c>
      <c r="BS20" s="40" t="e">
        <f>IF(BS$1,SUMIFS('IncStmt Data'!$H$2:$H$2051,'IncStmt Data'!$G$2:$G$2051,$A20,'IncStmt Data'!$A$2:$A$2051,BS$1),#N/A)</f>
        <v>#N/A</v>
      </c>
      <c r="BT20" s="40" t="e">
        <f>IF(BT$1,SUMIFS('IncStmt Data'!$H$2:$H$2051,'IncStmt Data'!$G$2:$G$2051,$A20,'IncStmt Data'!$A$2:$A$2051,BT$1),#N/A)</f>
        <v>#N/A</v>
      </c>
      <c r="BU20" s="40" t="e">
        <f>IF(BU$1,SUMIFS('IncStmt Data'!$H$2:$H$2051,'IncStmt Data'!$G$2:$G$2051,$A20,'IncStmt Data'!$A$2:$A$2051,BU$1),#N/A)</f>
        <v>#N/A</v>
      </c>
      <c r="BV20" s="40" t="e">
        <f>IF(BV$1,SUMIFS('IncStmt Data'!$H$2:$H$2051,'IncStmt Data'!$G$2:$G$2051,$A20,'IncStmt Data'!$A$2:$A$2051,BV$1),#N/A)</f>
        <v>#N/A</v>
      </c>
      <c r="BW20" s="40" t="e">
        <f>IF(BW$1,SUMIFS('IncStmt Data'!$H$2:$H$2051,'IncStmt Data'!$G$2:$G$2051,$A20,'IncStmt Data'!$A$2:$A$2051,BW$1),#N/A)</f>
        <v>#N/A</v>
      </c>
      <c r="BX20" s="40" t="e">
        <f>IF(BX$1,SUMIFS('IncStmt Data'!$H$2:$H$2051,'IncStmt Data'!$G$2:$G$2051,$A20,'IncStmt Data'!$A$2:$A$2051,BX$1),#N/A)</f>
        <v>#N/A</v>
      </c>
      <c r="BY20" s="40" t="e">
        <f>IF(BY$1,SUMIFS('IncStmt Data'!$H$2:$H$2051,'IncStmt Data'!$G$2:$G$2051,$A20,'IncStmt Data'!$A$2:$A$2051,BY$1),#N/A)</f>
        <v>#N/A</v>
      </c>
      <c r="BZ20" s="40" t="e">
        <f>IF(BZ$1,SUMIFS('IncStmt Data'!$H$2:$H$2051,'IncStmt Data'!$G$2:$G$2051,$A20,'IncStmt Data'!$A$2:$A$2051,BZ$1),#N/A)</f>
        <v>#N/A</v>
      </c>
      <c r="CA20" s="40" t="e">
        <f>IF(CA$1,SUMIFS('IncStmt Data'!$H$2:$H$2051,'IncStmt Data'!$G$2:$G$2051,$A20,'IncStmt Data'!$A$2:$A$2051,CA$1),#N/A)</f>
        <v>#N/A</v>
      </c>
      <c r="CB20" s="40" t="e">
        <f>IF(CB$1,SUMIFS('IncStmt Data'!$H$2:$H$2051,'IncStmt Data'!$G$2:$G$2051,$A20,'IncStmt Data'!$A$2:$A$2051,CB$1),#N/A)</f>
        <v>#N/A</v>
      </c>
      <c r="CC20" s="40" t="e">
        <f>IF(CC$1,SUMIFS('IncStmt Data'!$H$2:$H$2051,'IncStmt Data'!$G$2:$G$2051,$A20,'IncStmt Data'!$A$2:$A$2051,CC$1),#N/A)</f>
        <v>#N/A</v>
      </c>
      <c r="CD20" s="40" t="e">
        <f>IF(CD$1,SUMIFS('IncStmt Data'!$H$2:$H$2051,'IncStmt Data'!$G$2:$G$2051,$A20,'IncStmt Data'!$A$2:$A$2051,CD$1),#N/A)</f>
        <v>#N/A</v>
      </c>
      <c r="CE20" s="40" t="e">
        <f>IF(CE$1,SUMIFS('IncStmt Data'!$H$2:$H$2051,'IncStmt Data'!$G$2:$G$2051,$A20,'IncStmt Data'!$A$2:$A$2051,CE$1),#N/A)</f>
        <v>#N/A</v>
      </c>
      <c r="CF20" s="40" t="e">
        <f>IF(CF$1,SUMIFS('IncStmt Data'!$H$2:$H$2051,'IncStmt Data'!$G$2:$G$2051,$A20,'IncStmt Data'!$A$2:$A$2051,CF$1),#N/A)</f>
        <v>#N/A</v>
      </c>
      <c r="CG20" s="40" t="e">
        <f>IF(CG$1,SUMIFS('IncStmt Data'!$H$2:$H$2051,'IncStmt Data'!$G$2:$G$2051,$A20,'IncStmt Data'!$A$2:$A$2051,CG$1),#N/A)</f>
        <v>#N/A</v>
      </c>
      <c r="CH20" s="40" t="e">
        <f>IF(CH$1,SUMIFS('IncStmt Data'!$H$2:$H$2051,'IncStmt Data'!$G$2:$G$2051,$A20,'IncStmt Data'!$A$2:$A$2051,CH$1),#N/A)</f>
        <v>#N/A</v>
      </c>
      <c r="CI20" s="40" t="e">
        <f>IF(CI$1,SUMIFS('IncStmt Data'!$H$2:$H$2051,'IncStmt Data'!$G$2:$G$2051,$A20,'IncStmt Data'!$A$2:$A$2051,CI$1),#N/A)</f>
        <v>#N/A</v>
      </c>
      <c r="CJ20" s="40" t="e">
        <f>IF(CJ$1,SUMIFS('IncStmt Data'!$H$2:$H$2051,'IncStmt Data'!$G$2:$G$2051,$A20,'IncStmt Data'!$A$2:$A$2051,CJ$1),#N/A)</f>
        <v>#N/A</v>
      </c>
      <c r="CK20" s="40" t="e">
        <f>IF(CK$1,SUMIFS('IncStmt Data'!$H$2:$H$2051,'IncStmt Data'!$G$2:$G$2051,$A20,'IncStmt Data'!$A$2:$A$2051,CK$1),#N/A)</f>
        <v>#N/A</v>
      </c>
      <c r="CL20" s="40" t="e">
        <f>IF(CL$1,SUMIFS('IncStmt Data'!$H$2:$H$2051,'IncStmt Data'!$G$2:$G$2051,$A20,'IncStmt Data'!$A$2:$A$2051,CL$1),#N/A)</f>
        <v>#N/A</v>
      </c>
      <c r="CM20" s="40" t="e">
        <f>IF(CM$1,SUMIFS('IncStmt Data'!$H$2:$H$2051,'IncStmt Data'!$G$2:$G$2051,$A20,'IncStmt Data'!$A$2:$A$2051,CM$1),#N/A)</f>
        <v>#N/A</v>
      </c>
      <c r="CN20" s="40" t="e">
        <f>IF(CN$1,SUMIFS('IncStmt Data'!$H$2:$H$2051,'IncStmt Data'!$G$2:$G$2051,$A20,'IncStmt Data'!$A$2:$A$2051,CN$1),#N/A)</f>
        <v>#N/A</v>
      </c>
      <c r="CO20" s="40" t="e">
        <f>IF(CO$1,SUMIFS('IncStmt Data'!$H$2:$H$2051,'IncStmt Data'!$G$2:$G$2051,$A20,'IncStmt Data'!$A$2:$A$2051,CO$1),#N/A)</f>
        <v>#N/A</v>
      </c>
      <c r="CP20" s="40" t="e">
        <f>IF(CP$1,SUMIFS('IncStmt Data'!$H$2:$H$2051,'IncStmt Data'!$G$2:$G$2051,$A20,'IncStmt Data'!$A$2:$A$2051,CP$1),#N/A)</f>
        <v>#N/A</v>
      </c>
      <c r="CQ20" s="40" t="e">
        <f>IF(CQ$1,SUMIFS('IncStmt Data'!$H$2:$H$2051,'IncStmt Data'!$G$2:$G$2051,$A20,'IncStmt Data'!$A$2:$A$2051,CQ$1),#N/A)</f>
        <v>#N/A</v>
      </c>
      <c r="CR20" s="40" t="e">
        <f>IF(CR$1,SUMIFS('IncStmt Data'!$H$2:$H$2051,'IncStmt Data'!$G$2:$G$2051,$A20,'IncStmt Data'!$A$2:$A$2051,CR$1),#N/A)</f>
        <v>#N/A</v>
      </c>
      <c r="CS20" s="40" t="e">
        <f>IF(CS$1,SUMIFS('IncStmt Data'!$H$2:$H$2051,'IncStmt Data'!$G$2:$G$2051,$A20,'IncStmt Data'!$A$2:$A$2051,CS$1),#N/A)</f>
        <v>#N/A</v>
      </c>
      <c r="CT20" s="40" t="e">
        <f>IF(CT$1,SUMIFS('IncStmt Data'!$H$2:$H$2051,'IncStmt Data'!$G$2:$G$2051,$A20,'IncStmt Data'!$A$2:$A$2051,CT$1),#N/A)</f>
        <v>#N/A</v>
      </c>
      <c r="CU20" s="40" t="e">
        <f>IF(CU$1,SUMIFS('IncStmt Data'!$H$2:$H$2051,'IncStmt Data'!$G$2:$G$2051,$A20,'IncStmt Data'!$A$2:$A$2051,CU$1),#N/A)</f>
        <v>#N/A</v>
      </c>
      <c r="CV20" s="40" t="e">
        <f>IF(CV$1,SUMIFS('IncStmt Data'!$H$2:$H$2051,'IncStmt Data'!$G$2:$G$2051,$A20,'IncStmt Data'!$A$2:$A$2051,CV$1),#N/A)</f>
        <v>#N/A</v>
      </c>
      <c r="CW20" s="40" t="e">
        <f>IF(CW$1,SUMIFS('IncStmt Data'!$H$2:$H$2051,'IncStmt Data'!$G$2:$G$2051,$A20,'IncStmt Data'!$A$2:$A$2051,CW$1),#N/A)</f>
        <v>#N/A</v>
      </c>
      <c r="CX20" s="40" t="e">
        <f>IF(CX$1,SUMIFS('IncStmt Data'!$H$2:$H$2051,'IncStmt Data'!$G$2:$G$2051,$A20,'IncStmt Data'!$A$2:$A$2051,CX$1),#N/A)</f>
        <v>#N/A</v>
      </c>
      <c r="CY20" s="40" t="e">
        <f>IF(CY$1,SUMIFS('IncStmt Data'!$H$2:$H$2051,'IncStmt Data'!$G$2:$G$2051,$A20,'IncStmt Data'!$A$2:$A$2051,CY$1),#N/A)</f>
        <v>#N/A</v>
      </c>
      <c r="CZ20" s="40" t="e">
        <f>IF(CZ$1,SUMIFS('IncStmt Data'!$H$2:$H$2051,'IncStmt Data'!$G$2:$G$2051,$A20,'IncStmt Data'!$A$2:$A$2051,CZ$1),#N/A)</f>
        <v>#N/A</v>
      </c>
      <c r="DA20" s="40" t="e">
        <f>IF(DA$1,SUMIFS('IncStmt Data'!$H$2:$H$2051,'IncStmt Data'!$G$2:$G$2051,$A20,'IncStmt Data'!$A$2:$A$2051,DA$1),#N/A)</f>
        <v>#N/A</v>
      </c>
    </row>
    <row r="21" spans="1:105" s="40" customFormat="1" x14ac:dyDescent="0.2">
      <c r="A21" s="52" t="s">
        <v>29</v>
      </c>
      <c r="B21" s="40">
        <f>IF(B$1,SUMIFS('IncStmt Data'!$H$2:$H$2051,'IncStmt Data'!$G$2:$G$2051,$A21,'IncStmt Data'!$A$2:$A$2051,B$1),#N/A)</f>
        <v>117568</v>
      </c>
      <c r="C21" s="40">
        <f>IF(C$1,SUMIFS('IncStmt Data'!$H$2:$H$2051,'IncStmt Data'!$G$2:$G$2051,$A21,'IncStmt Data'!$A$2:$A$2051,C$1),#N/A)</f>
        <v>98758</v>
      </c>
      <c r="D21" s="40">
        <f>IF(D$1,SUMIFS('IncStmt Data'!$H$2:$H$2051,'IncStmt Data'!$G$2:$G$2051,$A21,'IncStmt Data'!$A$2:$A$2051,D$1),#N/A)</f>
        <v>136031</v>
      </c>
      <c r="E21" s="40">
        <f>IF(E$1,SUMIFS('IncStmt Data'!$H$2:$H$2051,'IncStmt Data'!$G$2:$G$2051,$A21,'IncStmt Data'!$A$2:$A$2051,E$1),#N/A)</f>
        <v>208078</v>
      </c>
      <c r="F21" s="40">
        <f>IF(F$1,SUMIFS('IncStmt Data'!$H$2:$H$2051,'IncStmt Data'!$G$2:$G$2051,$A21,'IncStmt Data'!$A$2:$A$2051,F$1),#N/A)</f>
        <v>146455</v>
      </c>
      <c r="G21" s="40">
        <f>IF(G$1,SUMIFS('IncStmt Data'!$H$2:$H$2051,'IncStmt Data'!$G$2:$G$2051,$A21,'IncStmt Data'!$A$2:$A$2051,G$1),#N/A)</f>
        <v>150963</v>
      </c>
      <c r="H21" s="40">
        <f>IF(H$1,SUMIFS('IncStmt Data'!$H$2:$H$2051,'IncStmt Data'!$G$2:$G$2051,$A21,'IncStmt Data'!$A$2:$A$2051,H$1),#N/A)</f>
        <v>132601</v>
      </c>
      <c r="I21" s="40">
        <f>IF(I$1,SUMIFS('IncStmt Data'!$H$2:$H$2051,'IncStmt Data'!$G$2:$G$2051,$A21,'IncStmt Data'!$A$2:$A$2051,I$1),#N/A)</f>
        <v>159254</v>
      </c>
      <c r="J21" s="40">
        <f>IF(J$1,SUMIFS('IncStmt Data'!$H$2:$H$2051,'IncStmt Data'!$G$2:$G$2051,$A21,'IncStmt Data'!$A$2:$A$2051,J$1),#N/A)</f>
        <v>159422</v>
      </c>
      <c r="K21" s="40">
        <f>IF(K$1,SUMIFS('IncStmt Data'!$H$2:$H$2051,'IncStmt Data'!$G$2:$G$2051,$A21,'IncStmt Data'!$A$2:$A$2051,K$1),#N/A)</f>
        <v>299915</v>
      </c>
      <c r="L21" s="40">
        <f>IF(L$1,SUMIFS('IncStmt Data'!$H$2:$H$2051,'IncStmt Data'!$G$2:$G$2051,$A21,'IncStmt Data'!$A$2:$A$2051,L$1),#N/A)</f>
        <v>166567</v>
      </c>
      <c r="M21" s="40">
        <f>IF(M$1,SUMIFS('IncStmt Data'!$H$2:$H$2051,'IncStmt Data'!$G$2:$G$2051,$A21,'IncStmt Data'!$A$2:$A$2051,M$1),#N/A)</f>
        <v>158008</v>
      </c>
      <c r="N21" s="40">
        <f>IF(N$1,SUMIFS('IncStmt Data'!$H$2:$H$2051,'IncStmt Data'!$G$2:$G$2051,$A21,'IncStmt Data'!$A$2:$A$2051,N$1),#N/A)</f>
        <v>275304</v>
      </c>
      <c r="O21" s="40">
        <f>IF(O$1,SUMIFS('IncStmt Data'!$H$2:$H$2051,'IncStmt Data'!$G$2:$G$2051,$A21,'IncStmt Data'!$A$2:$A$2051,O$1),#N/A)</f>
        <v>166327</v>
      </c>
      <c r="P21" s="40">
        <f>IF(P$1,SUMIFS('IncStmt Data'!$H$2:$H$2051,'IncStmt Data'!$G$2:$G$2051,$A21,'IncStmt Data'!$A$2:$A$2051,P$1),#N/A)</f>
        <v>177444</v>
      </c>
      <c r="Q21" s="40">
        <f>IF(Q$1,SUMIFS('IncStmt Data'!$H$2:$H$2051,'IncStmt Data'!$G$2:$G$2051,$A21,'IncStmt Data'!$A$2:$A$2051,Q$1),#N/A)</f>
        <v>159630</v>
      </c>
      <c r="R21" s="40">
        <f>IF(R$1,SUMIFS('IncStmt Data'!$H$2:$H$2051,'IncStmt Data'!$G$2:$G$2051,$A21,'IncStmt Data'!$A$2:$A$2051,R$1),#N/A)</f>
        <v>171621</v>
      </c>
      <c r="S21" s="40">
        <f>IF(S$1,SUMIFS('IncStmt Data'!$H$2:$H$2051,'IncStmt Data'!$G$2:$G$2051,$A21,'IncStmt Data'!$A$2:$A$2051,S$1),#N/A)</f>
        <v>175622</v>
      </c>
      <c r="T21" s="40">
        <f>IF(T$1,SUMIFS('IncStmt Data'!$H$2:$H$2051,'IncStmt Data'!$G$2:$G$2051,$A21,'IncStmt Data'!$A$2:$A$2051,T$1),#N/A)</f>
        <v>232853</v>
      </c>
      <c r="U21" s="40">
        <f>IF(U$1,SUMIFS('IncStmt Data'!$H$2:$H$2051,'IncStmt Data'!$G$2:$G$2051,$A21,'IncStmt Data'!$A$2:$A$2051,U$1),#N/A)</f>
        <v>164548</v>
      </c>
      <c r="V21" s="40">
        <f>IF(V$1,SUMIFS('IncStmt Data'!$H$2:$H$2051,'IncStmt Data'!$G$2:$G$2051,$A21,'IncStmt Data'!$A$2:$A$2051,V$1),#N/A)</f>
        <v>178489</v>
      </c>
      <c r="W21" s="40">
        <f>IF(W$1,SUMIFS('IncStmt Data'!$H$2:$H$2051,'IncStmt Data'!$G$2:$G$2051,$A21,'IncStmt Data'!$A$2:$A$2051,W$1),#N/A)</f>
        <v>143157</v>
      </c>
      <c r="X21" s="40">
        <f>IF(X$1,SUMIFS('IncStmt Data'!$H$2:$H$2051,'IncStmt Data'!$G$2:$G$2051,$A21,'IncStmt Data'!$A$2:$A$2051,X$1),#N/A)</f>
        <v>139965</v>
      </c>
      <c r="Y21" s="40">
        <f>IF(Y$1,SUMIFS('IncStmt Data'!$H$2:$H$2051,'IncStmt Data'!$G$2:$G$2051,$A21,'IncStmt Data'!$A$2:$A$2051,Y$1),#N/A)</f>
        <v>172136</v>
      </c>
      <c r="Z21" s="40">
        <f>IF(Z$1,SUMIFS('IncStmt Data'!$H$2:$H$2051,'IncStmt Data'!$G$2:$G$2051,$A21,'IncStmt Data'!$A$2:$A$2051,Z$1),#N/A)</f>
        <v>161868</v>
      </c>
      <c r="AA21" s="40">
        <f>IF(AA$1,SUMIFS('IncStmt Data'!$H$2:$H$2051,'IncStmt Data'!$G$2:$G$2051,$A21,'IncStmt Data'!$A$2:$A$2051,AA$1),#N/A)</f>
        <v>154000</v>
      </c>
      <c r="AB21" s="40">
        <f>IF(AB$1,SUMIFS('IncStmt Data'!$H$2:$H$2051,'IncStmt Data'!$G$2:$G$2051,$A21,'IncStmt Data'!$A$2:$A$2051,AB$1),#N/A)</f>
        <v>183709</v>
      </c>
      <c r="AC21" s="40">
        <f>257968-AC20-AC25</f>
        <v>152574</v>
      </c>
      <c r="AD21" s="40">
        <f>IF(AD$1,SUMIFS('IncStmt Data'!$H$2:$H$2051,'IncStmt Data'!$G$2:$G$2051,$A21,'IncStmt Data'!$A$2:$A$2051,AD$1),#N/A)</f>
        <v>191854</v>
      </c>
      <c r="AE21" s="40">
        <f>IF(AE$1,SUMIFS('IncStmt Data'!$H$2:$H$2051,'IncStmt Data'!$G$2:$G$2051,$A21,'IncStmt Data'!$A$2:$A$2051,AE$1),#N/A)</f>
        <v>309058</v>
      </c>
      <c r="AF21" s="40">
        <f>IF(AF$1,SUMIFS('IncStmt Data'!$H$2:$H$2051,'IncStmt Data'!$G$2:$G$2051,$A21,'IncStmt Data'!$A$2:$A$2051,AF$1),#N/A)</f>
        <v>146136</v>
      </c>
      <c r="AG21" s="40">
        <f>IF(AG$1,SUMIFS('IncStmt Data'!$H$2:$H$2051,'IncStmt Data'!$G$2:$G$2051,$A21,'IncStmt Data'!$A$2:$A$2051,AG$1),#N/A)</f>
        <v>155989</v>
      </c>
      <c r="AH21" s="40">
        <f>IF(AH$1,SUMIFS('IncStmt Data'!$H$2:$H$2051,'IncStmt Data'!$G$2:$G$2051,$A21,'IncStmt Data'!$A$2:$A$2051,AH$1),#N/A)</f>
        <v>146817</v>
      </c>
      <c r="AI21" s="40">
        <f>IF(AI$1,SUMIFS('IncStmt Data'!$H$2:$H$2051,'IncStmt Data'!$G$2:$G$2051,$A21,'IncStmt Data'!$A$2:$A$2051,AI$1),#N/A)</f>
        <v>179991</v>
      </c>
      <c r="AJ21" s="40">
        <f>IF(AJ$1,SUMIFS('IncStmt Data'!$H$2:$H$2051,'IncStmt Data'!$G$2:$G$2051,$A21,'IncStmt Data'!$A$2:$A$2051,AJ$1),#N/A)</f>
        <v>126731</v>
      </c>
      <c r="AK21" s="40">
        <f t="shared" si="3"/>
        <v>5999443</v>
      </c>
      <c r="AL21" s="40" t="e">
        <f>IF(AL$1,SUMIFS('IncStmt Data'!$H$2:$H$2051,'IncStmt Data'!$G$2:$G$2051,$A21,'IncStmt Data'!$A$2:$A$2051,AL$1),#N/A)</f>
        <v>#N/A</v>
      </c>
      <c r="AM21" s="40" t="e">
        <f>IF(AM$1,SUMIFS('IncStmt Data'!$H$2:$H$2051,'IncStmt Data'!$G$2:$G$2051,$A21,'IncStmt Data'!$A$2:$A$2051,AM$1),#N/A)</f>
        <v>#N/A</v>
      </c>
      <c r="AN21" s="40" t="e">
        <f>IF(AN$1,SUMIFS('IncStmt Data'!$H$2:$H$2051,'IncStmt Data'!$G$2:$G$2051,$A21,'IncStmt Data'!$A$2:$A$2051,AN$1),#N/A)</f>
        <v>#N/A</v>
      </c>
      <c r="AO21" s="40" t="e">
        <f>IF(AO$1,SUMIFS('IncStmt Data'!$H$2:$H$2051,'IncStmt Data'!$G$2:$G$2051,$A21,'IncStmt Data'!$A$2:$A$2051,AO$1),#N/A)</f>
        <v>#N/A</v>
      </c>
      <c r="AP21" s="40" t="e">
        <f>IF(AP$1,SUMIFS('IncStmt Data'!$H$2:$H$2051,'IncStmt Data'!$G$2:$G$2051,$A21,'IncStmt Data'!$A$2:$A$2051,AP$1),#N/A)</f>
        <v>#N/A</v>
      </c>
      <c r="AQ21" s="40" t="e">
        <f>IF(AQ$1,SUMIFS('IncStmt Data'!$H$2:$H$2051,'IncStmt Data'!$G$2:$G$2051,$A21,'IncStmt Data'!$A$2:$A$2051,AQ$1),#N/A)</f>
        <v>#N/A</v>
      </c>
      <c r="AR21" s="40" t="e">
        <f>IF(AR$1,SUMIFS('IncStmt Data'!$H$2:$H$2051,'IncStmt Data'!$G$2:$G$2051,$A21,'IncStmt Data'!$A$2:$A$2051,AR$1),#N/A)</f>
        <v>#N/A</v>
      </c>
      <c r="AS21" s="40" t="e">
        <f>IF(AS$1,SUMIFS('IncStmt Data'!$H$2:$H$2051,'IncStmt Data'!$G$2:$G$2051,$A21,'IncStmt Data'!$A$2:$A$2051,AS$1),#N/A)</f>
        <v>#N/A</v>
      </c>
      <c r="AT21" s="40" t="e">
        <f>IF(AT$1,SUMIFS('IncStmt Data'!$H$2:$H$2051,'IncStmt Data'!$G$2:$G$2051,$A21,'IncStmt Data'!$A$2:$A$2051,AT$1),#N/A)</f>
        <v>#N/A</v>
      </c>
      <c r="AU21" s="40" t="e">
        <f>IF(AU$1,SUMIFS('IncStmt Data'!$H$2:$H$2051,'IncStmt Data'!$G$2:$G$2051,$A21,'IncStmt Data'!$A$2:$A$2051,AU$1),#N/A)</f>
        <v>#N/A</v>
      </c>
      <c r="AV21" s="40" t="e">
        <f>IF(AV$1,SUMIFS('IncStmt Data'!$H$2:$H$2051,'IncStmt Data'!$G$2:$G$2051,$A21,'IncStmt Data'!$A$2:$A$2051,AV$1),#N/A)</f>
        <v>#N/A</v>
      </c>
      <c r="AW21" s="40" t="e">
        <f>IF(AW$1,SUMIFS('IncStmt Data'!$H$2:$H$2051,'IncStmt Data'!$G$2:$G$2051,$A21,'IncStmt Data'!$A$2:$A$2051,AW$1),#N/A)</f>
        <v>#N/A</v>
      </c>
      <c r="AX21" s="40" t="e">
        <f>IF(AX$1,SUMIFS('IncStmt Data'!$H$2:$H$2051,'IncStmt Data'!$G$2:$G$2051,$A21,'IncStmt Data'!$A$2:$A$2051,AX$1),#N/A)</f>
        <v>#N/A</v>
      </c>
      <c r="AY21" s="40" t="e">
        <f>IF(AY$1,SUMIFS('IncStmt Data'!$H$2:$H$2051,'IncStmt Data'!$G$2:$G$2051,$A21,'IncStmt Data'!$A$2:$A$2051,AY$1),#N/A)</f>
        <v>#N/A</v>
      </c>
      <c r="AZ21" s="40" t="e">
        <f>IF(AZ$1,SUMIFS('IncStmt Data'!$H$2:$H$2051,'IncStmt Data'!$G$2:$G$2051,$A21,'IncStmt Data'!$A$2:$A$2051,AZ$1),#N/A)</f>
        <v>#N/A</v>
      </c>
      <c r="BA21" s="40" t="e">
        <f>IF(BA$1,SUMIFS('IncStmt Data'!$H$2:$H$2051,'IncStmt Data'!$G$2:$G$2051,$A21,'IncStmt Data'!$A$2:$A$2051,BA$1),#N/A)</f>
        <v>#N/A</v>
      </c>
      <c r="BB21" s="40" t="e">
        <f>IF(BB$1,SUMIFS('IncStmt Data'!$H$2:$H$2051,'IncStmt Data'!$G$2:$G$2051,$A21,'IncStmt Data'!$A$2:$A$2051,BB$1),#N/A)</f>
        <v>#N/A</v>
      </c>
      <c r="BC21" s="40" t="e">
        <f>IF(BC$1,SUMIFS('IncStmt Data'!$H$2:$H$2051,'IncStmt Data'!$G$2:$G$2051,$A21,'IncStmt Data'!$A$2:$A$2051,BC$1),#N/A)</f>
        <v>#N/A</v>
      </c>
      <c r="BD21" s="40" t="e">
        <f>IF(BD$1,SUMIFS('IncStmt Data'!$H$2:$H$2051,'IncStmt Data'!$G$2:$G$2051,$A21,'IncStmt Data'!$A$2:$A$2051,BD$1),#N/A)</f>
        <v>#N/A</v>
      </c>
      <c r="BE21" s="40" t="e">
        <f>IF(BE$1,SUMIFS('IncStmt Data'!$H$2:$H$2051,'IncStmt Data'!$G$2:$G$2051,$A21,'IncStmt Data'!$A$2:$A$2051,BE$1),#N/A)</f>
        <v>#N/A</v>
      </c>
      <c r="BF21" s="40" t="e">
        <f>IF(BF$1,SUMIFS('IncStmt Data'!$H$2:$H$2051,'IncStmt Data'!$G$2:$G$2051,$A21,'IncStmt Data'!$A$2:$A$2051,BF$1),#N/A)</f>
        <v>#N/A</v>
      </c>
      <c r="BG21" s="40" t="e">
        <f>IF(BG$1,SUMIFS('IncStmt Data'!$H$2:$H$2051,'IncStmt Data'!$G$2:$G$2051,$A21,'IncStmt Data'!$A$2:$A$2051,BG$1),#N/A)</f>
        <v>#N/A</v>
      </c>
      <c r="BH21" s="40" t="e">
        <f>IF(BH$1,SUMIFS('IncStmt Data'!$H$2:$H$2051,'IncStmt Data'!$G$2:$G$2051,$A21,'IncStmt Data'!$A$2:$A$2051,BH$1),#N/A)</f>
        <v>#N/A</v>
      </c>
      <c r="BI21" s="40" t="e">
        <f>IF(BI$1,SUMIFS('IncStmt Data'!$H$2:$H$2051,'IncStmt Data'!$G$2:$G$2051,$A21,'IncStmt Data'!$A$2:$A$2051,BI$1),#N/A)</f>
        <v>#N/A</v>
      </c>
      <c r="BJ21" s="40" t="e">
        <f>IF(BJ$1,SUMIFS('IncStmt Data'!$H$2:$H$2051,'IncStmt Data'!$G$2:$G$2051,$A21,'IncStmt Data'!$A$2:$A$2051,BJ$1),#N/A)</f>
        <v>#N/A</v>
      </c>
      <c r="BK21" s="40" t="e">
        <f>IF(BK$1,SUMIFS('IncStmt Data'!$H$2:$H$2051,'IncStmt Data'!$G$2:$G$2051,$A21,'IncStmt Data'!$A$2:$A$2051,BK$1),#N/A)</f>
        <v>#N/A</v>
      </c>
      <c r="BL21" s="40" t="e">
        <f>IF(BL$1,SUMIFS('IncStmt Data'!$H$2:$H$2051,'IncStmt Data'!$G$2:$G$2051,$A21,'IncStmt Data'!$A$2:$A$2051,BL$1),#N/A)</f>
        <v>#N/A</v>
      </c>
      <c r="BM21" s="40" t="e">
        <f>IF(BM$1,SUMIFS('IncStmt Data'!$H$2:$H$2051,'IncStmt Data'!$G$2:$G$2051,$A21,'IncStmt Data'!$A$2:$A$2051,BM$1),#N/A)</f>
        <v>#N/A</v>
      </c>
      <c r="BN21" s="40" t="e">
        <f>IF(BN$1,SUMIFS('IncStmt Data'!$H$2:$H$2051,'IncStmt Data'!$G$2:$G$2051,$A21,'IncStmt Data'!$A$2:$A$2051,BN$1),#N/A)</f>
        <v>#N/A</v>
      </c>
      <c r="BO21" s="40" t="e">
        <f>IF(BO$1,SUMIFS('IncStmt Data'!$H$2:$H$2051,'IncStmt Data'!$G$2:$G$2051,$A21,'IncStmt Data'!$A$2:$A$2051,BO$1),#N/A)</f>
        <v>#N/A</v>
      </c>
      <c r="BP21" s="40" t="e">
        <f>IF(BP$1,SUMIFS('IncStmt Data'!$H$2:$H$2051,'IncStmt Data'!$G$2:$G$2051,$A21,'IncStmt Data'!$A$2:$A$2051,BP$1),#N/A)</f>
        <v>#N/A</v>
      </c>
      <c r="BQ21" s="40" t="e">
        <f>IF(BQ$1,SUMIFS('IncStmt Data'!$H$2:$H$2051,'IncStmt Data'!$G$2:$G$2051,$A21,'IncStmt Data'!$A$2:$A$2051,BQ$1),#N/A)</f>
        <v>#N/A</v>
      </c>
      <c r="BR21" s="40" t="e">
        <f>IF(BR$1,SUMIFS('IncStmt Data'!$H$2:$H$2051,'IncStmt Data'!$G$2:$G$2051,$A21,'IncStmt Data'!$A$2:$A$2051,BR$1),#N/A)</f>
        <v>#N/A</v>
      </c>
      <c r="BS21" s="40" t="e">
        <f>IF(BS$1,SUMIFS('IncStmt Data'!$H$2:$H$2051,'IncStmt Data'!$G$2:$G$2051,$A21,'IncStmt Data'!$A$2:$A$2051,BS$1),#N/A)</f>
        <v>#N/A</v>
      </c>
      <c r="BT21" s="40" t="e">
        <f>IF(BT$1,SUMIFS('IncStmt Data'!$H$2:$H$2051,'IncStmt Data'!$G$2:$G$2051,$A21,'IncStmt Data'!$A$2:$A$2051,BT$1),#N/A)</f>
        <v>#N/A</v>
      </c>
      <c r="BU21" s="40" t="e">
        <f>IF(BU$1,SUMIFS('IncStmt Data'!$H$2:$H$2051,'IncStmt Data'!$G$2:$G$2051,$A21,'IncStmt Data'!$A$2:$A$2051,BU$1),#N/A)</f>
        <v>#N/A</v>
      </c>
      <c r="BV21" s="40" t="e">
        <f>IF(BV$1,SUMIFS('IncStmt Data'!$H$2:$H$2051,'IncStmt Data'!$G$2:$G$2051,$A21,'IncStmt Data'!$A$2:$A$2051,BV$1),#N/A)</f>
        <v>#N/A</v>
      </c>
      <c r="BW21" s="40" t="e">
        <f>IF(BW$1,SUMIFS('IncStmt Data'!$H$2:$H$2051,'IncStmt Data'!$G$2:$G$2051,$A21,'IncStmt Data'!$A$2:$A$2051,BW$1),#N/A)</f>
        <v>#N/A</v>
      </c>
      <c r="BX21" s="40" t="e">
        <f>IF(BX$1,SUMIFS('IncStmt Data'!$H$2:$H$2051,'IncStmt Data'!$G$2:$G$2051,$A21,'IncStmt Data'!$A$2:$A$2051,BX$1),#N/A)</f>
        <v>#N/A</v>
      </c>
      <c r="BY21" s="40" t="e">
        <f>IF(BY$1,SUMIFS('IncStmt Data'!$H$2:$H$2051,'IncStmt Data'!$G$2:$G$2051,$A21,'IncStmt Data'!$A$2:$A$2051,BY$1),#N/A)</f>
        <v>#N/A</v>
      </c>
      <c r="BZ21" s="40" t="e">
        <f>IF(BZ$1,SUMIFS('IncStmt Data'!$H$2:$H$2051,'IncStmt Data'!$G$2:$G$2051,$A21,'IncStmt Data'!$A$2:$A$2051,BZ$1),#N/A)</f>
        <v>#N/A</v>
      </c>
      <c r="CA21" s="40" t="e">
        <f>IF(CA$1,SUMIFS('IncStmt Data'!$H$2:$H$2051,'IncStmt Data'!$G$2:$G$2051,$A21,'IncStmt Data'!$A$2:$A$2051,CA$1),#N/A)</f>
        <v>#N/A</v>
      </c>
      <c r="CB21" s="40" t="e">
        <f>IF(CB$1,SUMIFS('IncStmt Data'!$H$2:$H$2051,'IncStmt Data'!$G$2:$G$2051,$A21,'IncStmt Data'!$A$2:$A$2051,CB$1),#N/A)</f>
        <v>#N/A</v>
      </c>
      <c r="CC21" s="40" t="e">
        <f>IF(CC$1,SUMIFS('IncStmt Data'!$H$2:$H$2051,'IncStmt Data'!$G$2:$G$2051,$A21,'IncStmt Data'!$A$2:$A$2051,CC$1),#N/A)</f>
        <v>#N/A</v>
      </c>
      <c r="CD21" s="40" t="e">
        <f>IF(CD$1,SUMIFS('IncStmt Data'!$H$2:$H$2051,'IncStmt Data'!$G$2:$G$2051,$A21,'IncStmt Data'!$A$2:$A$2051,CD$1),#N/A)</f>
        <v>#N/A</v>
      </c>
      <c r="CE21" s="40" t="e">
        <f>IF(CE$1,SUMIFS('IncStmt Data'!$H$2:$H$2051,'IncStmt Data'!$G$2:$G$2051,$A21,'IncStmt Data'!$A$2:$A$2051,CE$1),#N/A)</f>
        <v>#N/A</v>
      </c>
      <c r="CF21" s="40" t="e">
        <f>IF(CF$1,SUMIFS('IncStmt Data'!$H$2:$H$2051,'IncStmt Data'!$G$2:$G$2051,$A21,'IncStmt Data'!$A$2:$A$2051,CF$1),#N/A)</f>
        <v>#N/A</v>
      </c>
      <c r="CG21" s="40" t="e">
        <f>IF(CG$1,SUMIFS('IncStmt Data'!$H$2:$H$2051,'IncStmt Data'!$G$2:$G$2051,$A21,'IncStmt Data'!$A$2:$A$2051,CG$1),#N/A)</f>
        <v>#N/A</v>
      </c>
      <c r="CH21" s="40" t="e">
        <f>IF(CH$1,SUMIFS('IncStmt Data'!$H$2:$H$2051,'IncStmt Data'!$G$2:$G$2051,$A21,'IncStmt Data'!$A$2:$A$2051,CH$1),#N/A)</f>
        <v>#N/A</v>
      </c>
      <c r="CI21" s="40" t="e">
        <f>IF(CI$1,SUMIFS('IncStmt Data'!$H$2:$H$2051,'IncStmt Data'!$G$2:$G$2051,$A21,'IncStmt Data'!$A$2:$A$2051,CI$1),#N/A)</f>
        <v>#N/A</v>
      </c>
      <c r="CJ21" s="40" t="e">
        <f>IF(CJ$1,SUMIFS('IncStmt Data'!$H$2:$H$2051,'IncStmt Data'!$G$2:$G$2051,$A21,'IncStmt Data'!$A$2:$A$2051,CJ$1),#N/A)</f>
        <v>#N/A</v>
      </c>
      <c r="CK21" s="40" t="e">
        <f>IF(CK$1,SUMIFS('IncStmt Data'!$H$2:$H$2051,'IncStmt Data'!$G$2:$G$2051,$A21,'IncStmt Data'!$A$2:$A$2051,CK$1),#N/A)</f>
        <v>#N/A</v>
      </c>
      <c r="CL21" s="40" t="e">
        <f>IF(CL$1,SUMIFS('IncStmt Data'!$H$2:$H$2051,'IncStmt Data'!$G$2:$G$2051,$A21,'IncStmt Data'!$A$2:$A$2051,CL$1),#N/A)</f>
        <v>#N/A</v>
      </c>
      <c r="CM21" s="40" t="e">
        <f>IF(CM$1,SUMIFS('IncStmt Data'!$H$2:$H$2051,'IncStmt Data'!$G$2:$G$2051,$A21,'IncStmt Data'!$A$2:$A$2051,CM$1),#N/A)</f>
        <v>#N/A</v>
      </c>
      <c r="CN21" s="40" t="e">
        <f>IF(CN$1,SUMIFS('IncStmt Data'!$H$2:$H$2051,'IncStmt Data'!$G$2:$G$2051,$A21,'IncStmt Data'!$A$2:$A$2051,CN$1),#N/A)</f>
        <v>#N/A</v>
      </c>
      <c r="CO21" s="40" t="e">
        <f>IF(CO$1,SUMIFS('IncStmt Data'!$H$2:$H$2051,'IncStmt Data'!$G$2:$G$2051,$A21,'IncStmt Data'!$A$2:$A$2051,CO$1),#N/A)</f>
        <v>#N/A</v>
      </c>
      <c r="CP21" s="40" t="e">
        <f>IF(CP$1,SUMIFS('IncStmt Data'!$H$2:$H$2051,'IncStmt Data'!$G$2:$G$2051,$A21,'IncStmt Data'!$A$2:$A$2051,CP$1),#N/A)</f>
        <v>#N/A</v>
      </c>
      <c r="CQ21" s="40" t="e">
        <f>IF(CQ$1,SUMIFS('IncStmt Data'!$H$2:$H$2051,'IncStmt Data'!$G$2:$G$2051,$A21,'IncStmt Data'!$A$2:$A$2051,CQ$1),#N/A)</f>
        <v>#N/A</v>
      </c>
      <c r="CR21" s="40" t="e">
        <f>IF(CR$1,SUMIFS('IncStmt Data'!$H$2:$H$2051,'IncStmt Data'!$G$2:$G$2051,$A21,'IncStmt Data'!$A$2:$A$2051,CR$1),#N/A)</f>
        <v>#N/A</v>
      </c>
      <c r="CS21" s="40" t="e">
        <f>IF(CS$1,SUMIFS('IncStmt Data'!$H$2:$H$2051,'IncStmt Data'!$G$2:$G$2051,$A21,'IncStmt Data'!$A$2:$A$2051,CS$1),#N/A)</f>
        <v>#N/A</v>
      </c>
      <c r="CT21" s="40" t="e">
        <f>IF(CT$1,SUMIFS('IncStmt Data'!$H$2:$H$2051,'IncStmt Data'!$G$2:$G$2051,$A21,'IncStmt Data'!$A$2:$A$2051,CT$1),#N/A)</f>
        <v>#N/A</v>
      </c>
      <c r="CU21" s="40" t="e">
        <f>IF(CU$1,SUMIFS('IncStmt Data'!$H$2:$H$2051,'IncStmt Data'!$G$2:$G$2051,$A21,'IncStmt Data'!$A$2:$A$2051,CU$1),#N/A)</f>
        <v>#N/A</v>
      </c>
      <c r="CV21" s="40" t="e">
        <f>IF(CV$1,SUMIFS('IncStmt Data'!$H$2:$H$2051,'IncStmt Data'!$G$2:$G$2051,$A21,'IncStmt Data'!$A$2:$A$2051,CV$1),#N/A)</f>
        <v>#N/A</v>
      </c>
      <c r="CW21" s="40" t="e">
        <f>IF(CW$1,SUMIFS('IncStmt Data'!$H$2:$H$2051,'IncStmt Data'!$G$2:$G$2051,$A21,'IncStmt Data'!$A$2:$A$2051,CW$1),#N/A)</f>
        <v>#N/A</v>
      </c>
      <c r="CX21" s="40" t="e">
        <f>IF(CX$1,SUMIFS('IncStmt Data'!$H$2:$H$2051,'IncStmt Data'!$G$2:$G$2051,$A21,'IncStmt Data'!$A$2:$A$2051,CX$1),#N/A)</f>
        <v>#N/A</v>
      </c>
      <c r="CY21" s="40" t="e">
        <f>IF(CY$1,SUMIFS('IncStmt Data'!$H$2:$H$2051,'IncStmt Data'!$G$2:$G$2051,$A21,'IncStmt Data'!$A$2:$A$2051,CY$1),#N/A)</f>
        <v>#N/A</v>
      </c>
      <c r="CZ21" s="40" t="e">
        <f>IF(CZ$1,SUMIFS('IncStmt Data'!$H$2:$H$2051,'IncStmt Data'!$G$2:$G$2051,$A21,'IncStmt Data'!$A$2:$A$2051,CZ$1),#N/A)</f>
        <v>#N/A</v>
      </c>
      <c r="DA21" s="40" t="e">
        <f>IF(DA$1,SUMIFS('IncStmt Data'!$H$2:$H$2051,'IncStmt Data'!$G$2:$G$2051,$A21,'IncStmt Data'!$A$2:$A$2051,DA$1),#N/A)</f>
        <v>#N/A</v>
      </c>
    </row>
    <row r="22" spans="1:105" s="40" customFormat="1" x14ac:dyDescent="0.2">
      <c r="A22" s="52" t="s">
        <v>37</v>
      </c>
      <c r="B22" s="40">
        <f>IF(B$1,SUMIFS('IncStmt Data'!$H$2:$H$2051,'IncStmt Data'!$G$2:$G$2051,$A22,'IncStmt Data'!$A$2:$A$2051,B$1),#N/A)</f>
        <v>70947</v>
      </c>
      <c r="C22" s="40">
        <f>IF(C$1,SUMIFS('IncStmt Data'!$H$2:$H$2051,'IncStmt Data'!$G$2:$G$2051,$A22,'IncStmt Data'!$A$2:$A$2051,C$1),#N/A)</f>
        <v>66130</v>
      </c>
      <c r="D22" s="40">
        <f>IF(D$1,SUMIFS('IncStmt Data'!$H$2:$H$2051,'IncStmt Data'!$G$2:$G$2051,$A22,'IncStmt Data'!$A$2:$A$2051,D$1),#N/A)</f>
        <v>57673</v>
      </c>
      <c r="E22" s="40">
        <f>IF(E$1,SUMIFS('IncStmt Data'!$H$2:$H$2051,'IncStmt Data'!$G$2:$G$2051,$A22,'IncStmt Data'!$A$2:$A$2051,E$1),#N/A)</f>
        <v>89856</v>
      </c>
      <c r="F22" s="40">
        <f>IF(F$1,SUMIFS('IncStmt Data'!$H$2:$H$2051,'IncStmt Data'!$G$2:$G$2051,$A22,'IncStmt Data'!$A$2:$A$2051,F$1),#N/A)</f>
        <v>56851</v>
      </c>
      <c r="G22" s="40">
        <f>IF(G$1,SUMIFS('IncStmt Data'!$H$2:$H$2051,'IncStmt Data'!$G$2:$G$2051,$A22,'IncStmt Data'!$A$2:$A$2051,G$1),#N/A)</f>
        <v>63938</v>
      </c>
      <c r="H22" s="40">
        <f>IF(H$1,SUMIFS('IncStmt Data'!$H$2:$H$2051,'IncStmt Data'!$G$2:$G$2051,$A22,'IncStmt Data'!$A$2:$A$2051,H$1),#N/A)</f>
        <v>29089</v>
      </c>
      <c r="I22" s="40">
        <f>IF(I$1,SUMIFS('IncStmt Data'!$H$2:$H$2051,'IncStmt Data'!$G$2:$G$2051,$A22,'IncStmt Data'!$A$2:$A$2051,I$1),#N/A)</f>
        <v>31633</v>
      </c>
      <c r="J22" s="40">
        <f>IF(J$1,SUMIFS('IncStmt Data'!$H$2:$H$2051,'IncStmt Data'!$G$2:$G$2051,$A22,'IncStmt Data'!$A$2:$A$2051,J$1),#N/A)</f>
        <v>108761</v>
      </c>
      <c r="K22" s="40">
        <f>IF(K$1,SUMIFS('IncStmt Data'!$H$2:$H$2051,'IncStmt Data'!$G$2:$G$2051,$A22,'IncStmt Data'!$A$2:$A$2051,K$1),#N/A)</f>
        <v>81201</v>
      </c>
      <c r="L22" s="40">
        <f>IF(L$1,SUMIFS('IncStmt Data'!$H$2:$H$2051,'IncStmt Data'!$G$2:$G$2051,$A22,'IncStmt Data'!$A$2:$A$2051,L$1),#N/A)</f>
        <v>56232</v>
      </c>
      <c r="M22" s="40">
        <f>IF(M$1,SUMIFS('IncStmt Data'!$H$2:$H$2051,'IncStmt Data'!$G$2:$G$2051,$A22,'IncStmt Data'!$A$2:$A$2051,M$1),#N/A)</f>
        <v>45921</v>
      </c>
      <c r="N22" s="40">
        <f>IF(N$1,SUMIFS('IncStmt Data'!$H$2:$H$2051,'IncStmt Data'!$G$2:$G$2051,$A22,'IncStmt Data'!$A$2:$A$2051,N$1),#N/A)</f>
        <v>78049</v>
      </c>
      <c r="O22" s="40">
        <f>IF(O$1,SUMIFS('IncStmt Data'!$H$2:$H$2051,'IncStmt Data'!$G$2:$G$2051,$A22,'IncStmt Data'!$A$2:$A$2051,O$1),#N/A)</f>
        <v>40916</v>
      </c>
      <c r="P22" s="40">
        <f>IF(P$1,SUMIFS('IncStmt Data'!$H$2:$H$2051,'IncStmt Data'!$G$2:$G$2051,$A22,'IncStmt Data'!$A$2:$A$2051,P$1),#N/A)</f>
        <v>52725</v>
      </c>
      <c r="Q22" s="40">
        <f>IF(Q$1,SUMIFS('IncStmt Data'!$H$2:$H$2051,'IncStmt Data'!$G$2:$G$2051,$A22,'IncStmt Data'!$A$2:$A$2051,Q$1),#N/A)</f>
        <v>25220</v>
      </c>
      <c r="R22" s="40">
        <f>IF(R$1,SUMIFS('IncStmt Data'!$H$2:$H$2051,'IncStmt Data'!$G$2:$G$2051,$A22,'IncStmt Data'!$A$2:$A$2051,R$1),#N/A)</f>
        <v>42042</v>
      </c>
      <c r="S22" s="40">
        <f>IF(S$1,SUMIFS('IncStmt Data'!$H$2:$H$2051,'IncStmt Data'!$G$2:$G$2051,$A22,'IncStmt Data'!$A$2:$A$2051,S$1),#N/A)</f>
        <v>36361</v>
      </c>
      <c r="T22" s="40">
        <f>IF(T$1,SUMIFS('IncStmt Data'!$H$2:$H$2051,'IncStmt Data'!$G$2:$G$2051,$A22,'IncStmt Data'!$A$2:$A$2051,T$1),#N/A)</f>
        <v>55630</v>
      </c>
      <c r="U22" s="40">
        <f>IF(U$1,SUMIFS('IncStmt Data'!$H$2:$H$2051,'IncStmt Data'!$G$2:$G$2051,$A22,'IncStmt Data'!$A$2:$A$2051,U$1),#N/A)</f>
        <v>46792</v>
      </c>
      <c r="V22" s="40">
        <f>IF(V$1,SUMIFS('IncStmt Data'!$H$2:$H$2051,'IncStmt Data'!$G$2:$G$2051,$A22,'IncStmt Data'!$A$2:$A$2051,V$1),#N/A)</f>
        <v>63229</v>
      </c>
      <c r="W22" s="40">
        <f>IF(W$1,SUMIFS('IncStmt Data'!$H$2:$H$2051,'IncStmt Data'!$G$2:$G$2051,$A22,'IncStmt Data'!$A$2:$A$2051,W$1),#N/A)</f>
        <v>29321</v>
      </c>
      <c r="X22" s="40">
        <f>IF(X$1,SUMIFS('IncStmt Data'!$H$2:$H$2051,'IncStmt Data'!$G$2:$G$2051,$A22,'IncStmt Data'!$A$2:$A$2051,X$1),#N/A)</f>
        <v>64758</v>
      </c>
      <c r="Y22" s="40">
        <f>IF(Y$1,SUMIFS('IncStmt Data'!$H$2:$H$2051,'IncStmt Data'!$G$2:$G$2051,$A22,'IncStmt Data'!$A$2:$A$2051,Y$1),#N/A)</f>
        <v>25480</v>
      </c>
      <c r="Z22" s="40">
        <f>IF(Z$1,SUMIFS('IncStmt Data'!$H$2:$H$2051,'IncStmt Data'!$G$2:$G$2051,$A22,'IncStmt Data'!$A$2:$A$2051,Z$1),#N/A)</f>
        <v>30185</v>
      </c>
      <c r="AA22" s="40">
        <f>IF(AA$1,SUMIFS('IncStmt Data'!$H$2:$H$2051,'IncStmt Data'!$G$2:$G$2051,$A22,'IncStmt Data'!$A$2:$A$2051,AA$1),#N/A)</f>
        <v>38560</v>
      </c>
      <c r="AB22" s="40">
        <f>IF(AB$1,SUMIFS('IncStmt Data'!$H$2:$H$2051,'IncStmt Data'!$G$2:$G$2051,$A22,'IncStmt Data'!$A$2:$A$2051,AB$1),#N/A)</f>
        <v>55099</v>
      </c>
      <c r="AC22" s="40">
        <v>36176</v>
      </c>
      <c r="AD22" s="40">
        <f>IF(AD$1,SUMIFS('IncStmt Data'!$H$2:$H$2051,'IncStmt Data'!$G$2:$G$2051,$A22,'IncStmt Data'!$A$2:$A$2051,AD$1),#N/A)</f>
        <v>35048</v>
      </c>
      <c r="AE22" s="40">
        <f>IF(AE$1,SUMIFS('IncStmt Data'!$H$2:$H$2051,'IncStmt Data'!$G$2:$G$2051,$A22,'IncStmt Data'!$A$2:$A$2051,AE$1),#N/A)</f>
        <v>57411</v>
      </c>
      <c r="AF22" s="40">
        <f>IF(AF$1,SUMIFS('IncStmt Data'!$H$2:$H$2051,'IncStmt Data'!$G$2:$G$2051,$A22,'IncStmt Data'!$A$2:$A$2051,AF$1),#N/A)</f>
        <v>42818</v>
      </c>
      <c r="AG22" s="40">
        <f>IF(AG$1,SUMIFS('IncStmt Data'!$H$2:$H$2051,'IncStmt Data'!$G$2:$G$2051,$A22,'IncStmt Data'!$A$2:$A$2051,AG$1),#N/A)</f>
        <v>36728</v>
      </c>
      <c r="AH22" s="40">
        <f>IF(AH$1,SUMIFS('IncStmt Data'!$H$2:$H$2051,'IncStmt Data'!$G$2:$G$2051,$A22,'IncStmt Data'!$A$2:$A$2051,AH$1),#N/A)</f>
        <v>46978</v>
      </c>
      <c r="AI22" s="40">
        <f>IF(AI$1,SUMIFS('IncStmt Data'!$H$2:$H$2051,'IncStmt Data'!$G$2:$G$2051,$A22,'IncStmt Data'!$A$2:$A$2051,AI$1),#N/A)</f>
        <v>102984</v>
      </c>
      <c r="AJ22" s="40">
        <f>IF(AJ$1,SUMIFS('IncStmt Data'!$H$2:$H$2051,'IncStmt Data'!$G$2:$G$2051,$A22,'IncStmt Data'!$A$2:$A$2051,AJ$1),#N/A)</f>
        <v>65542</v>
      </c>
      <c r="AK22" s="40">
        <f t="shared" si="3"/>
        <v>1866284</v>
      </c>
      <c r="AL22" s="40" t="e">
        <f>IF(AL$1,SUMIFS('IncStmt Data'!$H$2:$H$2051,'IncStmt Data'!$G$2:$G$2051,$A22,'IncStmt Data'!$A$2:$A$2051,AL$1),#N/A)</f>
        <v>#N/A</v>
      </c>
      <c r="AM22" s="40" t="e">
        <f>IF(AM$1,SUMIFS('IncStmt Data'!$H$2:$H$2051,'IncStmt Data'!$G$2:$G$2051,$A22,'IncStmt Data'!$A$2:$A$2051,AM$1),#N/A)</f>
        <v>#N/A</v>
      </c>
      <c r="AN22" s="40" t="e">
        <f>IF(AN$1,SUMIFS('IncStmt Data'!$H$2:$H$2051,'IncStmt Data'!$G$2:$G$2051,$A22,'IncStmt Data'!$A$2:$A$2051,AN$1),#N/A)</f>
        <v>#N/A</v>
      </c>
      <c r="AO22" s="40" t="e">
        <f>IF(AO$1,SUMIFS('IncStmt Data'!$H$2:$H$2051,'IncStmt Data'!$G$2:$G$2051,$A22,'IncStmt Data'!$A$2:$A$2051,AO$1),#N/A)</f>
        <v>#N/A</v>
      </c>
      <c r="AP22" s="40" t="e">
        <f>IF(AP$1,SUMIFS('IncStmt Data'!$H$2:$H$2051,'IncStmt Data'!$G$2:$G$2051,$A22,'IncStmt Data'!$A$2:$A$2051,AP$1),#N/A)</f>
        <v>#N/A</v>
      </c>
      <c r="AQ22" s="40" t="e">
        <f>IF(AQ$1,SUMIFS('IncStmt Data'!$H$2:$H$2051,'IncStmt Data'!$G$2:$G$2051,$A22,'IncStmt Data'!$A$2:$A$2051,AQ$1),#N/A)</f>
        <v>#N/A</v>
      </c>
      <c r="AR22" s="40" t="e">
        <f>IF(AR$1,SUMIFS('IncStmt Data'!$H$2:$H$2051,'IncStmt Data'!$G$2:$G$2051,$A22,'IncStmt Data'!$A$2:$A$2051,AR$1),#N/A)</f>
        <v>#N/A</v>
      </c>
      <c r="AS22" s="40" t="e">
        <f>IF(AS$1,SUMIFS('IncStmt Data'!$H$2:$H$2051,'IncStmt Data'!$G$2:$G$2051,$A22,'IncStmt Data'!$A$2:$A$2051,AS$1),#N/A)</f>
        <v>#N/A</v>
      </c>
      <c r="AT22" s="40" t="e">
        <f>IF(AT$1,SUMIFS('IncStmt Data'!$H$2:$H$2051,'IncStmt Data'!$G$2:$G$2051,$A22,'IncStmt Data'!$A$2:$A$2051,AT$1),#N/A)</f>
        <v>#N/A</v>
      </c>
      <c r="AU22" s="40" t="e">
        <f>IF(AU$1,SUMIFS('IncStmt Data'!$H$2:$H$2051,'IncStmt Data'!$G$2:$G$2051,$A22,'IncStmt Data'!$A$2:$A$2051,AU$1),#N/A)</f>
        <v>#N/A</v>
      </c>
      <c r="AV22" s="40" t="e">
        <f>IF(AV$1,SUMIFS('IncStmt Data'!$H$2:$H$2051,'IncStmt Data'!$G$2:$G$2051,$A22,'IncStmt Data'!$A$2:$A$2051,AV$1),#N/A)</f>
        <v>#N/A</v>
      </c>
      <c r="AW22" s="40" t="e">
        <f>IF(AW$1,SUMIFS('IncStmt Data'!$H$2:$H$2051,'IncStmt Data'!$G$2:$G$2051,$A22,'IncStmt Data'!$A$2:$A$2051,AW$1),#N/A)</f>
        <v>#N/A</v>
      </c>
      <c r="AX22" s="40" t="e">
        <f>IF(AX$1,SUMIFS('IncStmt Data'!$H$2:$H$2051,'IncStmt Data'!$G$2:$G$2051,$A22,'IncStmt Data'!$A$2:$A$2051,AX$1),#N/A)</f>
        <v>#N/A</v>
      </c>
      <c r="AY22" s="40" t="e">
        <f>IF(AY$1,SUMIFS('IncStmt Data'!$H$2:$H$2051,'IncStmt Data'!$G$2:$G$2051,$A22,'IncStmt Data'!$A$2:$A$2051,AY$1),#N/A)</f>
        <v>#N/A</v>
      </c>
      <c r="AZ22" s="40" t="e">
        <f>IF(AZ$1,SUMIFS('IncStmt Data'!$H$2:$H$2051,'IncStmt Data'!$G$2:$G$2051,$A22,'IncStmt Data'!$A$2:$A$2051,AZ$1),#N/A)</f>
        <v>#N/A</v>
      </c>
      <c r="BA22" s="40" t="e">
        <f>IF(BA$1,SUMIFS('IncStmt Data'!$H$2:$H$2051,'IncStmt Data'!$G$2:$G$2051,$A22,'IncStmt Data'!$A$2:$A$2051,BA$1),#N/A)</f>
        <v>#N/A</v>
      </c>
      <c r="BB22" s="40" t="e">
        <f>IF(BB$1,SUMIFS('IncStmt Data'!$H$2:$H$2051,'IncStmt Data'!$G$2:$G$2051,$A22,'IncStmt Data'!$A$2:$A$2051,BB$1),#N/A)</f>
        <v>#N/A</v>
      </c>
      <c r="BC22" s="40" t="e">
        <f>IF(BC$1,SUMIFS('IncStmt Data'!$H$2:$H$2051,'IncStmt Data'!$G$2:$G$2051,$A22,'IncStmt Data'!$A$2:$A$2051,BC$1),#N/A)</f>
        <v>#N/A</v>
      </c>
      <c r="BD22" s="40" t="e">
        <f>IF(BD$1,SUMIFS('IncStmt Data'!$H$2:$H$2051,'IncStmt Data'!$G$2:$G$2051,$A22,'IncStmt Data'!$A$2:$A$2051,BD$1),#N/A)</f>
        <v>#N/A</v>
      </c>
      <c r="BE22" s="40" t="e">
        <f>IF(BE$1,SUMIFS('IncStmt Data'!$H$2:$H$2051,'IncStmt Data'!$G$2:$G$2051,$A22,'IncStmt Data'!$A$2:$A$2051,BE$1),#N/A)</f>
        <v>#N/A</v>
      </c>
      <c r="BF22" s="40" t="e">
        <f>IF(BF$1,SUMIFS('IncStmt Data'!$H$2:$H$2051,'IncStmt Data'!$G$2:$G$2051,$A22,'IncStmt Data'!$A$2:$A$2051,BF$1),#N/A)</f>
        <v>#N/A</v>
      </c>
      <c r="BG22" s="40" t="e">
        <f>IF(BG$1,SUMIFS('IncStmt Data'!$H$2:$H$2051,'IncStmt Data'!$G$2:$G$2051,$A22,'IncStmt Data'!$A$2:$A$2051,BG$1),#N/A)</f>
        <v>#N/A</v>
      </c>
      <c r="BH22" s="40" t="e">
        <f>IF(BH$1,SUMIFS('IncStmt Data'!$H$2:$H$2051,'IncStmt Data'!$G$2:$G$2051,$A22,'IncStmt Data'!$A$2:$A$2051,BH$1),#N/A)</f>
        <v>#N/A</v>
      </c>
      <c r="BI22" s="40" t="e">
        <f>IF(BI$1,SUMIFS('IncStmt Data'!$H$2:$H$2051,'IncStmt Data'!$G$2:$G$2051,$A22,'IncStmt Data'!$A$2:$A$2051,BI$1),#N/A)</f>
        <v>#N/A</v>
      </c>
      <c r="BJ22" s="40" t="e">
        <f>IF(BJ$1,SUMIFS('IncStmt Data'!$H$2:$H$2051,'IncStmt Data'!$G$2:$G$2051,$A22,'IncStmt Data'!$A$2:$A$2051,BJ$1),#N/A)</f>
        <v>#N/A</v>
      </c>
      <c r="BK22" s="40" t="e">
        <f>IF(BK$1,SUMIFS('IncStmt Data'!$H$2:$H$2051,'IncStmt Data'!$G$2:$G$2051,$A22,'IncStmt Data'!$A$2:$A$2051,BK$1),#N/A)</f>
        <v>#N/A</v>
      </c>
      <c r="BL22" s="40" t="e">
        <f>IF(BL$1,SUMIFS('IncStmt Data'!$H$2:$H$2051,'IncStmt Data'!$G$2:$G$2051,$A22,'IncStmt Data'!$A$2:$A$2051,BL$1),#N/A)</f>
        <v>#N/A</v>
      </c>
      <c r="BM22" s="40" t="e">
        <f>IF(BM$1,SUMIFS('IncStmt Data'!$H$2:$H$2051,'IncStmt Data'!$G$2:$G$2051,$A22,'IncStmt Data'!$A$2:$A$2051,BM$1),#N/A)</f>
        <v>#N/A</v>
      </c>
      <c r="BN22" s="40" t="e">
        <f>IF(BN$1,SUMIFS('IncStmt Data'!$H$2:$H$2051,'IncStmt Data'!$G$2:$G$2051,$A22,'IncStmt Data'!$A$2:$A$2051,BN$1),#N/A)</f>
        <v>#N/A</v>
      </c>
      <c r="BO22" s="40" t="e">
        <f>IF(BO$1,SUMIFS('IncStmt Data'!$H$2:$H$2051,'IncStmt Data'!$G$2:$G$2051,$A22,'IncStmt Data'!$A$2:$A$2051,BO$1),#N/A)</f>
        <v>#N/A</v>
      </c>
      <c r="BP22" s="40" t="e">
        <f>IF(BP$1,SUMIFS('IncStmt Data'!$H$2:$H$2051,'IncStmt Data'!$G$2:$G$2051,$A22,'IncStmt Data'!$A$2:$A$2051,BP$1),#N/A)</f>
        <v>#N/A</v>
      </c>
      <c r="BQ22" s="40" t="e">
        <f>IF(BQ$1,SUMIFS('IncStmt Data'!$H$2:$H$2051,'IncStmt Data'!$G$2:$G$2051,$A22,'IncStmt Data'!$A$2:$A$2051,BQ$1),#N/A)</f>
        <v>#N/A</v>
      </c>
      <c r="BR22" s="40" t="e">
        <f>IF(BR$1,SUMIFS('IncStmt Data'!$H$2:$H$2051,'IncStmt Data'!$G$2:$G$2051,$A22,'IncStmt Data'!$A$2:$A$2051,BR$1),#N/A)</f>
        <v>#N/A</v>
      </c>
      <c r="BS22" s="40" t="e">
        <f>IF(BS$1,SUMIFS('IncStmt Data'!$H$2:$H$2051,'IncStmt Data'!$G$2:$G$2051,$A22,'IncStmt Data'!$A$2:$A$2051,BS$1),#N/A)</f>
        <v>#N/A</v>
      </c>
      <c r="BT22" s="40" t="e">
        <f>IF(BT$1,SUMIFS('IncStmt Data'!$H$2:$H$2051,'IncStmt Data'!$G$2:$G$2051,$A22,'IncStmt Data'!$A$2:$A$2051,BT$1),#N/A)</f>
        <v>#N/A</v>
      </c>
      <c r="BU22" s="40" t="e">
        <f>IF(BU$1,SUMIFS('IncStmt Data'!$H$2:$H$2051,'IncStmt Data'!$G$2:$G$2051,$A22,'IncStmt Data'!$A$2:$A$2051,BU$1),#N/A)</f>
        <v>#N/A</v>
      </c>
      <c r="BV22" s="40" t="e">
        <f>IF(BV$1,SUMIFS('IncStmt Data'!$H$2:$H$2051,'IncStmt Data'!$G$2:$G$2051,$A22,'IncStmt Data'!$A$2:$A$2051,BV$1),#N/A)</f>
        <v>#N/A</v>
      </c>
      <c r="BW22" s="40" t="e">
        <f>IF(BW$1,SUMIFS('IncStmt Data'!$H$2:$H$2051,'IncStmt Data'!$G$2:$G$2051,$A22,'IncStmt Data'!$A$2:$A$2051,BW$1),#N/A)</f>
        <v>#N/A</v>
      </c>
      <c r="BX22" s="40" t="e">
        <f>IF(BX$1,SUMIFS('IncStmt Data'!$H$2:$H$2051,'IncStmt Data'!$G$2:$G$2051,$A22,'IncStmt Data'!$A$2:$A$2051,BX$1),#N/A)</f>
        <v>#N/A</v>
      </c>
      <c r="BY22" s="40" t="e">
        <f>IF(BY$1,SUMIFS('IncStmt Data'!$H$2:$H$2051,'IncStmt Data'!$G$2:$G$2051,$A22,'IncStmt Data'!$A$2:$A$2051,BY$1),#N/A)</f>
        <v>#N/A</v>
      </c>
      <c r="BZ22" s="40" t="e">
        <f>IF(BZ$1,SUMIFS('IncStmt Data'!$H$2:$H$2051,'IncStmt Data'!$G$2:$G$2051,$A22,'IncStmt Data'!$A$2:$A$2051,BZ$1),#N/A)</f>
        <v>#N/A</v>
      </c>
      <c r="CA22" s="40" t="e">
        <f>IF(CA$1,SUMIFS('IncStmt Data'!$H$2:$H$2051,'IncStmt Data'!$G$2:$G$2051,$A22,'IncStmt Data'!$A$2:$A$2051,CA$1),#N/A)</f>
        <v>#N/A</v>
      </c>
      <c r="CB22" s="40" t="e">
        <f>IF(CB$1,SUMIFS('IncStmt Data'!$H$2:$H$2051,'IncStmt Data'!$G$2:$G$2051,$A22,'IncStmt Data'!$A$2:$A$2051,CB$1),#N/A)</f>
        <v>#N/A</v>
      </c>
      <c r="CC22" s="40" t="e">
        <f>IF(CC$1,SUMIFS('IncStmt Data'!$H$2:$H$2051,'IncStmt Data'!$G$2:$G$2051,$A22,'IncStmt Data'!$A$2:$A$2051,CC$1),#N/A)</f>
        <v>#N/A</v>
      </c>
      <c r="CD22" s="40" t="e">
        <f>IF(CD$1,SUMIFS('IncStmt Data'!$H$2:$H$2051,'IncStmt Data'!$G$2:$G$2051,$A22,'IncStmt Data'!$A$2:$A$2051,CD$1),#N/A)</f>
        <v>#N/A</v>
      </c>
      <c r="CE22" s="40" t="e">
        <f>IF(CE$1,SUMIFS('IncStmt Data'!$H$2:$H$2051,'IncStmt Data'!$G$2:$G$2051,$A22,'IncStmt Data'!$A$2:$A$2051,CE$1),#N/A)</f>
        <v>#N/A</v>
      </c>
      <c r="CF22" s="40" t="e">
        <f>IF(CF$1,SUMIFS('IncStmt Data'!$H$2:$H$2051,'IncStmt Data'!$G$2:$G$2051,$A22,'IncStmt Data'!$A$2:$A$2051,CF$1),#N/A)</f>
        <v>#N/A</v>
      </c>
      <c r="CG22" s="40" t="e">
        <f>IF(CG$1,SUMIFS('IncStmt Data'!$H$2:$H$2051,'IncStmt Data'!$G$2:$G$2051,$A22,'IncStmt Data'!$A$2:$A$2051,CG$1),#N/A)</f>
        <v>#N/A</v>
      </c>
      <c r="CH22" s="40" t="e">
        <f>IF(CH$1,SUMIFS('IncStmt Data'!$H$2:$H$2051,'IncStmt Data'!$G$2:$G$2051,$A22,'IncStmt Data'!$A$2:$A$2051,CH$1),#N/A)</f>
        <v>#N/A</v>
      </c>
      <c r="CI22" s="40" t="e">
        <f>IF(CI$1,SUMIFS('IncStmt Data'!$H$2:$H$2051,'IncStmt Data'!$G$2:$G$2051,$A22,'IncStmt Data'!$A$2:$A$2051,CI$1),#N/A)</f>
        <v>#N/A</v>
      </c>
      <c r="CJ22" s="40" t="e">
        <f>IF(CJ$1,SUMIFS('IncStmt Data'!$H$2:$H$2051,'IncStmt Data'!$G$2:$G$2051,$A22,'IncStmt Data'!$A$2:$A$2051,CJ$1),#N/A)</f>
        <v>#N/A</v>
      </c>
      <c r="CK22" s="40" t="e">
        <f>IF(CK$1,SUMIFS('IncStmt Data'!$H$2:$H$2051,'IncStmt Data'!$G$2:$G$2051,$A22,'IncStmt Data'!$A$2:$A$2051,CK$1),#N/A)</f>
        <v>#N/A</v>
      </c>
      <c r="CL22" s="40" t="e">
        <f>IF(CL$1,SUMIFS('IncStmt Data'!$H$2:$H$2051,'IncStmt Data'!$G$2:$G$2051,$A22,'IncStmt Data'!$A$2:$A$2051,CL$1),#N/A)</f>
        <v>#N/A</v>
      </c>
      <c r="CM22" s="40" t="e">
        <f>IF(CM$1,SUMIFS('IncStmt Data'!$H$2:$H$2051,'IncStmt Data'!$G$2:$G$2051,$A22,'IncStmt Data'!$A$2:$A$2051,CM$1),#N/A)</f>
        <v>#N/A</v>
      </c>
      <c r="CN22" s="40" t="e">
        <f>IF(CN$1,SUMIFS('IncStmt Data'!$H$2:$H$2051,'IncStmt Data'!$G$2:$G$2051,$A22,'IncStmt Data'!$A$2:$A$2051,CN$1),#N/A)</f>
        <v>#N/A</v>
      </c>
      <c r="CO22" s="40" t="e">
        <f>IF(CO$1,SUMIFS('IncStmt Data'!$H$2:$H$2051,'IncStmt Data'!$G$2:$G$2051,$A22,'IncStmt Data'!$A$2:$A$2051,CO$1),#N/A)</f>
        <v>#N/A</v>
      </c>
      <c r="CP22" s="40" t="e">
        <f>IF(CP$1,SUMIFS('IncStmt Data'!$H$2:$H$2051,'IncStmt Data'!$G$2:$G$2051,$A22,'IncStmt Data'!$A$2:$A$2051,CP$1),#N/A)</f>
        <v>#N/A</v>
      </c>
      <c r="CQ22" s="40" t="e">
        <f>IF(CQ$1,SUMIFS('IncStmt Data'!$H$2:$H$2051,'IncStmt Data'!$G$2:$G$2051,$A22,'IncStmt Data'!$A$2:$A$2051,CQ$1),#N/A)</f>
        <v>#N/A</v>
      </c>
      <c r="CR22" s="40" t="e">
        <f>IF(CR$1,SUMIFS('IncStmt Data'!$H$2:$H$2051,'IncStmt Data'!$G$2:$G$2051,$A22,'IncStmt Data'!$A$2:$A$2051,CR$1),#N/A)</f>
        <v>#N/A</v>
      </c>
      <c r="CS22" s="40" t="e">
        <f>IF(CS$1,SUMIFS('IncStmt Data'!$H$2:$H$2051,'IncStmt Data'!$G$2:$G$2051,$A22,'IncStmt Data'!$A$2:$A$2051,CS$1),#N/A)</f>
        <v>#N/A</v>
      </c>
      <c r="CT22" s="40" t="e">
        <f>IF(CT$1,SUMIFS('IncStmt Data'!$H$2:$H$2051,'IncStmt Data'!$G$2:$G$2051,$A22,'IncStmt Data'!$A$2:$A$2051,CT$1),#N/A)</f>
        <v>#N/A</v>
      </c>
      <c r="CU22" s="40" t="e">
        <f>IF(CU$1,SUMIFS('IncStmt Data'!$H$2:$H$2051,'IncStmt Data'!$G$2:$G$2051,$A22,'IncStmt Data'!$A$2:$A$2051,CU$1),#N/A)</f>
        <v>#N/A</v>
      </c>
      <c r="CV22" s="40" t="e">
        <f>IF(CV$1,SUMIFS('IncStmt Data'!$H$2:$H$2051,'IncStmt Data'!$G$2:$G$2051,$A22,'IncStmt Data'!$A$2:$A$2051,CV$1),#N/A)</f>
        <v>#N/A</v>
      </c>
      <c r="CW22" s="40" t="e">
        <f>IF(CW$1,SUMIFS('IncStmt Data'!$H$2:$H$2051,'IncStmt Data'!$G$2:$G$2051,$A22,'IncStmt Data'!$A$2:$A$2051,CW$1),#N/A)</f>
        <v>#N/A</v>
      </c>
      <c r="CX22" s="40" t="e">
        <f>IF(CX$1,SUMIFS('IncStmt Data'!$H$2:$H$2051,'IncStmt Data'!$G$2:$G$2051,$A22,'IncStmt Data'!$A$2:$A$2051,CX$1),#N/A)</f>
        <v>#N/A</v>
      </c>
      <c r="CY22" s="40" t="e">
        <f>IF(CY$1,SUMIFS('IncStmt Data'!$H$2:$H$2051,'IncStmt Data'!$G$2:$G$2051,$A22,'IncStmt Data'!$A$2:$A$2051,CY$1),#N/A)</f>
        <v>#N/A</v>
      </c>
      <c r="CZ22" s="40" t="e">
        <f>IF(CZ$1,SUMIFS('IncStmt Data'!$H$2:$H$2051,'IncStmt Data'!$G$2:$G$2051,$A22,'IncStmt Data'!$A$2:$A$2051,CZ$1),#N/A)</f>
        <v>#N/A</v>
      </c>
      <c r="DA22" s="40" t="e">
        <f>IF(DA$1,SUMIFS('IncStmt Data'!$H$2:$H$2051,'IncStmt Data'!$G$2:$G$2051,$A22,'IncStmt Data'!$A$2:$A$2051,DA$1),#N/A)</f>
        <v>#N/A</v>
      </c>
    </row>
    <row r="23" spans="1:105" s="40" customFormat="1" x14ac:dyDescent="0.2">
      <c r="A23" s="52" t="s">
        <v>35</v>
      </c>
      <c r="B23" s="40">
        <f>IF(B$1,SUMIFS('IncStmt Data'!$H$2:$H$2051,'IncStmt Data'!$G$2:$G$2051,$A23,'IncStmt Data'!$A$2:$A$2051,B$1),#N/A)</f>
        <v>100244</v>
      </c>
      <c r="C23" s="40">
        <f>IF(C$1,SUMIFS('IncStmt Data'!$H$2:$H$2051,'IncStmt Data'!$G$2:$G$2051,$A23,'IncStmt Data'!$A$2:$A$2051,C$1),#N/A)</f>
        <v>85618</v>
      </c>
      <c r="D23" s="40">
        <f>IF(D$1,SUMIFS('IncStmt Data'!$H$2:$H$2051,'IncStmt Data'!$G$2:$G$2051,$A23,'IncStmt Data'!$A$2:$A$2051,D$1),#N/A)</f>
        <v>103413</v>
      </c>
      <c r="E23" s="40">
        <f>IF(E$1,SUMIFS('IncStmt Data'!$H$2:$H$2051,'IncStmt Data'!$G$2:$G$2051,$A23,'IncStmt Data'!$A$2:$A$2051,E$1),#N/A)</f>
        <v>149873</v>
      </c>
      <c r="F23" s="40">
        <f>IF(F$1,SUMIFS('IncStmt Data'!$H$2:$H$2051,'IncStmt Data'!$G$2:$G$2051,$A23,'IncStmt Data'!$A$2:$A$2051,F$1),#N/A)</f>
        <v>167898</v>
      </c>
      <c r="G23" s="40">
        <f>IF(G$1,SUMIFS('IncStmt Data'!$H$2:$H$2051,'IncStmt Data'!$G$2:$G$2051,$A23,'IncStmt Data'!$A$2:$A$2051,G$1),#N/A)</f>
        <v>122226</v>
      </c>
      <c r="H23" s="40">
        <f>IF(H$1,SUMIFS('IncStmt Data'!$H$2:$H$2051,'IncStmt Data'!$G$2:$G$2051,$A23,'IncStmt Data'!$A$2:$A$2051,H$1),#N/A)</f>
        <v>86836</v>
      </c>
      <c r="I23" s="40">
        <f>IF(I$1,SUMIFS('IncStmt Data'!$H$2:$H$2051,'IncStmt Data'!$G$2:$G$2051,$A23,'IncStmt Data'!$A$2:$A$2051,I$1),#N/A)</f>
        <v>109327</v>
      </c>
      <c r="J23" s="40">
        <f>IF(J$1,SUMIFS('IncStmt Data'!$H$2:$H$2051,'IncStmt Data'!$G$2:$G$2051,$A23,'IncStmt Data'!$A$2:$A$2051,J$1),#N/A)</f>
        <v>154791</v>
      </c>
      <c r="K23" s="40">
        <f>IF(K$1,SUMIFS('IncStmt Data'!$H$2:$H$2051,'IncStmt Data'!$G$2:$G$2051,$A23,'IncStmt Data'!$A$2:$A$2051,K$1),#N/A)</f>
        <v>213868</v>
      </c>
      <c r="L23" s="40">
        <f>IF(L$1,SUMIFS('IncStmt Data'!$H$2:$H$2051,'IncStmt Data'!$G$2:$G$2051,$A23,'IncStmt Data'!$A$2:$A$2051,L$1),#N/A)</f>
        <v>130691</v>
      </c>
      <c r="M23" s="40">
        <f>IF(M$1,SUMIFS('IncStmt Data'!$H$2:$H$2051,'IncStmt Data'!$G$2:$G$2051,$A23,'IncStmt Data'!$A$2:$A$2051,M$1),#N/A)</f>
        <v>103383</v>
      </c>
      <c r="N23" s="40">
        <f>IF(N$1,SUMIFS('IncStmt Data'!$H$2:$H$2051,'IncStmt Data'!$G$2:$G$2051,$A23,'IncStmt Data'!$A$2:$A$2051,N$1),#N/A)</f>
        <v>206050</v>
      </c>
      <c r="O23" s="40">
        <f>IF(O$1,SUMIFS('IncStmt Data'!$H$2:$H$2051,'IncStmt Data'!$G$2:$G$2051,$A23,'IncStmt Data'!$A$2:$A$2051,O$1),#N/A)</f>
        <v>105786</v>
      </c>
      <c r="P23" s="40">
        <f>IF(P$1,SUMIFS('IncStmt Data'!$H$2:$H$2051,'IncStmt Data'!$G$2:$G$2051,$A23,'IncStmt Data'!$A$2:$A$2051,P$1),#N/A)</f>
        <v>127906</v>
      </c>
      <c r="Q23" s="40">
        <f>IF(Q$1,SUMIFS('IncStmt Data'!$H$2:$H$2051,'IncStmt Data'!$G$2:$G$2051,$A23,'IncStmt Data'!$A$2:$A$2051,Q$1),#N/A)</f>
        <v>107026</v>
      </c>
      <c r="R23" s="40">
        <f>IF(R$1,SUMIFS('IncStmt Data'!$H$2:$H$2051,'IncStmt Data'!$G$2:$G$2051,$A23,'IncStmt Data'!$A$2:$A$2051,R$1),#N/A)</f>
        <v>124229</v>
      </c>
      <c r="S23" s="40">
        <f>IF(S$1,SUMIFS('IncStmt Data'!$H$2:$H$2051,'IncStmt Data'!$G$2:$G$2051,$A23,'IncStmt Data'!$A$2:$A$2051,S$1),#N/A)</f>
        <v>122470</v>
      </c>
      <c r="T23" s="40">
        <f>IF(T$1,SUMIFS('IncStmt Data'!$H$2:$H$2051,'IncStmt Data'!$G$2:$G$2051,$A23,'IncStmt Data'!$A$2:$A$2051,T$1),#N/A)</f>
        <v>166203</v>
      </c>
      <c r="U23" s="40">
        <f>IF(U$1,SUMIFS('IncStmt Data'!$H$2:$H$2051,'IncStmt Data'!$G$2:$G$2051,$A23,'IncStmt Data'!$A$2:$A$2051,U$1),#N/A)</f>
        <v>121429</v>
      </c>
      <c r="V23" s="40">
        <f>IF(V$1,SUMIFS('IncStmt Data'!$H$2:$H$2051,'IncStmt Data'!$G$2:$G$2051,$A23,'IncStmt Data'!$A$2:$A$2051,V$1),#N/A)</f>
        <v>137482</v>
      </c>
      <c r="W23" s="40">
        <f>IF(W$1,SUMIFS('IncStmt Data'!$H$2:$H$2051,'IncStmt Data'!$G$2:$G$2051,$A23,'IncStmt Data'!$A$2:$A$2051,W$1),#N/A)</f>
        <v>97311</v>
      </c>
      <c r="X23" s="40">
        <f>IF(X$1,SUMIFS('IncStmt Data'!$H$2:$H$2051,'IncStmt Data'!$G$2:$G$2051,$A23,'IncStmt Data'!$A$2:$A$2051,X$1),#N/A)</f>
        <v>120250</v>
      </c>
      <c r="Y23" s="40">
        <f>IF(Y$1,SUMIFS('IncStmt Data'!$H$2:$H$2051,'IncStmt Data'!$G$2:$G$2051,$A23,'IncStmt Data'!$A$2:$A$2051,Y$1),#N/A)</f>
        <v>121282</v>
      </c>
      <c r="Z23" s="40">
        <f>IF(Z$1,SUMIFS('IncStmt Data'!$H$2:$H$2051,'IncStmt Data'!$G$2:$G$2051,$A23,'IncStmt Data'!$A$2:$A$2051,Z$1),#N/A)</f>
        <v>132403</v>
      </c>
      <c r="AA23" s="40">
        <f>IF(AA$1,SUMIFS('IncStmt Data'!$H$2:$H$2051,'IncStmt Data'!$G$2:$G$2051,$A23,'IncStmt Data'!$A$2:$A$2051,AA$1),#N/A)</f>
        <v>118760</v>
      </c>
      <c r="AB23" s="40">
        <f>IF(AB$1,SUMIFS('IncStmt Data'!$H$2:$H$2051,'IncStmt Data'!$G$2:$G$2051,$A23,'IncStmt Data'!$A$2:$A$2051,AB$1),#N/A)</f>
        <v>149492</v>
      </c>
      <c r="AC23" s="40">
        <v>249526</v>
      </c>
      <c r="AD23" s="40">
        <f>IF(AD$1,SUMIFS('IncStmt Data'!$H$2:$H$2051,'IncStmt Data'!$G$2:$G$2051,$A23,'IncStmt Data'!$A$2:$A$2051,AD$1),#N/A)</f>
        <v>142828</v>
      </c>
      <c r="AE23" s="40">
        <f>IF(AE$1,SUMIFS('IncStmt Data'!$H$2:$H$2051,'IncStmt Data'!$G$2:$G$2051,$A23,'IncStmt Data'!$A$2:$A$2051,AE$1),#N/A)</f>
        <v>178350</v>
      </c>
      <c r="AF23" s="40">
        <f>IF(AF$1,SUMIFS('IncStmt Data'!$H$2:$H$2051,'IncStmt Data'!$G$2:$G$2051,$A23,'IncStmt Data'!$A$2:$A$2051,AF$1),#N/A)</f>
        <v>114244</v>
      </c>
      <c r="AG23" s="40">
        <f>IF(AG$1,SUMIFS('IncStmt Data'!$H$2:$H$2051,'IncStmt Data'!$G$2:$G$2051,$A23,'IncStmt Data'!$A$2:$A$2051,AG$1),#N/A)</f>
        <v>119152</v>
      </c>
      <c r="AH23" s="40">
        <f>IF(AH$1,SUMIFS('IncStmt Data'!$H$2:$H$2051,'IncStmt Data'!$G$2:$G$2051,$A23,'IncStmt Data'!$A$2:$A$2051,AH$1),#N/A)</f>
        <v>112659</v>
      </c>
      <c r="AI23" s="40">
        <f>IF(AI$1,SUMIFS('IncStmt Data'!$H$2:$H$2051,'IncStmt Data'!$G$2:$G$2051,$A23,'IncStmt Data'!$A$2:$A$2051,AI$1),#N/A)</f>
        <v>166371</v>
      </c>
      <c r="AJ23" s="40">
        <f>IF(AJ$1,SUMIFS('IncStmt Data'!$H$2:$H$2051,'IncStmt Data'!$G$2:$G$2051,$A23,'IncStmt Data'!$A$2:$A$2051,AJ$1),#N/A)</f>
        <v>112603</v>
      </c>
      <c r="AK23" s="40">
        <f t="shared" si="3"/>
        <v>4681980</v>
      </c>
      <c r="AL23" s="40" t="e">
        <f>IF(AL$1,SUMIFS('IncStmt Data'!$H$2:$H$2051,'IncStmt Data'!$G$2:$G$2051,$A23,'IncStmt Data'!$A$2:$A$2051,AL$1),#N/A)</f>
        <v>#N/A</v>
      </c>
      <c r="AM23" s="40" t="e">
        <f>IF(AM$1,SUMIFS('IncStmt Data'!$H$2:$H$2051,'IncStmt Data'!$G$2:$G$2051,$A23,'IncStmt Data'!$A$2:$A$2051,AM$1),#N/A)</f>
        <v>#N/A</v>
      </c>
      <c r="AN23" s="40" t="e">
        <f>IF(AN$1,SUMIFS('IncStmt Data'!$H$2:$H$2051,'IncStmt Data'!$G$2:$G$2051,$A23,'IncStmt Data'!$A$2:$A$2051,AN$1),#N/A)</f>
        <v>#N/A</v>
      </c>
      <c r="AO23" s="40" t="e">
        <f>IF(AO$1,SUMIFS('IncStmt Data'!$H$2:$H$2051,'IncStmt Data'!$G$2:$G$2051,$A23,'IncStmt Data'!$A$2:$A$2051,AO$1),#N/A)</f>
        <v>#N/A</v>
      </c>
      <c r="AP23" s="40" t="e">
        <f>IF(AP$1,SUMIFS('IncStmt Data'!$H$2:$H$2051,'IncStmt Data'!$G$2:$G$2051,$A23,'IncStmt Data'!$A$2:$A$2051,AP$1),#N/A)</f>
        <v>#N/A</v>
      </c>
      <c r="AQ23" s="40" t="e">
        <f>IF(AQ$1,SUMIFS('IncStmt Data'!$H$2:$H$2051,'IncStmt Data'!$G$2:$G$2051,$A23,'IncStmt Data'!$A$2:$A$2051,AQ$1),#N/A)</f>
        <v>#N/A</v>
      </c>
      <c r="AR23" s="40" t="e">
        <f>IF(AR$1,SUMIFS('IncStmt Data'!$H$2:$H$2051,'IncStmt Data'!$G$2:$G$2051,$A23,'IncStmt Data'!$A$2:$A$2051,AR$1),#N/A)</f>
        <v>#N/A</v>
      </c>
      <c r="AS23" s="40" t="e">
        <f>IF(AS$1,SUMIFS('IncStmt Data'!$H$2:$H$2051,'IncStmt Data'!$G$2:$G$2051,$A23,'IncStmt Data'!$A$2:$A$2051,AS$1),#N/A)</f>
        <v>#N/A</v>
      </c>
      <c r="AT23" s="40" t="e">
        <f>IF(AT$1,SUMIFS('IncStmt Data'!$H$2:$H$2051,'IncStmt Data'!$G$2:$G$2051,$A23,'IncStmt Data'!$A$2:$A$2051,AT$1),#N/A)</f>
        <v>#N/A</v>
      </c>
      <c r="AU23" s="40" t="e">
        <f>IF(AU$1,SUMIFS('IncStmt Data'!$H$2:$H$2051,'IncStmt Data'!$G$2:$G$2051,$A23,'IncStmt Data'!$A$2:$A$2051,AU$1),#N/A)</f>
        <v>#N/A</v>
      </c>
      <c r="AV23" s="40" t="e">
        <f>IF(AV$1,SUMIFS('IncStmt Data'!$H$2:$H$2051,'IncStmt Data'!$G$2:$G$2051,$A23,'IncStmt Data'!$A$2:$A$2051,AV$1),#N/A)</f>
        <v>#N/A</v>
      </c>
      <c r="AW23" s="40" t="e">
        <f>IF(AW$1,SUMIFS('IncStmt Data'!$H$2:$H$2051,'IncStmt Data'!$G$2:$G$2051,$A23,'IncStmt Data'!$A$2:$A$2051,AW$1),#N/A)</f>
        <v>#N/A</v>
      </c>
      <c r="AX23" s="40" t="e">
        <f>IF(AX$1,SUMIFS('IncStmt Data'!$H$2:$H$2051,'IncStmt Data'!$G$2:$G$2051,$A23,'IncStmt Data'!$A$2:$A$2051,AX$1),#N/A)</f>
        <v>#N/A</v>
      </c>
      <c r="AY23" s="40" t="e">
        <f>IF(AY$1,SUMIFS('IncStmt Data'!$H$2:$H$2051,'IncStmt Data'!$G$2:$G$2051,$A23,'IncStmt Data'!$A$2:$A$2051,AY$1),#N/A)</f>
        <v>#N/A</v>
      </c>
      <c r="AZ23" s="40" t="e">
        <f>IF(AZ$1,SUMIFS('IncStmt Data'!$H$2:$H$2051,'IncStmt Data'!$G$2:$G$2051,$A23,'IncStmt Data'!$A$2:$A$2051,AZ$1),#N/A)</f>
        <v>#N/A</v>
      </c>
      <c r="BA23" s="40" t="e">
        <f>IF(BA$1,SUMIFS('IncStmt Data'!$H$2:$H$2051,'IncStmt Data'!$G$2:$G$2051,$A23,'IncStmt Data'!$A$2:$A$2051,BA$1),#N/A)</f>
        <v>#N/A</v>
      </c>
      <c r="BB23" s="40" t="e">
        <f>IF(BB$1,SUMIFS('IncStmt Data'!$H$2:$H$2051,'IncStmt Data'!$G$2:$G$2051,$A23,'IncStmt Data'!$A$2:$A$2051,BB$1),#N/A)</f>
        <v>#N/A</v>
      </c>
      <c r="BC23" s="40" t="e">
        <f>IF(BC$1,SUMIFS('IncStmt Data'!$H$2:$H$2051,'IncStmt Data'!$G$2:$G$2051,$A23,'IncStmt Data'!$A$2:$A$2051,BC$1),#N/A)</f>
        <v>#N/A</v>
      </c>
      <c r="BD23" s="40" t="e">
        <f>IF(BD$1,SUMIFS('IncStmt Data'!$H$2:$H$2051,'IncStmt Data'!$G$2:$G$2051,$A23,'IncStmt Data'!$A$2:$A$2051,BD$1),#N/A)</f>
        <v>#N/A</v>
      </c>
      <c r="BE23" s="40" t="e">
        <f>IF(BE$1,SUMIFS('IncStmt Data'!$H$2:$H$2051,'IncStmt Data'!$G$2:$G$2051,$A23,'IncStmt Data'!$A$2:$A$2051,BE$1),#N/A)</f>
        <v>#N/A</v>
      </c>
      <c r="BF23" s="40" t="e">
        <f>IF(BF$1,SUMIFS('IncStmt Data'!$H$2:$H$2051,'IncStmt Data'!$G$2:$G$2051,$A23,'IncStmt Data'!$A$2:$A$2051,BF$1),#N/A)</f>
        <v>#N/A</v>
      </c>
      <c r="BG23" s="40" t="e">
        <f>IF(BG$1,SUMIFS('IncStmt Data'!$H$2:$H$2051,'IncStmt Data'!$G$2:$G$2051,$A23,'IncStmt Data'!$A$2:$A$2051,BG$1),#N/A)</f>
        <v>#N/A</v>
      </c>
      <c r="BH23" s="40" t="e">
        <f>IF(BH$1,SUMIFS('IncStmt Data'!$H$2:$H$2051,'IncStmt Data'!$G$2:$G$2051,$A23,'IncStmt Data'!$A$2:$A$2051,BH$1),#N/A)</f>
        <v>#N/A</v>
      </c>
      <c r="BI23" s="40" t="e">
        <f>IF(BI$1,SUMIFS('IncStmt Data'!$H$2:$H$2051,'IncStmt Data'!$G$2:$G$2051,$A23,'IncStmt Data'!$A$2:$A$2051,BI$1),#N/A)</f>
        <v>#N/A</v>
      </c>
      <c r="BJ23" s="40" t="e">
        <f>IF(BJ$1,SUMIFS('IncStmt Data'!$H$2:$H$2051,'IncStmt Data'!$G$2:$G$2051,$A23,'IncStmt Data'!$A$2:$A$2051,BJ$1),#N/A)</f>
        <v>#N/A</v>
      </c>
      <c r="BK23" s="40" t="e">
        <f>IF(BK$1,SUMIFS('IncStmt Data'!$H$2:$H$2051,'IncStmt Data'!$G$2:$G$2051,$A23,'IncStmt Data'!$A$2:$A$2051,BK$1),#N/A)</f>
        <v>#N/A</v>
      </c>
      <c r="BL23" s="40" t="e">
        <f>IF(BL$1,SUMIFS('IncStmt Data'!$H$2:$H$2051,'IncStmt Data'!$G$2:$G$2051,$A23,'IncStmt Data'!$A$2:$A$2051,BL$1),#N/A)</f>
        <v>#N/A</v>
      </c>
      <c r="BM23" s="40" t="e">
        <f>IF(BM$1,SUMIFS('IncStmt Data'!$H$2:$H$2051,'IncStmt Data'!$G$2:$G$2051,$A23,'IncStmt Data'!$A$2:$A$2051,BM$1),#N/A)</f>
        <v>#N/A</v>
      </c>
      <c r="BN23" s="40" t="e">
        <f>IF(BN$1,SUMIFS('IncStmt Data'!$H$2:$H$2051,'IncStmt Data'!$G$2:$G$2051,$A23,'IncStmt Data'!$A$2:$A$2051,BN$1),#N/A)</f>
        <v>#N/A</v>
      </c>
      <c r="BO23" s="40" t="e">
        <f>IF(BO$1,SUMIFS('IncStmt Data'!$H$2:$H$2051,'IncStmt Data'!$G$2:$G$2051,$A23,'IncStmt Data'!$A$2:$A$2051,BO$1),#N/A)</f>
        <v>#N/A</v>
      </c>
      <c r="BP23" s="40" t="e">
        <f>IF(BP$1,SUMIFS('IncStmt Data'!$H$2:$H$2051,'IncStmt Data'!$G$2:$G$2051,$A23,'IncStmt Data'!$A$2:$A$2051,BP$1),#N/A)</f>
        <v>#N/A</v>
      </c>
      <c r="BQ23" s="40" t="e">
        <f>IF(BQ$1,SUMIFS('IncStmt Data'!$H$2:$H$2051,'IncStmt Data'!$G$2:$G$2051,$A23,'IncStmt Data'!$A$2:$A$2051,BQ$1),#N/A)</f>
        <v>#N/A</v>
      </c>
      <c r="BR23" s="40" t="e">
        <f>IF(BR$1,SUMIFS('IncStmt Data'!$H$2:$H$2051,'IncStmt Data'!$G$2:$G$2051,$A23,'IncStmt Data'!$A$2:$A$2051,BR$1),#N/A)</f>
        <v>#N/A</v>
      </c>
      <c r="BS23" s="40" t="e">
        <f>IF(BS$1,SUMIFS('IncStmt Data'!$H$2:$H$2051,'IncStmt Data'!$G$2:$G$2051,$A23,'IncStmt Data'!$A$2:$A$2051,BS$1),#N/A)</f>
        <v>#N/A</v>
      </c>
      <c r="BT23" s="40" t="e">
        <f>IF(BT$1,SUMIFS('IncStmt Data'!$H$2:$H$2051,'IncStmt Data'!$G$2:$G$2051,$A23,'IncStmt Data'!$A$2:$A$2051,BT$1),#N/A)</f>
        <v>#N/A</v>
      </c>
      <c r="BU23" s="40" t="e">
        <f>IF(BU$1,SUMIFS('IncStmt Data'!$H$2:$H$2051,'IncStmt Data'!$G$2:$G$2051,$A23,'IncStmt Data'!$A$2:$A$2051,BU$1),#N/A)</f>
        <v>#N/A</v>
      </c>
      <c r="BV23" s="40" t="e">
        <f>IF(BV$1,SUMIFS('IncStmt Data'!$H$2:$H$2051,'IncStmt Data'!$G$2:$G$2051,$A23,'IncStmt Data'!$A$2:$A$2051,BV$1),#N/A)</f>
        <v>#N/A</v>
      </c>
      <c r="BW23" s="40" t="e">
        <f>IF(BW$1,SUMIFS('IncStmt Data'!$H$2:$H$2051,'IncStmt Data'!$G$2:$G$2051,$A23,'IncStmt Data'!$A$2:$A$2051,BW$1),#N/A)</f>
        <v>#N/A</v>
      </c>
      <c r="BX23" s="40" t="e">
        <f>IF(BX$1,SUMIFS('IncStmt Data'!$H$2:$H$2051,'IncStmt Data'!$G$2:$G$2051,$A23,'IncStmt Data'!$A$2:$A$2051,BX$1),#N/A)</f>
        <v>#N/A</v>
      </c>
      <c r="BY23" s="40" t="e">
        <f>IF(BY$1,SUMIFS('IncStmt Data'!$H$2:$H$2051,'IncStmt Data'!$G$2:$G$2051,$A23,'IncStmt Data'!$A$2:$A$2051,BY$1),#N/A)</f>
        <v>#N/A</v>
      </c>
      <c r="BZ23" s="40" t="e">
        <f>IF(BZ$1,SUMIFS('IncStmt Data'!$H$2:$H$2051,'IncStmt Data'!$G$2:$G$2051,$A23,'IncStmt Data'!$A$2:$A$2051,BZ$1),#N/A)</f>
        <v>#N/A</v>
      </c>
      <c r="CA23" s="40" t="e">
        <f>IF(CA$1,SUMIFS('IncStmt Data'!$H$2:$H$2051,'IncStmt Data'!$G$2:$G$2051,$A23,'IncStmt Data'!$A$2:$A$2051,CA$1),#N/A)</f>
        <v>#N/A</v>
      </c>
      <c r="CB23" s="40" t="e">
        <f>IF(CB$1,SUMIFS('IncStmt Data'!$H$2:$H$2051,'IncStmt Data'!$G$2:$G$2051,$A23,'IncStmt Data'!$A$2:$A$2051,CB$1),#N/A)</f>
        <v>#N/A</v>
      </c>
      <c r="CC23" s="40" t="e">
        <f>IF(CC$1,SUMIFS('IncStmt Data'!$H$2:$H$2051,'IncStmt Data'!$G$2:$G$2051,$A23,'IncStmt Data'!$A$2:$A$2051,CC$1),#N/A)</f>
        <v>#N/A</v>
      </c>
      <c r="CD23" s="40" t="e">
        <f>IF(CD$1,SUMIFS('IncStmt Data'!$H$2:$H$2051,'IncStmt Data'!$G$2:$G$2051,$A23,'IncStmt Data'!$A$2:$A$2051,CD$1),#N/A)</f>
        <v>#N/A</v>
      </c>
      <c r="CE23" s="40" t="e">
        <f>IF(CE$1,SUMIFS('IncStmt Data'!$H$2:$H$2051,'IncStmt Data'!$G$2:$G$2051,$A23,'IncStmt Data'!$A$2:$A$2051,CE$1),#N/A)</f>
        <v>#N/A</v>
      </c>
      <c r="CF23" s="40" t="e">
        <f>IF(CF$1,SUMIFS('IncStmt Data'!$H$2:$H$2051,'IncStmt Data'!$G$2:$G$2051,$A23,'IncStmt Data'!$A$2:$A$2051,CF$1),#N/A)</f>
        <v>#N/A</v>
      </c>
      <c r="CG23" s="40" t="e">
        <f>IF(CG$1,SUMIFS('IncStmt Data'!$H$2:$H$2051,'IncStmt Data'!$G$2:$G$2051,$A23,'IncStmt Data'!$A$2:$A$2051,CG$1),#N/A)</f>
        <v>#N/A</v>
      </c>
      <c r="CH23" s="40" t="e">
        <f>IF(CH$1,SUMIFS('IncStmt Data'!$H$2:$H$2051,'IncStmt Data'!$G$2:$G$2051,$A23,'IncStmt Data'!$A$2:$A$2051,CH$1),#N/A)</f>
        <v>#N/A</v>
      </c>
      <c r="CI23" s="40" t="e">
        <f>IF(CI$1,SUMIFS('IncStmt Data'!$H$2:$H$2051,'IncStmt Data'!$G$2:$G$2051,$A23,'IncStmt Data'!$A$2:$A$2051,CI$1),#N/A)</f>
        <v>#N/A</v>
      </c>
      <c r="CJ23" s="40" t="e">
        <f>IF(CJ$1,SUMIFS('IncStmt Data'!$H$2:$H$2051,'IncStmt Data'!$G$2:$G$2051,$A23,'IncStmt Data'!$A$2:$A$2051,CJ$1),#N/A)</f>
        <v>#N/A</v>
      </c>
      <c r="CK23" s="40" t="e">
        <f>IF(CK$1,SUMIFS('IncStmt Data'!$H$2:$H$2051,'IncStmt Data'!$G$2:$G$2051,$A23,'IncStmt Data'!$A$2:$A$2051,CK$1),#N/A)</f>
        <v>#N/A</v>
      </c>
      <c r="CL23" s="40" t="e">
        <f>IF(CL$1,SUMIFS('IncStmt Data'!$H$2:$H$2051,'IncStmt Data'!$G$2:$G$2051,$A23,'IncStmt Data'!$A$2:$A$2051,CL$1),#N/A)</f>
        <v>#N/A</v>
      </c>
      <c r="CM23" s="40" t="e">
        <f>IF(CM$1,SUMIFS('IncStmt Data'!$H$2:$H$2051,'IncStmt Data'!$G$2:$G$2051,$A23,'IncStmt Data'!$A$2:$A$2051,CM$1),#N/A)</f>
        <v>#N/A</v>
      </c>
      <c r="CN23" s="40" t="e">
        <f>IF(CN$1,SUMIFS('IncStmt Data'!$H$2:$H$2051,'IncStmt Data'!$G$2:$G$2051,$A23,'IncStmt Data'!$A$2:$A$2051,CN$1),#N/A)</f>
        <v>#N/A</v>
      </c>
      <c r="CO23" s="40" t="e">
        <f>IF(CO$1,SUMIFS('IncStmt Data'!$H$2:$H$2051,'IncStmt Data'!$G$2:$G$2051,$A23,'IncStmt Data'!$A$2:$A$2051,CO$1),#N/A)</f>
        <v>#N/A</v>
      </c>
      <c r="CP23" s="40" t="e">
        <f>IF(CP$1,SUMIFS('IncStmt Data'!$H$2:$H$2051,'IncStmt Data'!$G$2:$G$2051,$A23,'IncStmt Data'!$A$2:$A$2051,CP$1),#N/A)</f>
        <v>#N/A</v>
      </c>
      <c r="CQ23" s="40" t="e">
        <f>IF(CQ$1,SUMIFS('IncStmt Data'!$H$2:$H$2051,'IncStmt Data'!$G$2:$G$2051,$A23,'IncStmt Data'!$A$2:$A$2051,CQ$1),#N/A)</f>
        <v>#N/A</v>
      </c>
      <c r="CR23" s="40" t="e">
        <f>IF(CR$1,SUMIFS('IncStmt Data'!$H$2:$H$2051,'IncStmt Data'!$G$2:$G$2051,$A23,'IncStmt Data'!$A$2:$A$2051,CR$1),#N/A)</f>
        <v>#N/A</v>
      </c>
      <c r="CS23" s="40" t="e">
        <f>IF(CS$1,SUMIFS('IncStmt Data'!$H$2:$H$2051,'IncStmt Data'!$G$2:$G$2051,$A23,'IncStmt Data'!$A$2:$A$2051,CS$1),#N/A)</f>
        <v>#N/A</v>
      </c>
      <c r="CT23" s="40" t="e">
        <f>IF(CT$1,SUMIFS('IncStmt Data'!$H$2:$H$2051,'IncStmt Data'!$G$2:$G$2051,$A23,'IncStmt Data'!$A$2:$A$2051,CT$1),#N/A)</f>
        <v>#N/A</v>
      </c>
      <c r="CU23" s="40" t="e">
        <f>IF(CU$1,SUMIFS('IncStmt Data'!$H$2:$H$2051,'IncStmt Data'!$G$2:$G$2051,$A23,'IncStmt Data'!$A$2:$A$2051,CU$1),#N/A)</f>
        <v>#N/A</v>
      </c>
      <c r="CV23" s="40" t="e">
        <f>IF(CV$1,SUMIFS('IncStmt Data'!$H$2:$H$2051,'IncStmt Data'!$G$2:$G$2051,$A23,'IncStmt Data'!$A$2:$A$2051,CV$1),#N/A)</f>
        <v>#N/A</v>
      </c>
      <c r="CW23" s="40" t="e">
        <f>IF(CW$1,SUMIFS('IncStmt Data'!$H$2:$H$2051,'IncStmt Data'!$G$2:$G$2051,$A23,'IncStmt Data'!$A$2:$A$2051,CW$1),#N/A)</f>
        <v>#N/A</v>
      </c>
      <c r="CX23" s="40" t="e">
        <f>IF(CX$1,SUMIFS('IncStmt Data'!$H$2:$H$2051,'IncStmt Data'!$G$2:$G$2051,$A23,'IncStmt Data'!$A$2:$A$2051,CX$1),#N/A)</f>
        <v>#N/A</v>
      </c>
      <c r="CY23" s="40" t="e">
        <f>IF(CY$1,SUMIFS('IncStmt Data'!$H$2:$H$2051,'IncStmt Data'!$G$2:$G$2051,$A23,'IncStmt Data'!$A$2:$A$2051,CY$1),#N/A)</f>
        <v>#N/A</v>
      </c>
      <c r="CZ23" s="40" t="e">
        <f>IF(CZ$1,SUMIFS('IncStmt Data'!$H$2:$H$2051,'IncStmt Data'!$G$2:$G$2051,$A23,'IncStmt Data'!$A$2:$A$2051,CZ$1),#N/A)</f>
        <v>#N/A</v>
      </c>
      <c r="DA23" s="40" t="e">
        <f>IF(DA$1,SUMIFS('IncStmt Data'!$H$2:$H$2051,'IncStmt Data'!$G$2:$G$2051,$A23,'IncStmt Data'!$A$2:$A$2051,DA$1),#N/A)</f>
        <v>#N/A</v>
      </c>
    </row>
    <row r="24" spans="1:105" s="40" customFormat="1" x14ac:dyDescent="0.2">
      <c r="A24" s="52" t="s">
        <v>36</v>
      </c>
      <c r="B24" s="40">
        <f>IF(B$1,SUMIFS('IncStmt Data'!$H$2:$H$2051,'IncStmt Data'!$G$2:$G$2051,$A24,'IncStmt Data'!$A$2:$A$2051,B$1),#N/A)</f>
        <v>82186</v>
      </c>
      <c r="C24" s="40">
        <f>IF(C$1,SUMIFS('IncStmt Data'!$H$2:$H$2051,'IncStmt Data'!$G$2:$G$2051,$A24,'IncStmt Data'!$A$2:$A$2051,C$1),#N/A)</f>
        <v>66152</v>
      </c>
      <c r="D24" s="40">
        <f>IF(D$1,SUMIFS('IncStmt Data'!$H$2:$H$2051,'IncStmt Data'!$G$2:$G$2051,$A24,'IncStmt Data'!$A$2:$A$2051,D$1),#N/A)</f>
        <v>89113</v>
      </c>
      <c r="E24" s="40">
        <f>IF(E$1,SUMIFS('IncStmt Data'!$H$2:$H$2051,'IncStmt Data'!$G$2:$G$2051,$A24,'IncStmt Data'!$A$2:$A$2051,E$1),#N/A)</f>
        <v>109721</v>
      </c>
      <c r="F24" s="40">
        <f>IF(F$1,SUMIFS('IncStmt Data'!$H$2:$H$2051,'IncStmt Data'!$G$2:$G$2051,$A24,'IncStmt Data'!$A$2:$A$2051,F$1),#N/A)</f>
        <v>152761</v>
      </c>
      <c r="G24" s="40">
        <f>IF(G$1,SUMIFS('IncStmt Data'!$H$2:$H$2051,'IncStmt Data'!$G$2:$G$2051,$A24,'IncStmt Data'!$A$2:$A$2051,G$1),#N/A)</f>
        <v>44390</v>
      </c>
      <c r="H24" s="40">
        <f>IF(H$1,SUMIFS('IncStmt Data'!$H$2:$H$2051,'IncStmt Data'!$G$2:$G$2051,$A24,'IncStmt Data'!$A$2:$A$2051,H$1),#N/A)</f>
        <v>64942</v>
      </c>
      <c r="I24" s="40">
        <f>IF(I$1,SUMIFS('IncStmt Data'!$H$2:$H$2051,'IncStmt Data'!$G$2:$G$2051,$A24,'IncStmt Data'!$A$2:$A$2051,I$1),#N/A)</f>
        <v>83295</v>
      </c>
      <c r="J24" s="40">
        <f>IF(J$1,SUMIFS('IncStmt Data'!$H$2:$H$2051,'IncStmt Data'!$G$2:$G$2051,$A24,'IncStmt Data'!$A$2:$A$2051,J$1),#N/A)</f>
        <v>144511</v>
      </c>
      <c r="K24" s="40">
        <f>IF(K$1,SUMIFS('IncStmt Data'!$H$2:$H$2051,'IncStmt Data'!$G$2:$G$2051,$A24,'IncStmt Data'!$A$2:$A$2051,K$1),#N/A)</f>
        <v>137186</v>
      </c>
      <c r="L24" s="40">
        <f>IF(L$1,SUMIFS('IncStmt Data'!$H$2:$H$2051,'IncStmt Data'!$G$2:$G$2051,$A24,'IncStmt Data'!$A$2:$A$2051,L$1),#N/A)</f>
        <v>94637</v>
      </c>
      <c r="M24" s="40">
        <f>IF(M$1,SUMIFS('IncStmt Data'!$H$2:$H$2051,'IncStmt Data'!$G$2:$G$2051,$A24,'IncStmt Data'!$A$2:$A$2051,M$1),#N/A)</f>
        <v>78316</v>
      </c>
      <c r="N24" s="40">
        <f>IF(N$1,SUMIFS('IncStmt Data'!$H$2:$H$2051,'IncStmt Data'!$G$2:$G$2051,$A24,'IncStmt Data'!$A$2:$A$2051,N$1),#N/A)</f>
        <v>138341</v>
      </c>
      <c r="O24" s="40">
        <f>IF(O$1,SUMIFS('IncStmt Data'!$H$2:$H$2051,'IncStmt Data'!$G$2:$G$2051,$A24,'IncStmt Data'!$A$2:$A$2051,O$1),#N/A)</f>
        <v>68593</v>
      </c>
      <c r="P24" s="40">
        <f>IF(P$1,SUMIFS('IncStmt Data'!$H$2:$H$2051,'IncStmt Data'!$G$2:$G$2051,$A24,'IncStmt Data'!$A$2:$A$2051,P$1),#N/A)</f>
        <v>91968</v>
      </c>
      <c r="Q24" s="40">
        <f>IF(Q$1,SUMIFS('IncStmt Data'!$H$2:$H$2051,'IncStmt Data'!$G$2:$G$2051,$A24,'IncStmt Data'!$A$2:$A$2051,Q$1),#N/A)</f>
        <v>78142</v>
      </c>
      <c r="R24" s="40">
        <f>IF(R$1,SUMIFS('IncStmt Data'!$H$2:$H$2051,'IncStmt Data'!$G$2:$G$2051,$A24,'IncStmt Data'!$A$2:$A$2051,R$1),#N/A)</f>
        <v>83574</v>
      </c>
      <c r="S24" s="40">
        <f>IF(S$1,SUMIFS('IncStmt Data'!$H$2:$H$2051,'IncStmt Data'!$G$2:$G$2051,$A24,'IncStmt Data'!$A$2:$A$2051,S$1),#N/A)</f>
        <v>72048</v>
      </c>
      <c r="T24" s="40">
        <f>IF(T$1,SUMIFS('IncStmt Data'!$H$2:$H$2051,'IncStmt Data'!$G$2:$G$2051,$A24,'IncStmt Data'!$A$2:$A$2051,T$1),#N/A)</f>
        <v>71688</v>
      </c>
      <c r="U24" s="40">
        <f>IF(U$1,SUMIFS('IncStmt Data'!$H$2:$H$2051,'IncStmt Data'!$G$2:$G$2051,$A24,'IncStmt Data'!$A$2:$A$2051,U$1),#N/A)</f>
        <v>93111</v>
      </c>
      <c r="V24" s="40">
        <f>IF(V$1,SUMIFS('IncStmt Data'!$H$2:$H$2051,'IncStmt Data'!$G$2:$G$2051,$A24,'IncStmt Data'!$A$2:$A$2051,V$1),#N/A)</f>
        <v>97623</v>
      </c>
      <c r="W24" s="40">
        <f>IF(W$1,SUMIFS('IncStmt Data'!$H$2:$H$2051,'IncStmt Data'!$G$2:$G$2051,$A24,'IncStmt Data'!$A$2:$A$2051,W$1),#N/A)</f>
        <v>65849</v>
      </c>
      <c r="X24" s="40">
        <f>IF(X$1,SUMIFS('IncStmt Data'!$H$2:$H$2051,'IncStmt Data'!$G$2:$G$2051,$A24,'IncStmt Data'!$A$2:$A$2051,X$1),#N/A)</f>
        <v>52943</v>
      </c>
      <c r="Y24" s="40">
        <f>IF(Y$1,SUMIFS('IncStmt Data'!$H$2:$H$2051,'IncStmt Data'!$G$2:$G$2051,$A24,'IncStmt Data'!$A$2:$A$2051,Y$1),#N/A)</f>
        <v>74194</v>
      </c>
      <c r="Z24" s="40">
        <f>IF(Z$1,SUMIFS('IncStmt Data'!$H$2:$H$2051,'IncStmt Data'!$G$2:$G$2051,$A24,'IncStmt Data'!$A$2:$A$2051,Z$1),#N/A)</f>
        <v>81255</v>
      </c>
      <c r="AA24" s="40">
        <f>IF(AA$1,SUMIFS('IncStmt Data'!$H$2:$H$2051,'IncStmt Data'!$G$2:$G$2051,$A24,'IncStmt Data'!$A$2:$A$2051,AA$1),#N/A)</f>
        <v>72658</v>
      </c>
      <c r="AB24" s="40">
        <f>IF(AB$1,SUMIFS('IncStmt Data'!$H$2:$H$2051,'IncStmt Data'!$G$2:$G$2051,$A24,'IncStmt Data'!$A$2:$A$2051,AB$1),#N/A)</f>
        <v>81574</v>
      </c>
      <c r="AC24" s="40">
        <v>152131</v>
      </c>
      <c r="AD24" s="40">
        <f>IF(AD$1,SUMIFS('IncStmt Data'!$H$2:$H$2051,'IncStmt Data'!$G$2:$G$2051,$A24,'IncStmt Data'!$A$2:$A$2051,AD$1),#N/A)</f>
        <v>129870</v>
      </c>
      <c r="AE24" s="40">
        <f>IF(AE$1,SUMIFS('IncStmt Data'!$H$2:$H$2051,'IncStmt Data'!$G$2:$G$2051,$A24,'IncStmt Data'!$A$2:$A$2051,AE$1),#N/A)</f>
        <v>100422</v>
      </c>
      <c r="AF24" s="40">
        <f>IF(AF$1,SUMIFS('IncStmt Data'!$H$2:$H$2051,'IncStmt Data'!$G$2:$G$2051,$A24,'IncStmt Data'!$A$2:$A$2051,AF$1),#N/A)</f>
        <v>59641</v>
      </c>
      <c r="AG24" s="40">
        <f>IF(AG$1,SUMIFS('IncStmt Data'!$H$2:$H$2051,'IncStmt Data'!$G$2:$G$2051,$A24,'IncStmt Data'!$A$2:$A$2051,AG$1),#N/A)</f>
        <v>56061</v>
      </c>
      <c r="AH24" s="40">
        <f>IF(AH$1,SUMIFS('IncStmt Data'!$H$2:$H$2051,'IncStmt Data'!$G$2:$G$2051,$A24,'IncStmt Data'!$A$2:$A$2051,AH$1),#N/A)</f>
        <v>81625</v>
      </c>
      <c r="AI24" s="40">
        <f>IF(AI$1,SUMIFS('IncStmt Data'!$H$2:$H$2051,'IncStmt Data'!$G$2:$G$2051,$A24,'IncStmt Data'!$A$2:$A$2051,AI$1),#N/A)</f>
        <v>167667</v>
      </c>
      <c r="AJ24" s="40">
        <f>IF(AJ$1,SUMIFS('IncStmt Data'!$H$2:$H$2051,'IncStmt Data'!$G$2:$G$2051,$A24,'IncStmt Data'!$A$2:$A$2051,AJ$1),#N/A)</f>
        <v>120261</v>
      </c>
      <c r="AK24" s="40">
        <f t="shared" si="3"/>
        <v>3238449</v>
      </c>
      <c r="AL24" s="40" t="e">
        <f>IF(AL$1,SUMIFS('IncStmt Data'!$H$2:$H$2051,'IncStmt Data'!$G$2:$G$2051,$A24,'IncStmt Data'!$A$2:$A$2051,AL$1),#N/A)</f>
        <v>#N/A</v>
      </c>
      <c r="AM24" s="40" t="e">
        <f>IF(AM$1,SUMIFS('IncStmt Data'!$H$2:$H$2051,'IncStmt Data'!$G$2:$G$2051,$A24,'IncStmt Data'!$A$2:$A$2051,AM$1),#N/A)</f>
        <v>#N/A</v>
      </c>
      <c r="AN24" s="40" t="e">
        <f>IF(AN$1,SUMIFS('IncStmt Data'!$H$2:$H$2051,'IncStmt Data'!$G$2:$G$2051,$A24,'IncStmt Data'!$A$2:$A$2051,AN$1),#N/A)</f>
        <v>#N/A</v>
      </c>
      <c r="AO24" s="40" t="e">
        <f>IF(AO$1,SUMIFS('IncStmt Data'!$H$2:$H$2051,'IncStmt Data'!$G$2:$G$2051,$A24,'IncStmt Data'!$A$2:$A$2051,AO$1),#N/A)</f>
        <v>#N/A</v>
      </c>
      <c r="AP24" s="40" t="e">
        <f>IF(AP$1,SUMIFS('IncStmt Data'!$H$2:$H$2051,'IncStmt Data'!$G$2:$G$2051,$A24,'IncStmt Data'!$A$2:$A$2051,AP$1),#N/A)</f>
        <v>#N/A</v>
      </c>
      <c r="AQ24" s="40" t="e">
        <f>IF(AQ$1,SUMIFS('IncStmt Data'!$H$2:$H$2051,'IncStmt Data'!$G$2:$G$2051,$A24,'IncStmt Data'!$A$2:$A$2051,AQ$1),#N/A)</f>
        <v>#N/A</v>
      </c>
      <c r="AR24" s="40" t="e">
        <f>IF(AR$1,SUMIFS('IncStmt Data'!$H$2:$H$2051,'IncStmt Data'!$G$2:$G$2051,$A24,'IncStmt Data'!$A$2:$A$2051,AR$1),#N/A)</f>
        <v>#N/A</v>
      </c>
      <c r="AS24" s="40" t="e">
        <f>IF(AS$1,SUMIFS('IncStmt Data'!$H$2:$H$2051,'IncStmt Data'!$G$2:$G$2051,$A24,'IncStmt Data'!$A$2:$A$2051,AS$1),#N/A)</f>
        <v>#N/A</v>
      </c>
      <c r="AT24" s="40" t="e">
        <f>IF(AT$1,SUMIFS('IncStmt Data'!$H$2:$H$2051,'IncStmt Data'!$G$2:$G$2051,$A24,'IncStmt Data'!$A$2:$A$2051,AT$1),#N/A)</f>
        <v>#N/A</v>
      </c>
      <c r="AU24" s="40" t="e">
        <f>IF(AU$1,SUMIFS('IncStmt Data'!$H$2:$H$2051,'IncStmt Data'!$G$2:$G$2051,$A24,'IncStmt Data'!$A$2:$A$2051,AU$1),#N/A)</f>
        <v>#N/A</v>
      </c>
      <c r="AV24" s="40" t="e">
        <f>IF(AV$1,SUMIFS('IncStmt Data'!$H$2:$H$2051,'IncStmt Data'!$G$2:$G$2051,$A24,'IncStmt Data'!$A$2:$A$2051,AV$1),#N/A)</f>
        <v>#N/A</v>
      </c>
      <c r="AW24" s="40" t="e">
        <f>IF(AW$1,SUMIFS('IncStmt Data'!$H$2:$H$2051,'IncStmt Data'!$G$2:$G$2051,$A24,'IncStmt Data'!$A$2:$A$2051,AW$1),#N/A)</f>
        <v>#N/A</v>
      </c>
      <c r="AX24" s="40" t="e">
        <f>IF(AX$1,SUMIFS('IncStmt Data'!$H$2:$H$2051,'IncStmt Data'!$G$2:$G$2051,$A24,'IncStmt Data'!$A$2:$A$2051,AX$1),#N/A)</f>
        <v>#N/A</v>
      </c>
      <c r="AY24" s="40" t="e">
        <f>IF(AY$1,SUMIFS('IncStmt Data'!$H$2:$H$2051,'IncStmt Data'!$G$2:$G$2051,$A24,'IncStmt Data'!$A$2:$A$2051,AY$1),#N/A)</f>
        <v>#N/A</v>
      </c>
      <c r="AZ24" s="40" t="e">
        <f>IF(AZ$1,SUMIFS('IncStmt Data'!$H$2:$H$2051,'IncStmt Data'!$G$2:$G$2051,$A24,'IncStmt Data'!$A$2:$A$2051,AZ$1),#N/A)</f>
        <v>#N/A</v>
      </c>
      <c r="BA24" s="40" t="e">
        <f>IF(BA$1,SUMIFS('IncStmt Data'!$H$2:$H$2051,'IncStmt Data'!$G$2:$G$2051,$A24,'IncStmt Data'!$A$2:$A$2051,BA$1),#N/A)</f>
        <v>#N/A</v>
      </c>
      <c r="BB24" s="40" t="e">
        <f>IF(BB$1,SUMIFS('IncStmt Data'!$H$2:$H$2051,'IncStmt Data'!$G$2:$G$2051,$A24,'IncStmt Data'!$A$2:$A$2051,BB$1),#N/A)</f>
        <v>#N/A</v>
      </c>
      <c r="BC24" s="40" t="e">
        <f>IF(BC$1,SUMIFS('IncStmt Data'!$H$2:$H$2051,'IncStmt Data'!$G$2:$G$2051,$A24,'IncStmt Data'!$A$2:$A$2051,BC$1),#N/A)</f>
        <v>#N/A</v>
      </c>
      <c r="BD24" s="40" t="e">
        <f>IF(BD$1,SUMIFS('IncStmt Data'!$H$2:$H$2051,'IncStmt Data'!$G$2:$G$2051,$A24,'IncStmt Data'!$A$2:$A$2051,BD$1),#N/A)</f>
        <v>#N/A</v>
      </c>
      <c r="BE24" s="40" t="e">
        <f>IF(BE$1,SUMIFS('IncStmt Data'!$H$2:$H$2051,'IncStmt Data'!$G$2:$G$2051,$A24,'IncStmt Data'!$A$2:$A$2051,BE$1),#N/A)</f>
        <v>#N/A</v>
      </c>
      <c r="BF24" s="40" t="e">
        <f>IF(BF$1,SUMIFS('IncStmt Data'!$H$2:$H$2051,'IncStmt Data'!$G$2:$G$2051,$A24,'IncStmt Data'!$A$2:$A$2051,BF$1),#N/A)</f>
        <v>#N/A</v>
      </c>
      <c r="BG24" s="40" t="e">
        <f>IF(BG$1,SUMIFS('IncStmt Data'!$H$2:$H$2051,'IncStmt Data'!$G$2:$G$2051,$A24,'IncStmt Data'!$A$2:$A$2051,BG$1),#N/A)</f>
        <v>#N/A</v>
      </c>
      <c r="BH24" s="40" t="e">
        <f>IF(BH$1,SUMIFS('IncStmt Data'!$H$2:$H$2051,'IncStmt Data'!$G$2:$G$2051,$A24,'IncStmt Data'!$A$2:$A$2051,BH$1),#N/A)</f>
        <v>#N/A</v>
      </c>
      <c r="BI24" s="40" t="e">
        <f>IF(BI$1,SUMIFS('IncStmt Data'!$H$2:$H$2051,'IncStmt Data'!$G$2:$G$2051,$A24,'IncStmt Data'!$A$2:$A$2051,BI$1),#N/A)</f>
        <v>#N/A</v>
      </c>
      <c r="BJ24" s="40" t="e">
        <f>IF(BJ$1,SUMIFS('IncStmt Data'!$H$2:$H$2051,'IncStmt Data'!$G$2:$G$2051,$A24,'IncStmt Data'!$A$2:$A$2051,BJ$1),#N/A)</f>
        <v>#N/A</v>
      </c>
      <c r="BK24" s="40" t="e">
        <f>IF(BK$1,SUMIFS('IncStmt Data'!$H$2:$H$2051,'IncStmt Data'!$G$2:$G$2051,$A24,'IncStmt Data'!$A$2:$A$2051,BK$1),#N/A)</f>
        <v>#N/A</v>
      </c>
      <c r="BL24" s="40" t="e">
        <f>IF(BL$1,SUMIFS('IncStmt Data'!$H$2:$H$2051,'IncStmt Data'!$G$2:$G$2051,$A24,'IncStmt Data'!$A$2:$A$2051,BL$1),#N/A)</f>
        <v>#N/A</v>
      </c>
      <c r="BM24" s="40" t="e">
        <f>IF(BM$1,SUMIFS('IncStmt Data'!$H$2:$H$2051,'IncStmt Data'!$G$2:$G$2051,$A24,'IncStmt Data'!$A$2:$A$2051,BM$1),#N/A)</f>
        <v>#N/A</v>
      </c>
      <c r="BN24" s="40" t="e">
        <f>IF(BN$1,SUMIFS('IncStmt Data'!$H$2:$H$2051,'IncStmt Data'!$G$2:$G$2051,$A24,'IncStmt Data'!$A$2:$A$2051,BN$1),#N/A)</f>
        <v>#N/A</v>
      </c>
      <c r="BO24" s="40" t="e">
        <f>IF(BO$1,SUMIFS('IncStmt Data'!$H$2:$H$2051,'IncStmt Data'!$G$2:$G$2051,$A24,'IncStmt Data'!$A$2:$A$2051,BO$1),#N/A)</f>
        <v>#N/A</v>
      </c>
      <c r="BP24" s="40" t="e">
        <f>IF(BP$1,SUMIFS('IncStmt Data'!$H$2:$H$2051,'IncStmt Data'!$G$2:$G$2051,$A24,'IncStmt Data'!$A$2:$A$2051,BP$1),#N/A)</f>
        <v>#N/A</v>
      </c>
      <c r="BQ24" s="40" t="e">
        <f>IF(BQ$1,SUMIFS('IncStmt Data'!$H$2:$H$2051,'IncStmt Data'!$G$2:$G$2051,$A24,'IncStmt Data'!$A$2:$A$2051,BQ$1),#N/A)</f>
        <v>#N/A</v>
      </c>
      <c r="BR24" s="40" t="e">
        <f>IF(BR$1,SUMIFS('IncStmt Data'!$H$2:$H$2051,'IncStmt Data'!$G$2:$G$2051,$A24,'IncStmt Data'!$A$2:$A$2051,BR$1),#N/A)</f>
        <v>#N/A</v>
      </c>
      <c r="BS24" s="40" t="e">
        <f>IF(BS$1,SUMIFS('IncStmt Data'!$H$2:$H$2051,'IncStmt Data'!$G$2:$G$2051,$A24,'IncStmt Data'!$A$2:$A$2051,BS$1),#N/A)</f>
        <v>#N/A</v>
      </c>
      <c r="BT24" s="40" t="e">
        <f>IF(BT$1,SUMIFS('IncStmt Data'!$H$2:$H$2051,'IncStmt Data'!$G$2:$G$2051,$A24,'IncStmt Data'!$A$2:$A$2051,BT$1),#N/A)</f>
        <v>#N/A</v>
      </c>
      <c r="BU24" s="40" t="e">
        <f>IF(BU$1,SUMIFS('IncStmt Data'!$H$2:$H$2051,'IncStmt Data'!$G$2:$G$2051,$A24,'IncStmt Data'!$A$2:$A$2051,BU$1),#N/A)</f>
        <v>#N/A</v>
      </c>
      <c r="BV24" s="40" t="e">
        <f>IF(BV$1,SUMIFS('IncStmt Data'!$H$2:$H$2051,'IncStmt Data'!$G$2:$G$2051,$A24,'IncStmt Data'!$A$2:$A$2051,BV$1),#N/A)</f>
        <v>#N/A</v>
      </c>
      <c r="BW24" s="40" t="e">
        <f>IF(BW$1,SUMIFS('IncStmt Data'!$H$2:$H$2051,'IncStmt Data'!$G$2:$G$2051,$A24,'IncStmt Data'!$A$2:$A$2051,BW$1),#N/A)</f>
        <v>#N/A</v>
      </c>
      <c r="BX24" s="40" t="e">
        <f>IF(BX$1,SUMIFS('IncStmt Data'!$H$2:$H$2051,'IncStmt Data'!$G$2:$G$2051,$A24,'IncStmt Data'!$A$2:$A$2051,BX$1),#N/A)</f>
        <v>#N/A</v>
      </c>
      <c r="BY24" s="40" t="e">
        <f>IF(BY$1,SUMIFS('IncStmt Data'!$H$2:$H$2051,'IncStmt Data'!$G$2:$G$2051,$A24,'IncStmt Data'!$A$2:$A$2051,BY$1),#N/A)</f>
        <v>#N/A</v>
      </c>
      <c r="BZ24" s="40" t="e">
        <f>IF(BZ$1,SUMIFS('IncStmt Data'!$H$2:$H$2051,'IncStmt Data'!$G$2:$G$2051,$A24,'IncStmt Data'!$A$2:$A$2051,BZ$1),#N/A)</f>
        <v>#N/A</v>
      </c>
      <c r="CA24" s="40" t="e">
        <f>IF(CA$1,SUMIFS('IncStmt Data'!$H$2:$H$2051,'IncStmt Data'!$G$2:$G$2051,$A24,'IncStmt Data'!$A$2:$A$2051,CA$1),#N/A)</f>
        <v>#N/A</v>
      </c>
      <c r="CB24" s="40" t="e">
        <f>IF(CB$1,SUMIFS('IncStmt Data'!$H$2:$H$2051,'IncStmt Data'!$G$2:$G$2051,$A24,'IncStmt Data'!$A$2:$A$2051,CB$1),#N/A)</f>
        <v>#N/A</v>
      </c>
      <c r="CC24" s="40" t="e">
        <f>IF(CC$1,SUMIFS('IncStmt Data'!$H$2:$H$2051,'IncStmt Data'!$G$2:$G$2051,$A24,'IncStmt Data'!$A$2:$A$2051,CC$1),#N/A)</f>
        <v>#N/A</v>
      </c>
      <c r="CD24" s="40" t="e">
        <f>IF(CD$1,SUMIFS('IncStmt Data'!$H$2:$H$2051,'IncStmt Data'!$G$2:$G$2051,$A24,'IncStmt Data'!$A$2:$A$2051,CD$1),#N/A)</f>
        <v>#N/A</v>
      </c>
      <c r="CE24" s="40" t="e">
        <f>IF(CE$1,SUMIFS('IncStmt Data'!$H$2:$H$2051,'IncStmt Data'!$G$2:$G$2051,$A24,'IncStmt Data'!$A$2:$A$2051,CE$1),#N/A)</f>
        <v>#N/A</v>
      </c>
      <c r="CF24" s="40" t="e">
        <f>IF(CF$1,SUMIFS('IncStmt Data'!$H$2:$H$2051,'IncStmt Data'!$G$2:$G$2051,$A24,'IncStmt Data'!$A$2:$A$2051,CF$1),#N/A)</f>
        <v>#N/A</v>
      </c>
      <c r="CG24" s="40" t="e">
        <f>IF(CG$1,SUMIFS('IncStmt Data'!$H$2:$H$2051,'IncStmt Data'!$G$2:$G$2051,$A24,'IncStmt Data'!$A$2:$A$2051,CG$1),#N/A)</f>
        <v>#N/A</v>
      </c>
      <c r="CH24" s="40" t="e">
        <f>IF(CH$1,SUMIFS('IncStmt Data'!$H$2:$H$2051,'IncStmt Data'!$G$2:$G$2051,$A24,'IncStmt Data'!$A$2:$A$2051,CH$1),#N/A)</f>
        <v>#N/A</v>
      </c>
      <c r="CI24" s="40" t="e">
        <f>IF(CI$1,SUMIFS('IncStmt Data'!$H$2:$H$2051,'IncStmt Data'!$G$2:$G$2051,$A24,'IncStmt Data'!$A$2:$A$2051,CI$1),#N/A)</f>
        <v>#N/A</v>
      </c>
      <c r="CJ24" s="40" t="e">
        <f>IF(CJ$1,SUMIFS('IncStmt Data'!$H$2:$H$2051,'IncStmt Data'!$G$2:$G$2051,$A24,'IncStmt Data'!$A$2:$A$2051,CJ$1),#N/A)</f>
        <v>#N/A</v>
      </c>
      <c r="CK24" s="40" t="e">
        <f>IF(CK$1,SUMIFS('IncStmt Data'!$H$2:$H$2051,'IncStmt Data'!$G$2:$G$2051,$A24,'IncStmt Data'!$A$2:$A$2051,CK$1),#N/A)</f>
        <v>#N/A</v>
      </c>
      <c r="CL24" s="40" t="e">
        <f>IF(CL$1,SUMIFS('IncStmt Data'!$H$2:$H$2051,'IncStmt Data'!$G$2:$G$2051,$A24,'IncStmt Data'!$A$2:$A$2051,CL$1),#N/A)</f>
        <v>#N/A</v>
      </c>
      <c r="CM24" s="40" t="e">
        <f>IF(CM$1,SUMIFS('IncStmt Data'!$H$2:$H$2051,'IncStmt Data'!$G$2:$G$2051,$A24,'IncStmt Data'!$A$2:$A$2051,CM$1),#N/A)</f>
        <v>#N/A</v>
      </c>
      <c r="CN24" s="40" t="e">
        <f>IF(CN$1,SUMIFS('IncStmt Data'!$H$2:$H$2051,'IncStmt Data'!$G$2:$G$2051,$A24,'IncStmt Data'!$A$2:$A$2051,CN$1),#N/A)</f>
        <v>#N/A</v>
      </c>
      <c r="CO24" s="40" t="e">
        <f>IF(CO$1,SUMIFS('IncStmt Data'!$H$2:$H$2051,'IncStmt Data'!$G$2:$G$2051,$A24,'IncStmt Data'!$A$2:$A$2051,CO$1),#N/A)</f>
        <v>#N/A</v>
      </c>
      <c r="CP24" s="40" t="e">
        <f>IF(CP$1,SUMIFS('IncStmt Data'!$H$2:$H$2051,'IncStmt Data'!$G$2:$G$2051,$A24,'IncStmt Data'!$A$2:$A$2051,CP$1),#N/A)</f>
        <v>#N/A</v>
      </c>
      <c r="CQ24" s="40" t="e">
        <f>IF(CQ$1,SUMIFS('IncStmt Data'!$H$2:$H$2051,'IncStmt Data'!$G$2:$G$2051,$A24,'IncStmt Data'!$A$2:$A$2051,CQ$1),#N/A)</f>
        <v>#N/A</v>
      </c>
      <c r="CR24" s="40" t="e">
        <f>IF(CR$1,SUMIFS('IncStmt Data'!$H$2:$H$2051,'IncStmt Data'!$G$2:$G$2051,$A24,'IncStmt Data'!$A$2:$A$2051,CR$1),#N/A)</f>
        <v>#N/A</v>
      </c>
      <c r="CS24" s="40" t="e">
        <f>IF(CS$1,SUMIFS('IncStmt Data'!$H$2:$H$2051,'IncStmt Data'!$G$2:$G$2051,$A24,'IncStmt Data'!$A$2:$A$2051,CS$1),#N/A)</f>
        <v>#N/A</v>
      </c>
      <c r="CT24" s="40" t="e">
        <f>IF(CT$1,SUMIFS('IncStmt Data'!$H$2:$H$2051,'IncStmt Data'!$G$2:$G$2051,$A24,'IncStmt Data'!$A$2:$A$2051,CT$1),#N/A)</f>
        <v>#N/A</v>
      </c>
      <c r="CU24" s="40" t="e">
        <f>IF(CU$1,SUMIFS('IncStmt Data'!$H$2:$H$2051,'IncStmt Data'!$G$2:$G$2051,$A24,'IncStmt Data'!$A$2:$A$2051,CU$1),#N/A)</f>
        <v>#N/A</v>
      </c>
      <c r="CV24" s="40" t="e">
        <f>IF(CV$1,SUMIFS('IncStmt Data'!$H$2:$H$2051,'IncStmt Data'!$G$2:$G$2051,$A24,'IncStmt Data'!$A$2:$A$2051,CV$1),#N/A)</f>
        <v>#N/A</v>
      </c>
      <c r="CW24" s="40" t="e">
        <f>IF(CW$1,SUMIFS('IncStmt Data'!$H$2:$H$2051,'IncStmt Data'!$G$2:$G$2051,$A24,'IncStmt Data'!$A$2:$A$2051,CW$1),#N/A)</f>
        <v>#N/A</v>
      </c>
      <c r="CX24" s="40" t="e">
        <f>IF(CX$1,SUMIFS('IncStmt Data'!$H$2:$H$2051,'IncStmt Data'!$G$2:$G$2051,$A24,'IncStmt Data'!$A$2:$A$2051,CX$1),#N/A)</f>
        <v>#N/A</v>
      </c>
      <c r="CY24" s="40" t="e">
        <f>IF(CY$1,SUMIFS('IncStmt Data'!$H$2:$H$2051,'IncStmt Data'!$G$2:$G$2051,$A24,'IncStmt Data'!$A$2:$A$2051,CY$1),#N/A)</f>
        <v>#N/A</v>
      </c>
      <c r="CZ24" s="40" t="e">
        <f>IF(CZ$1,SUMIFS('IncStmt Data'!$H$2:$H$2051,'IncStmt Data'!$G$2:$G$2051,$A24,'IncStmt Data'!$A$2:$A$2051,CZ$1),#N/A)</f>
        <v>#N/A</v>
      </c>
      <c r="DA24" s="40" t="e">
        <f>IF(DA$1,SUMIFS('IncStmt Data'!$H$2:$H$2051,'IncStmt Data'!$G$2:$G$2051,$A24,'IncStmt Data'!$A$2:$A$2051,DA$1),#N/A)</f>
        <v>#N/A</v>
      </c>
    </row>
    <row r="25" spans="1:105" s="40" customFormat="1" x14ac:dyDescent="0.2">
      <c r="A25" s="52" t="s">
        <v>32</v>
      </c>
      <c r="B25" s="40">
        <f>IF(B$1,SUMIFS('IncStmt Data'!$H$2:$H$2051,'IncStmt Data'!$G$2:$G$2051,$A25,'IncStmt Data'!$A$2:$A$2051,B$1),#N/A)</f>
        <v>43675</v>
      </c>
      <c r="C25" s="40">
        <f>IF(C$1,SUMIFS('IncStmt Data'!$H$2:$H$2051,'IncStmt Data'!$G$2:$G$2051,$A25,'IncStmt Data'!$A$2:$A$2051,C$1),#N/A)</f>
        <v>29439</v>
      </c>
      <c r="D25" s="40">
        <f>IF(D$1,SUMIFS('IncStmt Data'!$H$2:$H$2051,'IncStmt Data'!$G$2:$G$2051,$A25,'IncStmt Data'!$A$2:$A$2051,D$1),#N/A)</f>
        <v>65939</v>
      </c>
      <c r="E25" s="40">
        <f>IF(E$1,SUMIFS('IncStmt Data'!$H$2:$H$2051,'IncStmt Data'!$G$2:$G$2051,$A25,'IncStmt Data'!$A$2:$A$2051,E$1),#N/A)</f>
        <v>85679</v>
      </c>
      <c r="F25" s="40">
        <f>IF(F$1,SUMIFS('IncStmt Data'!$H$2:$H$2051,'IncStmt Data'!$G$2:$G$2051,$A25,'IncStmt Data'!$A$2:$A$2051,F$1),#N/A)</f>
        <v>85112</v>
      </c>
      <c r="G25" s="40">
        <f>IF(G$1,SUMIFS('IncStmt Data'!$H$2:$H$2051,'IncStmt Data'!$G$2:$G$2051,$A25,'IncStmt Data'!$A$2:$A$2051,G$1),#N/A)</f>
        <v>57494</v>
      </c>
      <c r="H25" s="40">
        <f>IF(H$1,SUMIFS('IncStmt Data'!$H$2:$H$2051,'IncStmt Data'!$G$2:$G$2051,$A25,'IncStmt Data'!$A$2:$A$2051,H$1),#N/A)</f>
        <v>44771</v>
      </c>
      <c r="I25" s="40">
        <f>IF(I$1,SUMIFS('IncStmt Data'!$H$2:$H$2051,'IncStmt Data'!$G$2:$G$2051,$A25,'IncStmt Data'!$A$2:$A$2051,I$1),#N/A)</f>
        <v>59165</v>
      </c>
      <c r="J25" s="40">
        <f>IF(J$1,SUMIFS('IncStmt Data'!$H$2:$H$2051,'IncStmt Data'!$G$2:$G$2051,$A25,'IncStmt Data'!$A$2:$A$2051,J$1),#N/A)</f>
        <v>75449</v>
      </c>
      <c r="K25" s="40">
        <f>IF(K$1,SUMIFS('IncStmt Data'!$H$2:$H$2051,'IncStmt Data'!$G$2:$G$2051,$A25,'IncStmt Data'!$A$2:$A$2051,K$1),#N/A)</f>
        <v>75713</v>
      </c>
      <c r="L25" s="40">
        <f>IF(L$1,SUMIFS('IncStmt Data'!$H$2:$H$2051,'IncStmt Data'!$G$2:$G$2051,$A25,'IncStmt Data'!$A$2:$A$2051,L$1),#N/A)</f>
        <v>61679</v>
      </c>
      <c r="M25" s="40">
        <f>IF(M$1,SUMIFS('IncStmt Data'!$H$2:$H$2051,'IncStmt Data'!$G$2:$G$2051,$A25,'IncStmt Data'!$A$2:$A$2051,M$1),#N/A)</f>
        <v>61603</v>
      </c>
      <c r="N25" s="40">
        <f>IF(N$1,SUMIFS('IncStmt Data'!$H$2:$H$2051,'IncStmt Data'!$G$2:$G$2051,$A25,'IncStmt Data'!$A$2:$A$2051,N$1),#N/A)</f>
        <v>134704</v>
      </c>
      <c r="O25" s="40">
        <f>IF(O$1,SUMIFS('IncStmt Data'!$H$2:$H$2051,'IncStmt Data'!$G$2:$G$2051,$A25,'IncStmt Data'!$A$2:$A$2051,O$1),#N/A)</f>
        <v>62237</v>
      </c>
      <c r="P25" s="40">
        <f>IF(P$1,SUMIFS('IncStmt Data'!$H$2:$H$2051,'IncStmt Data'!$G$2:$G$2051,$A25,'IncStmt Data'!$A$2:$A$2051,P$1),#N/A)</f>
        <v>60896</v>
      </c>
      <c r="Q25" s="40">
        <f>IF(Q$1,SUMIFS('IncStmt Data'!$H$2:$H$2051,'IncStmt Data'!$G$2:$G$2051,$A25,'IncStmt Data'!$A$2:$A$2051,Q$1),#N/A)</f>
        <v>61941</v>
      </c>
      <c r="R25" s="40">
        <f>IF(R$1,SUMIFS('IncStmt Data'!$H$2:$H$2051,'IncStmt Data'!$G$2:$G$2051,$A25,'IncStmt Data'!$A$2:$A$2051,R$1),#N/A)</f>
        <v>60997</v>
      </c>
      <c r="S25" s="40">
        <f>IF(S$1,SUMIFS('IncStmt Data'!$H$2:$H$2051,'IncStmt Data'!$G$2:$G$2051,$A25,'IncStmt Data'!$A$2:$A$2051,S$1),#N/A)</f>
        <v>64187</v>
      </c>
      <c r="T25" s="40">
        <f>IF(T$1,SUMIFS('IncStmt Data'!$H$2:$H$2051,'IncStmt Data'!$G$2:$G$2051,$A25,'IncStmt Data'!$A$2:$A$2051,T$1),#N/A)</f>
        <v>56502</v>
      </c>
      <c r="U25" s="40">
        <f>IF(U$1,SUMIFS('IncStmt Data'!$H$2:$H$2051,'IncStmt Data'!$G$2:$G$2051,$A25,'IncStmt Data'!$A$2:$A$2051,U$1),#N/A)</f>
        <v>59986</v>
      </c>
      <c r="V25" s="40">
        <f>IF(V$1,SUMIFS('IncStmt Data'!$H$2:$H$2051,'IncStmt Data'!$G$2:$G$2051,$A25,'IncStmt Data'!$A$2:$A$2051,V$1),#N/A)</f>
        <v>43177</v>
      </c>
      <c r="W25" s="40">
        <f>IF(W$1,SUMIFS('IncStmt Data'!$H$2:$H$2051,'IncStmt Data'!$G$2:$G$2051,$A25,'IncStmt Data'!$A$2:$A$2051,W$1),#N/A)</f>
        <v>61769</v>
      </c>
      <c r="X25" s="40">
        <f>IF(X$1,SUMIFS('IncStmt Data'!$H$2:$H$2051,'IncStmt Data'!$G$2:$G$2051,$A25,'IncStmt Data'!$A$2:$A$2051,X$1),#N/A)</f>
        <v>27628</v>
      </c>
      <c r="Y25" s="40">
        <f>IF(Y$1,SUMIFS('IncStmt Data'!$H$2:$H$2051,'IncStmt Data'!$G$2:$G$2051,$A25,'IncStmt Data'!$A$2:$A$2051,Y$1),#N/A)</f>
        <v>62905</v>
      </c>
      <c r="Z25" s="40">
        <f>IF(Z$1,SUMIFS('IncStmt Data'!$H$2:$H$2051,'IncStmt Data'!$G$2:$G$2051,$A25,'IncStmt Data'!$A$2:$A$2051,Z$1),#N/A)</f>
        <v>61730</v>
      </c>
      <c r="AA25" s="40">
        <f>IF(AA$1,SUMIFS('IncStmt Data'!$H$2:$H$2051,'IncStmt Data'!$G$2:$G$2051,$A25,'IncStmt Data'!$A$2:$A$2051,AA$1),#N/A)</f>
        <v>61108</v>
      </c>
      <c r="AB25" s="40">
        <f>IF(AB$1,SUMIFS('IncStmt Data'!$H$2:$H$2051,'IncStmt Data'!$G$2:$G$2051,$A25,'IncStmt Data'!$A$2:$A$2051,AB$1),#N/A)</f>
        <v>62859</v>
      </c>
      <c r="AC25" s="40">
        <v>85178</v>
      </c>
      <c r="AD25" s="40">
        <f>IF(AD$1,SUMIFS('IncStmt Data'!$H$2:$H$2051,'IncStmt Data'!$G$2:$G$2051,$A25,'IncStmt Data'!$A$2:$A$2051,AD$1),#N/A)</f>
        <v>61402</v>
      </c>
      <c r="AE25" s="40">
        <f>IF(AE$1,SUMIFS('IncStmt Data'!$H$2:$H$2051,'IncStmt Data'!$G$2:$G$2051,$A25,'IncStmt Data'!$A$2:$A$2051,AE$1),#N/A)</f>
        <v>79981</v>
      </c>
      <c r="AF25" s="40">
        <f>IF(AF$1,SUMIFS('IncStmt Data'!$H$2:$H$2051,'IncStmt Data'!$G$2:$G$2051,$A25,'IncStmt Data'!$A$2:$A$2051,AF$1),#N/A)</f>
        <v>43548</v>
      </c>
      <c r="AG25" s="40">
        <f>IF(AG$1,SUMIFS('IncStmt Data'!$H$2:$H$2051,'IncStmt Data'!$G$2:$G$2051,$A25,'IncStmt Data'!$A$2:$A$2051,AG$1),#N/A)</f>
        <v>65772</v>
      </c>
      <c r="AH25" s="40">
        <f>IF(AH$1,SUMIFS('IncStmt Data'!$H$2:$H$2051,'IncStmt Data'!$G$2:$G$2051,$A25,'IncStmt Data'!$A$2:$A$2051,AH$1),#N/A)</f>
        <v>49823</v>
      </c>
      <c r="AI25" s="40">
        <f>IF(AI$1,SUMIFS('IncStmt Data'!$H$2:$H$2051,'IncStmt Data'!$G$2:$G$2051,$A25,'IncStmt Data'!$A$2:$A$2051,AI$1),#N/A)</f>
        <v>60681</v>
      </c>
      <c r="AJ25" s="40">
        <f>IF(AJ$1,SUMIFS('IncStmt Data'!$H$2:$H$2051,'IncStmt Data'!$G$2:$G$2051,$A25,'IncStmt Data'!$A$2:$A$2051,AJ$1),#N/A)</f>
        <v>49171</v>
      </c>
      <c r="AK25" s="40">
        <f t="shared" si="3"/>
        <v>2183900</v>
      </c>
      <c r="AL25" s="40" t="e">
        <f>IF(AL$1,SUMIFS('IncStmt Data'!$H$2:$H$2051,'IncStmt Data'!$G$2:$G$2051,$A25,'IncStmt Data'!$A$2:$A$2051,AL$1),#N/A)</f>
        <v>#N/A</v>
      </c>
      <c r="AM25" s="40" t="e">
        <f>IF(AM$1,SUMIFS('IncStmt Data'!$H$2:$H$2051,'IncStmt Data'!$G$2:$G$2051,$A25,'IncStmt Data'!$A$2:$A$2051,AM$1),#N/A)</f>
        <v>#N/A</v>
      </c>
      <c r="AN25" s="40" t="e">
        <f>IF(AN$1,SUMIFS('IncStmt Data'!$H$2:$H$2051,'IncStmt Data'!$G$2:$G$2051,$A25,'IncStmt Data'!$A$2:$A$2051,AN$1),#N/A)</f>
        <v>#N/A</v>
      </c>
      <c r="AO25" s="40" t="e">
        <f>IF(AO$1,SUMIFS('IncStmt Data'!$H$2:$H$2051,'IncStmt Data'!$G$2:$G$2051,$A25,'IncStmt Data'!$A$2:$A$2051,AO$1),#N/A)</f>
        <v>#N/A</v>
      </c>
      <c r="AP25" s="40" t="e">
        <f>IF(AP$1,SUMIFS('IncStmt Data'!$H$2:$H$2051,'IncStmt Data'!$G$2:$G$2051,$A25,'IncStmt Data'!$A$2:$A$2051,AP$1),#N/A)</f>
        <v>#N/A</v>
      </c>
      <c r="AQ25" s="40" t="e">
        <f>IF(AQ$1,SUMIFS('IncStmt Data'!$H$2:$H$2051,'IncStmt Data'!$G$2:$G$2051,$A25,'IncStmt Data'!$A$2:$A$2051,AQ$1),#N/A)</f>
        <v>#N/A</v>
      </c>
      <c r="AR25" s="40" t="e">
        <f>IF(AR$1,SUMIFS('IncStmt Data'!$H$2:$H$2051,'IncStmt Data'!$G$2:$G$2051,$A25,'IncStmt Data'!$A$2:$A$2051,AR$1),#N/A)</f>
        <v>#N/A</v>
      </c>
      <c r="AS25" s="40" t="e">
        <f>IF(AS$1,SUMIFS('IncStmt Data'!$H$2:$H$2051,'IncStmt Data'!$G$2:$G$2051,$A25,'IncStmt Data'!$A$2:$A$2051,AS$1),#N/A)</f>
        <v>#N/A</v>
      </c>
      <c r="AT25" s="40" t="e">
        <f>IF(AT$1,SUMIFS('IncStmt Data'!$H$2:$H$2051,'IncStmt Data'!$G$2:$G$2051,$A25,'IncStmt Data'!$A$2:$A$2051,AT$1),#N/A)</f>
        <v>#N/A</v>
      </c>
      <c r="AU25" s="40" t="e">
        <f>IF(AU$1,SUMIFS('IncStmt Data'!$H$2:$H$2051,'IncStmt Data'!$G$2:$G$2051,$A25,'IncStmt Data'!$A$2:$A$2051,AU$1),#N/A)</f>
        <v>#N/A</v>
      </c>
      <c r="AV25" s="40" t="e">
        <f>IF(AV$1,SUMIFS('IncStmt Data'!$H$2:$H$2051,'IncStmt Data'!$G$2:$G$2051,$A25,'IncStmt Data'!$A$2:$A$2051,AV$1),#N/A)</f>
        <v>#N/A</v>
      </c>
      <c r="AW25" s="40" t="e">
        <f>IF(AW$1,SUMIFS('IncStmt Data'!$H$2:$H$2051,'IncStmt Data'!$G$2:$G$2051,$A25,'IncStmt Data'!$A$2:$A$2051,AW$1),#N/A)</f>
        <v>#N/A</v>
      </c>
      <c r="AX25" s="40" t="e">
        <f>IF(AX$1,SUMIFS('IncStmt Data'!$H$2:$H$2051,'IncStmt Data'!$G$2:$G$2051,$A25,'IncStmt Data'!$A$2:$A$2051,AX$1),#N/A)</f>
        <v>#N/A</v>
      </c>
      <c r="AY25" s="40" t="e">
        <f>IF(AY$1,SUMIFS('IncStmt Data'!$H$2:$H$2051,'IncStmt Data'!$G$2:$G$2051,$A25,'IncStmt Data'!$A$2:$A$2051,AY$1),#N/A)</f>
        <v>#N/A</v>
      </c>
      <c r="AZ25" s="40" t="e">
        <f>IF(AZ$1,SUMIFS('IncStmt Data'!$H$2:$H$2051,'IncStmt Data'!$G$2:$G$2051,$A25,'IncStmt Data'!$A$2:$A$2051,AZ$1),#N/A)</f>
        <v>#N/A</v>
      </c>
      <c r="BA25" s="40" t="e">
        <f>IF(BA$1,SUMIFS('IncStmt Data'!$H$2:$H$2051,'IncStmt Data'!$G$2:$G$2051,$A25,'IncStmt Data'!$A$2:$A$2051,BA$1),#N/A)</f>
        <v>#N/A</v>
      </c>
      <c r="BB25" s="40" t="e">
        <f>IF(BB$1,SUMIFS('IncStmt Data'!$H$2:$H$2051,'IncStmt Data'!$G$2:$G$2051,$A25,'IncStmt Data'!$A$2:$A$2051,BB$1),#N/A)</f>
        <v>#N/A</v>
      </c>
      <c r="BC25" s="40" t="e">
        <f>IF(BC$1,SUMIFS('IncStmt Data'!$H$2:$H$2051,'IncStmt Data'!$G$2:$G$2051,$A25,'IncStmt Data'!$A$2:$A$2051,BC$1),#N/A)</f>
        <v>#N/A</v>
      </c>
      <c r="BD25" s="40" t="e">
        <f>IF(BD$1,SUMIFS('IncStmt Data'!$H$2:$H$2051,'IncStmt Data'!$G$2:$G$2051,$A25,'IncStmt Data'!$A$2:$A$2051,BD$1),#N/A)</f>
        <v>#N/A</v>
      </c>
      <c r="BE25" s="40" t="e">
        <f>IF(BE$1,SUMIFS('IncStmt Data'!$H$2:$H$2051,'IncStmt Data'!$G$2:$G$2051,$A25,'IncStmt Data'!$A$2:$A$2051,BE$1),#N/A)</f>
        <v>#N/A</v>
      </c>
      <c r="BF25" s="40" t="e">
        <f>IF(BF$1,SUMIFS('IncStmt Data'!$H$2:$H$2051,'IncStmt Data'!$G$2:$G$2051,$A25,'IncStmt Data'!$A$2:$A$2051,BF$1),#N/A)</f>
        <v>#N/A</v>
      </c>
      <c r="BG25" s="40" t="e">
        <f>IF(BG$1,SUMIFS('IncStmt Data'!$H$2:$H$2051,'IncStmt Data'!$G$2:$G$2051,$A25,'IncStmt Data'!$A$2:$A$2051,BG$1),#N/A)</f>
        <v>#N/A</v>
      </c>
      <c r="BH25" s="40" t="e">
        <f>IF(BH$1,SUMIFS('IncStmt Data'!$H$2:$H$2051,'IncStmt Data'!$G$2:$G$2051,$A25,'IncStmt Data'!$A$2:$A$2051,BH$1),#N/A)</f>
        <v>#N/A</v>
      </c>
      <c r="BI25" s="40" t="e">
        <f>IF(BI$1,SUMIFS('IncStmt Data'!$H$2:$H$2051,'IncStmt Data'!$G$2:$G$2051,$A25,'IncStmt Data'!$A$2:$A$2051,BI$1),#N/A)</f>
        <v>#N/A</v>
      </c>
      <c r="BJ25" s="40" t="e">
        <f>IF(BJ$1,SUMIFS('IncStmt Data'!$H$2:$H$2051,'IncStmt Data'!$G$2:$G$2051,$A25,'IncStmt Data'!$A$2:$A$2051,BJ$1),#N/A)</f>
        <v>#N/A</v>
      </c>
      <c r="BK25" s="40" t="e">
        <f>IF(BK$1,SUMIFS('IncStmt Data'!$H$2:$H$2051,'IncStmt Data'!$G$2:$G$2051,$A25,'IncStmt Data'!$A$2:$A$2051,BK$1),#N/A)</f>
        <v>#N/A</v>
      </c>
      <c r="BL25" s="40" t="e">
        <f>IF(BL$1,SUMIFS('IncStmt Data'!$H$2:$H$2051,'IncStmt Data'!$G$2:$G$2051,$A25,'IncStmt Data'!$A$2:$A$2051,BL$1),#N/A)</f>
        <v>#N/A</v>
      </c>
      <c r="BM25" s="40" t="e">
        <f>IF(BM$1,SUMIFS('IncStmt Data'!$H$2:$H$2051,'IncStmt Data'!$G$2:$G$2051,$A25,'IncStmt Data'!$A$2:$A$2051,BM$1),#N/A)</f>
        <v>#N/A</v>
      </c>
      <c r="BN25" s="40" t="e">
        <f>IF(BN$1,SUMIFS('IncStmt Data'!$H$2:$H$2051,'IncStmt Data'!$G$2:$G$2051,$A25,'IncStmt Data'!$A$2:$A$2051,BN$1),#N/A)</f>
        <v>#N/A</v>
      </c>
      <c r="BO25" s="40" t="e">
        <f>IF(BO$1,SUMIFS('IncStmt Data'!$H$2:$H$2051,'IncStmt Data'!$G$2:$G$2051,$A25,'IncStmt Data'!$A$2:$A$2051,BO$1),#N/A)</f>
        <v>#N/A</v>
      </c>
      <c r="BP25" s="40" t="e">
        <f>IF(BP$1,SUMIFS('IncStmt Data'!$H$2:$H$2051,'IncStmt Data'!$G$2:$G$2051,$A25,'IncStmt Data'!$A$2:$A$2051,BP$1),#N/A)</f>
        <v>#N/A</v>
      </c>
      <c r="BQ25" s="40" t="e">
        <f>IF(BQ$1,SUMIFS('IncStmt Data'!$H$2:$H$2051,'IncStmt Data'!$G$2:$G$2051,$A25,'IncStmt Data'!$A$2:$A$2051,BQ$1),#N/A)</f>
        <v>#N/A</v>
      </c>
      <c r="BR25" s="40" t="e">
        <f>IF(BR$1,SUMIFS('IncStmt Data'!$H$2:$H$2051,'IncStmt Data'!$G$2:$G$2051,$A25,'IncStmt Data'!$A$2:$A$2051,BR$1),#N/A)</f>
        <v>#N/A</v>
      </c>
      <c r="BS25" s="40" t="e">
        <f>IF(BS$1,SUMIFS('IncStmt Data'!$H$2:$H$2051,'IncStmt Data'!$G$2:$G$2051,$A25,'IncStmt Data'!$A$2:$A$2051,BS$1),#N/A)</f>
        <v>#N/A</v>
      </c>
      <c r="BT25" s="40" t="e">
        <f>IF(BT$1,SUMIFS('IncStmt Data'!$H$2:$H$2051,'IncStmt Data'!$G$2:$G$2051,$A25,'IncStmt Data'!$A$2:$A$2051,BT$1),#N/A)</f>
        <v>#N/A</v>
      </c>
      <c r="BU25" s="40" t="e">
        <f>IF(BU$1,SUMIFS('IncStmt Data'!$H$2:$H$2051,'IncStmt Data'!$G$2:$G$2051,$A25,'IncStmt Data'!$A$2:$A$2051,BU$1),#N/A)</f>
        <v>#N/A</v>
      </c>
      <c r="BV25" s="40" t="e">
        <f>IF(BV$1,SUMIFS('IncStmt Data'!$H$2:$H$2051,'IncStmt Data'!$G$2:$G$2051,$A25,'IncStmt Data'!$A$2:$A$2051,BV$1),#N/A)</f>
        <v>#N/A</v>
      </c>
      <c r="BW25" s="40" t="e">
        <f>IF(BW$1,SUMIFS('IncStmt Data'!$H$2:$H$2051,'IncStmt Data'!$G$2:$G$2051,$A25,'IncStmt Data'!$A$2:$A$2051,BW$1),#N/A)</f>
        <v>#N/A</v>
      </c>
      <c r="BX25" s="40" t="e">
        <f>IF(BX$1,SUMIFS('IncStmt Data'!$H$2:$H$2051,'IncStmt Data'!$G$2:$G$2051,$A25,'IncStmt Data'!$A$2:$A$2051,BX$1),#N/A)</f>
        <v>#N/A</v>
      </c>
      <c r="BY25" s="40" t="e">
        <f>IF(BY$1,SUMIFS('IncStmt Data'!$H$2:$H$2051,'IncStmt Data'!$G$2:$G$2051,$A25,'IncStmt Data'!$A$2:$A$2051,BY$1),#N/A)</f>
        <v>#N/A</v>
      </c>
      <c r="BZ25" s="40" t="e">
        <f>IF(BZ$1,SUMIFS('IncStmt Data'!$H$2:$H$2051,'IncStmt Data'!$G$2:$G$2051,$A25,'IncStmt Data'!$A$2:$A$2051,BZ$1),#N/A)</f>
        <v>#N/A</v>
      </c>
      <c r="CA25" s="40" t="e">
        <f>IF(CA$1,SUMIFS('IncStmt Data'!$H$2:$H$2051,'IncStmt Data'!$G$2:$G$2051,$A25,'IncStmt Data'!$A$2:$A$2051,CA$1),#N/A)</f>
        <v>#N/A</v>
      </c>
      <c r="CB25" s="40" t="e">
        <f>IF(CB$1,SUMIFS('IncStmt Data'!$H$2:$H$2051,'IncStmt Data'!$G$2:$G$2051,$A25,'IncStmt Data'!$A$2:$A$2051,CB$1),#N/A)</f>
        <v>#N/A</v>
      </c>
      <c r="CC25" s="40" t="e">
        <f>IF(CC$1,SUMIFS('IncStmt Data'!$H$2:$H$2051,'IncStmt Data'!$G$2:$G$2051,$A25,'IncStmt Data'!$A$2:$A$2051,CC$1),#N/A)</f>
        <v>#N/A</v>
      </c>
      <c r="CD25" s="40" t="e">
        <f>IF(CD$1,SUMIFS('IncStmt Data'!$H$2:$H$2051,'IncStmt Data'!$G$2:$G$2051,$A25,'IncStmt Data'!$A$2:$A$2051,CD$1),#N/A)</f>
        <v>#N/A</v>
      </c>
      <c r="CE25" s="40" t="e">
        <f>IF(CE$1,SUMIFS('IncStmt Data'!$H$2:$H$2051,'IncStmt Data'!$G$2:$G$2051,$A25,'IncStmt Data'!$A$2:$A$2051,CE$1),#N/A)</f>
        <v>#N/A</v>
      </c>
      <c r="CF25" s="40" t="e">
        <f>IF(CF$1,SUMIFS('IncStmt Data'!$H$2:$H$2051,'IncStmt Data'!$G$2:$G$2051,$A25,'IncStmt Data'!$A$2:$A$2051,CF$1),#N/A)</f>
        <v>#N/A</v>
      </c>
      <c r="CG25" s="40" t="e">
        <f>IF(CG$1,SUMIFS('IncStmt Data'!$H$2:$H$2051,'IncStmt Data'!$G$2:$G$2051,$A25,'IncStmt Data'!$A$2:$A$2051,CG$1),#N/A)</f>
        <v>#N/A</v>
      </c>
      <c r="CH25" s="40" t="e">
        <f>IF(CH$1,SUMIFS('IncStmt Data'!$H$2:$H$2051,'IncStmt Data'!$G$2:$G$2051,$A25,'IncStmt Data'!$A$2:$A$2051,CH$1),#N/A)</f>
        <v>#N/A</v>
      </c>
      <c r="CI25" s="40" t="e">
        <f>IF(CI$1,SUMIFS('IncStmt Data'!$H$2:$H$2051,'IncStmt Data'!$G$2:$G$2051,$A25,'IncStmt Data'!$A$2:$A$2051,CI$1),#N/A)</f>
        <v>#N/A</v>
      </c>
      <c r="CJ25" s="40" t="e">
        <f>IF(CJ$1,SUMIFS('IncStmt Data'!$H$2:$H$2051,'IncStmt Data'!$G$2:$G$2051,$A25,'IncStmt Data'!$A$2:$A$2051,CJ$1),#N/A)</f>
        <v>#N/A</v>
      </c>
      <c r="CK25" s="40" t="e">
        <f>IF(CK$1,SUMIFS('IncStmt Data'!$H$2:$H$2051,'IncStmt Data'!$G$2:$G$2051,$A25,'IncStmt Data'!$A$2:$A$2051,CK$1),#N/A)</f>
        <v>#N/A</v>
      </c>
      <c r="CL25" s="40" t="e">
        <f>IF(CL$1,SUMIFS('IncStmt Data'!$H$2:$H$2051,'IncStmt Data'!$G$2:$G$2051,$A25,'IncStmt Data'!$A$2:$A$2051,CL$1),#N/A)</f>
        <v>#N/A</v>
      </c>
      <c r="CM25" s="40" t="e">
        <f>IF(CM$1,SUMIFS('IncStmt Data'!$H$2:$H$2051,'IncStmt Data'!$G$2:$G$2051,$A25,'IncStmt Data'!$A$2:$A$2051,CM$1),#N/A)</f>
        <v>#N/A</v>
      </c>
      <c r="CN25" s="40" t="e">
        <f>IF(CN$1,SUMIFS('IncStmt Data'!$H$2:$H$2051,'IncStmt Data'!$G$2:$G$2051,$A25,'IncStmt Data'!$A$2:$A$2051,CN$1),#N/A)</f>
        <v>#N/A</v>
      </c>
      <c r="CO25" s="40" t="e">
        <f>IF(CO$1,SUMIFS('IncStmt Data'!$H$2:$H$2051,'IncStmt Data'!$G$2:$G$2051,$A25,'IncStmt Data'!$A$2:$A$2051,CO$1),#N/A)</f>
        <v>#N/A</v>
      </c>
      <c r="CP25" s="40" t="e">
        <f>IF(CP$1,SUMIFS('IncStmt Data'!$H$2:$H$2051,'IncStmt Data'!$G$2:$G$2051,$A25,'IncStmt Data'!$A$2:$A$2051,CP$1),#N/A)</f>
        <v>#N/A</v>
      </c>
      <c r="CQ25" s="40" t="e">
        <f>IF(CQ$1,SUMIFS('IncStmt Data'!$H$2:$H$2051,'IncStmt Data'!$G$2:$G$2051,$A25,'IncStmt Data'!$A$2:$A$2051,CQ$1),#N/A)</f>
        <v>#N/A</v>
      </c>
      <c r="CR25" s="40" t="e">
        <f>IF(CR$1,SUMIFS('IncStmt Data'!$H$2:$H$2051,'IncStmt Data'!$G$2:$G$2051,$A25,'IncStmt Data'!$A$2:$A$2051,CR$1),#N/A)</f>
        <v>#N/A</v>
      </c>
      <c r="CS25" s="40" t="e">
        <f>IF(CS$1,SUMIFS('IncStmt Data'!$H$2:$H$2051,'IncStmt Data'!$G$2:$G$2051,$A25,'IncStmt Data'!$A$2:$A$2051,CS$1),#N/A)</f>
        <v>#N/A</v>
      </c>
      <c r="CT25" s="40" t="e">
        <f>IF(CT$1,SUMIFS('IncStmt Data'!$H$2:$H$2051,'IncStmt Data'!$G$2:$G$2051,$A25,'IncStmt Data'!$A$2:$A$2051,CT$1),#N/A)</f>
        <v>#N/A</v>
      </c>
      <c r="CU25" s="40" t="e">
        <f>IF(CU$1,SUMIFS('IncStmt Data'!$H$2:$H$2051,'IncStmt Data'!$G$2:$G$2051,$A25,'IncStmt Data'!$A$2:$A$2051,CU$1),#N/A)</f>
        <v>#N/A</v>
      </c>
      <c r="CV25" s="40" t="e">
        <f>IF(CV$1,SUMIFS('IncStmt Data'!$H$2:$H$2051,'IncStmt Data'!$G$2:$G$2051,$A25,'IncStmt Data'!$A$2:$A$2051,CV$1),#N/A)</f>
        <v>#N/A</v>
      </c>
      <c r="CW25" s="40" t="e">
        <f>IF(CW$1,SUMIFS('IncStmt Data'!$H$2:$H$2051,'IncStmt Data'!$G$2:$G$2051,$A25,'IncStmt Data'!$A$2:$A$2051,CW$1),#N/A)</f>
        <v>#N/A</v>
      </c>
      <c r="CX25" s="40" t="e">
        <f>IF(CX$1,SUMIFS('IncStmt Data'!$H$2:$H$2051,'IncStmt Data'!$G$2:$G$2051,$A25,'IncStmt Data'!$A$2:$A$2051,CX$1),#N/A)</f>
        <v>#N/A</v>
      </c>
      <c r="CY25" s="40" t="e">
        <f>IF(CY$1,SUMIFS('IncStmt Data'!$H$2:$H$2051,'IncStmt Data'!$G$2:$G$2051,$A25,'IncStmt Data'!$A$2:$A$2051,CY$1),#N/A)</f>
        <v>#N/A</v>
      </c>
      <c r="CZ25" s="40" t="e">
        <f>IF(CZ$1,SUMIFS('IncStmt Data'!$H$2:$H$2051,'IncStmt Data'!$G$2:$G$2051,$A25,'IncStmt Data'!$A$2:$A$2051,CZ$1),#N/A)</f>
        <v>#N/A</v>
      </c>
      <c r="DA25" s="40" t="e">
        <f>IF(DA$1,SUMIFS('IncStmt Data'!$H$2:$H$2051,'IncStmt Data'!$G$2:$G$2051,$A25,'IncStmt Data'!$A$2:$A$2051,DA$1),#N/A)</f>
        <v>#N/A</v>
      </c>
    </row>
    <row r="26" spans="1:105" s="40" customFormat="1" x14ac:dyDescent="0.2">
      <c r="A26" s="54" t="s">
        <v>31</v>
      </c>
      <c r="B26" s="40">
        <f>IF(B$1,SUMIFS('IncStmt Data'!$H$2:$H$2051,'IncStmt Data'!$G$2:$G$2051,$A26,'IncStmt Data'!$A$2:$A$2051,B$1),#N/A)</f>
        <v>77406</v>
      </c>
      <c r="C26" s="40">
        <f>IF(C$1,SUMIFS('IncStmt Data'!$H$2:$H$2051,'IncStmt Data'!$G$2:$G$2051,$A26,'IncStmt Data'!$A$2:$A$2051,C$1),#N/A)</f>
        <v>87731</v>
      </c>
      <c r="D26" s="40">
        <f>IF(D$1,SUMIFS('IncStmt Data'!$H$2:$H$2051,'IncStmt Data'!$G$2:$G$2051,$A26,'IncStmt Data'!$A$2:$A$2051,D$1),#N/A)</f>
        <v>106475</v>
      </c>
      <c r="E26" s="40">
        <f>IF(E$1,SUMIFS('IncStmt Data'!$H$2:$H$2051,'IncStmt Data'!$G$2:$G$2051,$A26,'IncStmt Data'!$A$2:$A$2051,E$1),#N/A)</f>
        <v>121604</v>
      </c>
      <c r="F26" s="40">
        <f>IF(F$1,SUMIFS('IncStmt Data'!$H$2:$H$2051,'IncStmt Data'!$G$2:$G$2051,$A26,'IncStmt Data'!$A$2:$A$2051,F$1),#N/A)</f>
        <v>397236</v>
      </c>
      <c r="G26" s="40">
        <f>IF(G$1,SUMIFS('IncStmt Data'!$H$2:$H$2051,'IncStmt Data'!$G$2:$G$2051,$A26,'IncStmt Data'!$A$2:$A$2051,G$1),#N/A)</f>
        <v>175144</v>
      </c>
      <c r="H26" s="40">
        <f>IF(H$1,SUMIFS('IncStmt Data'!$H$2:$H$2051,'IncStmt Data'!$G$2:$G$2051,$A26,'IncStmt Data'!$A$2:$A$2051,H$1),#N/A)</f>
        <v>91603</v>
      </c>
      <c r="I26" s="40">
        <f>IF(I$1,SUMIFS('IncStmt Data'!$H$2:$H$2051,'IncStmt Data'!$G$2:$G$2051,$A26,'IncStmt Data'!$A$2:$A$2051,I$1),#N/A)</f>
        <v>216862</v>
      </c>
      <c r="J26" s="40">
        <f>IF(J$1,SUMIFS('IncStmt Data'!$H$2:$H$2051,'IncStmt Data'!$G$2:$G$2051,$A26,'IncStmt Data'!$A$2:$A$2051,J$1),#N/A)</f>
        <v>740691</v>
      </c>
      <c r="K26" s="40">
        <f>IF(K$1,SUMIFS('IncStmt Data'!$H$2:$H$2051,'IncStmt Data'!$G$2:$G$2051,$A26,'IncStmt Data'!$A$2:$A$2051,K$1),#N/A)</f>
        <v>752964</v>
      </c>
      <c r="L26" s="40">
        <f>IF(L$1,SUMIFS('IncStmt Data'!$H$2:$H$2051,'IncStmt Data'!$G$2:$G$2051,$A26,'IncStmt Data'!$A$2:$A$2051,L$1),#N/A)</f>
        <v>556153</v>
      </c>
      <c r="M26" s="40">
        <f>IF(M$1,SUMIFS('IncStmt Data'!$H$2:$H$2051,'IncStmt Data'!$G$2:$G$2051,$A26,'IncStmt Data'!$A$2:$A$2051,M$1),#N/A)</f>
        <v>323029</v>
      </c>
      <c r="N26" s="40">
        <f>IF(N$1,SUMIFS('IncStmt Data'!$H$2:$H$2051,'IncStmt Data'!$G$2:$G$2051,$A26,'IncStmt Data'!$A$2:$A$2051,N$1),#N/A)</f>
        <v>1580698</v>
      </c>
      <c r="O26" s="40">
        <f>IF(O$1,SUMIFS('IncStmt Data'!$H$2:$H$2051,'IncStmt Data'!$G$2:$G$2051,$A26,'IncStmt Data'!$A$2:$A$2051,O$1),#N/A)</f>
        <v>587578</v>
      </c>
      <c r="P26" s="40">
        <f>IF(P$1,SUMIFS('IncStmt Data'!$H$2:$H$2051,'IncStmt Data'!$G$2:$G$2051,$A26,'IncStmt Data'!$A$2:$A$2051,P$1),#N/A)</f>
        <v>293280</v>
      </c>
      <c r="Q26" s="40">
        <f>IF(Q$1,SUMIFS('IncStmt Data'!$H$2:$H$2051,'IncStmt Data'!$G$2:$G$2051,$A26,'IncStmt Data'!$A$2:$A$2051,Q$1),#N/A)</f>
        <v>507020</v>
      </c>
      <c r="R26" s="40">
        <f>IF(R$1,SUMIFS('IncStmt Data'!$H$2:$H$2051,'IncStmt Data'!$G$2:$G$2051,$A26,'IncStmt Data'!$A$2:$A$2051,R$1),#N/A)</f>
        <v>182590</v>
      </c>
      <c r="S26" s="40">
        <f>IF(S$1,SUMIFS('IncStmt Data'!$H$2:$H$2051,'IncStmt Data'!$G$2:$G$2051,$A26,'IncStmt Data'!$A$2:$A$2051,S$1),#N/A)</f>
        <v>350675</v>
      </c>
      <c r="T26" s="40">
        <f>IF(T$1,SUMIFS('IncStmt Data'!$H$2:$H$2051,'IncStmt Data'!$G$2:$G$2051,$A26,'IncStmt Data'!$A$2:$A$2051,T$1),#N/A)</f>
        <v>116373</v>
      </c>
      <c r="U26" s="40">
        <f>IF(U$1,SUMIFS('IncStmt Data'!$H$2:$H$2051,'IncStmt Data'!$G$2:$G$2051,$A26,'IncStmt Data'!$A$2:$A$2051,U$1),#N/A)</f>
        <v>214941</v>
      </c>
      <c r="V26" s="40">
        <f>IF(V$1,SUMIFS('IncStmt Data'!$H$2:$H$2051,'IncStmt Data'!$G$2:$G$2051,$A26,'IncStmt Data'!$A$2:$A$2051,V$1),#N/A)</f>
        <v>166588</v>
      </c>
      <c r="W26" s="40">
        <f>IF(W$1,SUMIFS('IncStmt Data'!$H$2:$H$2051,'IncStmt Data'!$G$2:$G$2051,$A26,'IncStmt Data'!$A$2:$A$2051,W$1),#N/A)</f>
        <v>296537</v>
      </c>
      <c r="X26" s="40">
        <f>IF(X$1,SUMIFS('IncStmt Data'!$H$2:$H$2051,'IncStmt Data'!$G$2:$G$2051,$A26,'IncStmt Data'!$A$2:$A$2051,X$1),#N/A)</f>
        <v>74703</v>
      </c>
      <c r="Y26" s="40">
        <f>IF(Y$1,SUMIFS('IncStmt Data'!$H$2:$H$2051,'IncStmt Data'!$G$2:$G$2051,$A26,'IncStmt Data'!$A$2:$A$2051,Y$1),#N/A)</f>
        <v>336504</v>
      </c>
      <c r="Z26" s="40">
        <f>IF(Z$1,SUMIFS('IncStmt Data'!$H$2:$H$2051,'IncStmt Data'!$G$2:$G$2051,$A26,'IncStmt Data'!$A$2:$A$2051,Z$1),#N/A)</f>
        <v>350249</v>
      </c>
      <c r="AA26" s="40">
        <f>IF(AA$1,SUMIFS('IncStmt Data'!$H$2:$H$2051,'IncStmt Data'!$G$2:$G$2051,$A26,'IncStmt Data'!$A$2:$A$2051,AA$1),#N/A)</f>
        <v>209660</v>
      </c>
      <c r="AB26" s="40">
        <f>IF(AB$1,SUMIFS('IncStmt Data'!$H$2:$H$2051,'IncStmt Data'!$G$2:$G$2051,$A26,'IncStmt Data'!$A$2:$A$2051,AB$1),#N/A)</f>
        <v>301452</v>
      </c>
      <c r="AC26" s="40">
        <f>171215+58243</f>
        <v>229458</v>
      </c>
      <c r="AD26" s="40">
        <f>IF(AD$1,SUMIFS('IncStmt Data'!$H$2:$H$2051,'IncStmt Data'!$G$2:$G$2051,$A26,'IncStmt Data'!$A$2:$A$2051,AD$1),#N/A)</f>
        <v>332656</v>
      </c>
      <c r="AE26" s="40">
        <f>IF(AE$1,SUMIFS('IncStmt Data'!$H$2:$H$2051,'IncStmt Data'!$G$2:$G$2051,$A26,'IncStmt Data'!$A$2:$A$2051,AE$1),#N/A)</f>
        <v>417486</v>
      </c>
      <c r="AF26" s="40">
        <f>IF(AF$1,SUMIFS('IncStmt Data'!$H$2:$H$2051,'IncStmt Data'!$G$2:$G$2051,$A26,'IncStmt Data'!$A$2:$A$2051,AF$1),#N/A)</f>
        <v>203121</v>
      </c>
      <c r="AG26" s="40">
        <f>IF(AG$1,SUMIFS('IncStmt Data'!$H$2:$H$2051,'IncStmt Data'!$G$2:$G$2051,$A26,'IncStmt Data'!$A$2:$A$2051,AG$1),#N/A)</f>
        <v>303534</v>
      </c>
      <c r="AH26" s="40">
        <f>IF(AH$1,SUMIFS('IncStmt Data'!$H$2:$H$2051,'IncStmt Data'!$G$2:$G$2051,$A26,'IncStmt Data'!$A$2:$A$2051,AH$1),#N/A)</f>
        <v>162597</v>
      </c>
      <c r="AI26" s="40">
        <f>IF(AI$1,SUMIFS('IncStmt Data'!$H$2:$H$2051,'IncStmt Data'!$G$2:$G$2051,$A26,'IncStmt Data'!$A$2:$A$2051,AI$1),#N/A)</f>
        <v>137566</v>
      </c>
      <c r="AJ26" s="40">
        <f>IF(AJ$1,SUMIFS('IncStmt Data'!$H$2:$H$2051,'IncStmt Data'!$G$2:$G$2051,$A26,'IncStmt Data'!$A$2:$A$2051,AJ$1),#N/A)</f>
        <v>122428</v>
      </c>
      <c r="AK26" s="40">
        <f t="shared" si="3"/>
        <v>11124592</v>
      </c>
      <c r="AL26" s="40" t="e">
        <f>IF(AL$1,SUMIFS('IncStmt Data'!$H$2:$H$2051,'IncStmt Data'!$G$2:$G$2051,$A26,'IncStmt Data'!$A$2:$A$2051,AL$1),#N/A)</f>
        <v>#N/A</v>
      </c>
      <c r="AM26" s="40" t="e">
        <f>IF(AM$1,SUMIFS('IncStmt Data'!$H$2:$H$2051,'IncStmt Data'!$G$2:$G$2051,$A26,'IncStmt Data'!$A$2:$A$2051,AM$1),#N/A)</f>
        <v>#N/A</v>
      </c>
      <c r="AN26" s="40" t="e">
        <f>IF(AN$1,SUMIFS('IncStmt Data'!$H$2:$H$2051,'IncStmt Data'!$G$2:$G$2051,$A26,'IncStmt Data'!$A$2:$A$2051,AN$1),#N/A)</f>
        <v>#N/A</v>
      </c>
      <c r="AO26" s="40" t="e">
        <f>IF(AO$1,SUMIFS('IncStmt Data'!$H$2:$H$2051,'IncStmt Data'!$G$2:$G$2051,$A26,'IncStmt Data'!$A$2:$A$2051,AO$1),#N/A)</f>
        <v>#N/A</v>
      </c>
      <c r="AP26" s="40" t="e">
        <f>IF(AP$1,SUMIFS('IncStmt Data'!$H$2:$H$2051,'IncStmt Data'!$G$2:$G$2051,$A26,'IncStmt Data'!$A$2:$A$2051,AP$1),#N/A)</f>
        <v>#N/A</v>
      </c>
      <c r="AQ26" s="40" t="e">
        <f>IF(AQ$1,SUMIFS('IncStmt Data'!$H$2:$H$2051,'IncStmt Data'!$G$2:$G$2051,$A26,'IncStmt Data'!$A$2:$A$2051,AQ$1),#N/A)</f>
        <v>#N/A</v>
      </c>
      <c r="AR26" s="40" t="e">
        <f>IF(AR$1,SUMIFS('IncStmt Data'!$H$2:$H$2051,'IncStmt Data'!$G$2:$G$2051,$A26,'IncStmt Data'!$A$2:$A$2051,AR$1),#N/A)</f>
        <v>#N/A</v>
      </c>
      <c r="AS26" s="40" t="e">
        <f>IF(AS$1,SUMIFS('IncStmt Data'!$H$2:$H$2051,'IncStmt Data'!$G$2:$G$2051,$A26,'IncStmt Data'!$A$2:$A$2051,AS$1),#N/A)</f>
        <v>#N/A</v>
      </c>
      <c r="AT26" s="40" t="e">
        <f>IF(AT$1,SUMIFS('IncStmt Data'!$H$2:$H$2051,'IncStmt Data'!$G$2:$G$2051,$A26,'IncStmt Data'!$A$2:$A$2051,AT$1),#N/A)</f>
        <v>#N/A</v>
      </c>
      <c r="AU26" s="40" t="e">
        <f>IF(AU$1,SUMIFS('IncStmt Data'!$H$2:$H$2051,'IncStmt Data'!$G$2:$G$2051,$A26,'IncStmt Data'!$A$2:$A$2051,AU$1),#N/A)</f>
        <v>#N/A</v>
      </c>
      <c r="AV26" s="40" t="e">
        <f>IF(AV$1,SUMIFS('IncStmt Data'!$H$2:$H$2051,'IncStmt Data'!$G$2:$G$2051,$A26,'IncStmt Data'!$A$2:$A$2051,AV$1),#N/A)</f>
        <v>#N/A</v>
      </c>
      <c r="AW26" s="40" t="e">
        <f>IF(AW$1,SUMIFS('IncStmt Data'!$H$2:$H$2051,'IncStmt Data'!$G$2:$G$2051,$A26,'IncStmt Data'!$A$2:$A$2051,AW$1),#N/A)</f>
        <v>#N/A</v>
      </c>
      <c r="AX26" s="40" t="e">
        <f>IF(AX$1,SUMIFS('IncStmt Data'!$H$2:$H$2051,'IncStmt Data'!$G$2:$G$2051,$A26,'IncStmt Data'!$A$2:$A$2051,AX$1),#N/A)</f>
        <v>#N/A</v>
      </c>
      <c r="AY26" s="40" t="e">
        <f>IF(AY$1,SUMIFS('IncStmt Data'!$H$2:$H$2051,'IncStmt Data'!$G$2:$G$2051,$A26,'IncStmt Data'!$A$2:$A$2051,AY$1),#N/A)</f>
        <v>#N/A</v>
      </c>
      <c r="AZ26" s="40" t="e">
        <f>IF(AZ$1,SUMIFS('IncStmt Data'!$H$2:$H$2051,'IncStmt Data'!$G$2:$G$2051,$A26,'IncStmt Data'!$A$2:$A$2051,AZ$1),#N/A)</f>
        <v>#N/A</v>
      </c>
      <c r="BA26" s="40" t="e">
        <f>IF(BA$1,SUMIFS('IncStmt Data'!$H$2:$H$2051,'IncStmt Data'!$G$2:$G$2051,$A26,'IncStmt Data'!$A$2:$A$2051,BA$1),#N/A)</f>
        <v>#N/A</v>
      </c>
      <c r="BB26" s="40" t="e">
        <f>IF(BB$1,SUMIFS('IncStmt Data'!$H$2:$H$2051,'IncStmt Data'!$G$2:$G$2051,$A26,'IncStmt Data'!$A$2:$A$2051,BB$1),#N/A)</f>
        <v>#N/A</v>
      </c>
      <c r="BC26" s="40" t="e">
        <f>IF(BC$1,SUMIFS('IncStmt Data'!$H$2:$H$2051,'IncStmt Data'!$G$2:$G$2051,$A26,'IncStmt Data'!$A$2:$A$2051,BC$1),#N/A)</f>
        <v>#N/A</v>
      </c>
      <c r="BD26" s="40" t="e">
        <f>IF(BD$1,SUMIFS('IncStmt Data'!$H$2:$H$2051,'IncStmt Data'!$G$2:$G$2051,$A26,'IncStmt Data'!$A$2:$A$2051,BD$1),#N/A)</f>
        <v>#N/A</v>
      </c>
      <c r="BE26" s="40" t="e">
        <f>IF(BE$1,SUMIFS('IncStmt Data'!$H$2:$H$2051,'IncStmt Data'!$G$2:$G$2051,$A26,'IncStmt Data'!$A$2:$A$2051,BE$1),#N/A)</f>
        <v>#N/A</v>
      </c>
      <c r="BF26" s="40" t="e">
        <f>IF(BF$1,SUMIFS('IncStmt Data'!$H$2:$H$2051,'IncStmt Data'!$G$2:$G$2051,$A26,'IncStmt Data'!$A$2:$A$2051,BF$1),#N/A)</f>
        <v>#N/A</v>
      </c>
      <c r="BG26" s="40" t="e">
        <f>IF(BG$1,SUMIFS('IncStmt Data'!$H$2:$H$2051,'IncStmt Data'!$G$2:$G$2051,$A26,'IncStmt Data'!$A$2:$A$2051,BG$1),#N/A)</f>
        <v>#N/A</v>
      </c>
      <c r="BH26" s="40" t="e">
        <f>IF(BH$1,SUMIFS('IncStmt Data'!$H$2:$H$2051,'IncStmt Data'!$G$2:$G$2051,$A26,'IncStmt Data'!$A$2:$A$2051,BH$1),#N/A)</f>
        <v>#N/A</v>
      </c>
      <c r="BI26" s="40" t="e">
        <f>IF(BI$1,SUMIFS('IncStmt Data'!$H$2:$H$2051,'IncStmt Data'!$G$2:$G$2051,$A26,'IncStmt Data'!$A$2:$A$2051,BI$1),#N/A)</f>
        <v>#N/A</v>
      </c>
      <c r="BJ26" s="40" t="e">
        <f>IF(BJ$1,SUMIFS('IncStmt Data'!$H$2:$H$2051,'IncStmt Data'!$G$2:$G$2051,$A26,'IncStmt Data'!$A$2:$A$2051,BJ$1),#N/A)</f>
        <v>#N/A</v>
      </c>
      <c r="BK26" s="40" t="e">
        <f>IF(BK$1,SUMIFS('IncStmt Data'!$H$2:$H$2051,'IncStmt Data'!$G$2:$G$2051,$A26,'IncStmt Data'!$A$2:$A$2051,BK$1),#N/A)</f>
        <v>#N/A</v>
      </c>
      <c r="BL26" s="40" t="e">
        <f>IF(BL$1,SUMIFS('IncStmt Data'!$H$2:$H$2051,'IncStmt Data'!$G$2:$G$2051,$A26,'IncStmt Data'!$A$2:$A$2051,BL$1),#N/A)</f>
        <v>#N/A</v>
      </c>
      <c r="BM26" s="40" t="e">
        <f>IF(BM$1,SUMIFS('IncStmt Data'!$H$2:$H$2051,'IncStmt Data'!$G$2:$G$2051,$A26,'IncStmt Data'!$A$2:$A$2051,BM$1),#N/A)</f>
        <v>#N/A</v>
      </c>
      <c r="BN26" s="40" t="e">
        <f>IF(BN$1,SUMIFS('IncStmt Data'!$H$2:$H$2051,'IncStmt Data'!$G$2:$G$2051,$A26,'IncStmt Data'!$A$2:$A$2051,BN$1),#N/A)</f>
        <v>#N/A</v>
      </c>
      <c r="BO26" s="40" t="e">
        <f>IF(BO$1,SUMIFS('IncStmt Data'!$H$2:$H$2051,'IncStmt Data'!$G$2:$G$2051,$A26,'IncStmt Data'!$A$2:$A$2051,BO$1),#N/A)</f>
        <v>#N/A</v>
      </c>
      <c r="BP26" s="40" t="e">
        <f>IF(BP$1,SUMIFS('IncStmt Data'!$H$2:$H$2051,'IncStmt Data'!$G$2:$G$2051,$A26,'IncStmt Data'!$A$2:$A$2051,BP$1),#N/A)</f>
        <v>#N/A</v>
      </c>
      <c r="BQ26" s="40" t="e">
        <f>IF(BQ$1,SUMIFS('IncStmt Data'!$H$2:$H$2051,'IncStmt Data'!$G$2:$G$2051,$A26,'IncStmt Data'!$A$2:$A$2051,BQ$1),#N/A)</f>
        <v>#N/A</v>
      </c>
      <c r="BR26" s="40" t="e">
        <f>IF(BR$1,SUMIFS('IncStmt Data'!$H$2:$H$2051,'IncStmt Data'!$G$2:$G$2051,$A26,'IncStmt Data'!$A$2:$A$2051,BR$1),#N/A)</f>
        <v>#N/A</v>
      </c>
      <c r="BS26" s="40" t="e">
        <f>IF(BS$1,SUMIFS('IncStmt Data'!$H$2:$H$2051,'IncStmt Data'!$G$2:$G$2051,$A26,'IncStmt Data'!$A$2:$A$2051,BS$1),#N/A)</f>
        <v>#N/A</v>
      </c>
      <c r="BT26" s="40" t="e">
        <f>IF(BT$1,SUMIFS('IncStmt Data'!$H$2:$H$2051,'IncStmt Data'!$G$2:$G$2051,$A26,'IncStmt Data'!$A$2:$A$2051,BT$1),#N/A)</f>
        <v>#N/A</v>
      </c>
      <c r="BU26" s="40" t="e">
        <f>IF(BU$1,SUMIFS('IncStmt Data'!$H$2:$H$2051,'IncStmt Data'!$G$2:$G$2051,$A26,'IncStmt Data'!$A$2:$A$2051,BU$1),#N/A)</f>
        <v>#N/A</v>
      </c>
      <c r="BV26" s="40" t="e">
        <f>IF(BV$1,SUMIFS('IncStmt Data'!$H$2:$H$2051,'IncStmt Data'!$G$2:$G$2051,$A26,'IncStmt Data'!$A$2:$A$2051,BV$1),#N/A)</f>
        <v>#N/A</v>
      </c>
      <c r="BW26" s="40" t="e">
        <f>IF(BW$1,SUMIFS('IncStmt Data'!$H$2:$H$2051,'IncStmt Data'!$G$2:$G$2051,$A26,'IncStmt Data'!$A$2:$A$2051,BW$1),#N/A)</f>
        <v>#N/A</v>
      </c>
      <c r="BX26" s="40" t="e">
        <f>IF(BX$1,SUMIFS('IncStmt Data'!$H$2:$H$2051,'IncStmt Data'!$G$2:$G$2051,$A26,'IncStmt Data'!$A$2:$A$2051,BX$1),#N/A)</f>
        <v>#N/A</v>
      </c>
      <c r="BY26" s="40" t="e">
        <f>IF(BY$1,SUMIFS('IncStmt Data'!$H$2:$H$2051,'IncStmt Data'!$G$2:$G$2051,$A26,'IncStmt Data'!$A$2:$A$2051,BY$1),#N/A)</f>
        <v>#N/A</v>
      </c>
      <c r="BZ26" s="40" t="e">
        <f>IF(BZ$1,SUMIFS('IncStmt Data'!$H$2:$H$2051,'IncStmt Data'!$G$2:$G$2051,$A26,'IncStmt Data'!$A$2:$A$2051,BZ$1),#N/A)</f>
        <v>#N/A</v>
      </c>
      <c r="CA26" s="40" t="e">
        <f>IF(CA$1,SUMIFS('IncStmt Data'!$H$2:$H$2051,'IncStmt Data'!$G$2:$G$2051,$A26,'IncStmt Data'!$A$2:$A$2051,CA$1),#N/A)</f>
        <v>#N/A</v>
      </c>
      <c r="CB26" s="40" t="e">
        <f>IF(CB$1,SUMIFS('IncStmt Data'!$H$2:$H$2051,'IncStmt Data'!$G$2:$G$2051,$A26,'IncStmt Data'!$A$2:$A$2051,CB$1),#N/A)</f>
        <v>#N/A</v>
      </c>
      <c r="CC26" s="40" t="e">
        <f>IF(CC$1,SUMIFS('IncStmt Data'!$H$2:$H$2051,'IncStmt Data'!$G$2:$G$2051,$A26,'IncStmt Data'!$A$2:$A$2051,CC$1),#N/A)</f>
        <v>#N/A</v>
      </c>
      <c r="CD26" s="40" t="e">
        <f>IF(CD$1,SUMIFS('IncStmt Data'!$H$2:$H$2051,'IncStmt Data'!$G$2:$G$2051,$A26,'IncStmt Data'!$A$2:$A$2051,CD$1),#N/A)</f>
        <v>#N/A</v>
      </c>
      <c r="CE26" s="40" t="e">
        <f>IF(CE$1,SUMIFS('IncStmt Data'!$H$2:$H$2051,'IncStmt Data'!$G$2:$G$2051,$A26,'IncStmt Data'!$A$2:$A$2051,CE$1),#N/A)</f>
        <v>#N/A</v>
      </c>
      <c r="CF26" s="40" t="e">
        <f>IF(CF$1,SUMIFS('IncStmt Data'!$H$2:$H$2051,'IncStmt Data'!$G$2:$G$2051,$A26,'IncStmt Data'!$A$2:$A$2051,CF$1),#N/A)</f>
        <v>#N/A</v>
      </c>
      <c r="CG26" s="40" t="e">
        <f>IF(CG$1,SUMIFS('IncStmt Data'!$H$2:$H$2051,'IncStmt Data'!$G$2:$G$2051,$A26,'IncStmt Data'!$A$2:$A$2051,CG$1),#N/A)</f>
        <v>#N/A</v>
      </c>
      <c r="CH26" s="40" t="e">
        <f>IF(CH$1,SUMIFS('IncStmt Data'!$H$2:$H$2051,'IncStmt Data'!$G$2:$G$2051,$A26,'IncStmt Data'!$A$2:$A$2051,CH$1),#N/A)</f>
        <v>#N/A</v>
      </c>
      <c r="CI26" s="40" t="e">
        <f>IF(CI$1,SUMIFS('IncStmt Data'!$H$2:$H$2051,'IncStmt Data'!$G$2:$G$2051,$A26,'IncStmt Data'!$A$2:$A$2051,CI$1),#N/A)</f>
        <v>#N/A</v>
      </c>
      <c r="CJ26" s="40" t="e">
        <f>IF(CJ$1,SUMIFS('IncStmt Data'!$H$2:$H$2051,'IncStmt Data'!$G$2:$G$2051,$A26,'IncStmt Data'!$A$2:$A$2051,CJ$1),#N/A)</f>
        <v>#N/A</v>
      </c>
      <c r="CK26" s="40" t="e">
        <f>IF(CK$1,SUMIFS('IncStmt Data'!$H$2:$H$2051,'IncStmt Data'!$G$2:$G$2051,$A26,'IncStmt Data'!$A$2:$A$2051,CK$1),#N/A)</f>
        <v>#N/A</v>
      </c>
      <c r="CL26" s="40" t="e">
        <f>IF(CL$1,SUMIFS('IncStmt Data'!$H$2:$H$2051,'IncStmt Data'!$G$2:$G$2051,$A26,'IncStmt Data'!$A$2:$A$2051,CL$1),#N/A)</f>
        <v>#N/A</v>
      </c>
      <c r="CM26" s="40" t="e">
        <f>IF(CM$1,SUMIFS('IncStmt Data'!$H$2:$H$2051,'IncStmt Data'!$G$2:$G$2051,$A26,'IncStmt Data'!$A$2:$A$2051,CM$1),#N/A)</f>
        <v>#N/A</v>
      </c>
      <c r="CN26" s="40" t="e">
        <f>IF(CN$1,SUMIFS('IncStmt Data'!$H$2:$H$2051,'IncStmt Data'!$G$2:$G$2051,$A26,'IncStmt Data'!$A$2:$A$2051,CN$1),#N/A)</f>
        <v>#N/A</v>
      </c>
      <c r="CO26" s="40" t="e">
        <f>IF(CO$1,SUMIFS('IncStmt Data'!$H$2:$H$2051,'IncStmt Data'!$G$2:$G$2051,$A26,'IncStmt Data'!$A$2:$A$2051,CO$1),#N/A)</f>
        <v>#N/A</v>
      </c>
      <c r="CP26" s="40" t="e">
        <f>IF(CP$1,SUMIFS('IncStmt Data'!$H$2:$H$2051,'IncStmt Data'!$G$2:$G$2051,$A26,'IncStmt Data'!$A$2:$A$2051,CP$1),#N/A)</f>
        <v>#N/A</v>
      </c>
      <c r="CQ26" s="40" t="e">
        <f>IF(CQ$1,SUMIFS('IncStmt Data'!$H$2:$H$2051,'IncStmt Data'!$G$2:$G$2051,$A26,'IncStmt Data'!$A$2:$A$2051,CQ$1),#N/A)</f>
        <v>#N/A</v>
      </c>
      <c r="CR26" s="40" t="e">
        <f>IF(CR$1,SUMIFS('IncStmt Data'!$H$2:$H$2051,'IncStmt Data'!$G$2:$G$2051,$A26,'IncStmt Data'!$A$2:$A$2051,CR$1),#N/A)</f>
        <v>#N/A</v>
      </c>
      <c r="CS26" s="40" t="e">
        <f>IF(CS$1,SUMIFS('IncStmt Data'!$H$2:$H$2051,'IncStmt Data'!$G$2:$G$2051,$A26,'IncStmt Data'!$A$2:$A$2051,CS$1),#N/A)</f>
        <v>#N/A</v>
      </c>
      <c r="CT26" s="40" t="e">
        <f>IF(CT$1,SUMIFS('IncStmt Data'!$H$2:$H$2051,'IncStmt Data'!$G$2:$G$2051,$A26,'IncStmt Data'!$A$2:$A$2051,CT$1),#N/A)</f>
        <v>#N/A</v>
      </c>
      <c r="CU26" s="40" t="e">
        <f>IF(CU$1,SUMIFS('IncStmt Data'!$H$2:$H$2051,'IncStmt Data'!$G$2:$G$2051,$A26,'IncStmt Data'!$A$2:$A$2051,CU$1),#N/A)</f>
        <v>#N/A</v>
      </c>
      <c r="CV26" s="40" t="e">
        <f>IF(CV$1,SUMIFS('IncStmt Data'!$H$2:$H$2051,'IncStmt Data'!$G$2:$G$2051,$A26,'IncStmt Data'!$A$2:$A$2051,CV$1),#N/A)</f>
        <v>#N/A</v>
      </c>
      <c r="CW26" s="40" t="e">
        <f>IF(CW$1,SUMIFS('IncStmt Data'!$H$2:$H$2051,'IncStmt Data'!$G$2:$G$2051,$A26,'IncStmt Data'!$A$2:$A$2051,CW$1),#N/A)</f>
        <v>#N/A</v>
      </c>
      <c r="CX26" s="40" t="e">
        <f>IF(CX$1,SUMIFS('IncStmt Data'!$H$2:$H$2051,'IncStmt Data'!$G$2:$G$2051,$A26,'IncStmt Data'!$A$2:$A$2051,CX$1),#N/A)</f>
        <v>#N/A</v>
      </c>
      <c r="CY26" s="40" t="e">
        <f>IF(CY$1,SUMIFS('IncStmt Data'!$H$2:$H$2051,'IncStmt Data'!$G$2:$G$2051,$A26,'IncStmt Data'!$A$2:$A$2051,CY$1),#N/A)</f>
        <v>#N/A</v>
      </c>
      <c r="CZ26" s="40" t="e">
        <f>IF(CZ$1,SUMIFS('IncStmt Data'!$H$2:$H$2051,'IncStmt Data'!$G$2:$G$2051,$A26,'IncStmt Data'!$A$2:$A$2051,CZ$1),#N/A)</f>
        <v>#N/A</v>
      </c>
      <c r="DA26" s="40" t="e">
        <f>IF(DA$1,SUMIFS('IncStmt Data'!$H$2:$H$2051,'IncStmt Data'!$G$2:$G$2051,$A26,'IncStmt Data'!$A$2:$A$2051,DA$1),#N/A)</f>
        <v>#N/A</v>
      </c>
    </row>
    <row r="27" spans="1:105" s="40" customFormat="1" hidden="1" x14ac:dyDescent="0.2">
      <c r="A27" s="54" t="s">
        <v>140</v>
      </c>
      <c r="B27" s="40">
        <f>IF(B$1,SUMIFS('IncStmt Data'!$H$2:$H$2051,'IncStmt Data'!$G$2:$G$2051,$A27,'IncStmt Data'!$A$2:$A$2051,B$1),#N/A)</f>
        <v>0</v>
      </c>
      <c r="C27" s="40">
        <f>IF(C$1,SUMIFS('IncStmt Data'!$H$2:$H$2051,'IncStmt Data'!$G$2:$G$2051,$A27,'IncStmt Data'!$A$2:$A$2051,C$1),#N/A)</f>
        <v>0</v>
      </c>
      <c r="D27" s="40">
        <f>IF(D$1,SUMIFS('IncStmt Data'!$H$2:$H$2051,'IncStmt Data'!$G$2:$G$2051,$A27,'IncStmt Data'!$A$2:$A$2051,D$1),#N/A)</f>
        <v>0</v>
      </c>
      <c r="E27" s="40">
        <f>IF(E$1,SUMIFS('IncStmt Data'!$H$2:$H$2051,'IncStmt Data'!$G$2:$G$2051,$A27,'IncStmt Data'!$A$2:$A$2051,E$1),#N/A)</f>
        <v>0</v>
      </c>
      <c r="F27" s="40">
        <f>IF(F$1,SUMIFS('IncStmt Data'!$H$2:$H$2051,'IncStmt Data'!$G$2:$G$2051,$A27,'IncStmt Data'!$A$2:$A$2051,F$1),#N/A)</f>
        <v>0</v>
      </c>
      <c r="G27" s="40">
        <f>IF(G$1,SUMIFS('IncStmt Data'!$H$2:$H$2051,'IncStmt Data'!$G$2:$G$2051,$A27,'IncStmt Data'!$A$2:$A$2051,G$1),#N/A)</f>
        <v>0</v>
      </c>
      <c r="H27" s="40">
        <f>IF(H$1,SUMIFS('IncStmt Data'!$H$2:$H$2051,'IncStmt Data'!$G$2:$G$2051,$A27,'IncStmt Data'!$A$2:$A$2051,H$1),#N/A)</f>
        <v>0</v>
      </c>
      <c r="I27" s="40">
        <f>IF(I$1,SUMIFS('IncStmt Data'!$H$2:$H$2051,'IncStmt Data'!$G$2:$G$2051,$A27,'IncStmt Data'!$A$2:$A$2051,I$1),#N/A)</f>
        <v>0</v>
      </c>
      <c r="J27" s="40">
        <f>IF(J$1,SUMIFS('IncStmt Data'!$H$2:$H$2051,'IncStmt Data'!$G$2:$G$2051,$A27,'IncStmt Data'!$A$2:$A$2051,J$1),#N/A)</f>
        <v>0</v>
      </c>
      <c r="K27" s="40">
        <f>IF(K$1,SUMIFS('IncStmt Data'!$H$2:$H$2051,'IncStmt Data'!$G$2:$G$2051,$A27,'IncStmt Data'!$A$2:$A$2051,K$1),#N/A)</f>
        <v>0</v>
      </c>
      <c r="L27" s="40">
        <f>IF(L$1,SUMIFS('IncStmt Data'!$H$2:$H$2051,'IncStmt Data'!$G$2:$G$2051,$A27,'IncStmt Data'!$A$2:$A$2051,L$1),#N/A)</f>
        <v>0</v>
      </c>
      <c r="M27" s="40">
        <f>IF(M$1,SUMIFS('IncStmt Data'!$H$2:$H$2051,'IncStmt Data'!$G$2:$G$2051,$A27,'IncStmt Data'!$A$2:$A$2051,M$1),#N/A)</f>
        <v>0</v>
      </c>
      <c r="N27" s="40">
        <f>IF(N$1,SUMIFS('IncStmt Data'!$H$2:$H$2051,'IncStmt Data'!$G$2:$G$2051,$A27,'IncStmt Data'!$A$2:$A$2051,N$1),#N/A)</f>
        <v>0</v>
      </c>
      <c r="O27" s="40">
        <f>IF(O$1,SUMIFS('IncStmt Data'!$H$2:$H$2051,'IncStmt Data'!$G$2:$G$2051,$A27,'IncStmt Data'!$A$2:$A$2051,O$1),#N/A)</f>
        <v>0</v>
      </c>
      <c r="P27" s="40">
        <f>IF(P$1,SUMIFS('IncStmt Data'!$H$2:$H$2051,'IncStmt Data'!$G$2:$G$2051,$A27,'IncStmt Data'!$A$2:$A$2051,P$1),#N/A)</f>
        <v>0</v>
      </c>
      <c r="Q27" s="40">
        <f>IF(Q$1,SUMIFS('IncStmt Data'!$H$2:$H$2051,'IncStmt Data'!$G$2:$G$2051,$A27,'IncStmt Data'!$A$2:$A$2051,Q$1),#N/A)</f>
        <v>0</v>
      </c>
      <c r="R27" s="40">
        <f>IF(R$1,SUMIFS('IncStmt Data'!$H$2:$H$2051,'IncStmt Data'!$G$2:$G$2051,$A27,'IncStmt Data'!$A$2:$A$2051,R$1),#N/A)</f>
        <v>0</v>
      </c>
      <c r="S27" s="40">
        <f>IF(S$1,SUMIFS('IncStmt Data'!$H$2:$H$2051,'IncStmt Data'!$G$2:$G$2051,$A27,'IncStmt Data'!$A$2:$A$2051,S$1),#N/A)</f>
        <v>0</v>
      </c>
      <c r="T27" s="40">
        <f>IF(T$1,SUMIFS('IncStmt Data'!$H$2:$H$2051,'IncStmt Data'!$G$2:$G$2051,$A27,'IncStmt Data'!$A$2:$A$2051,T$1),#N/A)</f>
        <v>0</v>
      </c>
      <c r="U27" s="40">
        <f>IF(U$1,SUMIFS('IncStmt Data'!$H$2:$H$2051,'IncStmt Data'!$G$2:$G$2051,$A27,'IncStmt Data'!$A$2:$A$2051,U$1),#N/A)</f>
        <v>0</v>
      </c>
      <c r="V27" s="40">
        <f>IF(V$1,SUMIFS('IncStmt Data'!$H$2:$H$2051,'IncStmt Data'!$G$2:$G$2051,$A27,'IncStmt Data'!$A$2:$A$2051,V$1),#N/A)</f>
        <v>0</v>
      </c>
      <c r="W27" s="40">
        <f>IF(W$1,SUMIFS('IncStmt Data'!$H$2:$H$2051,'IncStmt Data'!$G$2:$G$2051,$A27,'IncStmt Data'!$A$2:$A$2051,W$1),#N/A)</f>
        <v>0</v>
      </c>
      <c r="X27" s="40">
        <f>IF(X$1,SUMIFS('IncStmt Data'!$H$2:$H$2051,'IncStmt Data'!$G$2:$G$2051,$A27,'IncStmt Data'!$A$2:$A$2051,X$1),#N/A)</f>
        <v>0</v>
      </c>
      <c r="Y27" s="40">
        <f>IF(Y$1,SUMIFS('IncStmt Data'!$H$2:$H$2051,'IncStmt Data'!$G$2:$G$2051,$A27,'IncStmt Data'!$A$2:$A$2051,Y$1),#N/A)</f>
        <v>0</v>
      </c>
      <c r="Z27" s="40">
        <f>IF(Z$1,SUMIFS('IncStmt Data'!$H$2:$H$2051,'IncStmt Data'!$G$2:$G$2051,$A27,'IncStmt Data'!$A$2:$A$2051,Z$1),#N/A)</f>
        <v>0</v>
      </c>
      <c r="AA27" s="40">
        <f>IF(AA$1,SUMIFS('IncStmt Data'!$H$2:$H$2051,'IncStmt Data'!$G$2:$G$2051,$A27,'IncStmt Data'!$A$2:$A$2051,AA$1),#N/A)</f>
        <v>0</v>
      </c>
      <c r="AB27" s="40">
        <f>IF(AB$1,SUMIFS('IncStmt Data'!$H$2:$H$2051,'IncStmt Data'!$G$2:$G$2051,$A27,'IncStmt Data'!$A$2:$A$2051,AB$1),#N/A)</f>
        <v>0</v>
      </c>
      <c r="AC27" s="40">
        <f>IF(AC$1,SUMIFS('IncStmt Data'!$H$2:$H$2051,'IncStmt Data'!$G$2:$G$2051,$A27,'IncStmt Data'!$A$2:$A$2051,AC$1),#N/A)</f>
        <v>0</v>
      </c>
      <c r="AD27" s="40">
        <f>IF(AD$1,SUMIFS('IncStmt Data'!$H$2:$H$2051,'IncStmt Data'!$G$2:$G$2051,$A27,'IncStmt Data'!$A$2:$A$2051,AD$1),#N/A)</f>
        <v>0</v>
      </c>
      <c r="AE27" s="40">
        <f>IF(AE$1,SUMIFS('IncStmt Data'!$H$2:$H$2051,'IncStmt Data'!$G$2:$G$2051,$A27,'IncStmt Data'!$A$2:$A$2051,AE$1),#N/A)</f>
        <v>0</v>
      </c>
      <c r="AF27" s="40">
        <f>IF(AF$1,SUMIFS('IncStmt Data'!$H$2:$H$2051,'IncStmt Data'!$G$2:$G$2051,$A27,'IncStmt Data'!$A$2:$A$2051,AF$1),#N/A)</f>
        <v>0</v>
      </c>
      <c r="AG27" s="40">
        <f>IF(AG$1,SUMIFS('IncStmt Data'!$H$2:$H$2051,'IncStmt Data'!$G$2:$G$2051,$A27,'IncStmt Data'!$A$2:$A$2051,AG$1),#N/A)</f>
        <v>0</v>
      </c>
      <c r="AH27" s="40">
        <f>IF(AH$1,SUMIFS('IncStmt Data'!$H$2:$H$2051,'IncStmt Data'!$G$2:$G$2051,$A27,'IncStmt Data'!$A$2:$A$2051,AH$1),#N/A)</f>
        <v>0</v>
      </c>
      <c r="AI27" s="40">
        <f>IF(AI$1,SUMIFS('IncStmt Data'!$H$2:$H$2051,'IncStmt Data'!$G$2:$G$2051,$A27,'IncStmt Data'!$A$2:$A$2051,AI$1),#N/A)</f>
        <v>0</v>
      </c>
      <c r="AJ27" s="40">
        <f>IF(AJ$1,SUMIFS('IncStmt Data'!$H$2:$H$2051,'IncStmt Data'!$G$2:$G$2051,$A27,'IncStmt Data'!$A$2:$A$2051,AJ$1),#N/A)</f>
        <v>0</v>
      </c>
      <c r="AK27" s="40">
        <f t="shared" si="3"/>
        <v>0</v>
      </c>
      <c r="AL27" s="40" t="e">
        <f>IF(AL$1,SUMIFS('IncStmt Data'!$H$2:$H$2051,'IncStmt Data'!$G$2:$G$2051,$A27,'IncStmt Data'!$A$2:$A$2051,AL$1),#N/A)</f>
        <v>#N/A</v>
      </c>
      <c r="AM27" s="40" t="e">
        <f>IF(AM$1,SUMIFS('IncStmt Data'!$H$2:$H$2051,'IncStmt Data'!$G$2:$G$2051,$A27,'IncStmt Data'!$A$2:$A$2051,AM$1),#N/A)</f>
        <v>#N/A</v>
      </c>
      <c r="AN27" s="40" t="e">
        <f>IF(AN$1,SUMIFS('IncStmt Data'!$H$2:$H$2051,'IncStmt Data'!$G$2:$G$2051,$A27,'IncStmt Data'!$A$2:$A$2051,AN$1),#N/A)</f>
        <v>#N/A</v>
      </c>
      <c r="AO27" s="40" t="e">
        <f>IF(AO$1,SUMIFS('IncStmt Data'!$H$2:$H$2051,'IncStmt Data'!$G$2:$G$2051,$A27,'IncStmt Data'!$A$2:$A$2051,AO$1),#N/A)</f>
        <v>#N/A</v>
      </c>
      <c r="AP27" s="40" t="e">
        <f>IF(AP$1,SUMIFS('IncStmt Data'!$H$2:$H$2051,'IncStmt Data'!$G$2:$G$2051,$A27,'IncStmt Data'!$A$2:$A$2051,AP$1),#N/A)</f>
        <v>#N/A</v>
      </c>
      <c r="AQ27" s="40" t="e">
        <f>IF(AQ$1,SUMIFS('IncStmt Data'!$H$2:$H$2051,'IncStmt Data'!$G$2:$G$2051,$A27,'IncStmt Data'!$A$2:$A$2051,AQ$1),#N/A)</f>
        <v>#N/A</v>
      </c>
      <c r="AR27" s="40" t="e">
        <f>IF(AR$1,SUMIFS('IncStmt Data'!$H$2:$H$2051,'IncStmt Data'!$G$2:$G$2051,$A27,'IncStmt Data'!$A$2:$A$2051,AR$1),#N/A)</f>
        <v>#N/A</v>
      </c>
      <c r="AS27" s="40" t="e">
        <f>IF(AS$1,SUMIFS('IncStmt Data'!$H$2:$H$2051,'IncStmt Data'!$G$2:$G$2051,$A27,'IncStmt Data'!$A$2:$A$2051,AS$1),#N/A)</f>
        <v>#N/A</v>
      </c>
      <c r="AT27" s="40" t="e">
        <f>IF(AT$1,SUMIFS('IncStmt Data'!$H$2:$H$2051,'IncStmt Data'!$G$2:$G$2051,$A27,'IncStmt Data'!$A$2:$A$2051,AT$1),#N/A)</f>
        <v>#N/A</v>
      </c>
      <c r="AU27" s="40" t="e">
        <f>IF(AU$1,SUMIFS('IncStmt Data'!$H$2:$H$2051,'IncStmt Data'!$G$2:$G$2051,$A27,'IncStmt Data'!$A$2:$A$2051,AU$1),#N/A)</f>
        <v>#N/A</v>
      </c>
      <c r="AV27" s="40" t="e">
        <f>IF(AV$1,SUMIFS('IncStmt Data'!$H$2:$H$2051,'IncStmt Data'!$G$2:$G$2051,$A27,'IncStmt Data'!$A$2:$A$2051,AV$1),#N/A)</f>
        <v>#N/A</v>
      </c>
      <c r="AW27" s="40" t="e">
        <f>IF(AW$1,SUMIFS('IncStmt Data'!$H$2:$H$2051,'IncStmt Data'!$G$2:$G$2051,$A27,'IncStmt Data'!$A$2:$A$2051,AW$1),#N/A)</f>
        <v>#N/A</v>
      </c>
      <c r="AX27" s="40" t="e">
        <f>IF(AX$1,SUMIFS('IncStmt Data'!$H$2:$H$2051,'IncStmt Data'!$G$2:$G$2051,$A27,'IncStmt Data'!$A$2:$A$2051,AX$1),#N/A)</f>
        <v>#N/A</v>
      </c>
      <c r="AY27" s="40" t="e">
        <f>IF(AY$1,SUMIFS('IncStmt Data'!$H$2:$H$2051,'IncStmt Data'!$G$2:$G$2051,$A27,'IncStmt Data'!$A$2:$A$2051,AY$1),#N/A)</f>
        <v>#N/A</v>
      </c>
      <c r="AZ27" s="40" t="e">
        <f>IF(AZ$1,SUMIFS('IncStmt Data'!$H$2:$H$2051,'IncStmt Data'!$G$2:$G$2051,$A27,'IncStmt Data'!$A$2:$A$2051,AZ$1),#N/A)</f>
        <v>#N/A</v>
      </c>
      <c r="BA27" s="40" t="e">
        <f>IF(BA$1,SUMIFS('IncStmt Data'!$H$2:$H$2051,'IncStmt Data'!$G$2:$G$2051,$A27,'IncStmt Data'!$A$2:$A$2051,BA$1),#N/A)</f>
        <v>#N/A</v>
      </c>
      <c r="BB27" s="40" t="e">
        <f>IF(BB$1,SUMIFS('IncStmt Data'!$H$2:$H$2051,'IncStmt Data'!$G$2:$G$2051,$A27,'IncStmt Data'!$A$2:$A$2051,BB$1),#N/A)</f>
        <v>#N/A</v>
      </c>
      <c r="BC27" s="40" t="e">
        <f>IF(BC$1,SUMIFS('IncStmt Data'!$H$2:$H$2051,'IncStmt Data'!$G$2:$G$2051,$A27,'IncStmt Data'!$A$2:$A$2051,BC$1),#N/A)</f>
        <v>#N/A</v>
      </c>
      <c r="BD27" s="40" t="e">
        <f>IF(BD$1,SUMIFS('IncStmt Data'!$H$2:$H$2051,'IncStmt Data'!$G$2:$G$2051,$A27,'IncStmt Data'!$A$2:$A$2051,BD$1),#N/A)</f>
        <v>#N/A</v>
      </c>
      <c r="BE27" s="40" t="e">
        <f>IF(BE$1,SUMIFS('IncStmt Data'!$H$2:$H$2051,'IncStmt Data'!$G$2:$G$2051,$A27,'IncStmt Data'!$A$2:$A$2051,BE$1),#N/A)</f>
        <v>#N/A</v>
      </c>
      <c r="BF27" s="40" t="e">
        <f>IF(BF$1,SUMIFS('IncStmt Data'!$H$2:$H$2051,'IncStmt Data'!$G$2:$G$2051,$A27,'IncStmt Data'!$A$2:$A$2051,BF$1),#N/A)</f>
        <v>#N/A</v>
      </c>
      <c r="BG27" s="40" t="e">
        <f>IF(BG$1,SUMIFS('IncStmt Data'!$H$2:$H$2051,'IncStmt Data'!$G$2:$G$2051,$A27,'IncStmt Data'!$A$2:$A$2051,BG$1),#N/A)</f>
        <v>#N/A</v>
      </c>
      <c r="BH27" s="40" t="e">
        <f>IF(BH$1,SUMIFS('IncStmt Data'!$H$2:$H$2051,'IncStmt Data'!$G$2:$G$2051,$A27,'IncStmt Data'!$A$2:$A$2051,BH$1),#N/A)</f>
        <v>#N/A</v>
      </c>
      <c r="BI27" s="40" t="e">
        <f>IF(BI$1,SUMIFS('IncStmt Data'!$H$2:$H$2051,'IncStmt Data'!$G$2:$G$2051,$A27,'IncStmt Data'!$A$2:$A$2051,BI$1),#N/A)</f>
        <v>#N/A</v>
      </c>
      <c r="BJ27" s="40" t="e">
        <f>IF(BJ$1,SUMIFS('IncStmt Data'!$H$2:$H$2051,'IncStmt Data'!$G$2:$G$2051,$A27,'IncStmt Data'!$A$2:$A$2051,BJ$1),#N/A)</f>
        <v>#N/A</v>
      </c>
      <c r="BK27" s="40" t="e">
        <f>IF(BK$1,SUMIFS('IncStmt Data'!$H$2:$H$2051,'IncStmt Data'!$G$2:$G$2051,$A27,'IncStmt Data'!$A$2:$A$2051,BK$1),#N/A)</f>
        <v>#N/A</v>
      </c>
      <c r="BL27" s="40" t="e">
        <f>IF(BL$1,SUMIFS('IncStmt Data'!$H$2:$H$2051,'IncStmt Data'!$G$2:$G$2051,$A27,'IncStmt Data'!$A$2:$A$2051,BL$1),#N/A)</f>
        <v>#N/A</v>
      </c>
      <c r="BM27" s="40" t="e">
        <f>IF(BM$1,SUMIFS('IncStmt Data'!$H$2:$H$2051,'IncStmt Data'!$G$2:$G$2051,$A27,'IncStmt Data'!$A$2:$A$2051,BM$1),#N/A)</f>
        <v>#N/A</v>
      </c>
      <c r="BN27" s="40" t="e">
        <f>IF(BN$1,SUMIFS('IncStmt Data'!$H$2:$H$2051,'IncStmt Data'!$G$2:$G$2051,$A27,'IncStmt Data'!$A$2:$A$2051,BN$1),#N/A)</f>
        <v>#N/A</v>
      </c>
      <c r="BO27" s="40" t="e">
        <f>IF(BO$1,SUMIFS('IncStmt Data'!$H$2:$H$2051,'IncStmt Data'!$G$2:$G$2051,$A27,'IncStmt Data'!$A$2:$A$2051,BO$1),#N/A)</f>
        <v>#N/A</v>
      </c>
      <c r="BP27" s="40" t="e">
        <f>IF(BP$1,SUMIFS('IncStmt Data'!$H$2:$H$2051,'IncStmt Data'!$G$2:$G$2051,$A27,'IncStmt Data'!$A$2:$A$2051,BP$1),#N/A)</f>
        <v>#N/A</v>
      </c>
      <c r="BQ27" s="40" t="e">
        <f>IF(BQ$1,SUMIFS('IncStmt Data'!$H$2:$H$2051,'IncStmt Data'!$G$2:$G$2051,$A27,'IncStmt Data'!$A$2:$A$2051,BQ$1),#N/A)</f>
        <v>#N/A</v>
      </c>
      <c r="BR27" s="40" t="e">
        <f>IF(BR$1,SUMIFS('IncStmt Data'!$H$2:$H$2051,'IncStmt Data'!$G$2:$G$2051,$A27,'IncStmt Data'!$A$2:$A$2051,BR$1),#N/A)</f>
        <v>#N/A</v>
      </c>
      <c r="BS27" s="40" t="e">
        <f>IF(BS$1,SUMIFS('IncStmt Data'!$H$2:$H$2051,'IncStmt Data'!$G$2:$G$2051,$A27,'IncStmt Data'!$A$2:$A$2051,BS$1),#N/A)</f>
        <v>#N/A</v>
      </c>
      <c r="BT27" s="40" t="e">
        <f>IF(BT$1,SUMIFS('IncStmt Data'!$H$2:$H$2051,'IncStmt Data'!$G$2:$G$2051,$A27,'IncStmt Data'!$A$2:$A$2051,BT$1),#N/A)</f>
        <v>#N/A</v>
      </c>
      <c r="BU27" s="40" t="e">
        <f>IF(BU$1,SUMIFS('IncStmt Data'!$H$2:$H$2051,'IncStmt Data'!$G$2:$G$2051,$A27,'IncStmt Data'!$A$2:$A$2051,BU$1),#N/A)</f>
        <v>#N/A</v>
      </c>
      <c r="BV27" s="40" t="e">
        <f>IF(BV$1,SUMIFS('IncStmt Data'!$H$2:$H$2051,'IncStmt Data'!$G$2:$G$2051,$A27,'IncStmt Data'!$A$2:$A$2051,BV$1),#N/A)</f>
        <v>#N/A</v>
      </c>
      <c r="BW27" s="40" t="e">
        <f>IF(BW$1,SUMIFS('IncStmt Data'!$H$2:$H$2051,'IncStmt Data'!$G$2:$G$2051,$A27,'IncStmt Data'!$A$2:$A$2051,BW$1),#N/A)</f>
        <v>#N/A</v>
      </c>
      <c r="BX27" s="40" t="e">
        <f>IF(BX$1,SUMIFS('IncStmt Data'!$H$2:$H$2051,'IncStmt Data'!$G$2:$G$2051,$A27,'IncStmt Data'!$A$2:$A$2051,BX$1),#N/A)</f>
        <v>#N/A</v>
      </c>
      <c r="BY27" s="40" t="e">
        <f>IF(BY$1,SUMIFS('IncStmt Data'!$H$2:$H$2051,'IncStmt Data'!$G$2:$G$2051,$A27,'IncStmt Data'!$A$2:$A$2051,BY$1),#N/A)</f>
        <v>#N/A</v>
      </c>
      <c r="BZ27" s="40" t="e">
        <f>IF(BZ$1,SUMIFS('IncStmt Data'!$H$2:$H$2051,'IncStmt Data'!$G$2:$G$2051,$A27,'IncStmt Data'!$A$2:$A$2051,BZ$1),#N/A)</f>
        <v>#N/A</v>
      </c>
      <c r="CA27" s="40" t="e">
        <f>IF(CA$1,SUMIFS('IncStmt Data'!$H$2:$H$2051,'IncStmt Data'!$G$2:$G$2051,$A27,'IncStmt Data'!$A$2:$A$2051,CA$1),#N/A)</f>
        <v>#N/A</v>
      </c>
      <c r="CB27" s="40" t="e">
        <f>IF(CB$1,SUMIFS('IncStmt Data'!$H$2:$H$2051,'IncStmt Data'!$G$2:$G$2051,$A27,'IncStmt Data'!$A$2:$A$2051,CB$1),#N/A)</f>
        <v>#N/A</v>
      </c>
      <c r="CC27" s="40" t="e">
        <f>IF(CC$1,SUMIFS('IncStmt Data'!$H$2:$H$2051,'IncStmt Data'!$G$2:$G$2051,$A27,'IncStmt Data'!$A$2:$A$2051,CC$1),#N/A)</f>
        <v>#N/A</v>
      </c>
      <c r="CD27" s="40" t="e">
        <f>IF(CD$1,SUMIFS('IncStmt Data'!$H$2:$H$2051,'IncStmt Data'!$G$2:$G$2051,$A27,'IncStmt Data'!$A$2:$A$2051,CD$1),#N/A)</f>
        <v>#N/A</v>
      </c>
      <c r="CE27" s="40" t="e">
        <f>IF(CE$1,SUMIFS('IncStmt Data'!$H$2:$H$2051,'IncStmt Data'!$G$2:$G$2051,$A27,'IncStmt Data'!$A$2:$A$2051,CE$1),#N/A)</f>
        <v>#N/A</v>
      </c>
      <c r="CF27" s="40" t="e">
        <f>IF(CF$1,SUMIFS('IncStmt Data'!$H$2:$H$2051,'IncStmt Data'!$G$2:$G$2051,$A27,'IncStmt Data'!$A$2:$A$2051,CF$1),#N/A)</f>
        <v>#N/A</v>
      </c>
      <c r="CG27" s="40" t="e">
        <f>IF(CG$1,SUMIFS('IncStmt Data'!$H$2:$H$2051,'IncStmt Data'!$G$2:$G$2051,$A27,'IncStmt Data'!$A$2:$A$2051,CG$1),#N/A)</f>
        <v>#N/A</v>
      </c>
      <c r="CH27" s="40" t="e">
        <f>IF(CH$1,SUMIFS('IncStmt Data'!$H$2:$H$2051,'IncStmt Data'!$G$2:$G$2051,$A27,'IncStmt Data'!$A$2:$A$2051,CH$1),#N/A)</f>
        <v>#N/A</v>
      </c>
      <c r="CI27" s="40" t="e">
        <f>IF(CI$1,SUMIFS('IncStmt Data'!$H$2:$H$2051,'IncStmt Data'!$G$2:$G$2051,$A27,'IncStmt Data'!$A$2:$A$2051,CI$1),#N/A)</f>
        <v>#N/A</v>
      </c>
      <c r="CJ27" s="40" t="e">
        <f>IF(CJ$1,SUMIFS('IncStmt Data'!$H$2:$H$2051,'IncStmt Data'!$G$2:$G$2051,$A27,'IncStmt Data'!$A$2:$A$2051,CJ$1),#N/A)</f>
        <v>#N/A</v>
      </c>
      <c r="CK27" s="40" t="e">
        <f>IF(CK$1,SUMIFS('IncStmt Data'!$H$2:$H$2051,'IncStmt Data'!$G$2:$G$2051,$A27,'IncStmt Data'!$A$2:$A$2051,CK$1),#N/A)</f>
        <v>#N/A</v>
      </c>
      <c r="CL27" s="40" t="e">
        <f>IF(CL$1,SUMIFS('IncStmt Data'!$H$2:$H$2051,'IncStmt Data'!$G$2:$G$2051,$A27,'IncStmt Data'!$A$2:$A$2051,CL$1),#N/A)</f>
        <v>#N/A</v>
      </c>
      <c r="CM27" s="40" t="e">
        <f>IF(CM$1,SUMIFS('IncStmt Data'!$H$2:$H$2051,'IncStmt Data'!$G$2:$G$2051,$A27,'IncStmt Data'!$A$2:$A$2051,CM$1),#N/A)</f>
        <v>#N/A</v>
      </c>
      <c r="CN27" s="40" t="e">
        <f>IF(CN$1,SUMIFS('IncStmt Data'!$H$2:$H$2051,'IncStmt Data'!$G$2:$G$2051,$A27,'IncStmt Data'!$A$2:$A$2051,CN$1),#N/A)</f>
        <v>#N/A</v>
      </c>
      <c r="CO27" s="40" t="e">
        <f>IF(CO$1,SUMIFS('IncStmt Data'!$H$2:$H$2051,'IncStmt Data'!$G$2:$G$2051,$A27,'IncStmt Data'!$A$2:$A$2051,CO$1),#N/A)</f>
        <v>#N/A</v>
      </c>
      <c r="CP27" s="40" t="e">
        <f>IF(CP$1,SUMIFS('IncStmt Data'!$H$2:$H$2051,'IncStmt Data'!$G$2:$G$2051,$A27,'IncStmt Data'!$A$2:$A$2051,CP$1),#N/A)</f>
        <v>#N/A</v>
      </c>
      <c r="CQ27" s="40" t="e">
        <f>IF(CQ$1,SUMIFS('IncStmt Data'!$H$2:$H$2051,'IncStmt Data'!$G$2:$G$2051,$A27,'IncStmt Data'!$A$2:$A$2051,CQ$1),#N/A)</f>
        <v>#N/A</v>
      </c>
      <c r="CR27" s="40" t="e">
        <f>IF(CR$1,SUMIFS('IncStmt Data'!$H$2:$H$2051,'IncStmt Data'!$G$2:$G$2051,$A27,'IncStmt Data'!$A$2:$A$2051,CR$1),#N/A)</f>
        <v>#N/A</v>
      </c>
      <c r="CS27" s="40" t="e">
        <f>IF(CS$1,SUMIFS('IncStmt Data'!$H$2:$H$2051,'IncStmt Data'!$G$2:$G$2051,$A27,'IncStmt Data'!$A$2:$A$2051,CS$1),#N/A)</f>
        <v>#N/A</v>
      </c>
      <c r="CT27" s="40" t="e">
        <f>IF(CT$1,SUMIFS('IncStmt Data'!$H$2:$H$2051,'IncStmt Data'!$G$2:$G$2051,$A27,'IncStmt Data'!$A$2:$A$2051,CT$1),#N/A)</f>
        <v>#N/A</v>
      </c>
      <c r="CU27" s="40" t="e">
        <f>IF(CU$1,SUMIFS('IncStmt Data'!$H$2:$H$2051,'IncStmt Data'!$G$2:$G$2051,$A27,'IncStmt Data'!$A$2:$A$2051,CU$1),#N/A)</f>
        <v>#N/A</v>
      </c>
      <c r="CV27" s="40" t="e">
        <f>IF(CV$1,SUMIFS('IncStmt Data'!$H$2:$H$2051,'IncStmt Data'!$G$2:$G$2051,$A27,'IncStmt Data'!$A$2:$A$2051,CV$1),#N/A)</f>
        <v>#N/A</v>
      </c>
      <c r="CW27" s="40" t="e">
        <f>IF(CW$1,SUMIFS('IncStmt Data'!$H$2:$H$2051,'IncStmt Data'!$G$2:$G$2051,$A27,'IncStmt Data'!$A$2:$A$2051,CW$1),#N/A)</f>
        <v>#N/A</v>
      </c>
      <c r="CX27" s="40" t="e">
        <f>IF(CX$1,SUMIFS('IncStmt Data'!$H$2:$H$2051,'IncStmt Data'!$G$2:$G$2051,$A27,'IncStmt Data'!$A$2:$A$2051,CX$1),#N/A)</f>
        <v>#N/A</v>
      </c>
      <c r="CY27" s="40" t="e">
        <f>IF(CY$1,SUMIFS('IncStmt Data'!$H$2:$H$2051,'IncStmt Data'!$G$2:$G$2051,$A27,'IncStmt Data'!$A$2:$A$2051,CY$1),#N/A)</f>
        <v>#N/A</v>
      </c>
      <c r="CZ27" s="40" t="e">
        <f>IF(CZ$1,SUMIFS('IncStmt Data'!$H$2:$H$2051,'IncStmt Data'!$G$2:$G$2051,$A27,'IncStmt Data'!$A$2:$A$2051,CZ$1),#N/A)</f>
        <v>#N/A</v>
      </c>
      <c r="DA27" s="40" t="e">
        <f>IF(DA$1,SUMIFS('IncStmt Data'!$H$2:$H$2051,'IncStmt Data'!$G$2:$G$2051,$A27,'IncStmt Data'!$A$2:$A$2051,DA$1),#N/A)</f>
        <v>#N/A</v>
      </c>
    </row>
    <row r="28" spans="1:105" s="42" customFormat="1" x14ac:dyDescent="0.2">
      <c r="A28" s="54" t="s">
        <v>33</v>
      </c>
      <c r="B28" s="40">
        <f>IF(B$1,SUMIFS('IncStmt Data'!$H$2:$H$2051,'IncStmt Data'!$G$2:$G$2051,$A28,'IncStmt Data'!$A$2:$A$2051,B$1),#N/A)</f>
        <v>40805</v>
      </c>
      <c r="C28" s="40">
        <f>IF(C$1,SUMIFS('IncStmt Data'!$H$2:$H$2051,'IncStmt Data'!$G$2:$G$2051,$A28,'IncStmt Data'!$A$2:$A$2051,C$1),#N/A)</f>
        <v>40496</v>
      </c>
      <c r="D28" s="40">
        <f>IF(D$1,SUMIFS('IncStmt Data'!$H$2:$H$2051,'IncStmt Data'!$G$2:$G$2051,$A28,'IncStmt Data'!$A$2:$A$2051,D$1),#N/A)</f>
        <v>46047</v>
      </c>
      <c r="E28" s="40">
        <f>IF(E$1,SUMIFS('IncStmt Data'!$H$2:$H$2051,'IncStmt Data'!$G$2:$G$2051,$A28,'IncStmt Data'!$A$2:$A$2051,E$1),#N/A)</f>
        <v>101171</v>
      </c>
      <c r="F28" s="40">
        <f>IF(F$1,SUMIFS('IncStmt Data'!$H$2:$H$2051,'IncStmt Data'!$G$2:$G$2051,$A28,'IncStmt Data'!$A$2:$A$2051,F$1),#N/A)</f>
        <v>56582</v>
      </c>
      <c r="G28" s="40">
        <f>IF(G$1,SUMIFS('IncStmt Data'!$H$2:$H$2051,'IncStmt Data'!$G$2:$G$2051,$A28,'IncStmt Data'!$A$2:$A$2051,G$1),#N/A)</f>
        <v>39459</v>
      </c>
      <c r="H28" s="40">
        <f>IF(H$1,SUMIFS('IncStmt Data'!$H$2:$H$2051,'IncStmt Data'!$G$2:$G$2051,$A28,'IncStmt Data'!$A$2:$A$2051,H$1),#N/A)</f>
        <v>32333</v>
      </c>
      <c r="I28" s="40">
        <f>IF(I$1,SUMIFS('IncStmt Data'!$H$2:$H$2051,'IncStmt Data'!$G$2:$G$2051,$A28,'IncStmt Data'!$A$2:$A$2051,I$1),#N/A)</f>
        <v>38190</v>
      </c>
      <c r="J28" s="40">
        <f>IF(J$1,SUMIFS('IncStmt Data'!$H$2:$H$2051,'IncStmt Data'!$G$2:$G$2051,$A28,'IncStmt Data'!$A$2:$A$2051,J$1),#N/A)</f>
        <v>57452</v>
      </c>
      <c r="K28" s="40">
        <f>IF(K$1,SUMIFS('IncStmt Data'!$H$2:$H$2051,'IncStmt Data'!$G$2:$G$2051,$A28,'IncStmt Data'!$A$2:$A$2051,K$1),#N/A)</f>
        <v>38190</v>
      </c>
      <c r="L28" s="40">
        <f>IF(L$1,SUMIFS('IncStmt Data'!$H$2:$H$2051,'IncStmt Data'!$G$2:$G$2051,$A28,'IncStmt Data'!$A$2:$A$2051,L$1),#N/A)</f>
        <v>46902</v>
      </c>
      <c r="M28" s="40">
        <f>IF(M$1,SUMIFS('IncStmt Data'!$H$2:$H$2051,'IncStmt Data'!$G$2:$G$2051,$A28,'IncStmt Data'!$A$2:$A$2051,M$1),#N/A)</f>
        <v>24845</v>
      </c>
      <c r="N28" s="40">
        <f>IF(N$1,SUMIFS('IncStmt Data'!$H$2:$H$2051,'IncStmt Data'!$G$2:$G$2051,$A28,'IncStmt Data'!$A$2:$A$2051,N$1),#N/A)</f>
        <v>78661</v>
      </c>
      <c r="O28" s="40">
        <f>IF(O$1,SUMIFS('IncStmt Data'!$H$2:$H$2051,'IncStmt Data'!$G$2:$G$2051,$A28,'IncStmt Data'!$A$2:$A$2051,O$1),#N/A)</f>
        <v>46686</v>
      </c>
      <c r="P28" s="40">
        <f>IF(P$1,SUMIFS('IncStmt Data'!$H$2:$H$2051,'IncStmt Data'!$G$2:$G$2051,$A28,'IncStmt Data'!$A$2:$A$2051,P$1),#N/A)</f>
        <v>64878</v>
      </c>
      <c r="Q28" s="40">
        <f>IF(Q$1,SUMIFS('IncStmt Data'!$H$2:$H$2051,'IncStmt Data'!$G$2:$G$2051,$A28,'IncStmt Data'!$A$2:$A$2051,Q$1),#N/A)</f>
        <v>43637</v>
      </c>
      <c r="R28" s="40">
        <f>IF(R$1,SUMIFS('IncStmt Data'!$H$2:$H$2051,'IncStmt Data'!$G$2:$G$2051,$A28,'IncStmt Data'!$A$2:$A$2051,R$1),#N/A)</f>
        <v>41279</v>
      </c>
      <c r="S28" s="40">
        <f>IF(S$1,SUMIFS('IncStmt Data'!$H$2:$H$2051,'IncStmt Data'!$G$2:$G$2051,$A28,'IncStmt Data'!$A$2:$A$2051,S$1),#N/A)-87598</f>
        <v>68037</v>
      </c>
      <c r="T28" s="40">
        <f>IF(T$1,SUMIFS('IncStmt Data'!$H$2:$H$2051,'IncStmt Data'!$G$2:$G$2051,$A28,'IncStmt Data'!$A$2:$A$2051,T$1),#N/A)</f>
        <v>98778</v>
      </c>
      <c r="U28" s="40">
        <f>IF(U$1,SUMIFS('IncStmt Data'!$H$2:$H$2051,'IncStmt Data'!$G$2:$G$2051,$A28,'IncStmt Data'!$A$2:$A$2051,U$1),#N/A)</f>
        <v>105404</v>
      </c>
      <c r="V28" s="40">
        <f>IF(V$1,SUMIFS('IncStmt Data'!$H$2:$H$2051,'IncStmt Data'!$G$2:$G$2051,$A28,'IncStmt Data'!$A$2:$A$2051,V$1),#N/A)</f>
        <v>104279</v>
      </c>
      <c r="W28" s="40">
        <f>IF(W$1,SUMIFS('IncStmt Data'!$H$2:$H$2051,'IncStmt Data'!$G$2:$G$2051,$A28,'IncStmt Data'!$A$2:$A$2051,W$1),#N/A)</f>
        <v>84214</v>
      </c>
      <c r="X28" s="40">
        <f>IF(X$1,SUMIFS('IncStmt Data'!$H$2:$H$2051,'IncStmt Data'!$G$2:$G$2051,$A28,'IncStmt Data'!$A$2:$A$2051,X$1),#N/A)</f>
        <v>51718</v>
      </c>
      <c r="Y28" s="40">
        <f>IF(Y$1,SUMIFS('IncStmt Data'!$H$2:$H$2051,'IncStmt Data'!$G$2:$G$2051,$A28,'IncStmt Data'!$A$2:$A$2051,Y$1),#N/A)</f>
        <v>137306</v>
      </c>
      <c r="Z28" s="40">
        <f>IF(Z$1,SUMIFS('IncStmt Data'!$H$2:$H$2051,'IncStmt Data'!$G$2:$G$2051,$A28,'IncStmt Data'!$A$2:$A$2051,Z$1),#N/A)</f>
        <v>67616</v>
      </c>
      <c r="AA28" s="40">
        <f>IF(AA$1,SUMIFS('IncStmt Data'!$H$2:$H$2051,'IncStmt Data'!$G$2:$G$2051,$A28,'IncStmt Data'!$A$2:$A$2051,AA$1),#N/A)</f>
        <v>98443</v>
      </c>
      <c r="AB28" s="40">
        <f>IF(AB$1,SUMIFS('IncStmt Data'!$H$2:$H$2051,'IncStmt Data'!$G$2:$G$2051,$A28,'IncStmt Data'!$A$2:$A$2051,AB$1),#N/A)</f>
        <v>62484</v>
      </c>
      <c r="AC28" s="40">
        <v>77397</v>
      </c>
      <c r="AD28" s="40">
        <f>IF(AD$1,SUMIFS('IncStmt Data'!$H$2:$H$2051,'IncStmt Data'!$G$2:$G$2051,$A28,'IncStmt Data'!$A$2:$A$2051,AD$1),#N/A)</f>
        <v>113817</v>
      </c>
      <c r="AE28" s="40">
        <f>IF(AE$1,SUMIFS('IncStmt Data'!$H$2:$H$2051,'IncStmt Data'!$G$2:$G$2051,$A28,'IncStmt Data'!$A$2:$A$2051,AE$1),#N/A)</f>
        <v>163732</v>
      </c>
      <c r="AF28" s="40">
        <f>IF(AF$1,SUMIFS('IncStmt Data'!$H$2:$H$2051,'IncStmt Data'!$G$2:$G$2051,$A28,'IncStmt Data'!$A$2:$A$2051,AF$1),#N/A)</f>
        <v>40216</v>
      </c>
      <c r="AG28" s="40">
        <f>IF(AG$1,SUMIFS('IncStmt Data'!$H$2:$H$2051,'IncStmt Data'!$G$2:$G$2051,$A28,'IncStmt Data'!$A$2:$A$2051,AG$1),#N/A)</f>
        <v>83820</v>
      </c>
      <c r="AH28" s="40">
        <f>IF(AH$1,SUMIFS('IncStmt Data'!$H$2:$H$2051,'IncStmt Data'!$G$2:$G$2051,$A28,'IncStmt Data'!$A$2:$A$2051,AH$1),#N/A)</f>
        <v>125886</v>
      </c>
      <c r="AI28" s="40">
        <f>IF(AI$1,SUMIFS('IncStmt Data'!$H$2:$H$2051,'IncStmt Data'!$G$2:$G$2051,$A28,'IncStmt Data'!$A$2:$A$2051,AI$1),#N/A)</f>
        <v>48477</v>
      </c>
      <c r="AJ28" s="40">
        <f>IF(AJ$1,SUMIFS('IncStmt Data'!$H$2:$H$2051,'IncStmt Data'!$G$2:$G$2051,$A28,'IncStmt Data'!$A$2:$A$2051,AJ$1),#N/A)</f>
        <v>27449</v>
      </c>
      <c r="AK28" s="40">
        <f t="shared" si="3"/>
        <v>2396686</v>
      </c>
      <c r="AL28" s="40" t="e">
        <f>IF(AL$1,SUMIFS('IncStmt Data'!$H$2:$H$2051,'IncStmt Data'!$G$2:$G$2051,$A28,'IncStmt Data'!$A$2:$A$2051,AL$1),#N/A)</f>
        <v>#N/A</v>
      </c>
      <c r="AM28" s="40" t="e">
        <f>IF(AM$1,SUMIFS('IncStmt Data'!$H$2:$H$2051,'IncStmt Data'!$G$2:$G$2051,$A28,'IncStmt Data'!$A$2:$A$2051,AM$1),#N/A)</f>
        <v>#N/A</v>
      </c>
      <c r="AN28" s="40" t="e">
        <f>IF(AN$1,SUMIFS('IncStmt Data'!$H$2:$H$2051,'IncStmt Data'!$G$2:$G$2051,$A28,'IncStmt Data'!$A$2:$A$2051,AN$1),#N/A)</f>
        <v>#N/A</v>
      </c>
      <c r="AO28" s="40" t="e">
        <f>IF(AO$1,SUMIFS('IncStmt Data'!$H$2:$H$2051,'IncStmt Data'!$G$2:$G$2051,$A28,'IncStmt Data'!$A$2:$A$2051,AO$1),#N/A)</f>
        <v>#N/A</v>
      </c>
      <c r="AP28" s="40" t="e">
        <f>IF(AP$1,SUMIFS('IncStmt Data'!$H$2:$H$2051,'IncStmt Data'!$G$2:$G$2051,$A28,'IncStmt Data'!$A$2:$A$2051,AP$1),#N/A)</f>
        <v>#N/A</v>
      </c>
      <c r="AQ28" s="40" t="e">
        <f>IF(AQ$1,SUMIFS('IncStmt Data'!$H$2:$H$2051,'IncStmt Data'!$G$2:$G$2051,$A28,'IncStmt Data'!$A$2:$A$2051,AQ$1),#N/A)</f>
        <v>#N/A</v>
      </c>
      <c r="AR28" s="40" t="e">
        <f>IF(AR$1,SUMIFS('IncStmt Data'!$H$2:$H$2051,'IncStmt Data'!$G$2:$G$2051,$A28,'IncStmt Data'!$A$2:$A$2051,AR$1),#N/A)</f>
        <v>#N/A</v>
      </c>
      <c r="AS28" s="40" t="e">
        <f>IF(AS$1,SUMIFS('IncStmt Data'!$H$2:$H$2051,'IncStmt Data'!$G$2:$G$2051,$A28,'IncStmt Data'!$A$2:$A$2051,AS$1),#N/A)</f>
        <v>#N/A</v>
      </c>
      <c r="AT28" s="40" t="e">
        <f>IF(AT$1,SUMIFS('IncStmt Data'!$H$2:$H$2051,'IncStmt Data'!$G$2:$G$2051,$A28,'IncStmt Data'!$A$2:$A$2051,AT$1),#N/A)</f>
        <v>#N/A</v>
      </c>
      <c r="AU28" s="40" t="e">
        <f>IF(AU$1,SUMIFS('IncStmt Data'!$H$2:$H$2051,'IncStmt Data'!$G$2:$G$2051,$A28,'IncStmt Data'!$A$2:$A$2051,AU$1),#N/A)</f>
        <v>#N/A</v>
      </c>
      <c r="AV28" s="40" t="e">
        <f>IF(AV$1,SUMIFS('IncStmt Data'!$H$2:$H$2051,'IncStmt Data'!$G$2:$G$2051,$A28,'IncStmt Data'!$A$2:$A$2051,AV$1),#N/A)</f>
        <v>#N/A</v>
      </c>
      <c r="AW28" s="40" t="e">
        <f>IF(AW$1,SUMIFS('IncStmt Data'!$H$2:$H$2051,'IncStmt Data'!$G$2:$G$2051,$A28,'IncStmt Data'!$A$2:$A$2051,AW$1),#N/A)</f>
        <v>#N/A</v>
      </c>
      <c r="AX28" s="40" t="e">
        <f>IF(AX$1,SUMIFS('IncStmt Data'!$H$2:$H$2051,'IncStmt Data'!$G$2:$G$2051,$A28,'IncStmt Data'!$A$2:$A$2051,AX$1),#N/A)</f>
        <v>#N/A</v>
      </c>
      <c r="AY28" s="40" t="e">
        <f>IF(AY$1,SUMIFS('IncStmt Data'!$H$2:$H$2051,'IncStmt Data'!$G$2:$G$2051,$A28,'IncStmt Data'!$A$2:$A$2051,AY$1),#N/A)</f>
        <v>#N/A</v>
      </c>
      <c r="AZ28" s="40" t="e">
        <f>IF(AZ$1,SUMIFS('IncStmt Data'!$H$2:$H$2051,'IncStmt Data'!$G$2:$G$2051,$A28,'IncStmt Data'!$A$2:$A$2051,AZ$1),#N/A)</f>
        <v>#N/A</v>
      </c>
      <c r="BA28" s="40" t="e">
        <f>IF(BA$1,SUMIFS('IncStmt Data'!$H$2:$H$2051,'IncStmt Data'!$G$2:$G$2051,$A28,'IncStmt Data'!$A$2:$A$2051,BA$1),#N/A)</f>
        <v>#N/A</v>
      </c>
      <c r="BB28" s="40" t="e">
        <f>IF(BB$1,SUMIFS('IncStmt Data'!$H$2:$H$2051,'IncStmt Data'!$G$2:$G$2051,$A28,'IncStmt Data'!$A$2:$A$2051,BB$1),#N/A)</f>
        <v>#N/A</v>
      </c>
      <c r="BC28" s="40" t="e">
        <f>IF(BC$1,SUMIFS('IncStmt Data'!$H$2:$H$2051,'IncStmt Data'!$G$2:$G$2051,$A28,'IncStmt Data'!$A$2:$A$2051,BC$1),#N/A)</f>
        <v>#N/A</v>
      </c>
      <c r="BD28" s="40" t="e">
        <f>IF(BD$1,SUMIFS('IncStmt Data'!$H$2:$H$2051,'IncStmt Data'!$G$2:$G$2051,$A28,'IncStmt Data'!$A$2:$A$2051,BD$1),#N/A)</f>
        <v>#N/A</v>
      </c>
      <c r="BE28" s="40" t="e">
        <f>IF(BE$1,SUMIFS('IncStmt Data'!$H$2:$H$2051,'IncStmt Data'!$G$2:$G$2051,$A28,'IncStmt Data'!$A$2:$A$2051,BE$1),#N/A)</f>
        <v>#N/A</v>
      </c>
      <c r="BF28" s="40" t="e">
        <f>IF(BF$1,SUMIFS('IncStmt Data'!$H$2:$H$2051,'IncStmt Data'!$G$2:$G$2051,$A28,'IncStmt Data'!$A$2:$A$2051,BF$1),#N/A)</f>
        <v>#N/A</v>
      </c>
      <c r="BG28" s="40" t="e">
        <f>IF(BG$1,SUMIFS('IncStmt Data'!$H$2:$H$2051,'IncStmt Data'!$G$2:$G$2051,$A28,'IncStmt Data'!$A$2:$A$2051,BG$1),#N/A)</f>
        <v>#N/A</v>
      </c>
      <c r="BH28" s="40" t="e">
        <f>IF(BH$1,SUMIFS('IncStmt Data'!$H$2:$H$2051,'IncStmt Data'!$G$2:$G$2051,$A28,'IncStmt Data'!$A$2:$A$2051,BH$1),#N/A)</f>
        <v>#N/A</v>
      </c>
      <c r="BI28" s="40" t="e">
        <f>IF(BI$1,SUMIFS('IncStmt Data'!$H$2:$H$2051,'IncStmt Data'!$G$2:$G$2051,$A28,'IncStmt Data'!$A$2:$A$2051,BI$1),#N/A)</f>
        <v>#N/A</v>
      </c>
      <c r="BJ28" s="40" t="e">
        <f>IF(BJ$1,SUMIFS('IncStmt Data'!$H$2:$H$2051,'IncStmt Data'!$G$2:$G$2051,$A28,'IncStmt Data'!$A$2:$A$2051,BJ$1),#N/A)</f>
        <v>#N/A</v>
      </c>
      <c r="BK28" s="40" t="e">
        <f>IF(BK$1,SUMIFS('IncStmt Data'!$H$2:$H$2051,'IncStmt Data'!$G$2:$G$2051,$A28,'IncStmt Data'!$A$2:$A$2051,BK$1),#N/A)</f>
        <v>#N/A</v>
      </c>
      <c r="BL28" s="40" t="e">
        <f>IF(BL$1,SUMIFS('IncStmt Data'!$H$2:$H$2051,'IncStmt Data'!$G$2:$G$2051,$A28,'IncStmt Data'!$A$2:$A$2051,BL$1),#N/A)</f>
        <v>#N/A</v>
      </c>
      <c r="BM28" s="40" t="e">
        <f>IF(BM$1,SUMIFS('IncStmt Data'!$H$2:$H$2051,'IncStmt Data'!$G$2:$G$2051,$A28,'IncStmt Data'!$A$2:$A$2051,BM$1),#N/A)</f>
        <v>#N/A</v>
      </c>
      <c r="BN28" s="40" t="e">
        <f>IF(BN$1,SUMIFS('IncStmt Data'!$H$2:$H$2051,'IncStmt Data'!$G$2:$G$2051,$A28,'IncStmt Data'!$A$2:$A$2051,BN$1),#N/A)</f>
        <v>#N/A</v>
      </c>
      <c r="BO28" s="40" t="e">
        <f>IF(BO$1,SUMIFS('IncStmt Data'!$H$2:$H$2051,'IncStmt Data'!$G$2:$G$2051,$A28,'IncStmt Data'!$A$2:$A$2051,BO$1),#N/A)</f>
        <v>#N/A</v>
      </c>
      <c r="BP28" s="40" t="e">
        <f>IF(BP$1,SUMIFS('IncStmt Data'!$H$2:$H$2051,'IncStmt Data'!$G$2:$G$2051,$A28,'IncStmt Data'!$A$2:$A$2051,BP$1),#N/A)</f>
        <v>#N/A</v>
      </c>
      <c r="BQ28" s="40" t="e">
        <f>IF(BQ$1,SUMIFS('IncStmt Data'!$H$2:$H$2051,'IncStmt Data'!$G$2:$G$2051,$A28,'IncStmt Data'!$A$2:$A$2051,BQ$1),#N/A)</f>
        <v>#N/A</v>
      </c>
      <c r="BR28" s="40" t="e">
        <f>IF(BR$1,SUMIFS('IncStmt Data'!$H$2:$H$2051,'IncStmt Data'!$G$2:$G$2051,$A28,'IncStmt Data'!$A$2:$A$2051,BR$1),#N/A)</f>
        <v>#N/A</v>
      </c>
      <c r="BS28" s="40" t="e">
        <f>IF(BS$1,SUMIFS('IncStmt Data'!$H$2:$H$2051,'IncStmt Data'!$G$2:$G$2051,$A28,'IncStmt Data'!$A$2:$A$2051,BS$1),#N/A)</f>
        <v>#N/A</v>
      </c>
      <c r="BT28" s="40" t="e">
        <f>IF(BT$1,SUMIFS('IncStmt Data'!$H$2:$H$2051,'IncStmt Data'!$G$2:$G$2051,$A28,'IncStmt Data'!$A$2:$A$2051,BT$1),#N/A)</f>
        <v>#N/A</v>
      </c>
      <c r="BU28" s="40" t="e">
        <f>IF(BU$1,SUMIFS('IncStmt Data'!$H$2:$H$2051,'IncStmt Data'!$G$2:$G$2051,$A28,'IncStmt Data'!$A$2:$A$2051,BU$1),#N/A)</f>
        <v>#N/A</v>
      </c>
      <c r="BV28" s="40" t="e">
        <f>IF(BV$1,SUMIFS('IncStmt Data'!$H$2:$H$2051,'IncStmt Data'!$G$2:$G$2051,$A28,'IncStmt Data'!$A$2:$A$2051,BV$1),#N/A)</f>
        <v>#N/A</v>
      </c>
      <c r="BW28" s="40" t="e">
        <f>IF(BW$1,SUMIFS('IncStmt Data'!$H$2:$H$2051,'IncStmt Data'!$G$2:$G$2051,$A28,'IncStmt Data'!$A$2:$A$2051,BW$1),#N/A)</f>
        <v>#N/A</v>
      </c>
      <c r="BX28" s="40" t="e">
        <f>IF(BX$1,SUMIFS('IncStmt Data'!$H$2:$H$2051,'IncStmt Data'!$G$2:$G$2051,$A28,'IncStmt Data'!$A$2:$A$2051,BX$1),#N/A)</f>
        <v>#N/A</v>
      </c>
      <c r="BY28" s="40" t="e">
        <f>IF(BY$1,SUMIFS('IncStmt Data'!$H$2:$H$2051,'IncStmt Data'!$G$2:$G$2051,$A28,'IncStmt Data'!$A$2:$A$2051,BY$1),#N/A)</f>
        <v>#N/A</v>
      </c>
      <c r="BZ28" s="40" t="e">
        <f>IF(BZ$1,SUMIFS('IncStmt Data'!$H$2:$H$2051,'IncStmt Data'!$G$2:$G$2051,$A28,'IncStmt Data'!$A$2:$A$2051,BZ$1),#N/A)</f>
        <v>#N/A</v>
      </c>
      <c r="CA28" s="40" t="e">
        <f>IF(CA$1,SUMIFS('IncStmt Data'!$H$2:$H$2051,'IncStmt Data'!$G$2:$G$2051,$A28,'IncStmt Data'!$A$2:$A$2051,CA$1),#N/A)</f>
        <v>#N/A</v>
      </c>
      <c r="CB28" s="40" t="e">
        <f>IF(CB$1,SUMIFS('IncStmt Data'!$H$2:$H$2051,'IncStmt Data'!$G$2:$G$2051,$A28,'IncStmt Data'!$A$2:$A$2051,CB$1),#N/A)</f>
        <v>#N/A</v>
      </c>
      <c r="CC28" s="40" t="e">
        <f>IF(CC$1,SUMIFS('IncStmt Data'!$H$2:$H$2051,'IncStmt Data'!$G$2:$G$2051,$A28,'IncStmt Data'!$A$2:$A$2051,CC$1),#N/A)</f>
        <v>#N/A</v>
      </c>
      <c r="CD28" s="40" t="e">
        <f>IF(CD$1,SUMIFS('IncStmt Data'!$H$2:$H$2051,'IncStmt Data'!$G$2:$G$2051,$A28,'IncStmt Data'!$A$2:$A$2051,CD$1),#N/A)</f>
        <v>#N/A</v>
      </c>
      <c r="CE28" s="40" t="e">
        <f>IF(CE$1,SUMIFS('IncStmt Data'!$H$2:$H$2051,'IncStmt Data'!$G$2:$G$2051,$A28,'IncStmt Data'!$A$2:$A$2051,CE$1),#N/A)</f>
        <v>#N/A</v>
      </c>
      <c r="CF28" s="40" t="e">
        <f>IF(CF$1,SUMIFS('IncStmt Data'!$H$2:$H$2051,'IncStmt Data'!$G$2:$G$2051,$A28,'IncStmt Data'!$A$2:$A$2051,CF$1),#N/A)</f>
        <v>#N/A</v>
      </c>
      <c r="CG28" s="40" t="e">
        <f>IF(CG$1,SUMIFS('IncStmt Data'!$H$2:$H$2051,'IncStmt Data'!$G$2:$G$2051,$A28,'IncStmt Data'!$A$2:$A$2051,CG$1),#N/A)</f>
        <v>#N/A</v>
      </c>
      <c r="CH28" s="40" t="e">
        <f>IF(CH$1,SUMIFS('IncStmt Data'!$H$2:$H$2051,'IncStmt Data'!$G$2:$G$2051,$A28,'IncStmt Data'!$A$2:$A$2051,CH$1),#N/A)</f>
        <v>#N/A</v>
      </c>
      <c r="CI28" s="40" t="e">
        <f>IF(CI$1,SUMIFS('IncStmt Data'!$H$2:$H$2051,'IncStmt Data'!$G$2:$G$2051,$A28,'IncStmt Data'!$A$2:$A$2051,CI$1),#N/A)</f>
        <v>#N/A</v>
      </c>
      <c r="CJ28" s="40" t="e">
        <f>IF(CJ$1,SUMIFS('IncStmt Data'!$H$2:$H$2051,'IncStmt Data'!$G$2:$G$2051,$A28,'IncStmt Data'!$A$2:$A$2051,CJ$1),#N/A)</f>
        <v>#N/A</v>
      </c>
      <c r="CK28" s="40" t="e">
        <f>IF(CK$1,SUMIFS('IncStmt Data'!$H$2:$H$2051,'IncStmt Data'!$G$2:$G$2051,$A28,'IncStmt Data'!$A$2:$A$2051,CK$1),#N/A)</f>
        <v>#N/A</v>
      </c>
      <c r="CL28" s="40" t="e">
        <f>IF(CL$1,SUMIFS('IncStmt Data'!$H$2:$H$2051,'IncStmt Data'!$G$2:$G$2051,$A28,'IncStmt Data'!$A$2:$A$2051,CL$1),#N/A)</f>
        <v>#N/A</v>
      </c>
      <c r="CM28" s="40" t="e">
        <f>IF(CM$1,SUMIFS('IncStmt Data'!$H$2:$H$2051,'IncStmt Data'!$G$2:$G$2051,$A28,'IncStmt Data'!$A$2:$A$2051,CM$1),#N/A)</f>
        <v>#N/A</v>
      </c>
      <c r="CN28" s="40" t="e">
        <f>IF(CN$1,SUMIFS('IncStmt Data'!$H$2:$H$2051,'IncStmt Data'!$G$2:$G$2051,$A28,'IncStmt Data'!$A$2:$A$2051,CN$1),#N/A)</f>
        <v>#N/A</v>
      </c>
      <c r="CO28" s="40" t="e">
        <f>IF(CO$1,SUMIFS('IncStmt Data'!$H$2:$H$2051,'IncStmt Data'!$G$2:$G$2051,$A28,'IncStmt Data'!$A$2:$A$2051,CO$1),#N/A)</f>
        <v>#N/A</v>
      </c>
      <c r="CP28" s="40" t="e">
        <f>IF(CP$1,SUMIFS('IncStmt Data'!$H$2:$H$2051,'IncStmt Data'!$G$2:$G$2051,$A28,'IncStmt Data'!$A$2:$A$2051,CP$1),#N/A)</f>
        <v>#N/A</v>
      </c>
      <c r="CQ28" s="40" t="e">
        <f>IF(CQ$1,SUMIFS('IncStmt Data'!$H$2:$H$2051,'IncStmt Data'!$G$2:$G$2051,$A28,'IncStmt Data'!$A$2:$A$2051,CQ$1),#N/A)</f>
        <v>#N/A</v>
      </c>
      <c r="CR28" s="40" t="e">
        <f>IF(CR$1,SUMIFS('IncStmt Data'!$H$2:$H$2051,'IncStmt Data'!$G$2:$G$2051,$A28,'IncStmt Data'!$A$2:$A$2051,CR$1),#N/A)</f>
        <v>#N/A</v>
      </c>
      <c r="CS28" s="40" t="e">
        <f>IF(CS$1,SUMIFS('IncStmt Data'!$H$2:$H$2051,'IncStmt Data'!$G$2:$G$2051,$A28,'IncStmt Data'!$A$2:$A$2051,CS$1),#N/A)</f>
        <v>#N/A</v>
      </c>
      <c r="CT28" s="40" t="e">
        <f>IF(CT$1,SUMIFS('IncStmt Data'!$H$2:$H$2051,'IncStmt Data'!$G$2:$G$2051,$A28,'IncStmt Data'!$A$2:$A$2051,CT$1),#N/A)</f>
        <v>#N/A</v>
      </c>
      <c r="CU28" s="40" t="e">
        <f>IF(CU$1,SUMIFS('IncStmt Data'!$H$2:$H$2051,'IncStmt Data'!$G$2:$G$2051,$A28,'IncStmt Data'!$A$2:$A$2051,CU$1),#N/A)</f>
        <v>#N/A</v>
      </c>
      <c r="CV28" s="40" t="e">
        <f>IF(CV$1,SUMIFS('IncStmt Data'!$H$2:$H$2051,'IncStmt Data'!$G$2:$G$2051,$A28,'IncStmt Data'!$A$2:$A$2051,CV$1),#N/A)</f>
        <v>#N/A</v>
      </c>
      <c r="CW28" s="40" t="e">
        <f>IF(CW$1,SUMIFS('IncStmt Data'!$H$2:$H$2051,'IncStmt Data'!$G$2:$G$2051,$A28,'IncStmt Data'!$A$2:$A$2051,CW$1),#N/A)</f>
        <v>#N/A</v>
      </c>
      <c r="CX28" s="40" t="e">
        <f>IF(CX$1,SUMIFS('IncStmt Data'!$H$2:$H$2051,'IncStmt Data'!$G$2:$G$2051,$A28,'IncStmt Data'!$A$2:$A$2051,CX$1),#N/A)</f>
        <v>#N/A</v>
      </c>
      <c r="CY28" s="40" t="e">
        <f>IF(CY$1,SUMIFS('IncStmt Data'!$H$2:$H$2051,'IncStmt Data'!$G$2:$G$2051,$A28,'IncStmt Data'!$A$2:$A$2051,CY$1),#N/A)</f>
        <v>#N/A</v>
      </c>
      <c r="CZ28" s="40" t="e">
        <f>IF(CZ$1,SUMIFS('IncStmt Data'!$H$2:$H$2051,'IncStmt Data'!$G$2:$G$2051,$A28,'IncStmt Data'!$A$2:$A$2051,CZ$1),#N/A)</f>
        <v>#N/A</v>
      </c>
      <c r="DA28" s="40" t="e">
        <f>IF(DA$1,SUMIFS('IncStmt Data'!$H$2:$H$2051,'IncStmt Data'!$G$2:$G$2051,$A28,'IncStmt Data'!$A$2:$A$2051,DA$1),#N/A)</f>
        <v>#N/A</v>
      </c>
    </row>
    <row r="29" spans="1:105" s="40" customFormat="1" hidden="1" x14ac:dyDescent="0.2">
      <c r="A29" s="54" t="s">
        <v>141</v>
      </c>
      <c r="B29" s="40">
        <f>IF(B$1,SUMIFS('IncStmt Data'!$H$2:$H$2051,'IncStmt Data'!$G$2:$G$2051,$A29,'IncStmt Data'!$A$2:$A$2051,B$1),#N/A)</f>
        <v>0</v>
      </c>
      <c r="C29" s="40">
        <f>IF(C$1,SUMIFS('IncStmt Data'!$H$2:$H$2051,'IncStmt Data'!$G$2:$G$2051,$A29,'IncStmt Data'!$A$2:$A$2051,C$1),#N/A)</f>
        <v>0</v>
      </c>
      <c r="D29" s="40">
        <f>IF(D$1,SUMIFS('IncStmt Data'!$H$2:$H$2051,'IncStmt Data'!$G$2:$G$2051,$A29,'IncStmt Data'!$A$2:$A$2051,D$1),#N/A)</f>
        <v>0</v>
      </c>
      <c r="E29" s="40">
        <f>IF(E$1,SUMIFS('IncStmt Data'!$H$2:$H$2051,'IncStmt Data'!$G$2:$G$2051,$A29,'IncStmt Data'!$A$2:$A$2051,E$1),#N/A)</f>
        <v>0</v>
      </c>
      <c r="F29" s="40">
        <f>IF(F$1,SUMIFS('IncStmt Data'!$H$2:$H$2051,'IncStmt Data'!$G$2:$G$2051,$A29,'IncStmt Data'!$A$2:$A$2051,F$1),#N/A)</f>
        <v>0</v>
      </c>
      <c r="G29" s="40">
        <f>IF(G$1,SUMIFS('IncStmt Data'!$H$2:$H$2051,'IncStmt Data'!$G$2:$G$2051,$A29,'IncStmt Data'!$A$2:$A$2051,G$1),#N/A)</f>
        <v>0</v>
      </c>
      <c r="H29" s="40">
        <f>IF(H$1,SUMIFS('IncStmt Data'!$H$2:$H$2051,'IncStmt Data'!$G$2:$G$2051,$A29,'IncStmt Data'!$A$2:$A$2051,H$1),#N/A)</f>
        <v>0</v>
      </c>
      <c r="I29" s="40">
        <f>IF(I$1,SUMIFS('IncStmt Data'!$H$2:$H$2051,'IncStmt Data'!$G$2:$G$2051,$A29,'IncStmt Data'!$A$2:$A$2051,I$1),#N/A)</f>
        <v>0</v>
      </c>
      <c r="J29" s="40">
        <f>IF(J$1,SUMIFS('IncStmt Data'!$H$2:$H$2051,'IncStmt Data'!$G$2:$G$2051,$A29,'IncStmt Data'!$A$2:$A$2051,J$1),#N/A)</f>
        <v>0</v>
      </c>
      <c r="K29" s="40">
        <f>IF(K$1,SUMIFS('IncStmt Data'!$H$2:$H$2051,'IncStmt Data'!$G$2:$G$2051,$A29,'IncStmt Data'!$A$2:$A$2051,K$1),#N/A)</f>
        <v>0</v>
      </c>
      <c r="L29" s="40">
        <f>IF(L$1,SUMIFS('IncStmt Data'!$H$2:$H$2051,'IncStmt Data'!$G$2:$G$2051,$A29,'IncStmt Data'!$A$2:$A$2051,L$1),#N/A)</f>
        <v>0</v>
      </c>
      <c r="M29" s="40">
        <f>IF(M$1,SUMIFS('IncStmt Data'!$H$2:$H$2051,'IncStmt Data'!$G$2:$G$2051,$A29,'IncStmt Data'!$A$2:$A$2051,M$1),#N/A)</f>
        <v>0</v>
      </c>
      <c r="N29" s="40">
        <f>IF(N$1,SUMIFS('IncStmt Data'!$H$2:$H$2051,'IncStmt Data'!$G$2:$G$2051,$A29,'IncStmt Data'!$A$2:$A$2051,N$1),#N/A)</f>
        <v>0</v>
      </c>
      <c r="O29" s="40">
        <f>IF(O$1,SUMIFS('IncStmt Data'!$H$2:$H$2051,'IncStmt Data'!$G$2:$G$2051,$A29,'IncStmt Data'!$A$2:$A$2051,O$1),#N/A)</f>
        <v>0</v>
      </c>
      <c r="P29" s="40">
        <f>IF(P$1,SUMIFS('IncStmt Data'!$H$2:$H$2051,'IncStmt Data'!$G$2:$G$2051,$A29,'IncStmt Data'!$A$2:$A$2051,P$1),#N/A)</f>
        <v>0</v>
      </c>
      <c r="Q29" s="40">
        <f>IF(Q$1,SUMIFS('IncStmt Data'!$H$2:$H$2051,'IncStmt Data'!$G$2:$G$2051,$A29,'IncStmt Data'!$A$2:$A$2051,Q$1),#N/A)</f>
        <v>0</v>
      </c>
      <c r="R29" s="40">
        <f>IF(R$1,SUMIFS('IncStmt Data'!$H$2:$H$2051,'IncStmt Data'!$G$2:$G$2051,$A29,'IncStmt Data'!$A$2:$A$2051,R$1),#N/A)</f>
        <v>0</v>
      </c>
      <c r="S29" s="40">
        <f>IF(S$1,SUMIFS('IncStmt Data'!$H$2:$H$2051,'IncStmt Data'!$G$2:$G$2051,$A29,'IncStmt Data'!$A$2:$A$2051,S$1),#N/A)</f>
        <v>0</v>
      </c>
      <c r="T29" s="40">
        <f>IF(T$1,SUMIFS('IncStmt Data'!$H$2:$H$2051,'IncStmt Data'!$G$2:$G$2051,$A29,'IncStmt Data'!$A$2:$A$2051,T$1),#N/A)</f>
        <v>0</v>
      </c>
      <c r="U29" s="40">
        <f>IF(U$1,SUMIFS('IncStmt Data'!$H$2:$H$2051,'IncStmt Data'!$G$2:$G$2051,$A29,'IncStmt Data'!$A$2:$A$2051,U$1),#N/A)</f>
        <v>0</v>
      </c>
      <c r="V29" s="40">
        <f>IF(V$1,SUMIFS('IncStmt Data'!$H$2:$H$2051,'IncStmt Data'!$G$2:$G$2051,$A29,'IncStmt Data'!$A$2:$A$2051,V$1),#N/A)</f>
        <v>0</v>
      </c>
      <c r="W29" s="40">
        <f>IF(W$1,SUMIFS('IncStmt Data'!$H$2:$H$2051,'IncStmt Data'!$G$2:$G$2051,$A29,'IncStmt Data'!$A$2:$A$2051,W$1),#N/A)</f>
        <v>0</v>
      </c>
      <c r="X29" s="40">
        <f>IF(X$1,SUMIFS('IncStmt Data'!$H$2:$H$2051,'IncStmt Data'!$G$2:$G$2051,$A29,'IncStmt Data'!$A$2:$A$2051,X$1),#N/A)</f>
        <v>0</v>
      </c>
      <c r="Y29" s="40">
        <f>IF(Y$1,SUMIFS('IncStmt Data'!$H$2:$H$2051,'IncStmt Data'!$G$2:$G$2051,$A29,'IncStmt Data'!$A$2:$A$2051,Y$1),#N/A)</f>
        <v>0</v>
      </c>
      <c r="Z29" s="40">
        <f>IF(Z$1,SUMIFS('IncStmt Data'!$H$2:$H$2051,'IncStmt Data'!$G$2:$G$2051,$A29,'IncStmt Data'!$A$2:$A$2051,Z$1),#N/A)</f>
        <v>0</v>
      </c>
      <c r="AA29" s="40">
        <f>IF(AA$1,SUMIFS('IncStmt Data'!$H$2:$H$2051,'IncStmt Data'!$G$2:$G$2051,$A29,'IncStmt Data'!$A$2:$A$2051,AA$1),#N/A)</f>
        <v>0</v>
      </c>
      <c r="AB29" s="40">
        <f>IF(AB$1,SUMIFS('IncStmt Data'!$H$2:$H$2051,'IncStmt Data'!$G$2:$G$2051,$A29,'IncStmt Data'!$A$2:$A$2051,AB$1),#N/A)</f>
        <v>0</v>
      </c>
      <c r="AC29" s="40">
        <f>IF(AC$1,SUMIFS('IncStmt Data'!$H$2:$H$2051,'IncStmt Data'!$G$2:$G$2051,$A29,'IncStmt Data'!$A$2:$A$2051,AC$1),#N/A)</f>
        <v>0</v>
      </c>
      <c r="AD29" s="40">
        <f>IF(AD$1,SUMIFS('IncStmt Data'!$H$2:$H$2051,'IncStmt Data'!$G$2:$G$2051,$A29,'IncStmt Data'!$A$2:$A$2051,AD$1),#N/A)</f>
        <v>0</v>
      </c>
      <c r="AE29" s="40">
        <f>IF(AE$1,SUMIFS('IncStmt Data'!$H$2:$H$2051,'IncStmt Data'!$G$2:$G$2051,$A29,'IncStmt Data'!$A$2:$A$2051,AE$1),#N/A)</f>
        <v>0</v>
      </c>
      <c r="AF29" s="40">
        <f>IF(AF$1,SUMIFS('IncStmt Data'!$H$2:$H$2051,'IncStmt Data'!$G$2:$G$2051,$A29,'IncStmt Data'!$A$2:$A$2051,AF$1),#N/A)</f>
        <v>0</v>
      </c>
      <c r="AG29" s="40">
        <f>IF(AG$1,SUMIFS('IncStmt Data'!$H$2:$H$2051,'IncStmt Data'!$G$2:$G$2051,$A29,'IncStmt Data'!$A$2:$A$2051,AG$1),#N/A)</f>
        <v>0</v>
      </c>
      <c r="AH29" s="40">
        <f>IF(AH$1,SUMIFS('IncStmt Data'!$H$2:$H$2051,'IncStmt Data'!$G$2:$G$2051,$A29,'IncStmt Data'!$A$2:$A$2051,AH$1),#N/A)</f>
        <v>0</v>
      </c>
      <c r="AI29" s="40">
        <f>IF(AI$1,SUMIFS('IncStmt Data'!$H$2:$H$2051,'IncStmt Data'!$G$2:$G$2051,$A29,'IncStmt Data'!$A$2:$A$2051,AI$1),#N/A)</f>
        <v>0</v>
      </c>
      <c r="AJ29" s="40">
        <f>IF(AJ$1,SUMIFS('IncStmt Data'!$H$2:$H$2051,'IncStmt Data'!$G$2:$G$2051,$A29,'IncStmt Data'!$A$2:$A$2051,AJ$1),#N/A)</f>
        <v>0</v>
      </c>
      <c r="AK29" s="40">
        <f t="shared" si="3"/>
        <v>0</v>
      </c>
      <c r="AL29" s="40" t="e">
        <f>IF(AL$1,SUMIFS('IncStmt Data'!$H$2:$H$2051,'IncStmt Data'!$G$2:$G$2051,$A29,'IncStmt Data'!$A$2:$A$2051,AL$1),#N/A)</f>
        <v>#N/A</v>
      </c>
      <c r="AM29" s="40" t="e">
        <f>IF(AM$1,SUMIFS('IncStmt Data'!$H$2:$H$2051,'IncStmt Data'!$G$2:$G$2051,$A29,'IncStmt Data'!$A$2:$A$2051,AM$1),#N/A)</f>
        <v>#N/A</v>
      </c>
      <c r="AN29" s="40" t="e">
        <f>IF(AN$1,SUMIFS('IncStmt Data'!$H$2:$H$2051,'IncStmt Data'!$G$2:$G$2051,$A29,'IncStmt Data'!$A$2:$A$2051,AN$1),#N/A)</f>
        <v>#N/A</v>
      </c>
      <c r="AO29" s="40" t="e">
        <f>IF(AO$1,SUMIFS('IncStmt Data'!$H$2:$H$2051,'IncStmt Data'!$G$2:$G$2051,$A29,'IncStmt Data'!$A$2:$A$2051,AO$1),#N/A)</f>
        <v>#N/A</v>
      </c>
      <c r="AP29" s="40" t="e">
        <f>IF(AP$1,SUMIFS('IncStmt Data'!$H$2:$H$2051,'IncStmt Data'!$G$2:$G$2051,$A29,'IncStmt Data'!$A$2:$A$2051,AP$1),#N/A)</f>
        <v>#N/A</v>
      </c>
      <c r="AQ29" s="40" t="e">
        <f>IF(AQ$1,SUMIFS('IncStmt Data'!$H$2:$H$2051,'IncStmt Data'!$G$2:$G$2051,$A29,'IncStmt Data'!$A$2:$A$2051,AQ$1),#N/A)</f>
        <v>#N/A</v>
      </c>
      <c r="AR29" s="40" t="e">
        <f>IF(AR$1,SUMIFS('IncStmt Data'!$H$2:$H$2051,'IncStmt Data'!$G$2:$G$2051,$A29,'IncStmt Data'!$A$2:$A$2051,AR$1),#N/A)</f>
        <v>#N/A</v>
      </c>
      <c r="AS29" s="40" t="e">
        <f>IF(AS$1,SUMIFS('IncStmt Data'!$H$2:$H$2051,'IncStmt Data'!$G$2:$G$2051,$A29,'IncStmt Data'!$A$2:$A$2051,AS$1),#N/A)</f>
        <v>#N/A</v>
      </c>
      <c r="AT29" s="40" t="e">
        <f>IF(AT$1,SUMIFS('IncStmt Data'!$H$2:$H$2051,'IncStmt Data'!$G$2:$G$2051,$A29,'IncStmt Data'!$A$2:$A$2051,AT$1),#N/A)</f>
        <v>#N/A</v>
      </c>
      <c r="AU29" s="40" t="e">
        <f>IF(AU$1,SUMIFS('IncStmt Data'!$H$2:$H$2051,'IncStmt Data'!$G$2:$G$2051,$A29,'IncStmt Data'!$A$2:$A$2051,AU$1),#N/A)</f>
        <v>#N/A</v>
      </c>
      <c r="AV29" s="40" t="e">
        <f>IF(AV$1,SUMIFS('IncStmt Data'!$H$2:$H$2051,'IncStmt Data'!$G$2:$G$2051,$A29,'IncStmt Data'!$A$2:$A$2051,AV$1),#N/A)</f>
        <v>#N/A</v>
      </c>
      <c r="AW29" s="40" t="e">
        <f>IF(AW$1,SUMIFS('IncStmt Data'!$H$2:$H$2051,'IncStmt Data'!$G$2:$G$2051,$A29,'IncStmt Data'!$A$2:$A$2051,AW$1),#N/A)</f>
        <v>#N/A</v>
      </c>
      <c r="AX29" s="40" t="e">
        <f>IF(AX$1,SUMIFS('IncStmt Data'!$H$2:$H$2051,'IncStmt Data'!$G$2:$G$2051,$A29,'IncStmt Data'!$A$2:$A$2051,AX$1),#N/A)</f>
        <v>#N/A</v>
      </c>
      <c r="AY29" s="40" t="e">
        <f>IF(AY$1,SUMIFS('IncStmt Data'!$H$2:$H$2051,'IncStmt Data'!$G$2:$G$2051,$A29,'IncStmt Data'!$A$2:$A$2051,AY$1),#N/A)</f>
        <v>#N/A</v>
      </c>
      <c r="AZ29" s="40" t="e">
        <f>IF(AZ$1,SUMIFS('IncStmt Data'!$H$2:$H$2051,'IncStmt Data'!$G$2:$G$2051,$A29,'IncStmt Data'!$A$2:$A$2051,AZ$1),#N/A)</f>
        <v>#N/A</v>
      </c>
      <c r="BA29" s="40" t="e">
        <f>IF(BA$1,SUMIFS('IncStmt Data'!$H$2:$H$2051,'IncStmt Data'!$G$2:$G$2051,$A29,'IncStmt Data'!$A$2:$A$2051,BA$1),#N/A)</f>
        <v>#N/A</v>
      </c>
      <c r="BB29" s="40" t="e">
        <f>IF(BB$1,SUMIFS('IncStmt Data'!$H$2:$H$2051,'IncStmt Data'!$G$2:$G$2051,$A29,'IncStmt Data'!$A$2:$A$2051,BB$1),#N/A)</f>
        <v>#N/A</v>
      </c>
      <c r="BC29" s="40" t="e">
        <f>IF(BC$1,SUMIFS('IncStmt Data'!$H$2:$H$2051,'IncStmt Data'!$G$2:$G$2051,$A29,'IncStmt Data'!$A$2:$A$2051,BC$1),#N/A)</f>
        <v>#N/A</v>
      </c>
      <c r="BD29" s="40" t="e">
        <f>IF(BD$1,SUMIFS('IncStmt Data'!$H$2:$H$2051,'IncStmt Data'!$G$2:$G$2051,$A29,'IncStmt Data'!$A$2:$A$2051,BD$1),#N/A)</f>
        <v>#N/A</v>
      </c>
      <c r="BE29" s="40" t="e">
        <f>IF(BE$1,SUMIFS('IncStmt Data'!$H$2:$H$2051,'IncStmt Data'!$G$2:$G$2051,$A29,'IncStmt Data'!$A$2:$A$2051,BE$1),#N/A)</f>
        <v>#N/A</v>
      </c>
      <c r="BF29" s="40" t="e">
        <f>IF(BF$1,SUMIFS('IncStmt Data'!$H$2:$H$2051,'IncStmt Data'!$G$2:$G$2051,$A29,'IncStmt Data'!$A$2:$A$2051,BF$1),#N/A)</f>
        <v>#N/A</v>
      </c>
      <c r="BG29" s="40" t="e">
        <f>IF(BG$1,SUMIFS('IncStmt Data'!$H$2:$H$2051,'IncStmt Data'!$G$2:$G$2051,$A29,'IncStmt Data'!$A$2:$A$2051,BG$1),#N/A)</f>
        <v>#N/A</v>
      </c>
      <c r="BH29" s="40" t="e">
        <f>IF(BH$1,SUMIFS('IncStmt Data'!$H$2:$H$2051,'IncStmt Data'!$G$2:$G$2051,$A29,'IncStmt Data'!$A$2:$A$2051,BH$1),#N/A)</f>
        <v>#N/A</v>
      </c>
      <c r="BI29" s="40" t="e">
        <f>IF(BI$1,SUMIFS('IncStmt Data'!$H$2:$H$2051,'IncStmt Data'!$G$2:$G$2051,$A29,'IncStmt Data'!$A$2:$A$2051,BI$1),#N/A)</f>
        <v>#N/A</v>
      </c>
      <c r="BJ29" s="40" t="e">
        <f>IF(BJ$1,SUMIFS('IncStmt Data'!$H$2:$H$2051,'IncStmt Data'!$G$2:$G$2051,$A29,'IncStmt Data'!$A$2:$A$2051,BJ$1),#N/A)</f>
        <v>#N/A</v>
      </c>
      <c r="BK29" s="40" t="e">
        <f>IF(BK$1,SUMIFS('IncStmt Data'!$H$2:$H$2051,'IncStmt Data'!$G$2:$G$2051,$A29,'IncStmt Data'!$A$2:$A$2051,BK$1),#N/A)</f>
        <v>#N/A</v>
      </c>
      <c r="BL29" s="40" t="e">
        <f>IF(BL$1,SUMIFS('IncStmt Data'!$H$2:$H$2051,'IncStmt Data'!$G$2:$G$2051,$A29,'IncStmt Data'!$A$2:$A$2051,BL$1),#N/A)</f>
        <v>#N/A</v>
      </c>
      <c r="BM29" s="40" t="e">
        <f>IF(BM$1,SUMIFS('IncStmt Data'!$H$2:$H$2051,'IncStmt Data'!$G$2:$G$2051,$A29,'IncStmt Data'!$A$2:$A$2051,BM$1),#N/A)</f>
        <v>#N/A</v>
      </c>
      <c r="BN29" s="40" t="e">
        <f>IF(BN$1,SUMIFS('IncStmt Data'!$H$2:$H$2051,'IncStmt Data'!$G$2:$G$2051,$A29,'IncStmt Data'!$A$2:$A$2051,BN$1),#N/A)</f>
        <v>#N/A</v>
      </c>
      <c r="BO29" s="40" t="e">
        <f>IF(BO$1,SUMIFS('IncStmt Data'!$H$2:$H$2051,'IncStmt Data'!$G$2:$G$2051,$A29,'IncStmt Data'!$A$2:$A$2051,BO$1),#N/A)</f>
        <v>#N/A</v>
      </c>
      <c r="BP29" s="40" t="e">
        <f>IF(BP$1,SUMIFS('IncStmt Data'!$H$2:$H$2051,'IncStmt Data'!$G$2:$G$2051,$A29,'IncStmt Data'!$A$2:$A$2051,BP$1),#N/A)</f>
        <v>#N/A</v>
      </c>
      <c r="BQ29" s="40" t="e">
        <f>IF(BQ$1,SUMIFS('IncStmt Data'!$H$2:$H$2051,'IncStmt Data'!$G$2:$G$2051,$A29,'IncStmt Data'!$A$2:$A$2051,BQ$1),#N/A)</f>
        <v>#N/A</v>
      </c>
      <c r="BR29" s="40" t="e">
        <f>IF(BR$1,SUMIFS('IncStmt Data'!$H$2:$H$2051,'IncStmt Data'!$G$2:$G$2051,$A29,'IncStmt Data'!$A$2:$A$2051,BR$1),#N/A)</f>
        <v>#N/A</v>
      </c>
      <c r="BS29" s="40" t="e">
        <f>IF(BS$1,SUMIFS('IncStmt Data'!$H$2:$H$2051,'IncStmt Data'!$G$2:$G$2051,$A29,'IncStmt Data'!$A$2:$A$2051,BS$1),#N/A)</f>
        <v>#N/A</v>
      </c>
      <c r="BT29" s="40" t="e">
        <f>IF(BT$1,SUMIFS('IncStmt Data'!$H$2:$H$2051,'IncStmt Data'!$G$2:$G$2051,$A29,'IncStmt Data'!$A$2:$A$2051,BT$1),#N/A)</f>
        <v>#N/A</v>
      </c>
      <c r="BU29" s="40" t="e">
        <f>IF(BU$1,SUMIFS('IncStmt Data'!$H$2:$H$2051,'IncStmt Data'!$G$2:$G$2051,$A29,'IncStmt Data'!$A$2:$A$2051,BU$1),#N/A)</f>
        <v>#N/A</v>
      </c>
      <c r="BV29" s="40" t="e">
        <f>IF(BV$1,SUMIFS('IncStmt Data'!$H$2:$H$2051,'IncStmt Data'!$G$2:$G$2051,$A29,'IncStmt Data'!$A$2:$A$2051,BV$1),#N/A)</f>
        <v>#N/A</v>
      </c>
      <c r="BW29" s="40" t="e">
        <f>IF(BW$1,SUMIFS('IncStmt Data'!$H$2:$H$2051,'IncStmt Data'!$G$2:$G$2051,$A29,'IncStmt Data'!$A$2:$A$2051,BW$1),#N/A)</f>
        <v>#N/A</v>
      </c>
      <c r="BX29" s="40" t="e">
        <f>IF(BX$1,SUMIFS('IncStmt Data'!$H$2:$H$2051,'IncStmt Data'!$G$2:$G$2051,$A29,'IncStmt Data'!$A$2:$A$2051,BX$1),#N/A)</f>
        <v>#N/A</v>
      </c>
      <c r="BY29" s="40" t="e">
        <f>IF(BY$1,SUMIFS('IncStmt Data'!$H$2:$H$2051,'IncStmt Data'!$G$2:$G$2051,$A29,'IncStmt Data'!$A$2:$A$2051,BY$1),#N/A)</f>
        <v>#N/A</v>
      </c>
      <c r="BZ29" s="40" t="e">
        <f>IF(BZ$1,SUMIFS('IncStmt Data'!$H$2:$H$2051,'IncStmt Data'!$G$2:$G$2051,$A29,'IncStmt Data'!$A$2:$A$2051,BZ$1),#N/A)</f>
        <v>#N/A</v>
      </c>
      <c r="CA29" s="40" t="e">
        <f>IF(CA$1,SUMIFS('IncStmt Data'!$H$2:$H$2051,'IncStmt Data'!$G$2:$G$2051,$A29,'IncStmt Data'!$A$2:$A$2051,CA$1),#N/A)</f>
        <v>#N/A</v>
      </c>
      <c r="CB29" s="40" t="e">
        <f>IF(CB$1,SUMIFS('IncStmt Data'!$H$2:$H$2051,'IncStmt Data'!$G$2:$G$2051,$A29,'IncStmt Data'!$A$2:$A$2051,CB$1),#N/A)</f>
        <v>#N/A</v>
      </c>
      <c r="CC29" s="40" t="e">
        <f>IF(CC$1,SUMIFS('IncStmt Data'!$H$2:$H$2051,'IncStmt Data'!$G$2:$G$2051,$A29,'IncStmt Data'!$A$2:$A$2051,CC$1),#N/A)</f>
        <v>#N/A</v>
      </c>
      <c r="CD29" s="40" t="e">
        <f>IF(CD$1,SUMIFS('IncStmt Data'!$H$2:$H$2051,'IncStmt Data'!$G$2:$G$2051,$A29,'IncStmt Data'!$A$2:$A$2051,CD$1),#N/A)</f>
        <v>#N/A</v>
      </c>
      <c r="CE29" s="40" t="e">
        <f>IF(CE$1,SUMIFS('IncStmt Data'!$H$2:$H$2051,'IncStmt Data'!$G$2:$G$2051,$A29,'IncStmt Data'!$A$2:$A$2051,CE$1),#N/A)</f>
        <v>#N/A</v>
      </c>
      <c r="CF29" s="40" t="e">
        <f>IF(CF$1,SUMIFS('IncStmt Data'!$H$2:$H$2051,'IncStmt Data'!$G$2:$G$2051,$A29,'IncStmt Data'!$A$2:$A$2051,CF$1),#N/A)</f>
        <v>#N/A</v>
      </c>
      <c r="CG29" s="40" t="e">
        <f>IF(CG$1,SUMIFS('IncStmt Data'!$H$2:$H$2051,'IncStmt Data'!$G$2:$G$2051,$A29,'IncStmt Data'!$A$2:$A$2051,CG$1),#N/A)</f>
        <v>#N/A</v>
      </c>
      <c r="CH29" s="40" t="e">
        <f>IF(CH$1,SUMIFS('IncStmt Data'!$H$2:$H$2051,'IncStmt Data'!$G$2:$G$2051,$A29,'IncStmt Data'!$A$2:$A$2051,CH$1),#N/A)</f>
        <v>#N/A</v>
      </c>
      <c r="CI29" s="40" t="e">
        <f>IF(CI$1,SUMIFS('IncStmt Data'!$H$2:$H$2051,'IncStmt Data'!$G$2:$G$2051,$A29,'IncStmt Data'!$A$2:$A$2051,CI$1),#N/A)</f>
        <v>#N/A</v>
      </c>
      <c r="CJ29" s="40" t="e">
        <f>IF(CJ$1,SUMIFS('IncStmt Data'!$H$2:$H$2051,'IncStmt Data'!$G$2:$G$2051,$A29,'IncStmt Data'!$A$2:$A$2051,CJ$1),#N/A)</f>
        <v>#N/A</v>
      </c>
      <c r="CK29" s="40" t="e">
        <f>IF(CK$1,SUMIFS('IncStmt Data'!$H$2:$H$2051,'IncStmt Data'!$G$2:$G$2051,$A29,'IncStmt Data'!$A$2:$A$2051,CK$1),#N/A)</f>
        <v>#N/A</v>
      </c>
      <c r="CL29" s="40" t="e">
        <f>IF(CL$1,SUMIFS('IncStmt Data'!$H$2:$H$2051,'IncStmt Data'!$G$2:$G$2051,$A29,'IncStmt Data'!$A$2:$A$2051,CL$1),#N/A)</f>
        <v>#N/A</v>
      </c>
      <c r="CM29" s="40" t="e">
        <f>IF(CM$1,SUMIFS('IncStmt Data'!$H$2:$H$2051,'IncStmt Data'!$G$2:$G$2051,$A29,'IncStmt Data'!$A$2:$A$2051,CM$1),#N/A)</f>
        <v>#N/A</v>
      </c>
      <c r="CN29" s="40" t="e">
        <f>IF(CN$1,SUMIFS('IncStmt Data'!$H$2:$H$2051,'IncStmt Data'!$G$2:$G$2051,$A29,'IncStmt Data'!$A$2:$A$2051,CN$1),#N/A)</f>
        <v>#N/A</v>
      </c>
      <c r="CO29" s="40" t="e">
        <f>IF(CO$1,SUMIFS('IncStmt Data'!$H$2:$H$2051,'IncStmt Data'!$G$2:$G$2051,$A29,'IncStmt Data'!$A$2:$A$2051,CO$1),#N/A)</f>
        <v>#N/A</v>
      </c>
      <c r="CP29" s="40" t="e">
        <f>IF(CP$1,SUMIFS('IncStmt Data'!$H$2:$H$2051,'IncStmt Data'!$G$2:$G$2051,$A29,'IncStmt Data'!$A$2:$A$2051,CP$1),#N/A)</f>
        <v>#N/A</v>
      </c>
      <c r="CQ29" s="40" t="e">
        <f>IF(CQ$1,SUMIFS('IncStmt Data'!$H$2:$H$2051,'IncStmt Data'!$G$2:$G$2051,$A29,'IncStmt Data'!$A$2:$A$2051,CQ$1),#N/A)</f>
        <v>#N/A</v>
      </c>
      <c r="CR29" s="40" t="e">
        <f>IF(CR$1,SUMIFS('IncStmt Data'!$H$2:$H$2051,'IncStmt Data'!$G$2:$G$2051,$A29,'IncStmt Data'!$A$2:$A$2051,CR$1),#N/A)</f>
        <v>#N/A</v>
      </c>
      <c r="CS29" s="40" t="e">
        <f>IF(CS$1,SUMIFS('IncStmt Data'!$H$2:$H$2051,'IncStmt Data'!$G$2:$G$2051,$A29,'IncStmt Data'!$A$2:$A$2051,CS$1),#N/A)</f>
        <v>#N/A</v>
      </c>
      <c r="CT29" s="40" t="e">
        <f>IF(CT$1,SUMIFS('IncStmt Data'!$H$2:$H$2051,'IncStmt Data'!$G$2:$G$2051,$A29,'IncStmt Data'!$A$2:$A$2051,CT$1),#N/A)</f>
        <v>#N/A</v>
      </c>
      <c r="CU29" s="40" t="e">
        <f>IF(CU$1,SUMIFS('IncStmt Data'!$H$2:$H$2051,'IncStmt Data'!$G$2:$G$2051,$A29,'IncStmt Data'!$A$2:$A$2051,CU$1),#N/A)</f>
        <v>#N/A</v>
      </c>
      <c r="CV29" s="40" t="e">
        <f>IF(CV$1,SUMIFS('IncStmt Data'!$H$2:$H$2051,'IncStmt Data'!$G$2:$G$2051,$A29,'IncStmt Data'!$A$2:$A$2051,CV$1),#N/A)</f>
        <v>#N/A</v>
      </c>
      <c r="CW29" s="40" t="e">
        <f>IF(CW$1,SUMIFS('IncStmt Data'!$H$2:$H$2051,'IncStmt Data'!$G$2:$G$2051,$A29,'IncStmt Data'!$A$2:$A$2051,CW$1),#N/A)</f>
        <v>#N/A</v>
      </c>
      <c r="CX29" s="40" t="e">
        <f>IF(CX$1,SUMIFS('IncStmt Data'!$H$2:$H$2051,'IncStmt Data'!$G$2:$G$2051,$A29,'IncStmt Data'!$A$2:$A$2051,CX$1),#N/A)</f>
        <v>#N/A</v>
      </c>
      <c r="CY29" s="40" t="e">
        <f>IF(CY$1,SUMIFS('IncStmt Data'!$H$2:$H$2051,'IncStmt Data'!$G$2:$G$2051,$A29,'IncStmt Data'!$A$2:$A$2051,CY$1),#N/A)</f>
        <v>#N/A</v>
      </c>
      <c r="CZ29" s="40" t="e">
        <f>IF(CZ$1,SUMIFS('IncStmt Data'!$H$2:$H$2051,'IncStmt Data'!$G$2:$G$2051,$A29,'IncStmt Data'!$A$2:$A$2051,CZ$1),#N/A)</f>
        <v>#N/A</v>
      </c>
      <c r="DA29" s="40" t="e">
        <f>IF(DA$1,SUMIFS('IncStmt Data'!$H$2:$H$2051,'IncStmt Data'!$G$2:$G$2051,$A29,'IncStmt Data'!$A$2:$A$2051,DA$1),#N/A)</f>
        <v>#N/A</v>
      </c>
    </row>
    <row r="30" spans="1:105" s="40" customFormat="1" hidden="1" x14ac:dyDescent="0.2">
      <c r="A30" s="54" t="s">
        <v>142</v>
      </c>
      <c r="B30" s="40">
        <f>IF(B$1,SUMIFS('IncStmt Data'!$H$2:$H$2051,'IncStmt Data'!$G$2:$G$2051,$A30,'IncStmt Data'!$A$2:$A$2051,B$1),#N/A)</f>
        <v>0</v>
      </c>
      <c r="C30" s="40">
        <f>IF(C$1,SUMIFS('IncStmt Data'!$H$2:$H$2051,'IncStmt Data'!$G$2:$G$2051,$A30,'IncStmt Data'!$A$2:$A$2051,C$1),#N/A)</f>
        <v>0</v>
      </c>
      <c r="D30" s="40">
        <f>IF(D$1,SUMIFS('IncStmt Data'!$H$2:$H$2051,'IncStmt Data'!$G$2:$G$2051,$A30,'IncStmt Data'!$A$2:$A$2051,D$1),#N/A)</f>
        <v>0</v>
      </c>
      <c r="E30" s="40">
        <f>IF(E$1,SUMIFS('IncStmt Data'!$H$2:$H$2051,'IncStmt Data'!$G$2:$G$2051,$A30,'IncStmt Data'!$A$2:$A$2051,E$1),#N/A)</f>
        <v>0</v>
      </c>
      <c r="F30" s="40">
        <f>IF(F$1,SUMIFS('IncStmt Data'!$H$2:$H$2051,'IncStmt Data'!$G$2:$G$2051,$A30,'IncStmt Data'!$A$2:$A$2051,F$1),#N/A)</f>
        <v>0</v>
      </c>
      <c r="G30" s="40">
        <f>IF(G$1,SUMIFS('IncStmt Data'!$H$2:$H$2051,'IncStmt Data'!$G$2:$G$2051,$A30,'IncStmt Data'!$A$2:$A$2051,G$1),#N/A)</f>
        <v>0</v>
      </c>
      <c r="H30" s="40">
        <f>IF(H$1,SUMIFS('IncStmt Data'!$H$2:$H$2051,'IncStmt Data'!$G$2:$G$2051,$A30,'IncStmt Data'!$A$2:$A$2051,H$1),#N/A)</f>
        <v>0</v>
      </c>
      <c r="I30" s="40">
        <f>IF(I$1,SUMIFS('IncStmt Data'!$H$2:$H$2051,'IncStmt Data'!$G$2:$G$2051,$A30,'IncStmt Data'!$A$2:$A$2051,I$1),#N/A)</f>
        <v>0</v>
      </c>
      <c r="J30" s="40">
        <f>IF(J$1,SUMIFS('IncStmt Data'!$H$2:$H$2051,'IncStmt Data'!$G$2:$G$2051,$A30,'IncStmt Data'!$A$2:$A$2051,J$1),#N/A)</f>
        <v>0</v>
      </c>
      <c r="K30" s="40">
        <f>IF(K$1,SUMIFS('IncStmt Data'!$H$2:$H$2051,'IncStmt Data'!$G$2:$G$2051,$A30,'IncStmt Data'!$A$2:$A$2051,K$1),#N/A)</f>
        <v>0</v>
      </c>
      <c r="L30" s="40">
        <f>IF(L$1,SUMIFS('IncStmt Data'!$H$2:$H$2051,'IncStmt Data'!$G$2:$G$2051,$A30,'IncStmt Data'!$A$2:$A$2051,L$1),#N/A)</f>
        <v>0</v>
      </c>
      <c r="M30" s="40">
        <f>IF(M$1,SUMIFS('IncStmt Data'!$H$2:$H$2051,'IncStmt Data'!$G$2:$G$2051,$A30,'IncStmt Data'!$A$2:$A$2051,M$1),#N/A)</f>
        <v>0</v>
      </c>
      <c r="N30" s="40">
        <f>IF(N$1,SUMIFS('IncStmt Data'!$H$2:$H$2051,'IncStmt Data'!$G$2:$G$2051,$A30,'IncStmt Data'!$A$2:$A$2051,N$1),#N/A)</f>
        <v>0</v>
      </c>
      <c r="O30" s="40">
        <f>IF(O$1,SUMIFS('IncStmt Data'!$H$2:$H$2051,'IncStmt Data'!$G$2:$G$2051,$A30,'IncStmt Data'!$A$2:$A$2051,O$1),#N/A)</f>
        <v>0</v>
      </c>
      <c r="P30" s="40">
        <f>IF(P$1,SUMIFS('IncStmt Data'!$H$2:$H$2051,'IncStmt Data'!$G$2:$G$2051,$A30,'IncStmt Data'!$A$2:$A$2051,P$1),#N/A)</f>
        <v>0</v>
      </c>
      <c r="Q30" s="40">
        <f>IF(Q$1,SUMIFS('IncStmt Data'!$H$2:$H$2051,'IncStmt Data'!$G$2:$G$2051,$A30,'IncStmt Data'!$A$2:$A$2051,Q$1),#N/A)</f>
        <v>0</v>
      </c>
      <c r="R30" s="40">
        <f>IF(R$1,SUMIFS('IncStmt Data'!$H$2:$H$2051,'IncStmt Data'!$G$2:$G$2051,$A30,'IncStmt Data'!$A$2:$A$2051,R$1),#N/A)</f>
        <v>0</v>
      </c>
      <c r="S30" s="40">
        <f>IF(S$1,SUMIFS('IncStmt Data'!$H$2:$H$2051,'IncStmt Data'!$G$2:$G$2051,$A30,'IncStmt Data'!$A$2:$A$2051,S$1),#N/A)</f>
        <v>0</v>
      </c>
      <c r="T30" s="40">
        <f>IF(T$1,SUMIFS('IncStmt Data'!$H$2:$H$2051,'IncStmt Data'!$G$2:$G$2051,$A30,'IncStmt Data'!$A$2:$A$2051,T$1),#N/A)</f>
        <v>0</v>
      </c>
      <c r="U30" s="40">
        <f>IF(U$1,SUMIFS('IncStmt Data'!$H$2:$H$2051,'IncStmt Data'!$G$2:$G$2051,$A30,'IncStmt Data'!$A$2:$A$2051,U$1),#N/A)</f>
        <v>0</v>
      </c>
      <c r="V30" s="40">
        <f>IF(V$1,SUMIFS('IncStmt Data'!$H$2:$H$2051,'IncStmt Data'!$G$2:$G$2051,$A30,'IncStmt Data'!$A$2:$A$2051,V$1),#N/A)</f>
        <v>0</v>
      </c>
      <c r="W30" s="40">
        <f>IF(W$1,SUMIFS('IncStmt Data'!$H$2:$H$2051,'IncStmt Data'!$G$2:$G$2051,$A30,'IncStmt Data'!$A$2:$A$2051,W$1),#N/A)</f>
        <v>0</v>
      </c>
      <c r="X30" s="40">
        <f>IF(X$1,SUMIFS('IncStmt Data'!$H$2:$H$2051,'IncStmt Data'!$G$2:$G$2051,$A30,'IncStmt Data'!$A$2:$A$2051,X$1),#N/A)</f>
        <v>0</v>
      </c>
      <c r="Y30" s="40">
        <f>IF(Y$1,SUMIFS('IncStmt Data'!$H$2:$H$2051,'IncStmt Data'!$G$2:$G$2051,$A30,'IncStmt Data'!$A$2:$A$2051,Y$1),#N/A)</f>
        <v>0</v>
      </c>
      <c r="Z30" s="40">
        <f>IF(Z$1,SUMIFS('IncStmt Data'!$H$2:$H$2051,'IncStmt Data'!$G$2:$G$2051,$A30,'IncStmt Data'!$A$2:$A$2051,Z$1),#N/A)</f>
        <v>0</v>
      </c>
      <c r="AA30" s="40">
        <f>IF(AA$1,SUMIFS('IncStmt Data'!$H$2:$H$2051,'IncStmt Data'!$G$2:$G$2051,$A30,'IncStmt Data'!$A$2:$A$2051,AA$1),#N/A)</f>
        <v>0</v>
      </c>
      <c r="AB30" s="40">
        <f>IF(AB$1,SUMIFS('IncStmt Data'!$H$2:$H$2051,'IncStmt Data'!$G$2:$G$2051,$A30,'IncStmt Data'!$A$2:$A$2051,AB$1),#N/A)</f>
        <v>0</v>
      </c>
      <c r="AC30" s="40">
        <f>IF(AC$1,SUMIFS('IncStmt Data'!$H$2:$H$2051,'IncStmt Data'!$G$2:$G$2051,$A30,'IncStmt Data'!$A$2:$A$2051,AC$1),#N/A)</f>
        <v>0</v>
      </c>
      <c r="AD30" s="40">
        <f>IF(AD$1,SUMIFS('IncStmt Data'!$H$2:$H$2051,'IncStmt Data'!$G$2:$G$2051,$A30,'IncStmt Data'!$A$2:$A$2051,AD$1),#N/A)</f>
        <v>0</v>
      </c>
      <c r="AE30" s="40">
        <f>IF(AE$1,SUMIFS('IncStmt Data'!$H$2:$H$2051,'IncStmt Data'!$G$2:$G$2051,$A30,'IncStmt Data'!$A$2:$A$2051,AE$1),#N/A)</f>
        <v>0</v>
      </c>
      <c r="AF30" s="40">
        <f>IF(AF$1,SUMIFS('IncStmt Data'!$H$2:$H$2051,'IncStmt Data'!$G$2:$G$2051,$A30,'IncStmt Data'!$A$2:$A$2051,AF$1),#N/A)</f>
        <v>0</v>
      </c>
      <c r="AG30" s="40">
        <f>IF(AG$1,SUMIFS('IncStmt Data'!$H$2:$H$2051,'IncStmt Data'!$G$2:$G$2051,$A30,'IncStmt Data'!$A$2:$A$2051,AG$1),#N/A)</f>
        <v>0</v>
      </c>
      <c r="AH30" s="40">
        <f>IF(AH$1,SUMIFS('IncStmt Data'!$H$2:$H$2051,'IncStmt Data'!$G$2:$G$2051,$A30,'IncStmt Data'!$A$2:$A$2051,AH$1),#N/A)</f>
        <v>0</v>
      </c>
      <c r="AI30" s="40">
        <f>IF(AI$1,SUMIFS('IncStmt Data'!$H$2:$H$2051,'IncStmt Data'!$G$2:$G$2051,$A30,'IncStmt Data'!$A$2:$A$2051,AI$1),#N/A)</f>
        <v>0</v>
      </c>
      <c r="AJ30" s="40">
        <f>IF(AJ$1,SUMIFS('IncStmt Data'!$H$2:$H$2051,'IncStmt Data'!$G$2:$G$2051,$A30,'IncStmt Data'!$A$2:$A$2051,AJ$1),#N/A)</f>
        <v>0</v>
      </c>
      <c r="AK30" s="40">
        <f t="shared" si="3"/>
        <v>0</v>
      </c>
      <c r="AL30" s="40" t="e">
        <f>IF(AL$1,SUMIFS('IncStmt Data'!$H$2:$H$2051,'IncStmt Data'!$G$2:$G$2051,$A30,'IncStmt Data'!$A$2:$A$2051,AL$1),#N/A)</f>
        <v>#N/A</v>
      </c>
      <c r="AM30" s="40" t="e">
        <f>IF(AM$1,SUMIFS('IncStmt Data'!$H$2:$H$2051,'IncStmt Data'!$G$2:$G$2051,$A30,'IncStmt Data'!$A$2:$A$2051,AM$1),#N/A)</f>
        <v>#N/A</v>
      </c>
      <c r="AN30" s="40" t="e">
        <f>IF(AN$1,SUMIFS('IncStmt Data'!$H$2:$H$2051,'IncStmt Data'!$G$2:$G$2051,$A30,'IncStmt Data'!$A$2:$A$2051,AN$1),#N/A)</f>
        <v>#N/A</v>
      </c>
      <c r="AO30" s="40" t="e">
        <f>IF(AO$1,SUMIFS('IncStmt Data'!$H$2:$H$2051,'IncStmt Data'!$G$2:$G$2051,$A30,'IncStmt Data'!$A$2:$A$2051,AO$1),#N/A)</f>
        <v>#N/A</v>
      </c>
      <c r="AP30" s="40" t="e">
        <f>IF(AP$1,SUMIFS('IncStmt Data'!$H$2:$H$2051,'IncStmt Data'!$G$2:$G$2051,$A30,'IncStmt Data'!$A$2:$A$2051,AP$1),#N/A)</f>
        <v>#N/A</v>
      </c>
      <c r="AQ30" s="40" t="e">
        <f>IF(AQ$1,SUMIFS('IncStmt Data'!$H$2:$H$2051,'IncStmt Data'!$G$2:$G$2051,$A30,'IncStmt Data'!$A$2:$A$2051,AQ$1),#N/A)</f>
        <v>#N/A</v>
      </c>
      <c r="AR30" s="40" t="e">
        <f>IF(AR$1,SUMIFS('IncStmt Data'!$H$2:$H$2051,'IncStmt Data'!$G$2:$G$2051,$A30,'IncStmt Data'!$A$2:$A$2051,AR$1),#N/A)</f>
        <v>#N/A</v>
      </c>
      <c r="AS30" s="40" t="e">
        <f>IF(AS$1,SUMIFS('IncStmt Data'!$H$2:$H$2051,'IncStmt Data'!$G$2:$G$2051,$A30,'IncStmt Data'!$A$2:$A$2051,AS$1),#N/A)</f>
        <v>#N/A</v>
      </c>
      <c r="AT30" s="40" t="e">
        <f>IF(AT$1,SUMIFS('IncStmt Data'!$H$2:$H$2051,'IncStmt Data'!$G$2:$G$2051,$A30,'IncStmt Data'!$A$2:$A$2051,AT$1),#N/A)</f>
        <v>#N/A</v>
      </c>
      <c r="AU30" s="40" t="e">
        <f>IF(AU$1,SUMIFS('IncStmt Data'!$H$2:$H$2051,'IncStmt Data'!$G$2:$G$2051,$A30,'IncStmt Data'!$A$2:$A$2051,AU$1),#N/A)</f>
        <v>#N/A</v>
      </c>
      <c r="AV30" s="40" t="e">
        <f>IF(AV$1,SUMIFS('IncStmt Data'!$H$2:$H$2051,'IncStmt Data'!$G$2:$G$2051,$A30,'IncStmt Data'!$A$2:$A$2051,AV$1),#N/A)</f>
        <v>#N/A</v>
      </c>
      <c r="AW30" s="40" t="e">
        <f>IF(AW$1,SUMIFS('IncStmt Data'!$H$2:$H$2051,'IncStmt Data'!$G$2:$G$2051,$A30,'IncStmt Data'!$A$2:$A$2051,AW$1),#N/A)</f>
        <v>#N/A</v>
      </c>
      <c r="AX30" s="40" t="e">
        <f>IF(AX$1,SUMIFS('IncStmt Data'!$H$2:$H$2051,'IncStmt Data'!$G$2:$G$2051,$A30,'IncStmt Data'!$A$2:$A$2051,AX$1),#N/A)</f>
        <v>#N/A</v>
      </c>
      <c r="AY30" s="40" t="e">
        <f>IF(AY$1,SUMIFS('IncStmt Data'!$H$2:$H$2051,'IncStmt Data'!$G$2:$G$2051,$A30,'IncStmt Data'!$A$2:$A$2051,AY$1),#N/A)</f>
        <v>#N/A</v>
      </c>
      <c r="AZ30" s="40" t="e">
        <f>IF(AZ$1,SUMIFS('IncStmt Data'!$H$2:$H$2051,'IncStmt Data'!$G$2:$G$2051,$A30,'IncStmt Data'!$A$2:$A$2051,AZ$1),#N/A)</f>
        <v>#N/A</v>
      </c>
      <c r="BA30" s="40" t="e">
        <f>IF(BA$1,SUMIFS('IncStmt Data'!$H$2:$H$2051,'IncStmt Data'!$G$2:$G$2051,$A30,'IncStmt Data'!$A$2:$A$2051,BA$1),#N/A)</f>
        <v>#N/A</v>
      </c>
      <c r="BB30" s="40" t="e">
        <f>IF(BB$1,SUMIFS('IncStmt Data'!$H$2:$H$2051,'IncStmt Data'!$G$2:$G$2051,$A30,'IncStmt Data'!$A$2:$A$2051,BB$1),#N/A)</f>
        <v>#N/A</v>
      </c>
      <c r="BC30" s="40" t="e">
        <f>IF(BC$1,SUMIFS('IncStmt Data'!$H$2:$H$2051,'IncStmt Data'!$G$2:$G$2051,$A30,'IncStmt Data'!$A$2:$A$2051,BC$1),#N/A)</f>
        <v>#N/A</v>
      </c>
      <c r="BD30" s="40" t="e">
        <f>IF(BD$1,SUMIFS('IncStmt Data'!$H$2:$H$2051,'IncStmt Data'!$G$2:$G$2051,$A30,'IncStmt Data'!$A$2:$A$2051,BD$1),#N/A)</f>
        <v>#N/A</v>
      </c>
      <c r="BE30" s="40" t="e">
        <f>IF(BE$1,SUMIFS('IncStmt Data'!$H$2:$H$2051,'IncStmt Data'!$G$2:$G$2051,$A30,'IncStmt Data'!$A$2:$A$2051,BE$1),#N/A)</f>
        <v>#N/A</v>
      </c>
      <c r="BF30" s="40" t="e">
        <f>IF(BF$1,SUMIFS('IncStmt Data'!$H$2:$H$2051,'IncStmt Data'!$G$2:$G$2051,$A30,'IncStmt Data'!$A$2:$A$2051,BF$1),#N/A)</f>
        <v>#N/A</v>
      </c>
      <c r="BG30" s="40" t="e">
        <f>IF(BG$1,SUMIFS('IncStmt Data'!$H$2:$H$2051,'IncStmt Data'!$G$2:$G$2051,$A30,'IncStmt Data'!$A$2:$A$2051,BG$1),#N/A)</f>
        <v>#N/A</v>
      </c>
      <c r="BH30" s="40" t="e">
        <f>IF(BH$1,SUMIFS('IncStmt Data'!$H$2:$H$2051,'IncStmt Data'!$G$2:$G$2051,$A30,'IncStmt Data'!$A$2:$A$2051,BH$1),#N/A)</f>
        <v>#N/A</v>
      </c>
      <c r="BI30" s="40" t="e">
        <f>IF(BI$1,SUMIFS('IncStmt Data'!$H$2:$H$2051,'IncStmt Data'!$G$2:$G$2051,$A30,'IncStmt Data'!$A$2:$A$2051,BI$1),#N/A)</f>
        <v>#N/A</v>
      </c>
      <c r="BJ30" s="40" t="e">
        <f>IF(BJ$1,SUMIFS('IncStmt Data'!$H$2:$H$2051,'IncStmt Data'!$G$2:$G$2051,$A30,'IncStmt Data'!$A$2:$A$2051,BJ$1),#N/A)</f>
        <v>#N/A</v>
      </c>
      <c r="BK30" s="40" t="e">
        <f>IF(BK$1,SUMIFS('IncStmt Data'!$H$2:$H$2051,'IncStmt Data'!$G$2:$G$2051,$A30,'IncStmt Data'!$A$2:$A$2051,BK$1),#N/A)</f>
        <v>#N/A</v>
      </c>
      <c r="BL30" s="40" t="e">
        <f>IF(BL$1,SUMIFS('IncStmt Data'!$H$2:$H$2051,'IncStmt Data'!$G$2:$G$2051,$A30,'IncStmt Data'!$A$2:$A$2051,BL$1),#N/A)</f>
        <v>#N/A</v>
      </c>
      <c r="BM30" s="40" t="e">
        <f>IF(BM$1,SUMIFS('IncStmt Data'!$H$2:$H$2051,'IncStmt Data'!$G$2:$G$2051,$A30,'IncStmt Data'!$A$2:$A$2051,BM$1),#N/A)</f>
        <v>#N/A</v>
      </c>
      <c r="BN30" s="40" t="e">
        <f>IF(BN$1,SUMIFS('IncStmt Data'!$H$2:$H$2051,'IncStmt Data'!$G$2:$G$2051,$A30,'IncStmt Data'!$A$2:$A$2051,BN$1),#N/A)</f>
        <v>#N/A</v>
      </c>
      <c r="BO30" s="40" t="e">
        <f>IF(BO$1,SUMIFS('IncStmt Data'!$H$2:$H$2051,'IncStmt Data'!$G$2:$G$2051,$A30,'IncStmt Data'!$A$2:$A$2051,BO$1),#N/A)</f>
        <v>#N/A</v>
      </c>
      <c r="BP30" s="40" t="e">
        <f>IF(BP$1,SUMIFS('IncStmt Data'!$H$2:$H$2051,'IncStmt Data'!$G$2:$G$2051,$A30,'IncStmt Data'!$A$2:$A$2051,BP$1),#N/A)</f>
        <v>#N/A</v>
      </c>
      <c r="BQ30" s="40" t="e">
        <f>IF(BQ$1,SUMIFS('IncStmt Data'!$H$2:$H$2051,'IncStmt Data'!$G$2:$G$2051,$A30,'IncStmt Data'!$A$2:$A$2051,BQ$1),#N/A)</f>
        <v>#N/A</v>
      </c>
      <c r="BR30" s="40" t="e">
        <f>IF(BR$1,SUMIFS('IncStmt Data'!$H$2:$H$2051,'IncStmt Data'!$G$2:$G$2051,$A30,'IncStmt Data'!$A$2:$A$2051,BR$1),#N/A)</f>
        <v>#N/A</v>
      </c>
      <c r="BS30" s="40" t="e">
        <f>IF(BS$1,SUMIFS('IncStmt Data'!$H$2:$H$2051,'IncStmt Data'!$G$2:$G$2051,$A30,'IncStmt Data'!$A$2:$A$2051,BS$1),#N/A)</f>
        <v>#N/A</v>
      </c>
      <c r="BT30" s="40" t="e">
        <f>IF(BT$1,SUMIFS('IncStmt Data'!$H$2:$H$2051,'IncStmt Data'!$G$2:$G$2051,$A30,'IncStmt Data'!$A$2:$A$2051,BT$1),#N/A)</f>
        <v>#N/A</v>
      </c>
      <c r="BU30" s="40" t="e">
        <f>IF(BU$1,SUMIFS('IncStmt Data'!$H$2:$H$2051,'IncStmt Data'!$G$2:$G$2051,$A30,'IncStmt Data'!$A$2:$A$2051,BU$1),#N/A)</f>
        <v>#N/A</v>
      </c>
      <c r="BV30" s="40" t="e">
        <f>IF(BV$1,SUMIFS('IncStmt Data'!$H$2:$H$2051,'IncStmt Data'!$G$2:$G$2051,$A30,'IncStmt Data'!$A$2:$A$2051,BV$1),#N/A)</f>
        <v>#N/A</v>
      </c>
      <c r="BW30" s="40" t="e">
        <f>IF(BW$1,SUMIFS('IncStmt Data'!$H$2:$H$2051,'IncStmt Data'!$G$2:$G$2051,$A30,'IncStmt Data'!$A$2:$A$2051,BW$1),#N/A)</f>
        <v>#N/A</v>
      </c>
      <c r="BX30" s="40" t="e">
        <f>IF(BX$1,SUMIFS('IncStmt Data'!$H$2:$H$2051,'IncStmt Data'!$G$2:$G$2051,$A30,'IncStmt Data'!$A$2:$A$2051,BX$1),#N/A)</f>
        <v>#N/A</v>
      </c>
      <c r="BY30" s="40" t="e">
        <f>IF(BY$1,SUMIFS('IncStmt Data'!$H$2:$H$2051,'IncStmt Data'!$G$2:$G$2051,$A30,'IncStmt Data'!$A$2:$A$2051,BY$1),#N/A)</f>
        <v>#N/A</v>
      </c>
      <c r="BZ30" s="40" t="e">
        <f>IF(BZ$1,SUMIFS('IncStmt Data'!$H$2:$H$2051,'IncStmt Data'!$G$2:$G$2051,$A30,'IncStmt Data'!$A$2:$A$2051,BZ$1),#N/A)</f>
        <v>#N/A</v>
      </c>
      <c r="CA30" s="40" t="e">
        <f>IF(CA$1,SUMIFS('IncStmt Data'!$H$2:$H$2051,'IncStmt Data'!$G$2:$G$2051,$A30,'IncStmt Data'!$A$2:$A$2051,CA$1),#N/A)</f>
        <v>#N/A</v>
      </c>
      <c r="CB30" s="40" t="e">
        <f>IF(CB$1,SUMIFS('IncStmt Data'!$H$2:$H$2051,'IncStmt Data'!$G$2:$G$2051,$A30,'IncStmt Data'!$A$2:$A$2051,CB$1),#N/A)</f>
        <v>#N/A</v>
      </c>
      <c r="CC30" s="40" t="e">
        <f>IF(CC$1,SUMIFS('IncStmt Data'!$H$2:$H$2051,'IncStmt Data'!$G$2:$G$2051,$A30,'IncStmt Data'!$A$2:$A$2051,CC$1),#N/A)</f>
        <v>#N/A</v>
      </c>
      <c r="CD30" s="40" t="e">
        <f>IF(CD$1,SUMIFS('IncStmt Data'!$H$2:$H$2051,'IncStmt Data'!$G$2:$G$2051,$A30,'IncStmt Data'!$A$2:$A$2051,CD$1),#N/A)</f>
        <v>#N/A</v>
      </c>
      <c r="CE30" s="40" t="e">
        <f>IF(CE$1,SUMIFS('IncStmt Data'!$H$2:$H$2051,'IncStmt Data'!$G$2:$G$2051,$A30,'IncStmt Data'!$A$2:$A$2051,CE$1),#N/A)</f>
        <v>#N/A</v>
      </c>
      <c r="CF30" s="40" t="e">
        <f>IF(CF$1,SUMIFS('IncStmt Data'!$H$2:$H$2051,'IncStmt Data'!$G$2:$G$2051,$A30,'IncStmt Data'!$A$2:$A$2051,CF$1),#N/A)</f>
        <v>#N/A</v>
      </c>
      <c r="CG30" s="40" t="e">
        <f>IF(CG$1,SUMIFS('IncStmt Data'!$H$2:$H$2051,'IncStmt Data'!$G$2:$G$2051,$A30,'IncStmt Data'!$A$2:$A$2051,CG$1),#N/A)</f>
        <v>#N/A</v>
      </c>
      <c r="CH30" s="40" t="e">
        <f>IF(CH$1,SUMIFS('IncStmt Data'!$H$2:$H$2051,'IncStmt Data'!$G$2:$G$2051,$A30,'IncStmt Data'!$A$2:$A$2051,CH$1),#N/A)</f>
        <v>#N/A</v>
      </c>
      <c r="CI30" s="40" t="e">
        <f>IF(CI$1,SUMIFS('IncStmt Data'!$H$2:$H$2051,'IncStmt Data'!$G$2:$G$2051,$A30,'IncStmt Data'!$A$2:$A$2051,CI$1),#N/A)</f>
        <v>#N/A</v>
      </c>
      <c r="CJ30" s="40" t="e">
        <f>IF(CJ$1,SUMIFS('IncStmt Data'!$H$2:$H$2051,'IncStmt Data'!$G$2:$G$2051,$A30,'IncStmt Data'!$A$2:$A$2051,CJ$1),#N/A)</f>
        <v>#N/A</v>
      </c>
      <c r="CK30" s="40" t="e">
        <f>IF(CK$1,SUMIFS('IncStmt Data'!$H$2:$H$2051,'IncStmt Data'!$G$2:$G$2051,$A30,'IncStmt Data'!$A$2:$A$2051,CK$1),#N/A)</f>
        <v>#N/A</v>
      </c>
      <c r="CL30" s="40" t="e">
        <f>IF(CL$1,SUMIFS('IncStmt Data'!$H$2:$H$2051,'IncStmt Data'!$G$2:$G$2051,$A30,'IncStmt Data'!$A$2:$A$2051,CL$1),#N/A)</f>
        <v>#N/A</v>
      </c>
      <c r="CM30" s="40" t="e">
        <f>IF(CM$1,SUMIFS('IncStmt Data'!$H$2:$H$2051,'IncStmt Data'!$G$2:$G$2051,$A30,'IncStmt Data'!$A$2:$A$2051,CM$1),#N/A)</f>
        <v>#N/A</v>
      </c>
      <c r="CN30" s="40" t="e">
        <f>IF(CN$1,SUMIFS('IncStmt Data'!$H$2:$H$2051,'IncStmt Data'!$G$2:$G$2051,$A30,'IncStmt Data'!$A$2:$A$2051,CN$1),#N/A)</f>
        <v>#N/A</v>
      </c>
      <c r="CO30" s="40" t="e">
        <f>IF(CO$1,SUMIFS('IncStmt Data'!$H$2:$H$2051,'IncStmt Data'!$G$2:$G$2051,$A30,'IncStmt Data'!$A$2:$A$2051,CO$1),#N/A)</f>
        <v>#N/A</v>
      </c>
      <c r="CP30" s="40" t="e">
        <f>IF(CP$1,SUMIFS('IncStmt Data'!$H$2:$H$2051,'IncStmt Data'!$G$2:$G$2051,$A30,'IncStmt Data'!$A$2:$A$2051,CP$1),#N/A)</f>
        <v>#N/A</v>
      </c>
      <c r="CQ30" s="40" t="e">
        <f>IF(CQ$1,SUMIFS('IncStmt Data'!$H$2:$H$2051,'IncStmt Data'!$G$2:$G$2051,$A30,'IncStmt Data'!$A$2:$A$2051,CQ$1),#N/A)</f>
        <v>#N/A</v>
      </c>
      <c r="CR30" s="40" t="e">
        <f>IF(CR$1,SUMIFS('IncStmt Data'!$H$2:$H$2051,'IncStmt Data'!$G$2:$G$2051,$A30,'IncStmt Data'!$A$2:$A$2051,CR$1),#N/A)</f>
        <v>#N/A</v>
      </c>
      <c r="CS30" s="40" t="e">
        <f>IF(CS$1,SUMIFS('IncStmt Data'!$H$2:$H$2051,'IncStmt Data'!$G$2:$G$2051,$A30,'IncStmt Data'!$A$2:$A$2051,CS$1),#N/A)</f>
        <v>#N/A</v>
      </c>
      <c r="CT30" s="40" t="e">
        <f>IF(CT$1,SUMIFS('IncStmt Data'!$H$2:$H$2051,'IncStmt Data'!$G$2:$G$2051,$A30,'IncStmt Data'!$A$2:$A$2051,CT$1),#N/A)</f>
        <v>#N/A</v>
      </c>
      <c r="CU30" s="40" t="e">
        <f>IF(CU$1,SUMIFS('IncStmt Data'!$H$2:$H$2051,'IncStmt Data'!$G$2:$G$2051,$A30,'IncStmt Data'!$A$2:$A$2051,CU$1),#N/A)</f>
        <v>#N/A</v>
      </c>
      <c r="CV30" s="40" t="e">
        <f>IF(CV$1,SUMIFS('IncStmt Data'!$H$2:$H$2051,'IncStmt Data'!$G$2:$G$2051,$A30,'IncStmt Data'!$A$2:$A$2051,CV$1),#N/A)</f>
        <v>#N/A</v>
      </c>
      <c r="CW30" s="40" t="e">
        <f>IF(CW$1,SUMIFS('IncStmt Data'!$H$2:$H$2051,'IncStmt Data'!$G$2:$G$2051,$A30,'IncStmt Data'!$A$2:$A$2051,CW$1),#N/A)</f>
        <v>#N/A</v>
      </c>
      <c r="CX30" s="40" t="e">
        <f>IF(CX$1,SUMIFS('IncStmt Data'!$H$2:$H$2051,'IncStmt Data'!$G$2:$G$2051,$A30,'IncStmt Data'!$A$2:$A$2051,CX$1),#N/A)</f>
        <v>#N/A</v>
      </c>
      <c r="CY30" s="40" t="e">
        <f>IF(CY$1,SUMIFS('IncStmt Data'!$H$2:$H$2051,'IncStmt Data'!$G$2:$G$2051,$A30,'IncStmt Data'!$A$2:$A$2051,CY$1),#N/A)</f>
        <v>#N/A</v>
      </c>
      <c r="CZ30" s="40" t="e">
        <f>IF(CZ$1,SUMIFS('IncStmt Data'!$H$2:$H$2051,'IncStmt Data'!$G$2:$G$2051,$A30,'IncStmt Data'!$A$2:$A$2051,CZ$1),#N/A)</f>
        <v>#N/A</v>
      </c>
      <c r="DA30" s="40" t="e">
        <f>IF(DA$1,SUMIFS('IncStmt Data'!$H$2:$H$2051,'IncStmt Data'!$G$2:$G$2051,$A30,'IncStmt Data'!$A$2:$A$2051,DA$1),#N/A)</f>
        <v>#N/A</v>
      </c>
    </row>
    <row r="31" spans="1:105" s="40" customFormat="1" ht="15" x14ac:dyDescent="0.35">
      <c r="A31" s="54" t="s">
        <v>30</v>
      </c>
      <c r="B31" s="48">
        <f>IF(B$1,SUMIFS('IncStmt Data'!$H$2:$H$2051,'IncStmt Data'!$G$2:$G$2051,$A31,'IncStmt Data'!$A$2:$A$2051,B$1),#N/A)</f>
        <v>50684</v>
      </c>
      <c r="C31" s="48">
        <f>IF(C$1,SUMIFS('IncStmt Data'!$H$2:$H$2051,'IncStmt Data'!$G$2:$G$2051,$A31,'IncStmt Data'!$A$2:$A$2051,C$1),#N/A)</f>
        <v>50835</v>
      </c>
      <c r="D31" s="48">
        <f>IF(D$1,SUMIFS('IncStmt Data'!$H$2:$H$2051,'IncStmt Data'!$G$2:$G$2051,$A31,'IncStmt Data'!$A$2:$A$2051,D$1),#N/A)</f>
        <v>76325</v>
      </c>
      <c r="E31" s="48">
        <f>IF(E$1,SUMIFS('IncStmt Data'!$H$2:$H$2051,'IncStmt Data'!$G$2:$G$2051,$A31,'IncStmt Data'!$A$2:$A$2051,E$1),#N/A)</f>
        <v>149469</v>
      </c>
      <c r="F31" s="48">
        <f>IF(F$1,SUMIFS('IncStmt Data'!$H$2:$H$2051,'IncStmt Data'!$G$2:$G$2051,$A31,'IncStmt Data'!$A$2:$A$2051,F$1),#N/A)</f>
        <v>181330</v>
      </c>
      <c r="G31" s="48">
        <f>IF(G$1,SUMIFS('IncStmt Data'!$H$2:$H$2051,'IncStmt Data'!$G$2:$G$2051,$A31,'IncStmt Data'!$A$2:$A$2051,G$1),#N/A)</f>
        <v>58239</v>
      </c>
      <c r="H31" s="48">
        <f>IF(H$1,SUMIFS('IncStmt Data'!$H$2:$H$2051,'IncStmt Data'!$G$2:$G$2051,$A31,'IncStmt Data'!$A$2:$A$2051,H$1),#N/A)</f>
        <v>159837</v>
      </c>
      <c r="I31" s="48">
        <f>IF(I$1,SUMIFS('IncStmt Data'!$H$2:$H$2051,'IncStmt Data'!$G$2:$G$2051,$A31,'IncStmt Data'!$A$2:$A$2051,I$1),#N/A)</f>
        <v>147375</v>
      </c>
      <c r="J31" s="48">
        <f>IF(J$1,SUMIFS('IncStmt Data'!$H$2:$H$2051,'IncStmt Data'!$G$2:$G$2051,$A31,'IncStmt Data'!$A$2:$A$2051,J$1),#N/A)</f>
        <v>251031</v>
      </c>
      <c r="K31" s="48">
        <f>IF(K$1,SUMIFS('IncStmt Data'!$H$2:$H$2051,'IncStmt Data'!$G$2:$G$2051,$A31,'IncStmt Data'!$A$2:$A$2051,K$1),#N/A)</f>
        <v>152557</v>
      </c>
      <c r="L31" s="48">
        <f>IF(L$1,SUMIFS('IncStmt Data'!$H$2:$H$2051,'IncStmt Data'!$G$2:$G$2051,$A31,'IncStmt Data'!$A$2:$A$2051,L$1),#N/A)</f>
        <v>125392</v>
      </c>
      <c r="M31" s="48">
        <f>IF(M$1,SUMIFS('IncStmt Data'!$H$2:$H$2051,'IncStmt Data'!$G$2:$G$2051,$A31,'IncStmt Data'!$A$2:$A$2051,M$1),#N/A)</f>
        <v>103372</v>
      </c>
      <c r="N31" s="48">
        <f>IF(N$1,SUMIFS('IncStmt Data'!$H$2:$H$2051,'IncStmt Data'!$G$2:$G$2051,$A31,'IncStmt Data'!$A$2:$A$2051,N$1),#N/A)</f>
        <v>396180</v>
      </c>
      <c r="O31" s="48">
        <f>IF(O$1,SUMIFS('IncStmt Data'!$H$2:$H$2051,'IncStmt Data'!$G$2:$G$2051,$A31,'IncStmt Data'!$A$2:$A$2051,O$1),#N/A)</f>
        <v>114748</v>
      </c>
      <c r="P31" s="48">
        <f>IF(P$1,SUMIFS('IncStmt Data'!$H$2:$H$2051,'IncStmt Data'!$G$2:$G$2051,$A31,'IncStmt Data'!$A$2:$A$2051,P$1),#N/A)</f>
        <v>158361</v>
      </c>
      <c r="Q31" s="48">
        <f>IF(Q$1,SUMIFS('IncStmt Data'!$H$2:$H$2051,'IncStmt Data'!$G$2:$G$2051,$A31,'IncStmt Data'!$A$2:$A$2051,Q$1),#N/A)</f>
        <v>115081</v>
      </c>
      <c r="R31" s="48">
        <f>IF(R$1,SUMIFS('IncStmt Data'!$H$2:$H$2051,'IncStmt Data'!$G$2:$G$2051,$A31,'IncStmt Data'!$A$2:$A$2051,R$1),#N/A)</f>
        <v>95314</v>
      </c>
      <c r="S31" s="48">
        <f>IF(S$1,SUMIFS('IncStmt Data'!$H$2:$H$2051,'IncStmt Data'!$G$2:$G$2051,$A31,'IncStmt Data'!$A$2:$A$2051,S$1),#N/A)</f>
        <v>277109</v>
      </c>
      <c r="T31" s="48">
        <f>IF(T$1,SUMIFS('IncStmt Data'!$H$2:$H$2051,'IncStmt Data'!$G$2:$G$2051,$A31,'IncStmt Data'!$A$2:$A$2051,T$1),#N/A)</f>
        <v>341697</v>
      </c>
      <c r="U31" s="48">
        <f>IF(U$1,SUMIFS('IncStmt Data'!$H$2:$H$2051,'IncStmt Data'!$G$2:$G$2051,$A31,'IncStmt Data'!$A$2:$A$2051,U$1),#N/A)</f>
        <v>306868</v>
      </c>
      <c r="V31" s="48">
        <f>IF(V$1,SUMIFS('IncStmt Data'!$H$2:$H$2051,'IncStmt Data'!$G$2:$G$2051,$A31,'IncStmt Data'!$A$2:$A$2051,V$1),#N/A)</f>
        <v>308631</v>
      </c>
      <c r="W31" s="48">
        <f>IF(W$1,SUMIFS('IncStmt Data'!$H$2:$H$2051,'IncStmt Data'!$G$2:$G$2051,$A31,'IncStmt Data'!$A$2:$A$2051,W$1),#N/A)</f>
        <v>307465</v>
      </c>
      <c r="X31" s="48">
        <f>IF(X$1,SUMIFS('IncStmt Data'!$H$2:$H$2051,'IncStmt Data'!$G$2:$G$2051,$A31,'IncStmt Data'!$A$2:$A$2051,X$1),#N/A)</f>
        <v>251689</v>
      </c>
      <c r="Y31" s="48">
        <f>IF(Y$1,SUMIFS('IncStmt Data'!$H$2:$H$2051,'IncStmt Data'!$G$2:$G$2051,$A31,'IncStmt Data'!$A$2:$A$2051,Y$1),#N/A)</f>
        <v>206079</v>
      </c>
      <c r="Z31" s="48">
        <f>IF(Z$1,SUMIFS('IncStmt Data'!$H$2:$H$2051,'IncStmt Data'!$G$2:$G$2051,$A31,'IncStmt Data'!$A$2:$A$2051,Z$1),#N/A)</f>
        <v>212971</v>
      </c>
      <c r="AA31" s="48">
        <f>IF(AA$1,SUMIFS('IncStmt Data'!$H$2:$H$2051,'IncStmt Data'!$G$2:$G$2051,$A31,'IncStmt Data'!$A$2:$A$2051,AA$1),#N/A)</f>
        <v>305342</v>
      </c>
      <c r="AB31" s="48">
        <f>IF(AB$1,SUMIFS('IncStmt Data'!$H$2:$H$2051,'IncStmt Data'!$G$2:$G$2051,$A31,'IncStmt Data'!$A$2:$A$2051,AB$1),#N/A)</f>
        <v>188194</v>
      </c>
      <c r="AC31" s="48">
        <v>378269</v>
      </c>
      <c r="AD31" s="48">
        <f>IF(AD$1,SUMIFS('IncStmt Data'!$H$2:$H$2051,'IncStmt Data'!$G$2:$G$2051,$A31,'IncStmt Data'!$A$2:$A$2051,AD$1),#N/A)</f>
        <v>161019</v>
      </c>
      <c r="AE31" s="48">
        <f>IF(AE$1,SUMIFS('IncStmt Data'!$H$2:$H$2051,'IncStmt Data'!$G$2:$G$2051,$A31,'IncStmt Data'!$A$2:$A$2051,AE$1),#N/A)</f>
        <v>264407</v>
      </c>
      <c r="AF31" s="48">
        <f>IF(AF$1,SUMIFS('IncStmt Data'!$H$2:$H$2051,'IncStmt Data'!$G$2:$G$2051,$A31,'IncStmt Data'!$A$2:$A$2051,AF$1),#N/A)</f>
        <v>292722</v>
      </c>
      <c r="AG31" s="48">
        <f>IF(AG$1,SUMIFS('IncStmt Data'!$H$2:$H$2051,'IncStmt Data'!$G$2:$G$2051,$A31,'IncStmt Data'!$A$2:$A$2051,AG$1),#N/A)</f>
        <v>527843</v>
      </c>
      <c r="AH31" s="48">
        <f>IF(AH$1,SUMIFS('IncStmt Data'!$H$2:$H$2051,'IncStmt Data'!$G$2:$G$2051,$A31,'IncStmt Data'!$A$2:$A$2051,AH$1),#N/A)</f>
        <v>256874</v>
      </c>
      <c r="AI31" s="48">
        <f>IF(AI$1,SUMIFS('IncStmt Data'!$H$2:$H$2051,'IncStmt Data'!$G$2:$G$2051,$A31,'IncStmt Data'!$A$2:$A$2051,AI$1),#N/A)</f>
        <v>257325</v>
      </c>
      <c r="AJ31" s="48">
        <f>IF(AJ$1,SUMIFS('IncStmt Data'!$H$2:$H$2051,'IncStmt Data'!$G$2:$G$2051,$A31,'IncStmt Data'!$A$2:$A$2051,AJ$1),#N/A)</f>
        <v>245909</v>
      </c>
      <c r="AK31" s="48">
        <f t="shared" si="3"/>
        <v>7476543</v>
      </c>
      <c r="AL31" s="48" t="e">
        <f>IF(AL$1,SUMIFS('IncStmt Data'!$H$2:$H$2051,'IncStmt Data'!$G$2:$G$2051,$A31,'IncStmt Data'!$A$2:$A$2051,AL$1),#N/A)</f>
        <v>#N/A</v>
      </c>
      <c r="AM31" s="48" t="e">
        <f>IF(AM$1,SUMIFS('IncStmt Data'!$H$2:$H$2051,'IncStmt Data'!$G$2:$G$2051,$A31,'IncStmt Data'!$A$2:$A$2051,AM$1),#N/A)</f>
        <v>#N/A</v>
      </c>
      <c r="AN31" s="48" t="e">
        <f>IF(AN$1,SUMIFS('IncStmt Data'!$H$2:$H$2051,'IncStmt Data'!$G$2:$G$2051,$A31,'IncStmt Data'!$A$2:$A$2051,AN$1),#N/A)</f>
        <v>#N/A</v>
      </c>
      <c r="AO31" s="48" t="e">
        <f>IF(AO$1,SUMIFS('IncStmt Data'!$H$2:$H$2051,'IncStmt Data'!$G$2:$G$2051,$A31,'IncStmt Data'!$A$2:$A$2051,AO$1),#N/A)</f>
        <v>#N/A</v>
      </c>
      <c r="AP31" s="48" t="e">
        <f>IF(AP$1,SUMIFS('IncStmt Data'!$H$2:$H$2051,'IncStmt Data'!$G$2:$G$2051,$A31,'IncStmt Data'!$A$2:$A$2051,AP$1),#N/A)</f>
        <v>#N/A</v>
      </c>
      <c r="AQ31" s="48" t="e">
        <f>IF(AQ$1,SUMIFS('IncStmt Data'!$H$2:$H$2051,'IncStmt Data'!$G$2:$G$2051,$A31,'IncStmt Data'!$A$2:$A$2051,AQ$1),#N/A)</f>
        <v>#N/A</v>
      </c>
      <c r="AR31" s="48" t="e">
        <f>IF(AR$1,SUMIFS('IncStmt Data'!$H$2:$H$2051,'IncStmt Data'!$G$2:$G$2051,$A31,'IncStmt Data'!$A$2:$A$2051,AR$1),#N/A)</f>
        <v>#N/A</v>
      </c>
      <c r="AS31" s="48" t="e">
        <f>IF(AS$1,SUMIFS('IncStmt Data'!$H$2:$H$2051,'IncStmt Data'!$G$2:$G$2051,$A31,'IncStmt Data'!$A$2:$A$2051,AS$1),#N/A)</f>
        <v>#N/A</v>
      </c>
      <c r="AT31" s="48" t="e">
        <f>IF(AT$1,SUMIFS('IncStmt Data'!$H$2:$H$2051,'IncStmt Data'!$G$2:$G$2051,$A31,'IncStmt Data'!$A$2:$A$2051,AT$1),#N/A)</f>
        <v>#N/A</v>
      </c>
      <c r="AU31" s="48" t="e">
        <f>IF(AU$1,SUMIFS('IncStmt Data'!$H$2:$H$2051,'IncStmt Data'!$G$2:$G$2051,$A31,'IncStmt Data'!$A$2:$A$2051,AU$1),#N/A)</f>
        <v>#N/A</v>
      </c>
      <c r="AV31" s="48" t="e">
        <f>IF(AV$1,SUMIFS('IncStmt Data'!$H$2:$H$2051,'IncStmt Data'!$G$2:$G$2051,$A31,'IncStmt Data'!$A$2:$A$2051,AV$1),#N/A)</f>
        <v>#N/A</v>
      </c>
      <c r="AW31" s="48" t="e">
        <f>IF(AW$1,SUMIFS('IncStmt Data'!$H$2:$H$2051,'IncStmt Data'!$G$2:$G$2051,$A31,'IncStmt Data'!$A$2:$A$2051,AW$1),#N/A)</f>
        <v>#N/A</v>
      </c>
      <c r="AX31" s="48" t="e">
        <f>IF(AX$1,SUMIFS('IncStmt Data'!$H$2:$H$2051,'IncStmt Data'!$G$2:$G$2051,$A31,'IncStmt Data'!$A$2:$A$2051,AX$1),#N/A)</f>
        <v>#N/A</v>
      </c>
      <c r="AY31" s="48" t="e">
        <f>IF(AY$1,SUMIFS('IncStmt Data'!$H$2:$H$2051,'IncStmt Data'!$G$2:$G$2051,$A31,'IncStmt Data'!$A$2:$A$2051,AY$1),#N/A)</f>
        <v>#N/A</v>
      </c>
      <c r="AZ31" s="48" t="e">
        <f>IF(AZ$1,SUMIFS('IncStmt Data'!$H$2:$H$2051,'IncStmt Data'!$G$2:$G$2051,$A31,'IncStmt Data'!$A$2:$A$2051,AZ$1),#N/A)</f>
        <v>#N/A</v>
      </c>
      <c r="BA31" s="48" t="e">
        <f>IF(BA$1,SUMIFS('IncStmt Data'!$H$2:$H$2051,'IncStmt Data'!$G$2:$G$2051,$A31,'IncStmt Data'!$A$2:$A$2051,BA$1),#N/A)</f>
        <v>#N/A</v>
      </c>
      <c r="BB31" s="48" t="e">
        <f>IF(BB$1,SUMIFS('IncStmt Data'!$H$2:$H$2051,'IncStmt Data'!$G$2:$G$2051,$A31,'IncStmt Data'!$A$2:$A$2051,BB$1),#N/A)</f>
        <v>#N/A</v>
      </c>
      <c r="BC31" s="48" t="e">
        <f>IF(BC$1,SUMIFS('IncStmt Data'!$H$2:$H$2051,'IncStmt Data'!$G$2:$G$2051,$A31,'IncStmt Data'!$A$2:$A$2051,BC$1),#N/A)</f>
        <v>#N/A</v>
      </c>
      <c r="BD31" s="48" t="e">
        <f>IF(BD$1,SUMIFS('IncStmt Data'!$H$2:$H$2051,'IncStmt Data'!$G$2:$G$2051,$A31,'IncStmt Data'!$A$2:$A$2051,BD$1),#N/A)</f>
        <v>#N/A</v>
      </c>
      <c r="BE31" s="48" t="e">
        <f>IF(BE$1,SUMIFS('IncStmt Data'!$H$2:$H$2051,'IncStmt Data'!$G$2:$G$2051,$A31,'IncStmt Data'!$A$2:$A$2051,BE$1),#N/A)</f>
        <v>#N/A</v>
      </c>
      <c r="BF31" s="48" t="e">
        <f>IF(BF$1,SUMIFS('IncStmt Data'!$H$2:$H$2051,'IncStmt Data'!$G$2:$G$2051,$A31,'IncStmt Data'!$A$2:$A$2051,BF$1),#N/A)</f>
        <v>#N/A</v>
      </c>
      <c r="BG31" s="48" t="e">
        <f>IF(BG$1,SUMIFS('IncStmt Data'!$H$2:$H$2051,'IncStmt Data'!$G$2:$G$2051,$A31,'IncStmt Data'!$A$2:$A$2051,BG$1),#N/A)</f>
        <v>#N/A</v>
      </c>
      <c r="BH31" s="48" t="e">
        <f>IF(BH$1,SUMIFS('IncStmt Data'!$H$2:$H$2051,'IncStmt Data'!$G$2:$G$2051,$A31,'IncStmt Data'!$A$2:$A$2051,BH$1),#N/A)</f>
        <v>#N/A</v>
      </c>
      <c r="BI31" s="48" t="e">
        <f>IF(BI$1,SUMIFS('IncStmt Data'!$H$2:$H$2051,'IncStmt Data'!$G$2:$G$2051,$A31,'IncStmt Data'!$A$2:$A$2051,BI$1),#N/A)</f>
        <v>#N/A</v>
      </c>
      <c r="BJ31" s="48" t="e">
        <f>IF(BJ$1,SUMIFS('IncStmt Data'!$H$2:$H$2051,'IncStmt Data'!$G$2:$G$2051,$A31,'IncStmt Data'!$A$2:$A$2051,BJ$1),#N/A)</f>
        <v>#N/A</v>
      </c>
      <c r="BK31" s="48" t="e">
        <f>IF(BK$1,SUMIFS('IncStmt Data'!$H$2:$H$2051,'IncStmt Data'!$G$2:$G$2051,$A31,'IncStmt Data'!$A$2:$A$2051,BK$1),#N/A)</f>
        <v>#N/A</v>
      </c>
      <c r="BL31" s="48" t="e">
        <f>IF(BL$1,SUMIFS('IncStmt Data'!$H$2:$H$2051,'IncStmt Data'!$G$2:$G$2051,$A31,'IncStmt Data'!$A$2:$A$2051,BL$1),#N/A)</f>
        <v>#N/A</v>
      </c>
      <c r="BM31" s="48" t="e">
        <f>IF(BM$1,SUMIFS('IncStmt Data'!$H$2:$H$2051,'IncStmt Data'!$G$2:$G$2051,$A31,'IncStmt Data'!$A$2:$A$2051,BM$1),#N/A)</f>
        <v>#N/A</v>
      </c>
      <c r="BN31" s="48" t="e">
        <f>IF(BN$1,SUMIFS('IncStmt Data'!$H$2:$H$2051,'IncStmt Data'!$G$2:$G$2051,$A31,'IncStmt Data'!$A$2:$A$2051,BN$1),#N/A)</f>
        <v>#N/A</v>
      </c>
      <c r="BO31" s="48" t="e">
        <f>IF(BO$1,SUMIFS('IncStmt Data'!$H$2:$H$2051,'IncStmt Data'!$G$2:$G$2051,$A31,'IncStmt Data'!$A$2:$A$2051,BO$1),#N/A)</f>
        <v>#N/A</v>
      </c>
      <c r="BP31" s="48" t="e">
        <f>IF(BP$1,SUMIFS('IncStmt Data'!$H$2:$H$2051,'IncStmt Data'!$G$2:$G$2051,$A31,'IncStmt Data'!$A$2:$A$2051,BP$1),#N/A)</f>
        <v>#N/A</v>
      </c>
      <c r="BQ31" s="48" t="e">
        <f>IF(BQ$1,SUMIFS('IncStmt Data'!$H$2:$H$2051,'IncStmt Data'!$G$2:$G$2051,$A31,'IncStmt Data'!$A$2:$A$2051,BQ$1),#N/A)</f>
        <v>#N/A</v>
      </c>
      <c r="BR31" s="48" t="e">
        <f>IF(BR$1,SUMIFS('IncStmt Data'!$H$2:$H$2051,'IncStmt Data'!$G$2:$G$2051,$A31,'IncStmt Data'!$A$2:$A$2051,BR$1),#N/A)</f>
        <v>#N/A</v>
      </c>
      <c r="BS31" s="48" t="e">
        <f>IF(BS$1,SUMIFS('IncStmt Data'!$H$2:$H$2051,'IncStmt Data'!$G$2:$G$2051,$A31,'IncStmt Data'!$A$2:$A$2051,BS$1),#N/A)</f>
        <v>#N/A</v>
      </c>
      <c r="BT31" s="48" t="e">
        <f>IF(BT$1,SUMIFS('IncStmt Data'!$H$2:$H$2051,'IncStmt Data'!$G$2:$G$2051,$A31,'IncStmt Data'!$A$2:$A$2051,BT$1),#N/A)</f>
        <v>#N/A</v>
      </c>
      <c r="BU31" s="48" t="e">
        <f>IF(BU$1,SUMIFS('IncStmt Data'!$H$2:$H$2051,'IncStmt Data'!$G$2:$G$2051,$A31,'IncStmt Data'!$A$2:$A$2051,BU$1),#N/A)</f>
        <v>#N/A</v>
      </c>
      <c r="BV31" s="48" t="e">
        <f>IF(BV$1,SUMIFS('IncStmt Data'!$H$2:$H$2051,'IncStmt Data'!$G$2:$G$2051,$A31,'IncStmt Data'!$A$2:$A$2051,BV$1),#N/A)</f>
        <v>#N/A</v>
      </c>
      <c r="BW31" s="48" t="e">
        <f>IF(BW$1,SUMIFS('IncStmt Data'!$H$2:$H$2051,'IncStmt Data'!$G$2:$G$2051,$A31,'IncStmt Data'!$A$2:$A$2051,BW$1),#N/A)</f>
        <v>#N/A</v>
      </c>
      <c r="BX31" s="48" t="e">
        <f>IF(BX$1,SUMIFS('IncStmt Data'!$H$2:$H$2051,'IncStmt Data'!$G$2:$G$2051,$A31,'IncStmt Data'!$A$2:$A$2051,BX$1),#N/A)</f>
        <v>#N/A</v>
      </c>
      <c r="BY31" s="48" t="e">
        <f>IF(BY$1,SUMIFS('IncStmt Data'!$H$2:$H$2051,'IncStmt Data'!$G$2:$G$2051,$A31,'IncStmt Data'!$A$2:$A$2051,BY$1),#N/A)</f>
        <v>#N/A</v>
      </c>
      <c r="BZ31" s="48" t="e">
        <f>IF(BZ$1,SUMIFS('IncStmt Data'!$H$2:$H$2051,'IncStmt Data'!$G$2:$G$2051,$A31,'IncStmt Data'!$A$2:$A$2051,BZ$1),#N/A)</f>
        <v>#N/A</v>
      </c>
      <c r="CA31" s="48" t="e">
        <f>IF(CA$1,SUMIFS('IncStmt Data'!$H$2:$H$2051,'IncStmt Data'!$G$2:$G$2051,$A31,'IncStmt Data'!$A$2:$A$2051,CA$1),#N/A)</f>
        <v>#N/A</v>
      </c>
      <c r="CB31" s="48" t="e">
        <f>IF(CB$1,SUMIFS('IncStmt Data'!$H$2:$H$2051,'IncStmt Data'!$G$2:$G$2051,$A31,'IncStmt Data'!$A$2:$A$2051,CB$1),#N/A)</f>
        <v>#N/A</v>
      </c>
      <c r="CC31" s="48" t="e">
        <f>IF(CC$1,SUMIFS('IncStmt Data'!$H$2:$H$2051,'IncStmt Data'!$G$2:$G$2051,$A31,'IncStmt Data'!$A$2:$A$2051,CC$1),#N/A)</f>
        <v>#N/A</v>
      </c>
      <c r="CD31" s="48" t="e">
        <f>IF(CD$1,SUMIFS('IncStmt Data'!$H$2:$H$2051,'IncStmt Data'!$G$2:$G$2051,$A31,'IncStmt Data'!$A$2:$A$2051,CD$1),#N/A)</f>
        <v>#N/A</v>
      </c>
      <c r="CE31" s="48" t="e">
        <f>IF(CE$1,SUMIFS('IncStmt Data'!$H$2:$H$2051,'IncStmt Data'!$G$2:$G$2051,$A31,'IncStmt Data'!$A$2:$A$2051,CE$1),#N/A)</f>
        <v>#N/A</v>
      </c>
      <c r="CF31" s="48" t="e">
        <f>IF(CF$1,SUMIFS('IncStmt Data'!$H$2:$H$2051,'IncStmt Data'!$G$2:$G$2051,$A31,'IncStmt Data'!$A$2:$A$2051,CF$1),#N/A)</f>
        <v>#N/A</v>
      </c>
      <c r="CG31" s="48" t="e">
        <f>IF(CG$1,SUMIFS('IncStmt Data'!$H$2:$H$2051,'IncStmt Data'!$G$2:$G$2051,$A31,'IncStmt Data'!$A$2:$A$2051,CG$1),#N/A)</f>
        <v>#N/A</v>
      </c>
      <c r="CH31" s="48" t="e">
        <f>IF(CH$1,SUMIFS('IncStmt Data'!$H$2:$H$2051,'IncStmt Data'!$G$2:$G$2051,$A31,'IncStmt Data'!$A$2:$A$2051,CH$1),#N/A)</f>
        <v>#N/A</v>
      </c>
      <c r="CI31" s="48" t="e">
        <f>IF(CI$1,SUMIFS('IncStmt Data'!$H$2:$H$2051,'IncStmt Data'!$G$2:$G$2051,$A31,'IncStmt Data'!$A$2:$A$2051,CI$1),#N/A)</f>
        <v>#N/A</v>
      </c>
      <c r="CJ31" s="48" t="e">
        <f>IF(CJ$1,SUMIFS('IncStmt Data'!$H$2:$H$2051,'IncStmt Data'!$G$2:$G$2051,$A31,'IncStmt Data'!$A$2:$A$2051,CJ$1),#N/A)</f>
        <v>#N/A</v>
      </c>
      <c r="CK31" s="48" t="e">
        <f>IF(CK$1,SUMIFS('IncStmt Data'!$H$2:$H$2051,'IncStmt Data'!$G$2:$G$2051,$A31,'IncStmt Data'!$A$2:$A$2051,CK$1),#N/A)</f>
        <v>#N/A</v>
      </c>
      <c r="CL31" s="48" t="e">
        <f>IF(CL$1,SUMIFS('IncStmt Data'!$H$2:$H$2051,'IncStmt Data'!$G$2:$G$2051,$A31,'IncStmt Data'!$A$2:$A$2051,CL$1),#N/A)</f>
        <v>#N/A</v>
      </c>
      <c r="CM31" s="48" t="e">
        <f>IF(CM$1,SUMIFS('IncStmt Data'!$H$2:$H$2051,'IncStmt Data'!$G$2:$G$2051,$A31,'IncStmt Data'!$A$2:$A$2051,CM$1),#N/A)</f>
        <v>#N/A</v>
      </c>
      <c r="CN31" s="48" t="e">
        <f>IF(CN$1,SUMIFS('IncStmt Data'!$H$2:$H$2051,'IncStmt Data'!$G$2:$G$2051,$A31,'IncStmt Data'!$A$2:$A$2051,CN$1),#N/A)</f>
        <v>#N/A</v>
      </c>
      <c r="CO31" s="48" t="e">
        <f>IF(CO$1,SUMIFS('IncStmt Data'!$H$2:$H$2051,'IncStmt Data'!$G$2:$G$2051,$A31,'IncStmt Data'!$A$2:$A$2051,CO$1),#N/A)</f>
        <v>#N/A</v>
      </c>
      <c r="CP31" s="48" t="e">
        <f>IF(CP$1,SUMIFS('IncStmt Data'!$H$2:$H$2051,'IncStmt Data'!$G$2:$G$2051,$A31,'IncStmt Data'!$A$2:$A$2051,CP$1),#N/A)</f>
        <v>#N/A</v>
      </c>
      <c r="CQ31" s="48" t="e">
        <f>IF(CQ$1,SUMIFS('IncStmt Data'!$H$2:$H$2051,'IncStmt Data'!$G$2:$G$2051,$A31,'IncStmt Data'!$A$2:$A$2051,CQ$1),#N/A)</f>
        <v>#N/A</v>
      </c>
      <c r="CR31" s="48" t="e">
        <f>IF(CR$1,SUMIFS('IncStmt Data'!$H$2:$H$2051,'IncStmt Data'!$G$2:$G$2051,$A31,'IncStmt Data'!$A$2:$A$2051,CR$1),#N/A)</f>
        <v>#N/A</v>
      </c>
      <c r="CS31" s="48" t="e">
        <f>IF(CS$1,SUMIFS('IncStmt Data'!$H$2:$H$2051,'IncStmt Data'!$G$2:$G$2051,$A31,'IncStmt Data'!$A$2:$A$2051,CS$1),#N/A)</f>
        <v>#N/A</v>
      </c>
      <c r="CT31" s="48" t="e">
        <f>IF(CT$1,SUMIFS('IncStmt Data'!$H$2:$H$2051,'IncStmt Data'!$G$2:$G$2051,$A31,'IncStmt Data'!$A$2:$A$2051,CT$1),#N/A)</f>
        <v>#N/A</v>
      </c>
      <c r="CU31" s="48" t="e">
        <f>IF(CU$1,SUMIFS('IncStmt Data'!$H$2:$H$2051,'IncStmt Data'!$G$2:$G$2051,$A31,'IncStmt Data'!$A$2:$A$2051,CU$1),#N/A)</f>
        <v>#N/A</v>
      </c>
      <c r="CV31" s="48" t="e">
        <f>IF(CV$1,SUMIFS('IncStmt Data'!$H$2:$H$2051,'IncStmt Data'!$G$2:$G$2051,$A31,'IncStmt Data'!$A$2:$A$2051,CV$1),#N/A)</f>
        <v>#N/A</v>
      </c>
      <c r="CW31" s="48" t="e">
        <f>IF(CW$1,SUMIFS('IncStmt Data'!$H$2:$H$2051,'IncStmt Data'!$G$2:$G$2051,$A31,'IncStmt Data'!$A$2:$A$2051,CW$1),#N/A)</f>
        <v>#N/A</v>
      </c>
      <c r="CX31" s="48" t="e">
        <f>IF(CX$1,SUMIFS('IncStmt Data'!$H$2:$H$2051,'IncStmt Data'!$G$2:$G$2051,$A31,'IncStmt Data'!$A$2:$A$2051,CX$1),#N/A)</f>
        <v>#N/A</v>
      </c>
      <c r="CY31" s="48" t="e">
        <f>IF(CY$1,SUMIFS('IncStmt Data'!$H$2:$H$2051,'IncStmt Data'!$G$2:$G$2051,$A31,'IncStmt Data'!$A$2:$A$2051,CY$1),#N/A)</f>
        <v>#N/A</v>
      </c>
      <c r="CZ31" s="48" t="e">
        <f>IF(CZ$1,SUMIFS('IncStmt Data'!$H$2:$H$2051,'IncStmt Data'!$G$2:$G$2051,$A31,'IncStmt Data'!$A$2:$A$2051,CZ$1),#N/A)</f>
        <v>#N/A</v>
      </c>
      <c r="DA31" s="48" t="e">
        <f>IF(DA$1,SUMIFS('IncStmt Data'!$H$2:$H$2051,'IncStmt Data'!$G$2:$G$2051,$A31,'IncStmt Data'!$A$2:$A$2051,DA$1),#N/A)</f>
        <v>#N/A</v>
      </c>
    </row>
    <row r="32" spans="1:105" s="40" customFormat="1" x14ac:dyDescent="0.2">
      <c r="A32" s="37"/>
      <c r="B32" s="40">
        <f t="shared" ref="B32" si="4">SUM(B20:B31)</f>
        <v>595489</v>
      </c>
      <c r="C32" s="40">
        <f>SUM(C20:C31)</f>
        <v>537131</v>
      </c>
      <c r="D32" s="40">
        <f t="shared" ref="D32:BO32" si="5">SUM(D20:D31)</f>
        <v>692988</v>
      </c>
      <c r="E32" s="40">
        <f t="shared" si="5"/>
        <v>1027690</v>
      </c>
      <c r="F32" s="40">
        <f t="shared" si="5"/>
        <v>1259585</v>
      </c>
      <c r="G32" s="40">
        <f t="shared" si="5"/>
        <v>723744</v>
      </c>
      <c r="H32" s="40">
        <f t="shared" si="5"/>
        <v>659714</v>
      </c>
      <c r="I32" s="40">
        <f t="shared" si="5"/>
        <v>856926</v>
      </c>
      <c r="J32" s="40">
        <f t="shared" si="5"/>
        <v>1721597</v>
      </c>
      <c r="K32" s="40">
        <f t="shared" si="5"/>
        <v>1772242</v>
      </c>
      <c r="L32" s="40">
        <f t="shared" si="5"/>
        <v>1251977</v>
      </c>
      <c r="M32" s="40">
        <f t="shared" si="5"/>
        <v>910866</v>
      </c>
      <c r="N32" s="40">
        <f t="shared" si="5"/>
        <v>2905705</v>
      </c>
      <c r="O32" s="40">
        <f t="shared" si="5"/>
        <v>1206411</v>
      </c>
      <c r="P32" s="40">
        <f t="shared" si="5"/>
        <v>1041336</v>
      </c>
      <c r="Q32" s="40">
        <f t="shared" si="5"/>
        <v>1109199</v>
      </c>
      <c r="R32" s="40">
        <f t="shared" si="5"/>
        <v>814605</v>
      </c>
      <c r="S32" s="40">
        <f t="shared" si="5"/>
        <v>1178262</v>
      </c>
      <c r="T32" s="40">
        <f t="shared" si="5"/>
        <v>1159459</v>
      </c>
      <c r="U32" s="40">
        <f t="shared" si="5"/>
        <v>1124589</v>
      </c>
      <c r="V32" s="40">
        <f t="shared" si="5"/>
        <v>1118200</v>
      </c>
      <c r="W32" s="40">
        <f t="shared" si="5"/>
        <v>1098905</v>
      </c>
      <c r="X32" s="40">
        <f t="shared" si="5"/>
        <v>795450</v>
      </c>
      <c r="Y32" s="40">
        <f t="shared" si="5"/>
        <v>1150564</v>
      </c>
      <c r="Z32" s="40">
        <f t="shared" si="5"/>
        <v>1111741</v>
      </c>
      <c r="AA32" s="40">
        <f t="shared" si="5"/>
        <v>1070513</v>
      </c>
      <c r="AB32" s="40">
        <f t="shared" si="5"/>
        <v>1100598</v>
      </c>
      <c r="AC32" s="40">
        <f t="shared" si="5"/>
        <v>1380925</v>
      </c>
      <c r="AD32" s="40">
        <f t="shared" si="5"/>
        <v>1181229</v>
      </c>
      <c r="AE32" s="40">
        <f>SUM(AE20:AE31)</f>
        <v>1587744</v>
      </c>
      <c r="AF32" s="40">
        <f t="shared" si="5"/>
        <v>959037</v>
      </c>
      <c r="AG32" s="40">
        <f t="shared" si="5"/>
        <v>1363899</v>
      </c>
      <c r="AH32" s="40">
        <f t="shared" si="5"/>
        <v>995952</v>
      </c>
      <c r="AI32" s="40">
        <f t="shared" si="5"/>
        <v>1137467</v>
      </c>
      <c r="AJ32" s="40">
        <f t="shared" si="5"/>
        <v>882066</v>
      </c>
      <c r="AK32" s="40">
        <f t="shared" si="5"/>
        <v>39483805</v>
      </c>
      <c r="AL32" s="40" t="e">
        <f t="shared" si="5"/>
        <v>#N/A</v>
      </c>
      <c r="AM32" s="40" t="e">
        <f t="shared" si="5"/>
        <v>#N/A</v>
      </c>
      <c r="AN32" s="40" t="e">
        <f t="shared" si="5"/>
        <v>#N/A</v>
      </c>
      <c r="AO32" s="40" t="e">
        <f t="shared" si="5"/>
        <v>#N/A</v>
      </c>
      <c r="AP32" s="40" t="e">
        <f t="shared" si="5"/>
        <v>#N/A</v>
      </c>
      <c r="AQ32" s="40" t="e">
        <f t="shared" si="5"/>
        <v>#N/A</v>
      </c>
      <c r="AR32" s="40" t="e">
        <f t="shared" si="5"/>
        <v>#N/A</v>
      </c>
      <c r="AS32" s="40" t="e">
        <f t="shared" si="5"/>
        <v>#N/A</v>
      </c>
      <c r="AT32" s="40" t="e">
        <f t="shared" si="5"/>
        <v>#N/A</v>
      </c>
      <c r="AU32" s="40" t="e">
        <f t="shared" si="5"/>
        <v>#N/A</v>
      </c>
      <c r="AV32" s="40" t="e">
        <f t="shared" si="5"/>
        <v>#N/A</v>
      </c>
      <c r="AW32" s="40" t="e">
        <f t="shared" si="5"/>
        <v>#N/A</v>
      </c>
      <c r="AX32" s="40" t="e">
        <f t="shared" si="5"/>
        <v>#N/A</v>
      </c>
      <c r="AY32" s="40" t="e">
        <f t="shared" si="5"/>
        <v>#N/A</v>
      </c>
      <c r="AZ32" s="40" t="e">
        <f t="shared" si="5"/>
        <v>#N/A</v>
      </c>
      <c r="BA32" s="40" t="e">
        <f t="shared" si="5"/>
        <v>#N/A</v>
      </c>
      <c r="BB32" s="40" t="e">
        <f t="shared" si="5"/>
        <v>#N/A</v>
      </c>
      <c r="BC32" s="40" t="e">
        <f t="shared" si="5"/>
        <v>#N/A</v>
      </c>
      <c r="BD32" s="40" t="e">
        <f t="shared" si="5"/>
        <v>#N/A</v>
      </c>
      <c r="BE32" s="40" t="e">
        <f t="shared" si="5"/>
        <v>#N/A</v>
      </c>
      <c r="BF32" s="40" t="e">
        <f t="shared" si="5"/>
        <v>#N/A</v>
      </c>
      <c r="BG32" s="40" t="e">
        <f t="shared" si="5"/>
        <v>#N/A</v>
      </c>
      <c r="BH32" s="40" t="e">
        <f t="shared" si="5"/>
        <v>#N/A</v>
      </c>
      <c r="BI32" s="40" t="e">
        <f t="shared" si="5"/>
        <v>#N/A</v>
      </c>
      <c r="BJ32" s="40" t="e">
        <f t="shared" si="5"/>
        <v>#N/A</v>
      </c>
      <c r="BK32" s="40" t="e">
        <f t="shared" si="5"/>
        <v>#N/A</v>
      </c>
      <c r="BL32" s="40" t="e">
        <f t="shared" si="5"/>
        <v>#N/A</v>
      </c>
      <c r="BM32" s="40" t="e">
        <f t="shared" si="5"/>
        <v>#N/A</v>
      </c>
      <c r="BN32" s="40" t="e">
        <f t="shared" si="5"/>
        <v>#N/A</v>
      </c>
      <c r="BO32" s="40" t="e">
        <f t="shared" si="5"/>
        <v>#N/A</v>
      </c>
      <c r="BP32" s="40" t="e">
        <f t="shared" ref="BP32:DA32" si="6">SUM(BP20:BP31)</f>
        <v>#N/A</v>
      </c>
      <c r="BQ32" s="40" t="e">
        <f t="shared" si="6"/>
        <v>#N/A</v>
      </c>
      <c r="BR32" s="40" t="e">
        <f t="shared" si="6"/>
        <v>#N/A</v>
      </c>
      <c r="BS32" s="40" t="e">
        <f t="shared" si="6"/>
        <v>#N/A</v>
      </c>
      <c r="BT32" s="40" t="e">
        <f t="shared" si="6"/>
        <v>#N/A</v>
      </c>
      <c r="BU32" s="40" t="e">
        <f t="shared" si="6"/>
        <v>#N/A</v>
      </c>
      <c r="BV32" s="40" t="e">
        <f t="shared" si="6"/>
        <v>#N/A</v>
      </c>
      <c r="BW32" s="40" t="e">
        <f t="shared" si="6"/>
        <v>#N/A</v>
      </c>
      <c r="BX32" s="40" t="e">
        <f t="shared" si="6"/>
        <v>#N/A</v>
      </c>
      <c r="BY32" s="40" t="e">
        <f t="shared" si="6"/>
        <v>#N/A</v>
      </c>
      <c r="BZ32" s="40" t="e">
        <f t="shared" si="6"/>
        <v>#N/A</v>
      </c>
      <c r="CA32" s="40" t="e">
        <f t="shared" si="6"/>
        <v>#N/A</v>
      </c>
      <c r="CB32" s="40" t="e">
        <f t="shared" si="6"/>
        <v>#N/A</v>
      </c>
      <c r="CC32" s="40" t="e">
        <f t="shared" si="6"/>
        <v>#N/A</v>
      </c>
      <c r="CD32" s="40" t="e">
        <f t="shared" si="6"/>
        <v>#N/A</v>
      </c>
      <c r="CE32" s="40" t="e">
        <f t="shared" si="6"/>
        <v>#N/A</v>
      </c>
      <c r="CF32" s="40" t="e">
        <f t="shared" si="6"/>
        <v>#N/A</v>
      </c>
      <c r="CG32" s="40" t="e">
        <f t="shared" si="6"/>
        <v>#N/A</v>
      </c>
      <c r="CH32" s="40" t="e">
        <f t="shared" si="6"/>
        <v>#N/A</v>
      </c>
      <c r="CI32" s="40" t="e">
        <f t="shared" si="6"/>
        <v>#N/A</v>
      </c>
      <c r="CJ32" s="40" t="e">
        <f t="shared" si="6"/>
        <v>#N/A</v>
      </c>
      <c r="CK32" s="40" t="e">
        <f t="shared" si="6"/>
        <v>#N/A</v>
      </c>
      <c r="CL32" s="40" t="e">
        <f t="shared" si="6"/>
        <v>#N/A</v>
      </c>
      <c r="CM32" s="40" t="e">
        <f t="shared" si="6"/>
        <v>#N/A</v>
      </c>
      <c r="CN32" s="40" t="e">
        <f t="shared" si="6"/>
        <v>#N/A</v>
      </c>
      <c r="CO32" s="40" t="e">
        <f t="shared" si="6"/>
        <v>#N/A</v>
      </c>
      <c r="CP32" s="40" t="e">
        <f t="shared" si="6"/>
        <v>#N/A</v>
      </c>
      <c r="CQ32" s="40" t="e">
        <f t="shared" si="6"/>
        <v>#N/A</v>
      </c>
      <c r="CR32" s="40" t="e">
        <f t="shared" si="6"/>
        <v>#N/A</v>
      </c>
      <c r="CS32" s="40" t="e">
        <f t="shared" si="6"/>
        <v>#N/A</v>
      </c>
      <c r="CT32" s="40" t="e">
        <f t="shared" si="6"/>
        <v>#N/A</v>
      </c>
      <c r="CU32" s="40" t="e">
        <f t="shared" si="6"/>
        <v>#N/A</v>
      </c>
      <c r="CV32" s="40" t="e">
        <f t="shared" si="6"/>
        <v>#N/A</v>
      </c>
      <c r="CW32" s="40" t="e">
        <f t="shared" si="6"/>
        <v>#N/A</v>
      </c>
      <c r="CX32" s="40" t="e">
        <f t="shared" si="6"/>
        <v>#N/A</v>
      </c>
      <c r="CY32" s="40" t="e">
        <f t="shared" si="6"/>
        <v>#N/A</v>
      </c>
      <c r="CZ32" s="40" t="e">
        <f t="shared" si="6"/>
        <v>#N/A</v>
      </c>
      <c r="DA32" s="40" t="e">
        <f t="shared" si="6"/>
        <v>#N/A</v>
      </c>
    </row>
    <row r="33" spans="1:105" s="40" customFormat="1" x14ac:dyDescent="0.2">
      <c r="A33" s="37"/>
    </row>
    <row r="34" spans="1:105" s="40" customFormat="1" x14ac:dyDescent="0.2">
      <c r="A34" s="37"/>
    </row>
    <row r="35" spans="1:105" s="40" customFormat="1" x14ac:dyDescent="0.2">
      <c r="A35" s="2"/>
      <c r="I35" s="41"/>
    </row>
    <row r="36" spans="1:105" s="49" customFormat="1" ht="15" x14ac:dyDescent="0.35">
      <c r="A36" s="45" t="s">
        <v>40</v>
      </c>
      <c r="B36" s="44">
        <f>B17-B32</f>
        <v>23997</v>
      </c>
      <c r="C36" s="44">
        <f>C17-C32</f>
        <v>-20555</v>
      </c>
      <c r="D36" s="44">
        <f>D17-D32</f>
        <v>55363</v>
      </c>
      <c r="E36" s="44">
        <f t="shared" ref="E36:BO36" si="7">E17-E32</f>
        <v>-42934</v>
      </c>
      <c r="F36" s="44">
        <f t="shared" si="7"/>
        <v>-143229</v>
      </c>
      <c r="G36" s="44">
        <f t="shared" si="7"/>
        <v>32268</v>
      </c>
      <c r="H36" s="44">
        <f t="shared" si="7"/>
        <v>133465</v>
      </c>
      <c r="I36" s="44">
        <f t="shared" si="7"/>
        <v>73233</v>
      </c>
      <c r="J36" s="44">
        <f t="shared" si="7"/>
        <v>4838</v>
      </c>
      <c r="K36" s="44">
        <f t="shared" si="7"/>
        <v>-136017</v>
      </c>
      <c r="L36" s="44">
        <f t="shared" si="7"/>
        <v>-189038</v>
      </c>
      <c r="M36" s="44">
        <f t="shared" si="7"/>
        <v>154072</v>
      </c>
      <c r="N36" s="44">
        <f t="shared" si="7"/>
        <v>-182693</v>
      </c>
      <c r="O36" s="44">
        <f t="shared" si="7"/>
        <v>-211051</v>
      </c>
      <c r="P36" s="44">
        <f t="shared" si="7"/>
        <v>-131720</v>
      </c>
      <c r="Q36" s="44">
        <f t="shared" si="7"/>
        <v>-56772</v>
      </c>
      <c r="R36" s="44">
        <f t="shared" si="7"/>
        <v>197694</v>
      </c>
      <c r="S36" s="44">
        <f t="shared" si="7"/>
        <v>-5049</v>
      </c>
      <c r="T36" s="44">
        <f t="shared" si="7"/>
        <v>-353230</v>
      </c>
      <c r="U36" s="44">
        <f t="shared" si="7"/>
        <v>-164850</v>
      </c>
      <c r="V36" s="44">
        <f t="shared" si="7"/>
        <v>-208576</v>
      </c>
      <c r="W36" s="44">
        <f t="shared" si="7"/>
        <v>-173115</v>
      </c>
      <c r="X36" s="44">
        <f t="shared" si="7"/>
        <v>-190988</v>
      </c>
      <c r="Y36" s="44">
        <f t="shared" si="7"/>
        <v>-3436</v>
      </c>
      <c r="Z36" s="44">
        <f t="shared" si="7"/>
        <v>-37537</v>
      </c>
      <c r="AA36" s="44">
        <f t="shared" si="7"/>
        <v>-57045</v>
      </c>
      <c r="AB36" s="44">
        <f t="shared" si="7"/>
        <v>121934</v>
      </c>
      <c r="AC36" s="44">
        <f t="shared" si="7"/>
        <v>-51603</v>
      </c>
      <c r="AD36" s="44">
        <f t="shared" si="7"/>
        <v>-2417</v>
      </c>
      <c r="AE36" s="44">
        <f t="shared" si="7"/>
        <v>-26879</v>
      </c>
      <c r="AF36" s="44">
        <f t="shared" si="7"/>
        <v>-214878</v>
      </c>
      <c r="AG36" s="44">
        <f t="shared" si="7"/>
        <v>-331245</v>
      </c>
      <c r="AH36" s="44">
        <f t="shared" si="7"/>
        <v>-2801</v>
      </c>
      <c r="AI36" s="44">
        <f t="shared" si="7"/>
        <v>-208017</v>
      </c>
      <c r="AJ36" s="44">
        <f t="shared" si="7"/>
        <v>-195424</v>
      </c>
      <c r="AK36" s="44">
        <f t="shared" si="7"/>
        <v>-2544235</v>
      </c>
      <c r="AL36" s="44" t="e">
        <f t="shared" si="7"/>
        <v>#N/A</v>
      </c>
      <c r="AM36" s="44" t="e">
        <f t="shared" si="7"/>
        <v>#N/A</v>
      </c>
      <c r="AN36" s="44" t="e">
        <f t="shared" si="7"/>
        <v>#N/A</v>
      </c>
      <c r="AO36" s="44" t="e">
        <f t="shared" si="7"/>
        <v>#N/A</v>
      </c>
      <c r="AP36" s="44" t="e">
        <f t="shared" si="7"/>
        <v>#N/A</v>
      </c>
      <c r="AQ36" s="44" t="e">
        <f t="shared" si="7"/>
        <v>#N/A</v>
      </c>
      <c r="AR36" s="44" t="e">
        <f t="shared" si="7"/>
        <v>#N/A</v>
      </c>
      <c r="AS36" s="44" t="e">
        <f t="shared" si="7"/>
        <v>#N/A</v>
      </c>
      <c r="AT36" s="44" t="e">
        <f t="shared" si="7"/>
        <v>#N/A</v>
      </c>
      <c r="AU36" s="44" t="e">
        <f t="shared" si="7"/>
        <v>#N/A</v>
      </c>
      <c r="AV36" s="44" t="e">
        <f t="shared" si="7"/>
        <v>#N/A</v>
      </c>
      <c r="AW36" s="44" t="e">
        <f t="shared" si="7"/>
        <v>#N/A</v>
      </c>
      <c r="AX36" s="44" t="e">
        <f t="shared" si="7"/>
        <v>#N/A</v>
      </c>
      <c r="AY36" s="44" t="e">
        <f t="shared" si="7"/>
        <v>#N/A</v>
      </c>
      <c r="AZ36" s="44" t="e">
        <f t="shared" si="7"/>
        <v>#N/A</v>
      </c>
      <c r="BA36" s="44" t="e">
        <f t="shared" si="7"/>
        <v>#N/A</v>
      </c>
      <c r="BB36" s="44" t="e">
        <f t="shared" si="7"/>
        <v>#N/A</v>
      </c>
      <c r="BC36" s="44" t="e">
        <f t="shared" si="7"/>
        <v>#N/A</v>
      </c>
      <c r="BD36" s="44" t="e">
        <f t="shared" si="7"/>
        <v>#N/A</v>
      </c>
      <c r="BE36" s="44" t="e">
        <f t="shared" si="7"/>
        <v>#N/A</v>
      </c>
      <c r="BF36" s="44" t="e">
        <f t="shared" si="7"/>
        <v>#N/A</v>
      </c>
      <c r="BG36" s="44" t="e">
        <f t="shared" si="7"/>
        <v>#N/A</v>
      </c>
      <c r="BH36" s="44" t="e">
        <f t="shared" si="7"/>
        <v>#N/A</v>
      </c>
      <c r="BI36" s="44" t="e">
        <f t="shared" si="7"/>
        <v>#N/A</v>
      </c>
      <c r="BJ36" s="44" t="e">
        <f t="shared" si="7"/>
        <v>#N/A</v>
      </c>
      <c r="BK36" s="44" t="e">
        <f t="shared" si="7"/>
        <v>#N/A</v>
      </c>
      <c r="BL36" s="44" t="e">
        <f t="shared" si="7"/>
        <v>#N/A</v>
      </c>
      <c r="BM36" s="44" t="e">
        <f t="shared" si="7"/>
        <v>#N/A</v>
      </c>
      <c r="BN36" s="44" t="e">
        <f t="shared" si="7"/>
        <v>#N/A</v>
      </c>
      <c r="BO36" s="44" t="e">
        <f t="shared" si="7"/>
        <v>#N/A</v>
      </c>
      <c r="BP36" s="44" t="e">
        <f t="shared" ref="BP36:DA36" si="8">BP17-BP32</f>
        <v>#N/A</v>
      </c>
      <c r="BQ36" s="44" t="e">
        <f t="shared" si="8"/>
        <v>#N/A</v>
      </c>
      <c r="BR36" s="44" t="e">
        <f t="shared" si="8"/>
        <v>#N/A</v>
      </c>
      <c r="BS36" s="44" t="e">
        <f t="shared" si="8"/>
        <v>#N/A</v>
      </c>
      <c r="BT36" s="44" t="e">
        <f t="shared" si="8"/>
        <v>#N/A</v>
      </c>
      <c r="BU36" s="44" t="e">
        <f t="shared" si="8"/>
        <v>#N/A</v>
      </c>
      <c r="BV36" s="44" t="e">
        <f t="shared" si="8"/>
        <v>#N/A</v>
      </c>
      <c r="BW36" s="44" t="e">
        <f t="shared" si="8"/>
        <v>#N/A</v>
      </c>
      <c r="BX36" s="44" t="e">
        <f t="shared" si="8"/>
        <v>#N/A</v>
      </c>
      <c r="BY36" s="44" t="e">
        <f t="shared" si="8"/>
        <v>#N/A</v>
      </c>
      <c r="BZ36" s="44" t="e">
        <f t="shared" si="8"/>
        <v>#N/A</v>
      </c>
      <c r="CA36" s="44" t="e">
        <f t="shared" si="8"/>
        <v>#N/A</v>
      </c>
      <c r="CB36" s="44" t="e">
        <f t="shared" si="8"/>
        <v>#N/A</v>
      </c>
      <c r="CC36" s="44" t="e">
        <f t="shared" si="8"/>
        <v>#N/A</v>
      </c>
      <c r="CD36" s="44" t="e">
        <f t="shared" si="8"/>
        <v>#N/A</v>
      </c>
      <c r="CE36" s="44" t="e">
        <f t="shared" si="8"/>
        <v>#N/A</v>
      </c>
      <c r="CF36" s="44" t="e">
        <f t="shared" si="8"/>
        <v>#N/A</v>
      </c>
      <c r="CG36" s="44" t="e">
        <f t="shared" si="8"/>
        <v>#N/A</v>
      </c>
      <c r="CH36" s="44" t="e">
        <f t="shared" si="8"/>
        <v>#N/A</v>
      </c>
      <c r="CI36" s="44" t="e">
        <f t="shared" si="8"/>
        <v>#N/A</v>
      </c>
      <c r="CJ36" s="44" t="e">
        <f t="shared" si="8"/>
        <v>#N/A</v>
      </c>
      <c r="CK36" s="44" t="e">
        <f t="shared" si="8"/>
        <v>#N/A</v>
      </c>
      <c r="CL36" s="44" t="e">
        <f t="shared" si="8"/>
        <v>#N/A</v>
      </c>
      <c r="CM36" s="44" t="e">
        <f t="shared" si="8"/>
        <v>#N/A</v>
      </c>
      <c r="CN36" s="44" t="e">
        <f t="shared" si="8"/>
        <v>#N/A</v>
      </c>
      <c r="CO36" s="44" t="e">
        <f t="shared" si="8"/>
        <v>#N/A</v>
      </c>
      <c r="CP36" s="44" t="e">
        <f t="shared" si="8"/>
        <v>#N/A</v>
      </c>
      <c r="CQ36" s="44" t="e">
        <f t="shared" si="8"/>
        <v>#N/A</v>
      </c>
      <c r="CR36" s="44" t="e">
        <f t="shared" si="8"/>
        <v>#N/A</v>
      </c>
      <c r="CS36" s="44" t="e">
        <f t="shared" si="8"/>
        <v>#N/A</v>
      </c>
      <c r="CT36" s="44" t="e">
        <f t="shared" si="8"/>
        <v>#N/A</v>
      </c>
      <c r="CU36" s="44" t="e">
        <f t="shared" si="8"/>
        <v>#N/A</v>
      </c>
      <c r="CV36" s="44" t="e">
        <f t="shared" si="8"/>
        <v>#N/A</v>
      </c>
      <c r="CW36" s="44" t="e">
        <f t="shared" si="8"/>
        <v>#N/A</v>
      </c>
      <c r="CX36" s="44" t="e">
        <f t="shared" si="8"/>
        <v>#N/A</v>
      </c>
      <c r="CY36" s="44" t="e">
        <f t="shared" si="8"/>
        <v>#N/A</v>
      </c>
      <c r="CZ36" s="44" t="e">
        <f t="shared" si="8"/>
        <v>#N/A</v>
      </c>
      <c r="DA36" s="44" t="e">
        <f t="shared" si="8"/>
        <v>#N/A</v>
      </c>
    </row>
    <row r="38" spans="1:105" s="38" customFormat="1" x14ac:dyDescent="0.2">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M38" s="43"/>
      <c r="AN38" s="43"/>
      <c r="AO38" s="43"/>
      <c r="AP38" s="43"/>
      <c r="AQ38" s="43"/>
      <c r="AR38" s="43"/>
      <c r="AS38" s="43"/>
      <c r="AT38" s="43"/>
    </row>
    <row r="39" spans="1:105" s="37" customFormat="1" x14ac:dyDescent="0.2">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38"/>
      <c r="AM39" s="40"/>
      <c r="AN39" s="40"/>
      <c r="AO39" s="40"/>
      <c r="AP39" s="40"/>
      <c r="AQ39" s="40"/>
      <c r="AR39" s="40"/>
      <c r="AS39" s="40"/>
      <c r="AT39" s="40"/>
    </row>
    <row r="40" spans="1:105" x14ac:dyDescent="0.2">
      <c r="S40" s="38"/>
    </row>
    <row r="42" spans="1:105" x14ac:dyDescent="0.2">
      <c r="S42" s="74"/>
    </row>
    <row r="56" spans="6:6" ht="13.5" thickBot="1" x14ac:dyDescent="0.25">
      <c r="F56" s="81"/>
    </row>
    <row r="57" spans="6:6" ht="13.5" thickTop="1" x14ac:dyDescent="0.2"/>
  </sheetData>
  <printOptions horizontalCentered="1"/>
  <pageMargins left="0.25" right="0.25" top="0.75" bottom="0.75" header="0.3" footer="0.3"/>
  <pageSetup scale="50" fitToWidth="0" orientation="landscape" draft="1" cellComments="atEnd" r:id="rId1"/>
  <headerFooter alignWithMargins="0">
    <oddHeader>&amp;C&amp;"Arial,Bold"&amp;10Enterprise Homes Preservation Fund, LLC
Summarized Statement of Operations
Operating Entities - Detail
Year Ended December 31, 2017</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431"/>
  <sheetViews>
    <sheetView workbookViewId="0">
      <selection activeCell="A2" sqref="A2"/>
    </sheetView>
  </sheetViews>
  <sheetFormatPr defaultRowHeight="15" x14ac:dyDescent="0.25"/>
  <cols>
    <col min="1" max="1" width="11.5703125" customWidth="1"/>
    <col min="2" max="2" width="15.140625" customWidth="1"/>
    <col min="3" max="3" width="11" customWidth="1"/>
    <col min="5" max="5" width="22.85546875" customWidth="1"/>
    <col min="6" max="6" width="23.85546875" customWidth="1"/>
    <col min="7" max="7" width="27.5703125" customWidth="1"/>
    <col min="8" max="8" width="10.28515625" customWidth="1"/>
    <col min="9" max="9" width="18.28515625" bestFit="1" customWidth="1"/>
  </cols>
  <sheetData>
    <row r="1" spans="1:9" x14ac:dyDescent="0.25">
      <c r="A1" s="1" t="s">
        <v>6</v>
      </c>
      <c r="B1" s="1" t="s">
        <v>4</v>
      </c>
      <c r="C1" s="1" t="s">
        <v>7</v>
      </c>
      <c r="D1" s="1" t="s">
        <v>8</v>
      </c>
      <c r="E1" s="1" t="s">
        <v>5</v>
      </c>
      <c r="F1" s="1" t="s">
        <v>9</v>
      </c>
      <c r="G1" s="1" t="s">
        <v>10</v>
      </c>
      <c r="H1" s="1" t="s">
        <v>11</v>
      </c>
      <c r="I1" s="59" t="s">
        <v>144</v>
      </c>
    </row>
    <row r="2" spans="1:9" x14ac:dyDescent="0.25">
      <c r="A2">
        <v>70340</v>
      </c>
      <c r="B2" t="s">
        <v>166</v>
      </c>
      <c r="C2" t="s">
        <v>238</v>
      </c>
      <c r="D2">
        <v>12</v>
      </c>
      <c r="E2">
        <v>-180245</v>
      </c>
      <c r="F2" t="s">
        <v>276</v>
      </c>
      <c r="G2" t="s">
        <v>33</v>
      </c>
      <c r="H2">
        <v>28651</v>
      </c>
      <c r="I2" t="s">
        <v>277</v>
      </c>
    </row>
    <row r="3" spans="1:9" x14ac:dyDescent="0.25">
      <c r="A3">
        <v>70340</v>
      </c>
      <c r="B3" t="s">
        <v>166</v>
      </c>
      <c r="C3" t="s">
        <v>238</v>
      </c>
      <c r="D3">
        <v>12</v>
      </c>
      <c r="E3">
        <v>-180245</v>
      </c>
      <c r="F3" t="s">
        <v>278</v>
      </c>
      <c r="G3" t="s">
        <v>279</v>
      </c>
      <c r="H3">
        <v>994085</v>
      </c>
      <c r="I3" t="s">
        <v>280</v>
      </c>
    </row>
    <row r="4" spans="1:9" x14ac:dyDescent="0.25">
      <c r="A4">
        <v>70340</v>
      </c>
      <c r="B4" t="s">
        <v>166</v>
      </c>
      <c r="C4" t="s">
        <v>238</v>
      </c>
      <c r="D4">
        <v>12</v>
      </c>
      <c r="E4">
        <v>-180245</v>
      </c>
      <c r="F4" t="s">
        <v>278</v>
      </c>
      <c r="G4" t="s">
        <v>281</v>
      </c>
      <c r="H4">
        <v>28194</v>
      </c>
      <c r="I4" t="s">
        <v>282</v>
      </c>
    </row>
    <row r="5" spans="1:9" x14ac:dyDescent="0.25">
      <c r="A5">
        <v>70340</v>
      </c>
      <c r="B5" t="s">
        <v>166</v>
      </c>
      <c r="C5" t="s">
        <v>238</v>
      </c>
      <c r="D5">
        <v>12</v>
      </c>
      <c r="E5">
        <v>-180245</v>
      </c>
      <c r="F5" t="s">
        <v>278</v>
      </c>
      <c r="G5" t="s">
        <v>279</v>
      </c>
      <c r="H5">
        <v>-75542</v>
      </c>
      <c r="I5" t="s">
        <v>283</v>
      </c>
    </row>
    <row r="6" spans="1:9" x14ac:dyDescent="0.25">
      <c r="A6">
        <v>70340</v>
      </c>
      <c r="B6" t="s">
        <v>166</v>
      </c>
      <c r="C6" t="s">
        <v>238</v>
      </c>
      <c r="D6">
        <v>12</v>
      </c>
      <c r="E6">
        <v>-180245</v>
      </c>
      <c r="F6" t="s">
        <v>276</v>
      </c>
      <c r="G6" t="s">
        <v>30</v>
      </c>
      <c r="H6">
        <v>250849</v>
      </c>
      <c r="I6" t="s">
        <v>284</v>
      </c>
    </row>
    <row r="7" spans="1:9" x14ac:dyDescent="0.25">
      <c r="A7">
        <v>70340</v>
      </c>
      <c r="B7" t="s">
        <v>166</v>
      </c>
      <c r="C7" t="s">
        <v>238</v>
      </c>
      <c r="D7">
        <v>12</v>
      </c>
      <c r="E7">
        <v>-180245</v>
      </c>
      <c r="F7" t="s">
        <v>276</v>
      </c>
      <c r="G7" t="s">
        <v>35</v>
      </c>
      <c r="H7">
        <v>8152</v>
      </c>
      <c r="I7" t="s">
        <v>285</v>
      </c>
    </row>
    <row r="8" spans="1:9" x14ac:dyDescent="0.25">
      <c r="A8">
        <v>70340</v>
      </c>
      <c r="B8" t="s">
        <v>166</v>
      </c>
      <c r="C8" t="s">
        <v>238</v>
      </c>
      <c r="D8">
        <v>12</v>
      </c>
      <c r="E8">
        <v>-180245</v>
      </c>
      <c r="F8" t="s">
        <v>276</v>
      </c>
      <c r="G8" t="s">
        <v>31</v>
      </c>
      <c r="H8">
        <v>281617</v>
      </c>
      <c r="I8" t="s">
        <v>286</v>
      </c>
    </row>
    <row r="9" spans="1:9" x14ac:dyDescent="0.25">
      <c r="A9">
        <v>70340</v>
      </c>
      <c r="B9" t="s">
        <v>166</v>
      </c>
      <c r="C9" t="s">
        <v>238</v>
      </c>
      <c r="D9">
        <v>12</v>
      </c>
      <c r="E9">
        <v>-180245</v>
      </c>
      <c r="F9" t="s">
        <v>276</v>
      </c>
      <c r="G9" t="s">
        <v>33</v>
      </c>
      <c r="H9">
        <v>87598</v>
      </c>
      <c r="I9" t="s">
        <v>287</v>
      </c>
    </row>
    <row r="10" spans="1:9" x14ac:dyDescent="0.25">
      <c r="A10">
        <v>70340</v>
      </c>
      <c r="B10" t="s">
        <v>166</v>
      </c>
      <c r="C10" t="s">
        <v>238</v>
      </c>
      <c r="D10">
        <v>12</v>
      </c>
      <c r="E10">
        <v>-180245</v>
      </c>
      <c r="F10" t="s">
        <v>276</v>
      </c>
      <c r="G10" t="s">
        <v>31</v>
      </c>
      <c r="H10">
        <v>69058</v>
      </c>
      <c r="I10" t="s">
        <v>288</v>
      </c>
    </row>
    <row r="11" spans="1:9" x14ac:dyDescent="0.25">
      <c r="A11">
        <v>70340</v>
      </c>
      <c r="B11" t="s">
        <v>166</v>
      </c>
      <c r="C11" t="s">
        <v>238</v>
      </c>
      <c r="D11">
        <v>12</v>
      </c>
      <c r="E11">
        <v>-180245</v>
      </c>
      <c r="F11" t="s">
        <v>276</v>
      </c>
      <c r="G11" t="s">
        <v>30</v>
      </c>
      <c r="H11">
        <v>26260</v>
      </c>
      <c r="I11" t="s">
        <v>289</v>
      </c>
    </row>
    <row r="12" spans="1:9" x14ac:dyDescent="0.25">
      <c r="A12">
        <v>70340</v>
      </c>
      <c r="B12" t="s">
        <v>166</v>
      </c>
      <c r="C12" t="s">
        <v>238</v>
      </c>
      <c r="D12">
        <v>12</v>
      </c>
      <c r="E12">
        <v>-180245</v>
      </c>
      <c r="F12" t="s">
        <v>276</v>
      </c>
      <c r="G12" t="s">
        <v>35</v>
      </c>
      <c r="H12">
        <v>363</v>
      </c>
      <c r="I12" t="s">
        <v>290</v>
      </c>
    </row>
    <row r="13" spans="1:9" x14ac:dyDescent="0.25">
      <c r="A13">
        <v>70340</v>
      </c>
      <c r="B13" t="s">
        <v>166</v>
      </c>
      <c r="C13" t="s">
        <v>238</v>
      </c>
      <c r="D13">
        <v>12</v>
      </c>
      <c r="E13">
        <v>-180245</v>
      </c>
      <c r="F13" t="s">
        <v>276</v>
      </c>
      <c r="G13" t="s">
        <v>35</v>
      </c>
      <c r="H13">
        <v>1306</v>
      </c>
      <c r="I13" t="s">
        <v>291</v>
      </c>
    </row>
    <row r="14" spans="1:9" x14ac:dyDescent="0.25">
      <c r="A14">
        <v>70340</v>
      </c>
      <c r="B14" t="s">
        <v>166</v>
      </c>
      <c r="C14" t="s">
        <v>238</v>
      </c>
      <c r="D14">
        <v>12</v>
      </c>
      <c r="E14">
        <v>-180245</v>
      </c>
      <c r="F14" t="s">
        <v>276</v>
      </c>
      <c r="G14" t="s">
        <v>35</v>
      </c>
      <c r="H14">
        <v>96</v>
      </c>
      <c r="I14" t="s">
        <v>292</v>
      </c>
    </row>
    <row r="15" spans="1:9" x14ac:dyDescent="0.25">
      <c r="A15">
        <v>70340</v>
      </c>
      <c r="B15" t="s">
        <v>166</v>
      </c>
      <c r="C15" t="s">
        <v>238</v>
      </c>
      <c r="D15">
        <v>12</v>
      </c>
      <c r="E15">
        <v>-180245</v>
      </c>
      <c r="F15" t="s">
        <v>276</v>
      </c>
      <c r="G15" t="s">
        <v>35</v>
      </c>
      <c r="H15">
        <v>1155</v>
      </c>
      <c r="I15" t="s">
        <v>293</v>
      </c>
    </row>
    <row r="16" spans="1:9" x14ac:dyDescent="0.25">
      <c r="A16">
        <v>70340</v>
      </c>
      <c r="B16" t="s">
        <v>166</v>
      </c>
      <c r="C16" t="s">
        <v>238</v>
      </c>
      <c r="D16">
        <v>12</v>
      </c>
      <c r="E16">
        <v>-180245</v>
      </c>
      <c r="F16" t="s">
        <v>276</v>
      </c>
      <c r="G16" t="s">
        <v>37</v>
      </c>
      <c r="H16">
        <v>29001</v>
      </c>
      <c r="I16" t="s">
        <v>294</v>
      </c>
    </row>
    <row r="17" spans="1:9" x14ac:dyDescent="0.25">
      <c r="A17">
        <v>70340</v>
      </c>
      <c r="B17" t="s">
        <v>166</v>
      </c>
      <c r="C17" t="s">
        <v>238</v>
      </c>
      <c r="D17">
        <v>12</v>
      </c>
      <c r="E17">
        <v>-180245</v>
      </c>
      <c r="F17" t="s">
        <v>276</v>
      </c>
      <c r="G17" t="s">
        <v>35</v>
      </c>
      <c r="H17">
        <v>6852</v>
      </c>
      <c r="I17" t="s">
        <v>295</v>
      </c>
    </row>
    <row r="18" spans="1:9" x14ac:dyDescent="0.25">
      <c r="A18">
        <v>70340</v>
      </c>
      <c r="B18" t="s">
        <v>166</v>
      </c>
      <c r="C18" t="s">
        <v>238</v>
      </c>
      <c r="D18">
        <v>12</v>
      </c>
      <c r="E18">
        <v>-180245</v>
      </c>
      <c r="F18" t="s">
        <v>276</v>
      </c>
      <c r="G18" t="s">
        <v>37</v>
      </c>
      <c r="H18">
        <v>7360</v>
      </c>
      <c r="I18" t="s">
        <v>296</v>
      </c>
    </row>
    <row r="19" spans="1:9" x14ac:dyDescent="0.25">
      <c r="A19">
        <v>70340</v>
      </c>
      <c r="B19" t="s">
        <v>166</v>
      </c>
      <c r="C19" t="s">
        <v>238</v>
      </c>
      <c r="D19">
        <v>12</v>
      </c>
      <c r="E19">
        <v>-180245</v>
      </c>
      <c r="F19" t="s">
        <v>276</v>
      </c>
      <c r="G19" t="s">
        <v>36</v>
      </c>
      <c r="H19">
        <v>48547</v>
      </c>
      <c r="I19" t="s">
        <v>297</v>
      </c>
    </row>
    <row r="20" spans="1:9" x14ac:dyDescent="0.25">
      <c r="A20">
        <v>70340</v>
      </c>
      <c r="B20" t="s">
        <v>166</v>
      </c>
      <c r="C20" t="s">
        <v>238</v>
      </c>
      <c r="D20">
        <v>12</v>
      </c>
      <c r="E20">
        <v>-180245</v>
      </c>
      <c r="F20" t="s">
        <v>278</v>
      </c>
      <c r="G20" t="s">
        <v>279</v>
      </c>
      <c r="H20">
        <v>-1313</v>
      </c>
      <c r="I20" t="s">
        <v>298</v>
      </c>
    </row>
    <row r="21" spans="1:9" x14ac:dyDescent="0.25">
      <c r="A21">
        <v>70340</v>
      </c>
      <c r="B21" t="s">
        <v>166</v>
      </c>
      <c r="C21" t="s">
        <v>238</v>
      </c>
      <c r="D21">
        <v>12</v>
      </c>
      <c r="E21">
        <v>-180245</v>
      </c>
      <c r="F21" t="s">
        <v>278</v>
      </c>
      <c r="G21" t="s">
        <v>299</v>
      </c>
      <c r="H21">
        <v>139</v>
      </c>
      <c r="I21" t="s">
        <v>300</v>
      </c>
    </row>
    <row r="22" spans="1:9" x14ac:dyDescent="0.25">
      <c r="A22">
        <v>70340</v>
      </c>
      <c r="B22" t="s">
        <v>166</v>
      </c>
      <c r="C22" t="s">
        <v>238</v>
      </c>
      <c r="D22">
        <v>12</v>
      </c>
      <c r="E22">
        <v>-180245</v>
      </c>
      <c r="F22" t="s">
        <v>276</v>
      </c>
      <c r="G22" t="s">
        <v>35</v>
      </c>
      <c r="H22">
        <v>10897</v>
      </c>
      <c r="I22" t="s">
        <v>301</v>
      </c>
    </row>
    <row r="23" spans="1:9" x14ac:dyDescent="0.25">
      <c r="A23">
        <v>70340</v>
      </c>
      <c r="B23" t="s">
        <v>166</v>
      </c>
      <c r="C23" t="s">
        <v>238</v>
      </c>
      <c r="D23">
        <v>12</v>
      </c>
      <c r="E23">
        <v>-180245</v>
      </c>
      <c r="F23" t="s">
        <v>276</v>
      </c>
      <c r="G23" t="s">
        <v>33</v>
      </c>
      <c r="H23">
        <v>39386</v>
      </c>
      <c r="I23" t="s">
        <v>302</v>
      </c>
    </row>
    <row r="24" spans="1:9" x14ac:dyDescent="0.25">
      <c r="A24">
        <v>70340</v>
      </c>
      <c r="B24" t="s">
        <v>166</v>
      </c>
      <c r="C24" t="s">
        <v>238</v>
      </c>
      <c r="D24">
        <v>12</v>
      </c>
      <c r="E24">
        <v>-180245</v>
      </c>
      <c r="F24" t="s">
        <v>276</v>
      </c>
      <c r="G24" t="s">
        <v>29</v>
      </c>
      <c r="H24">
        <v>4339</v>
      </c>
      <c r="I24" t="s">
        <v>303</v>
      </c>
    </row>
    <row r="25" spans="1:9" x14ac:dyDescent="0.25">
      <c r="A25">
        <v>70340</v>
      </c>
      <c r="B25" t="s">
        <v>166</v>
      </c>
      <c r="C25" t="s">
        <v>238</v>
      </c>
      <c r="D25">
        <v>12</v>
      </c>
      <c r="E25">
        <v>-180245</v>
      </c>
      <c r="F25" t="s">
        <v>276</v>
      </c>
      <c r="G25" t="s">
        <v>29</v>
      </c>
      <c r="H25">
        <v>63431</v>
      </c>
      <c r="I25" t="s">
        <v>304</v>
      </c>
    </row>
    <row r="26" spans="1:9" x14ac:dyDescent="0.25">
      <c r="A26">
        <v>70340</v>
      </c>
      <c r="B26" t="s">
        <v>166</v>
      </c>
      <c r="C26" t="s">
        <v>238</v>
      </c>
      <c r="D26">
        <v>12</v>
      </c>
      <c r="E26">
        <v>-180245</v>
      </c>
      <c r="F26" t="s">
        <v>276</v>
      </c>
      <c r="G26" t="s">
        <v>35</v>
      </c>
      <c r="H26">
        <v>82642</v>
      </c>
      <c r="I26" t="s">
        <v>305</v>
      </c>
    </row>
    <row r="27" spans="1:9" x14ac:dyDescent="0.25">
      <c r="A27">
        <v>70340</v>
      </c>
      <c r="B27" t="s">
        <v>166</v>
      </c>
      <c r="C27" t="s">
        <v>238</v>
      </c>
      <c r="D27">
        <v>12</v>
      </c>
      <c r="E27">
        <v>-180245</v>
      </c>
      <c r="F27" t="s">
        <v>276</v>
      </c>
      <c r="G27" t="s">
        <v>29</v>
      </c>
      <c r="H27">
        <v>6306</v>
      </c>
      <c r="I27" t="s">
        <v>306</v>
      </c>
    </row>
    <row r="28" spans="1:9" x14ac:dyDescent="0.25">
      <c r="A28">
        <v>70340</v>
      </c>
      <c r="B28" t="s">
        <v>166</v>
      </c>
      <c r="C28" t="s">
        <v>238</v>
      </c>
      <c r="D28">
        <v>12</v>
      </c>
      <c r="E28">
        <v>-180245</v>
      </c>
      <c r="F28" t="s">
        <v>276</v>
      </c>
      <c r="G28" t="s">
        <v>29</v>
      </c>
      <c r="H28">
        <v>32392</v>
      </c>
      <c r="I28" t="s">
        <v>307</v>
      </c>
    </row>
    <row r="29" spans="1:9" x14ac:dyDescent="0.25">
      <c r="A29">
        <v>70340</v>
      </c>
      <c r="B29" t="s">
        <v>166</v>
      </c>
      <c r="C29" t="s">
        <v>238</v>
      </c>
      <c r="D29">
        <v>12</v>
      </c>
      <c r="E29">
        <v>-180245</v>
      </c>
      <c r="F29" t="s">
        <v>276</v>
      </c>
      <c r="G29" t="s">
        <v>29</v>
      </c>
      <c r="H29">
        <v>7872</v>
      </c>
      <c r="I29" t="s">
        <v>308</v>
      </c>
    </row>
    <row r="30" spans="1:9" x14ac:dyDescent="0.25">
      <c r="A30">
        <v>70340</v>
      </c>
      <c r="B30" t="s">
        <v>166</v>
      </c>
      <c r="C30" t="s">
        <v>238</v>
      </c>
      <c r="D30">
        <v>12</v>
      </c>
      <c r="E30">
        <v>-180245</v>
      </c>
      <c r="F30" t="s">
        <v>276</v>
      </c>
      <c r="G30" t="s">
        <v>34</v>
      </c>
      <c r="H30">
        <v>1053</v>
      </c>
      <c r="I30" t="s">
        <v>309</v>
      </c>
    </row>
    <row r="31" spans="1:9" x14ac:dyDescent="0.25">
      <c r="A31">
        <v>70340</v>
      </c>
      <c r="B31" t="s">
        <v>166</v>
      </c>
      <c r="C31" t="s">
        <v>238</v>
      </c>
      <c r="D31">
        <v>12</v>
      </c>
      <c r="E31">
        <v>-180245</v>
      </c>
      <c r="F31" t="s">
        <v>276</v>
      </c>
      <c r="G31" t="s">
        <v>29</v>
      </c>
      <c r="H31">
        <v>41050</v>
      </c>
      <c r="I31" t="s">
        <v>310</v>
      </c>
    </row>
    <row r="32" spans="1:9" x14ac:dyDescent="0.25">
      <c r="A32">
        <v>70340</v>
      </c>
      <c r="B32" t="s">
        <v>166</v>
      </c>
      <c r="C32" t="s">
        <v>238</v>
      </c>
      <c r="D32">
        <v>12</v>
      </c>
      <c r="E32">
        <v>-180245</v>
      </c>
      <c r="F32" t="s">
        <v>276</v>
      </c>
      <c r="G32" t="s">
        <v>34</v>
      </c>
      <c r="H32">
        <v>10700</v>
      </c>
      <c r="I32" t="s">
        <v>311</v>
      </c>
    </row>
    <row r="33" spans="1:9" x14ac:dyDescent="0.25">
      <c r="A33">
        <v>70340</v>
      </c>
      <c r="B33" t="s">
        <v>166</v>
      </c>
      <c r="C33" t="s">
        <v>238</v>
      </c>
      <c r="D33">
        <v>12</v>
      </c>
      <c r="E33">
        <v>-180245</v>
      </c>
      <c r="F33" t="s">
        <v>276</v>
      </c>
      <c r="G33" t="s">
        <v>29</v>
      </c>
      <c r="H33">
        <v>6276</v>
      </c>
      <c r="I33" t="s">
        <v>312</v>
      </c>
    </row>
    <row r="34" spans="1:9" x14ac:dyDescent="0.25">
      <c r="A34">
        <v>70340</v>
      </c>
      <c r="B34" t="s">
        <v>166</v>
      </c>
      <c r="C34" t="s">
        <v>238</v>
      </c>
      <c r="D34">
        <v>12</v>
      </c>
      <c r="E34">
        <v>-180245</v>
      </c>
      <c r="F34" t="s">
        <v>276</v>
      </c>
      <c r="G34" t="s">
        <v>32</v>
      </c>
      <c r="H34">
        <v>64187</v>
      </c>
      <c r="I34" t="s">
        <v>313</v>
      </c>
    </row>
    <row r="35" spans="1:9" x14ac:dyDescent="0.25">
      <c r="A35">
        <v>70340</v>
      </c>
      <c r="B35" t="s">
        <v>166</v>
      </c>
      <c r="C35" t="s">
        <v>238</v>
      </c>
      <c r="D35">
        <v>12</v>
      </c>
      <c r="E35">
        <v>-180245</v>
      </c>
      <c r="F35" t="s">
        <v>276</v>
      </c>
      <c r="G35" t="s">
        <v>29</v>
      </c>
      <c r="H35">
        <v>12671</v>
      </c>
      <c r="I35" t="s">
        <v>314</v>
      </c>
    </row>
    <row r="36" spans="1:9" x14ac:dyDescent="0.25">
      <c r="A36">
        <v>70340</v>
      </c>
      <c r="B36" t="s">
        <v>166</v>
      </c>
      <c r="C36" t="s">
        <v>238</v>
      </c>
      <c r="D36">
        <v>12</v>
      </c>
      <c r="E36">
        <v>-180245</v>
      </c>
      <c r="F36" t="s">
        <v>276</v>
      </c>
      <c r="G36" t="s">
        <v>35</v>
      </c>
      <c r="H36">
        <v>5147</v>
      </c>
      <c r="I36" t="s">
        <v>315</v>
      </c>
    </row>
    <row r="37" spans="1:9" x14ac:dyDescent="0.25">
      <c r="A37">
        <v>70340</v>
      </c>
      <c r="B37" t="s">
        <v>166</v>
      </c>
      <c r="C37" t="s">
        <v>238</v>
      </c>
      <c r="D37">
        <v>12</v>
      </c>
      <c r="E37">
        <v>-180245</v>
      </c>
      <c r="F37" t="s">
        <v>276</v>
      </c>
      <c r="G37" t="s">
        <v>35</v>
      </c>
      <c r="H37">
        <v>379</v>
      </c>
      <c r="I37" t="s">
        <v>316</v>
      </c>
    </row>
    <row r="38" spans="1:9" x14ac:dyDescent="0.25">
      <c r="A38">
        <v>70340</v>
      </c>
      <c r="B38" t="s">
        <v>166</v>
      </c>
      <c r="C38" t="s">
        <v>238</v>
      </c>
      <c r="D38">
        <v>12</v>
      </c>
      <c r="E38">
        <v>-180245</v>
      </c>
      <c r="F38" t="s">
        <v>276</v>
      </c>
      <c r="G38" t="s">
        <v>35</v>
      </c>
      <c r="H38">
        <v>3422</v>
      </c>
      <c r="I38" t="s">
        <v>317</v>
      </c>
    </row>
    <row r="39" spans="1:9" x14ac:dyDescent="0.25">
      <c r="A39">
        <v>70340</v>
      </c>
      <c r="B39" t="s">
        <v>166</v>
      </c>
      <c r="C39" t="s">
        <v>238</v>
      </c>
      <c r="D39">
        <v>12</v>
      </c>
      <c r="E39">
        <v>-180245</v>
      </c>
      <c r="F39" t="s">
        <v>276</v>
      </c>
      <c r="G39" t="s">
        <v>35</v>
      </c>
      <c r="H39">
        <v>2059</v>
      </c>
      <c r="I39" t="s">
        <v>318</v>
      </c>
    </row>
    <row r="40" spans="1:9" x14ac:dyDescent="0.25">
      <c r="A40">
        <v>70340</v>
      </c>
      <c r="B40" t="s">
        <v>166</v>
      </c>
      <c r="C40" t="s">
        <v>238</v>
      </c>
      <c r="D40">
        <v>12</v>
      </c>
      <c r="E40">
        <v>-180245</v>
      </c>
      <c r="F40" t="s">
        <v>276</v>
      </c>
      <c r="G40" t="s">
        <v>29</v>
      </c>
      <c r="H40">
        <v>1285</v>
      </c>
      <c r="I40" t="s">
        <v>319</v>
      </c>
    </row>
    <row r="41" spans="1:9" x14ac:dyDescent="0.25">
      <c r="A41">
        <v>70340</v>
      </c>
      <c r="B41" t="s">
        <v>166</v>
      </c>
      <c r="C41" t="s">
        <v>238</v>
      </c>
      <c r="D41">
        <v>12</v>
      </c>
      <c r="E41">
        <v>-180245</v>
      </c>
      <c r="F41" t="s">
        <v>276</v>
      </c>
      <c r="G41" t="s">
        <v>36</v>
      </c>
      <c r="H41">
        <v>23501</v>
      </c>
      <c r="I41" t="s">
        <v>320</v>
      </c>
    </row>
    <row r="42" spans="1:9" x14ac:dyDescent="0.25">
      <c r="A42">
        <v>70340</v>
      </c>
      <c r="B42" t="s">
        <v>166</v>
      </c>
      <c r="C42" t="s">
        <v>238</v>
      </c>
      <c r="D42">
        <v>12</v>
      </c>
      <c r="E42">
        <v>-180245</v>
      </c>
      <c r="F42" t="s">
        <v>278</v>
      </c>
      <c r="G42" t="s">
        <v>279</v>
      </c>
      <c r="H42">
        <v>140052</v>
      </c>
      <c r="I42" t="s">
        <v>321</v>
      </c>
    </row>
    <row r="43" spans="1:9" x14ac:dyDescent="0.25">
      <c r="A43">
        <v>70341</v>
      </c>
      <c r="B43" t="s">
        <v>169</v>
      </c>
      <c r="C43" t="s">
        <v>238</v>
      </c>
      <c r="D43">
        <v>12</v>
      </c>
      <c r="E43">
        <v>-2801</v>
      </c>
      <c r="F43" t="s">
        <v>276</v>
      </c>
      <c r="G43" t="s">
        <v>33</v>
      </c>
      <c r="H43">
        <v>69549</v>
      </c>
      <c r="I43" t="s">
        <v>277</v>
      </c>
    </row>
    <row r="44" spans="1:9" x14ac:dyDescent="0.25">
      <c r="A44">
        <v>70341</v>
      </c>
      <c r="B44" t="s">
        <v>169</v>
      </c>
      <c r="C44" t="s">
        <v>238</v>
      </c>
      <c r="D44">
        <v>12</v>
      </c>
      <c r="E44">
        <v>-2801</v>
      </c>
      <c r="F44" t="s">
        <v>278</v>
      </c>
      <c r="G44" t="s">
        <v>279</v>
      </c>
      <c r="H44">
        <v>770355</v>
      </c>
      <c r="I44" t="s">
        <v>280</v>
      </c>
    </row>
    <row r="45" spans="1:9" x14ac:dyDescent="0.25">
      <c r="A45">
        <v>70341</v>
      </c>
      <c r="B45" t="s">
        <v>169</v>
      </c>
      <c r="C45" t="s">
        <v>238</v>
      </c>
      <c r="D45">
        <v>12</v>
      </c>
      <c r="E45">
        <v>-2801</v>
      </c>
      <c r="F45" t="s">
        <v>278</v>
      </c>
      <c r="G45" t="s">
        <v>281</v>
      </c>
      <c r="H45">
        <v>17081</v>
      </c>
      <c r="I45" t="s">
        <v>282</v>
      </c>
    </row>
    <row r="46" spans="1:9" x14ac:dyDescent="0.25">
      <c r="A46">
        <v>70341</v>
      </c>
      <c r="B46" t="s">
        <v>169</v>
      </c>
      <c r="C46" t="s">
        <v>238</v>
      </c>
      <c r="D46">
        <v>12</v>
      </c>
      <c r="E46">
        <v>-2801</v>
      </c>
      <c r="F46" t="s">
        <v>276</v>
      </c>
      <c r="G46" t="s">
        <v>35</v>
      </c>
      <c r="H46">
        <v>7133</v>
      </c>
      <c r="I46" t="s">
        <v>285</v>
      </c>
    </row>
    <row r="47" spans="1:9" x14ac:dyDescent="0.25">
      <c r="A47">
        <v>70341</v>
      </c>
      <c r="B47" t="s">
        <v>169</v>
      </c>
      <c r="C47" t="s">
        <v>238</v>
      </c>
      <c r="D47">
        <v>12</v>
      </c>
      <c r="E47">
        <v>-2801</v>
      </c>
      <c r="F47" t="s">
        <v>276</v>
      </c>
      <c r="G47" t="s">
        <v>31</v>
      </c>
      <c r="H47">
        <v>135602</v>
      </c>
      <c r="I47" t="s">
        <v>286</v>
      </c>
    </row>
    <row r="48" spans="1:9" x14ac:dyDescent="0.25">
      <c r="A48">
        <v>70341</v>
      </c>
      <c r="B48" t="s">
        <v>169</v>
      </c>
      <c r="C48" t="s">
        <v>238</v>
      </c>
      <c r="D48">
        <v>12</v>
      </c>
      <c r="E48">
        <v>-2801</v>
      </c>
      <c r="F48" t="s">
        <v>276</v>
      </c>
      <c r="G48" t="s">
        <v>33</v>
      </c>
      <c r="H48">
        <v>3133</v>
      </c>
      <c r="I48" t="s">
        <v>322</v>
      </c>
    </row>
    <row r="49" spans="1:9" x14ac:dyDescent="0.25">
      <c r="A49">
        <v>70341</v>
      </c>
      <c r="B49" t="s">
        <v>169</v>
      </c>
      <c r="C49" t="s">
        <v>238</v>
      </c>
      <c r="D49">
        <v>12</v>
      </c>
      <c r="E49">
        <v>-2801</v>
      </c>
      <c r="F49" t="s">
        <v>276</v>
      </c>
      <c r="G49" t="s">
        <v>31</v>
      </c>
      <c r="H49">
        <v>26995</v>
      </c>
      <c r="I49" t="s">
        <v>288</v>
      </c>
    </row>
    <row r="50" spans="1:9" x14ac:dyDescent="0.25">
      <c r="A50">
        <v>70341</v>
      </c>
      <c r="B50" t="s">
        <v>169</v>
      </c>
      <c r="C50" t="s">
        <v>238</v>
      </c>
      <c r="D50">
        <v>12</v>
      </c>
      <c r="E50">
        <v>-2801</v>
      </c>
      <c r="F50" t="s">
        <v>276</v>
      </c>
      <c r="G50" t="s">
        <v>30</v>
      </c>
      <c r="H50">
        <v>6750</v>
      </c>
      <c r="I50" t="s">
        <v>289</v>
      </c>
    </row>
    <row r="51" spans="1:9" x14ac:dyDescent="0.25">
      <c r="A51">
        <v>70341</v>
      </c>
      <c r="B51" t="s">
        <v>169</v>
      </c>
      <c r="C51" t="s">
        <v>238</v>
      </c>
      <c r="D51">
        <v>12</v>
      </c>
      <c r="E51">
        <v>-2801</v>
      </c>
      <c r="F51" t="s">
        <v>276</v>
      </c>
      <c r="G51" t="s">
        <v>35</v>
      </c>
      <c r="H51">
        <v>2607</v>
      </c>
      <c r="I51" t="s">
        <v>323</v>
      </c>
    </row>
    <row r="52" spans="1:9" x14ac:dyDescent="0.25">
      <c r="A52">
        <v>70341</v>
      </c>
      <c r="B52" t="s">
        <v>169</v>
      </c>
      <c r="C52" t="s">
        <v>238</v>
      </c>
      <c r="D52">
        <v>12</v>
      </c>
      <c r="E52">
        <v>-2801</v>
      </c>
      <c r="F52" t="s">
        <v>276</v>
      </c>
      <c r="G52" t="s">
        <v>35</v>
      </c>
      <c r="H52">
        <v>1516</v>
      </c>
      <c r="I52" t="s">
        <v>290</v>
      </c>
    </row>
    <row r="53" spans="1:9" x14ac:dyDescent="0.25">
      <c r="A53">
        <v>70341</v>
      </c>
      <c r="B53" t="s">
        <v>169</v>
      </c>
      <c r="C53" t="s">
        <v>238</v>
      </c>
      <c r="D53">
        <v>12</v>
      </c>
      <c r="E53">
        <v>-2801</v>
      </c>
      <c r="F53" t="s">
        <v>276</v>
      </c>
      <c r="G53" t="s">
        <v>35</v>
      </c>
      <c r="H53">
        <v>2254</v>
      </c>
      <c r="I53" t="s">
        <v>291</v>
      </c>
    </row>
    <row r="54" spans="1:9" x14ac:dyDescent="0.25">
      <c r="A54">
        <v>70341</v>
      </c>
      <c r="B54" t="s">
        <v>169</v>
      </c>
      <c r="C54" t="s">
        <v>238</v>
      </c>
      <c r="D54">
        <v>12</v>
      </c>
      <c r="E54">
        <v>-2801</v>
      </c>
      <c r="F54" t="s">
        <v>276</v>
      </c>
      <c r="G54" t="s">
        <v>35</v>
      </c>
      <c r="H54">
        <v>7725</v>
      </c>
      <c r="I54" t="s">
        <v>301</v>
      </c>
    </row>
    <row r="55" spans="1:9" x14ac:dyDescent="0.25">
      <c r="A55">
        <v>70341</v>
      </c>
      <c r="B55" t="s">
        <v>169</v>
      </c>
      <c r="C55" t="s">
        <v>238</v>
      </c>
      <c r="D55">
        <v>12</v>
      </c>
      <c r="E55">
        <v>-2801</v>
      </c>
      <c r="F55" t="s">
        <v>278</v>
      </c>
      <c r="G55" t="s">
        <v>279</v>
      </c>
      <c r="H55">
        <v>-46988</v>
      </c>
      <c r="I55" t="s">
        <v>283</v>
      </c>
    </row>
    <row r="56" spans="1:9" x14ac:dyDescent="0.25">
      <c r="A56">
        <v>70341</v>
      </c>
      <c r="B56" t="s">
        <v>169</v>
      </c>
      <c r="C56" t="s">
        <v>238</v>
      </c>
      <c r="D56">
        <v>12</v>
      </c>
      <c r="E56">
        <v>-2801</v>
      </c>
      <c r="F56" t="s">
        <v>276</v>
      </c>
      <c r="G56" t="s">
        <v>30</v>
      </c>
      <c r="H56">
        <v>250124</v>
      </c>
      <c r="I56" t="s">
        <v>284</v>
      </c>
    </row>
    <row r="57" spans="1:9" x14ac:dyDescent="0.25">
      <c r="A57">
        <v>70341</v>
      </c>
      <c r="B57" t="s">
        <v>169</v>
      </c>
      <c r="C57" t="s">
        <v>238</v>
      </c>
      <c r="D57">
        <v>12</v>
      </c>
      <c r="E57">
        <v>-2801</v>
      </c>
      <c r="F57" t="s">
        <v>276</v>
      </c>
      <c r="G57" t="s">
        <v>35</v>
      </c>
      <c r="H57">
        <v>127</v>
      </c>
      <c r="I57" t="s">
        <v>292</v>
      </c>
    </row>
    <row r="58" spans="1:9" x14ac:dyDescent="0.25">
      <c r="A58">
        <v>70341</v>
      </c>
      <c r="B58" t="s">
        <v>169</v>
      </c>
      <c r="C58" t="s">
        <v>238</v>
      </c>
      <c r="D58">
        <v>12</v>
      </c>
      <c r="E58">
        <v>-2801</v>
      </c>
      <c r="F58" t="s">
        <v>276</v>
      </c>
      <c r="G58" t="s">
        <v>35</v>
      </c>
      <c r="H58">
        <v>245</v>
      </c>
      <c r="I58" t="s">
        <v>293</v>
      </c>
    </row>
    <row r="59" spans="1:9" x14ac:dyDescent="0.25">
      <c r="A59">
        <v>70341</v>
      </c>
      <c r="B59" t="s">
        <v>169</v>
      </c>
      <c r="C59" t="s">
        <v>238</v>
      </c>
      <c r="D59">
        <v>12</v>
      </c>
      <c r="E59">
        <v>-2801</v>
      </c>
      <c r="F59" t="s">
        <v>276</v>
      </c>
      <c r="G59" t="s">
        <v>37</v>
      </c>
      <c r="H59">
        <v>16633</v>
      </c>
      <c r="I59" t="s">
        <v>294</v>
      </c>
    </row>
    <row r="60" spans="1:9" x14ac:dyDescent="0.25">
      <c r="A60">
        <v>70341</v>
      </c>
      <c r="B60" t="s">
        <v>169</v>
      </c>
      <c r="C60" t="s">
        <v>238</v>
      </c>
      <c r="D60">
        <v>12</v>
      </c>
      <c r="E60">
        <v>-2801</v>
      </c>
      <c r="F60" t="s">
        <v>276</v>
      </c>
      <c r="G60" t="s">
        <v>35</v>
      </c>
      <c r="H60">
        <v>1470</v>
      </c>
      <c r="I60" t="s">
        <v>295</v>
      </c>
    </row>
    <row r="61" spans="1:9" x14ac:dyDescent="0.25">
      <c r="A61">
        <v>70341</v>
      </c>
      <c r="B61" t="s">
        <v>169</v>
      </c>
      <c r="C61" t="s">
        <v>238</v>
      </c>
      <c r="D61">
        <v>12</v>
      </c>
      <c r="E61">
        <v>-2801</v>
      </c>
      <c r="F61" t="s">
        <v>276</v>
      </c>
      <c r="G61" t="s">
        <v>37</v>
      </c>
      <c r="H61">
        <v>30345</v>
      </c>
      <c r="I61" t="s">
        <v>296</v>
      </c>
    </row>
    <row r="62" spans="1:9" x14ac:dyDescent="0.25">
      <c r="A62">
        <v>70341</v>
      </c>
      <c r="B62" t="s">
        <v>169</v>
      </c>
      <c r="C62" t="s">
        <v>238</v>
      </c>
      <c r="D62">
        <v>12</v>
      </c>
      <c r="E62">
        <v>-2801</v>
      </c>
      <c r="F62" t="s">
        <v>276</v>
      </c>
      <c r="G62" t="s">
        <v>36</v>
      </c>
      <c r="H62">
        <v>57924</v>
      </c>
      <c r="I62" t="s">
        <v>297</v>
      </c>
    </row>
    <row r="63" spans="1:9" x14ac:dyDescent="0.25">
      <c r="A63">
        <v>70341</v>
      </c>
      <c r="B63" t="s">
        <v>169</v>
      </c>
      <c r="C63" t="s">
        <v>238</v>
      </c>
      <c r="D63">
        <v>12</v>
      </c>
      <c r="E63">
        <v>-2801</v>
      </c>
      <c r="F63" t="s">
        <v>278</v>
      </c>
      <c r="G63" t="s">
        <v>299</v>
      </c>
      <c r="H63">
        <v>143</v>
      </c>
      <c r="I63" t="s">
        <v>300</v>
      </c>
    </row>
    <row r="64" spans="1:9" x14ac:dyDescent="0.25">
      <c r="A64">
        <v>70341</v>
      </c>
      <c r="B64" t="s">
        <v>169</v>
      </c>
      <c r="C64" t="s">
        <v>238</v>
      </c>
      <c r="D64">
        <v>12</v>
      </c>
      <c r="E64">
        <v>-2801</v>
      </c>
      <c r="F64" t="s">
        <v>276</v>
      </c>
      <c r="G64" t="s">
        <v>33</v>
      </c>
      <c r="H64">
        <v>53204</v>
      </c>
      <c r="I64" t="s">
        <v>302</v>
      </c>
    </row>
    <row r="65" spans="1:9" x14ac:dyDescent="0.25">
      <c r="A65">
        <v>70341</v>
      </c>
      <c r="B65" t="s">
        <v>169</v>
      </c>
      <c r="C65" t="s">
        <v>238</v>
      </c>
      <c r="D65">
        <v>12</v>
      </c>
      <c r="E65">
        <v>-2801</v>
      </c>
      <c r="F65" t="s">
        <v>276</v>
      </c>
      <c r="G65" t="s">
        <v>29</v>
      </c>
      <c r="H65">
        <v>3469</v>
      </c>
      <c r="I65" t="s">
        <v>303</v>
      </c>
    </row>
    <row r="66" spans="1:9" x14ac:dyDescent="0.25">
      <c r="A66">
        <v>70341</v>
      </c>
      <c r="B66" t="s">
        <v>169</v>
      </c>
      <c r="C66" t="s">
        <v>238</v>
      </c>
      <c r="D66">
        <v>12</v>
      </c>
      <c r="E66">
        <v>-2801</v>
      </c>
      <c r="F66" t="s">
        <v>276</v>
      </c>
      <c r="G66" t="s">
        <v>29</v>
      </c>
      <c r="H66">
        <v>64918</v>
      </c>
      <c r="I66" t="s">
        <v>304</v>
      </c>
    </row>
    <row r="67" spans="1:9" x14ac:dyDescent="0.25">
      <c r="A67">
        <v>70341</v>
      </c>
      <c r="B67" t="s">
        <v>169</v>
      </c>
      <c r="C67" t="s">
        <v>238</v>
      </c>
      <c r="D67">
        <v>12</v>
      </c>
      <c r="E67">
        <v>-2801</v>
      </c>
      <c r="F67" t="s">
        <v>276</v>
      </c>
      <c r="G67" t="s">
        <v>35</v>
      </c>
      <c r="H67">
        <v>79069</v>
      </c>
      <c r="I67" t="s">
        <v>305</v>
      </c>
    </row>
    <row r="68" spans="1:9" x14ac:dyDescent="0.25">
      <c r="A68">
        <v>70341</v>
      </c>
      <c r="B68" t="s">
        <v>169</v>
      </c>
      <c r="C68" t="s">
        <v>238</v>
      </c>
      <c r="D68">
        <v>12</v>
      </c>
      <c r="E68">
        <v>-2801</v>
      </c>
      <c r="F68" t="s">
        <v>276</v>
      </c>
      <c r="G68" t="s">
        <v>29</v>
      </c>
      <c r="H68">
        <v>6037</v>
      </c>
      <c r="I68" t="s">
        <v>306</v>
      </c>
    </row>
    <row r="69" spans="1:9" x14ac:dyDescent="0.25">
      <c r="A69">
        <v>70341</v>
      </c>
      <c r="B69" t="s">
        <v>169</v>
      </c>
      <c r="C69" t="s">
        <v>238</v>
      </c>
      <c r="D69">
        <v>12</v>
      </c>
      <c r="E69">
        <v>-2801</v>
      </c>
      <c r="F69" t="s">
        <v>276</v>
      </c>
      <c r="G69" t="s">
        <v>29</v>
      </c>
      <c r="H69">
        <v>29894</v>
      </c>
      <c r="I69" t="s">
        <v>307</v>
      </c>
    </row>
    <row r="70" spans="1:9" x14ac:dyDescent="0.25">
      <c r="A70">
        <v>70341</v>
      </c>
      <c r="B70" t="s">
        <v>169</v>
      </c>
      <c r="C70" t="s">
        <v>238</v>
      </c>
      <c r="D70">
        <v>12</v>
      </c>
      <c r="E70">
        <v>-2801</v>
      </c>
      <c r="F70" t="s">
        <v>276</v>
      </c>
      <c r="G70" t="s">
        <v>29</v>
      </c>
      <c r="H70">
        <v>1606</v>
      </c>
      <c r="I70" t="s">
        <v>308</v>
      </c>
    </row>
    <row r="71" spans="1:9" x14ac:dyDescent="0.25">
      <c r="A71">
        <v>70341</v>
      </c>
      <c r="B71" t="s">
        <v>169</v>
      </c>
      <c r="C71" t="s">
        <v>238</v>
      </c>
      <c r="D71">
        <v>12</v>
      </c>
      <c r="E71">
        <v>-2801</v>
      </c>
      <c r="F71" t="s">
        <v>276</v>
      </c>
      <c r="G71" t="s">
        <v>34</v>
      </c>
      <c r="H71">
        <v>1118</v>
      </c>
      <c r="I71" t="s">
        <v>309</v>
      </c>
    </row>
    <row r="72" spans="1:9" x14ac:dyDescent="0.25">
      <c r="A72">
        <v>70341</v>
      </c>
      <c r="B72" t="s">
        <v>169</v>
      </c>
      <c r="C72" t="s">
        <v>238</v>
      </c>
      <c r="D72">
        <v>12</v>
      </c>
      <c r="E72">
        <v>-2801</v>
      </c>
      <c r="F72" t="s">
        <v>276</v>
      </c>
      <c r="G72" t="s">
        <v>29</v>
      </c>
      <c r="H72">
        <v>20258</v>
      </c>
      <c r="I72" t="s">
        <v>310</v>
      </c>
    </row>
    <row r="73" spans="1:9" x14ac:dyDescent="0.25">
      <c r="A73">
        <v>70341</v>
      </c>
      <c r="B73" t="s">
        <v>169</v>
      </c>
      <c r="C73" t="s">
        <v>238</v>
      </c>
      <c r="D73">
        <v>12</v>
      </c>
      <c r="E73">
        <v>-2801</v>
      </c>
      <c r="F73" t="s">
        <v>276</v>
      </c>
      <c r="G73" t="s">
        <v>34</v>
      </c>
      <c r="H73">
        <v>11575</v>
      </c>
      <c r="I73" t="s">
        <v>311</v>
      </c>
    </row>
    <row r="74" spans="1:9" x14ac:dyDescent="0.25">
      <c r="A74">
        <v>70341</v>
      </c>
      <c r="B74" t="s">
        <v>169</v>
      </c>
      <c r="C74" t="s">
        <v>238</v>
      </c>
      <c r="D74">
        <v>12</v>
      </c>
      <c r="E74">
        <v>-2801</v>
      </c>
      <c r="F74" t="s">
        <v>276</v>
      </c>
      <c r="G74" t="s">
        <v>29</v>
      </c>
      <c r="H74">
        <v>7170</v>
      </c>
      <c r="I74" t="s">
        <v>312</v>
      </c>
    </row>
    <row r="75" spans="1:9" x14ac:dyDescent="0.25">
      <c r="A75">
        <v>70341</v>
      </c>
      <c r="B75" t="s">
        <v>169</v>
      </c>
      <c r="C75" t="s">
        <v>238</v>
      </c>
      <c r="D75">
        <v>12</v>
      </c>
      <c r="E75">
        <v>-2801</v>
      </c>
      <c r="F75" t="s">
        <v>276</v>
      </c>
      <c r="G75" t="s">
        <v>32</v>
      </c>
      <c r="H75">
        <v>49823</v>
      </c>
      <c r="I75" t="s">
        <v>313</v>
      </c>
    </row>
    <row r="76" spans="1:9" x14ac:dyDescent="0.25">
      <c r="A76">
        <v>70341</v>
      </c>
      <c r="B76" t="s">
        <v>169</v>
      </c>
      <c r="C76" t="s">
        <v>238</v>
      </c>
      <c r="D76">
        <v>12</v>
      </c>
      <c r="E76">
        <v>-2801</v>
      </c>
      <c r="F76" t="s">
        <v>276</v>
      </c>
      <c r="G76" t="s">
        <v>29</v>
      </c>
      <c r="H76">
        <v>11100</v>
      </c>
      <c r="I76" t="s">
        <v>314</v>
      </c>
    </row>
    <row r="77" spans="1:9" x14ac:dyDescent="0.25">
      <c r="A77">
        <v>70341</v>
      </c>
      <c r="B77" t="s">
        <v>169</v>
      </c>
      <c r="C77" t="s">
        <v>238</v>
      </c>
      <c r="D77">
        <v>12</v>
      </c>
      <c r="E77">
        <v>-2801</v>
      </c>
      <c r="F77" t="s">
        <v>276</v>
      </c>
      <c r="G77" t="s">
        <v>35</v>
      </c>
      <c r="H77">
        <v>4158</v>
      </c>
      <c r="I77" t="s">
        <v>315</v>
      </c>
    </row>
    <row r="78" spans="1:9" x14ac:dyDescent="0.25">
      <c r="A78">
        <v>70341</v>
      </c>
      <c r="B78" t="s">
        <v>169</v>
      </c>
      <c r="C78" t="s">
        <v>238</v>
      </c>
      <c r="D78">
        <v>12</v>
      </c>
      <c r="E78">
        <v>-2801</v>
      </c>
      <c r="F78" t="s">
        <v>276</v>
      </c>
      <c r="G78" t="s">
        <v>35</v>
      </c>
      <c r="H78">
        <v>863</v>
      </c>
      <c r="I78" t="s">
        <v>316</v>
      </c>
    </row>
    <row r="79" spans="1:9" x14ac:dyDescent="0.25">
      <c r="A79">
        <v>70341</v>
      </c>
      <c r="B79" t="s">
        <v>169</v>
      </c>
      <c r="C79" t="s">
        <v>238</v>
      </c>
      <c r="D79">
        <v>12</v>
      </c>
      <c r="E79">
        <v>-2801</v>
      </c>
      <c r="F79" t="s">
        <v>276</v>
      </c>
      <c r="G79" t="s">
        <v>35</v>
      </c>
      <c r="H79">
        <v>1250</v>
      </c>
      <c r="I79" t="s">
        <v>317</v>
      </c>
    </row>
    <row r="80" spans="1:9" x14ac:dyDescent="0.25">
      <c r="A80">
        <v>70341</v>
      </c>
      <c r="B80" t="s">
        <v>169</v>
      </c>
      <c r="C80" t="s">
        <v>238</v>
      </c>
      <c r="D80">
        <v>12</v>
      </c>
      <c r="E80">
        <v>-2801</v>
      </c>
      <c r="F80" t="s">
        <v>276</v>
      </c>
      <c r="G80" t="s">
        <v>35</v>
      </c>
      <c r="H80">
        <v>4242</v>
      </c>
      <c r="I80" t="s">
        <v>318</v>
      </c>
    </row>
    <row r="81" spans="1:9" x14ac:dyDescent="0.25">
      <c r="A81">
        <v>70341</v>
      </c>
      <c r="B81" t="s">
        <v>169</v>
      </c>
      <c r="C81" t="s">
        <v>238</v>
      </c>
      <c r="D81">
        <v>12</v>
      </c>
      <c r="E81">
        <v>-2801</v>
      </c>
      <c r="F81" t="s">
        <v>276</v>
      </c>
      <c r="G81" t="s">
        <v>29</v>
      </c>
      <c r="H81">
        <v>2365</v>
      </c>
      <c r="I81" t="s">
        <v>319</v>
      </c>
    </row>
    <row r="82" spans="1:9" x14ac:dyDescent="0.25">
      <c r="A82">
        <v>70341</v>
      </c>
      <c r="B82" t="s">
        <v>169</v>
      </c>
      <c r="C82" t="s">
        <v>238</v>
      </c>
      <c r="D82">
        <v>12</v>
      </c>
      <c r="E82">
        <v>-2801</v>
      </c>
      <c r="F82" t="s">
        <v>276</v>
      </c>
      <c r="G82" t="s">
        <v>36</v>
      </c>
      <c r="H82">
        <v>23701</v>
      </c>
      <c r="I82" t="s">
        <v>320</v>
      </c>
    </row>
    <row r="83" spans="1:9" x14ac:dyDescent="0.25">
      <c r="A83">
        <v>70341</v>
      </c>
      <c r="B83" t="s">
        <v>169</v>
      </c>
      <c r="C83" t="s">
        <v>238</v>
      </c>
      <c r="D83">
        <v>12</v>
      </c>
      <c r="E83">
        <v>-2801</v>
      </c>
      <c r="F83" t="s">
        <v>278</v>
      </c>
      <c r="G83" t="s">
        <v>279</v>
      </c>
      <c r="H83">
        <v>252560</v>
      </c>
      <c r="I83" t="s">
        <v>321</v>
      </c>
    </row>
    <row r="84" spans="1:9" x14ac:dyDescent="0.25">
      <c r="A84">
        <v>70342</v>
      </c>
      <c r="B84" t="s">
        <v>171</v>
      </c>
      <c r="C84" t="s">
        <v>238</v>
      </c>
      <c r="D84">
        <v>12</v>
      </c>
      <c r="E84">
        <v>23997</v>
      </c>
      <c r="F84" t="s">
        <v>276</v>
      </c>
      <c r="G84" t="s">
        <v>33</v>
      </c>
      <c r="H84">
        <v>8243</v>
      </c>
      <c r="I84" t="s">
        <v>324</v>
      </c>
    </row>
    <row r="85" spans="1:9" x14ac:dyDescent="0.25">
      <c r="A85">
        <v>70342</v>
      </c>
      <c r="B85" t="s">
        <v>171</v>
      </c>
      <c r="C85" t="s">
        <v>238</v>
      </c>
      <c r="D85">
        <v>12</v>
      </c>
      <c r="E85">
        <v>23997</v>
      </c>
      <c r="F85" t="s">
        <v>278</v>
      </c>
      <c r="G85" t="s">
        <v>279</v>
      </c>
      <c r="H85">
        <v>497210</v>
      </c>
      <c r="I85" t="s">
        <v>280</v>
      </c>
    </row>
    <row r="86" spans="1:9" x14ac:dyDescent="0.25">
      <c r="A86">
        <v>70342</v>
      </c>
      <c r="B86" t="s">
        <v>171</v>
      </c>
      <c r="C86" t="s">
        <v>238</v>
      </c>
      <c r="D86">
        <v>12</v>
      </c>
      <c r="E86">
        <v>23997</v>
      </c>
      <c r="F86" t="s">
        <v>278</v>
      </c>
      <c r="G86" t="s">
        <v>281</v>
      </c>
      <c r="H86">
        <v>15137</v>
      </c>
      <c r="I86" t="s">
        <v>282</v>
      </c>
    </row>
    <row r="87" spans="1:9" x14ac:dyDescent="0.25">
      <c r="A87">
        <v>70342</v>
      </c>
      <c r="B87" t="s">
        <v>171</v>
      </c>
      <c r="C87" t="s">
        <v>238</v>
      </c>
      <c r="D87">
        <v>12</v>
      </c>
      <c r="E87">
        <v>23997</v>
      </c>
      <c r="F87" t="s">
        <v>278</v>
      </c>
      <c r="G87" t="s">
        <v>279</v>
      </c>
      <c r="H87">
        <v>-7431</v>
      </c>
      <c r="I87" t="s">
        <v>283</v>
      </c>
    </row>
    <row r="88" spans="1:9" x14ac:dyDescent="0.25">
      <c r="A88">
        <v>70342</v>
      </c>
      <c r="B88" t="s">
        <v>171</v>
      </c>
      <c r="C88" t="s">
        <v>238</v>
      </c>
      <c r="D88">
        <v>12</v>
      </c>
      <c r="E88">
        <v>23997</v>
      </c>
      <c r="F88" t="s">
        <v>276</v>
      </c>
      <c r="G88" t="s">
        <v>30</v>
      </c>
      <c r="H88">
        <v>43348</v>
      </c>
      <c r="I88" t="s">
        <v>284</v>
      </c>
    </row>
    <row r="89" spans="1:9" x14ac:dyDescent="0.25">
      <c r="A89">
        <v>70342</v>
      </c>
      <c r="B89" t="s">
        <v>171</v>
      </c>
      <c r="C89" t="s">
        <v>238</v>
      </c>
      <c r="D89">
        <v>12</v>
      </c>
      <c r="E89">
        <v>23997</v>
      </c>
      <c r="F89" t="s">
        <v>276</v>
      </c>
      <c r="G89" t="s">
        <v>35</v>
      </c>
      <c r="H89">
        <v>6560</v>
      </c>
      <c r="I89" t="s">
        <v>285</v>
      </c>
    </row>
    <row r="90" spans="1:9" x14ac:dyDescent="0.25">
      <c r="A90">
        <v>70342</v>
      </c>
      <c r="B90" t="s">
        <v>171</v>
      </c>
      <c r="C90" t="s">
        <v>238</v>
      </c>
      <c r="D90">
        <v>12</v>
      </c>
      <c r="E90">
        <v>23997</v>
      </c>
      <c r="F90" t="s">
        <v>276</v>
      </c>
      <c r="G90" t="s">
        <v>31</v>
      </c>
      <c r="H90">
        <v>57878</v>
      </c>
      <c r="I90" t="s">
        <v>286</v>
      </c>
    </row>
    <row r="91" spans="1:9" x14ac:dyDescent="0.25">
      <c r="A91">
        <v>70342</v>
      </c>
      <c r="B91" t="s">
        <v>171</v>
      </c>
      <c r="C91" t="s">
        <v>238</v>
      </c>
      <c r="D91">
        <v>12</v>
      </c>
      <c r="E91">
        <v>23997</v>
      </c>
      <c r="F91" t="s">
        <v>276</v>
      </c>
      <c r="G91" t="s">
        <v>31</v>
      </c>
      <c r="H91">
        <v>19528</v>
      </c>
      <c r="I91" t="s">
        <v>288</v>
      </c>
    </row>
    <row r="92" spans="1:9" x14ac:dyDescent="0.25">
      <c r="A92">
        <v>70342</v>
      </c>
      <c r="B92" t="s">
        <v>171</v>
      </c>
      <c r="C92" t="s">
        <v>238</v>
      </c>
      <c r="D92">
        <v>12</v>
      </c>
      <c r="E92">
        <v>23997</v>
      </c>
      <c r="F92" t="s">
        <v>276</v>
      </c>
      <c r="G92" t="s">
        <v>30</v>
      </c>
      <c r="H92">
        <v>7336</v>
      </c>
      <c r="I92" t="s">
        <v>289</v>
      </c>
    </row>
    <row r="93" spans="1:9" x14ac:dyDescent="0.25">
      <c r="A93">
        <v>70342</v>
      </c>
      <c r="B93" t="s">
        <v>171</v>
      </c>
      <c r="C93" t="s">
        <v>238</v>
      </c>
      <c r="D93">
        <v>12</v>
      </c>
      <c r="E93">
        <v>23997</v>
      </c>
      <c r="F93" t="s">
        <v>276</v>
      </c>
      <c r="G93" t="s">
        <v>35</v>
      </c>
      <c r="H93">
        <v>2481</v>
      </c>
      <c r="I93" t="s">
        <v>323</v>
      </c>
    </row>
    <row r="94" spans="1:9" x14ac:dyDescent="0.25">
      <c r="A94">
        <v>70342</v>
      </c>
      <c r="B94" t="s">
        <v>171</v>
      </c>
      <c r="C94" t="s">
        <v>238</v>
      </c>
      <c r="D94">
        <v>12</v>
      </c>
      <c r="E94">
        <v>23997</v>
      </c>
      <c r="F94" t="s">
        <v>276</v>
      </c>
      <c r="G94" t="s">
        <v>35</v>
      </c>
      <c r="H94">
        <v>485</v>
      </c>
      <c r="I94" t="s">
        <v>290</v>
      </c>
    </row>
    <row r="95" spans="1:9" x14ac:dyDescent="0.25">
      <c r="A95">
        <v>70342</v>
      </c>
      <c r="B95" t="s">
        <v>171</v>
      </c>
      <c r="C95" t="s">
        <v>238</v>
      </c>
      <c r="D95">
        <v>12</v>
      </c>
      <c r="E95">
        <v>23997</v>
      </c>
      <c r="F95" t="s">
        <v>276</v>
      </c>
      <c r="G95" t="s">
        <v>35</v>
      </c>
      <c r="H95">
        <v>6040</v>
      </c>
      <c r="I95" t="s">
        <v>291</v>
      </c>
    </row>
    <row r="96" spans="1:9" x14ac:dyDescent="0.25">
      <c r="A96">
        <v>70342</v>
      </c>
      <c r="B96" t="s">
        <v>171</v>
      </c>
      <c r="C96" t="s">
        <v>238</v>
      </c>
      <c r="D96">
        <v>12</v>
      </c>
      <c r="E96">
        <v>23997</v>
      </c>
      <c r="F96" t="s">
        <v>276</v>
      </c>
      <c r="G96" t="s">
        <v>35</v>
      </c>
      <c r="H96">
        <v>15678</v>
      </c>
      <c r="I96" t="s">
        <v>301</v>
      </c>
    </row>
    <row r="97" spans="1:9" x14ac:dyDescent="0.25">
      <c r="A97">
        <v>70342</v>
      </c>
      <c r="B97" t="s">
        <v>171</v>
      </c>
      <c r="C97" t="s">
        <v>238</v>
      </c>
      <c r="D97">
        <v>12</v>
      </c>
      <c r="E97">
        <v>23997</v>
      </c>
      <c r="F97" t="s">
        <v>276</v>
      </c>
      <c r="G97" t="s">
        <v>35</v>
      </c>
      <c r="H97">
        <v>61</v>
      </c>
      <c r="I97" t="s">
        <v>292</v>
      </c>
    </row>
    <row r="98" spans="1:9" x14ac:dyDescent="0.25">
      <c r="A98">
        <v>70342</v>
      </c>
      <c r="B98" t="s">
        <v>171</v>
      </c>
      <c r="C98" t="s">
        <v>238</v>
      </c>
      <c r="D98">
        <v>12</v>
      </c>
      <c r="E98">
        <v>23997</v>
      </c>
      <c r="F98" t="s">
        <v>276</v>
      </c>
      <c r="G98" t="s">
        <v>35</v>
      </c>
      <c r="H98">
        <v>4464</v>
      </c>
      <c r="I98" t="s">
        <v>293</v>
      </c>
    </row>
    <row r="99" spans="1:9" x14ac:dyDescent="0.25">
      <c r="A99">
        <v>70342</v>
      </c>
      <c r="B99" t="s">
        <v>171</v>
      </c>
      <c r="C99" t="s">
        <v>238</v>
      </c>
      <c r="D99">
        <v>12</v>
      </c>
      <c r="E99">
        <v>23997</v>
      </c>
      <c r="F99" t="s">
        <v>276</v>
      </c>
      <c r="G99" t="s">
        <v>37</v>
      </c>
      <c r="H99">
        <v>15792</v>
      </c>
      <c r="I99" t="s">
        <v>294</v>
      </c>
    </row>
    <row r="100" spans="1:9" x14ac:dyDescent="0.25">
      <c r="A100">
        <v>70342</v>
      </c>
      <c r="B100" t="s">
        <v>171</v>
      </c>
      <c r="C100" t="s">
        <v>238</v>
      </c>
      <c r="D100">
        <v>12</v>
      </c>
      <c r="E100">
        <v>23997</v>
      </c>
      <c r="F100" t="s">
        <v>276</v>
      </c>
      <c r="G100" t="s">
        <v>35</v>
      </c>
      <c r="H100">
        <v>2317</v>
      </c>
      <c r="I100" t="s">
        <v>295</v>
      </c>
    </row>
    <row r="101" spans="1:9" x14ac:dyDescent="0.25">
      <c r="A101">
        <v>70342</v>
      </c>
      <c r="B101" t="s">
        <v>171</v>
      </c>
      <c r="C101" t="s">
        <v>238</v>
      </c>
      <c r="D101">
        <v>12</v>
      </c>
      <c r="E101">
        <v>23997</v>
      </c>
      <c r="F101" t="s">
        <v>276</v>
      </c>
      <c r="G101" t="s">
        <v>37</v>
      </c>
      <c r="H101">
        <v>55155</v>
      </c>
      <c r="I101" t="s">
        <v>296</v>
      </c>
    </row>
    <row r="102" spans="1:9" x14ac:dyDescent="0.25">
      <c r="A102">
        <v>70342</v>
      </c>
      <c r="B102" t="s">
        <v>171</v>
      </c>
      <c r="C102" t="s">
        <v>238</v>
      </c>
      <c r="D102">
        <v>12</v>
      </c>
      <c r="E102">
        <v>23997</v>
      </c>
      <c r="F102" t="s">
        <v>276</v>
      </c>
      <c r="G102" t="s">
        <v>36</v>
      </c>
      <c r="H102">
        <v>61636</v>
      </c>
      <c r="I102" t="s">
        <v>297</v>
      </c>
    </row>
    <row r="103" spans="1:9" x14ac:dyDescent="0.25">
      <c r="A103">
        <v>70342</v>
      </c>
      <c r="B103" t="s">
        <v>171</v>
      </c>
      <c r="C103" t="s">
        <v>238</v>
      </c>
      <c r="D103">
        <v>12</v>
      </c>
      <c r="E103">
        <v>23997</v>
      </c>
      <c r="F103" t="s">
        <v>278</v>
      </c>
      <c r="G103" t="s">
        <v>299</v>
      </c>
      <c r="H103">
        <v>1819</v>
      </c>
      <c r="I103" t="s">
        <v>300</v>
      </c>
    </row>
    <row r="104" spans="1:9" x14ac:dyDescent="0.25">
      <c r="A104">
        <v>70342</v>
      </c>
      <c r="B104" t="s">
        <v>171</v>
      </c>
      <c r="C104" t="s">
        <v>238</v>
      </c>
      <c r="D104">
        <v>12</v>
      </c>
      <c r="E104">
        <v>23997</v>
      </c>
      <c r="F104" t="s">
        <v>276</v>
      </c>
      <c r="G104" t="s">
        <v>33</v>
      </c>
      <c r="H104">
        <v>32562</v>
      </c>
      <c r="I104" t="s">
        <v>302</v>
      </c>
    </row>
    <row r="105" spans="1:9" x14ac:dyDescent="0.25">
      <c r="A105">
        <v>70342</v>
      </c>
      <c r="B105" t="s">
        <v>171</v>
      </c>
      <c r="C105" t="s">
        <v>238</v>
      </c>
      <c r="D105">
        <v>12</v>
      </c>
      <c r="E105">
        <v>23997</v>
      </c>
      <c r="F105" t="s">
        <v>276</v>
      </c>
      <c r="G105" t="s">
        <v>29</v>
      </c>
      <c r="H105">
        <v>734</v>
      </c>
      <c r="I105" t="s">
        <v>303</v>
      </c>
    </row>
    <row r="106" spans="1:9" x14ac:dyDescent="0.25">
      <c r="A106">
        <v>70342</v>
      </c>
      <c r="B106" t="s">
        <v>171</v>
      </c>
      <c r="C106" t="s">
        <v>238</v>
      </c>
      <c r="D106">
        <v>12</v>
      </c>
      <c r="E106">
        <v>23997</v>
      </c>
      <c r="F106" t="s">
        <v>276</v>
      </c>
      <c r="G106" t="s">
        <v>29</v>
      </c>
      <c r="H106">
        <v>53217</v>
      </c>
      <c r="I106" t="s">
        <v>304</v>
      </c>
    </row>
    <row r="107" spans="1:9" x14ac:dyDescent="0.25">
      <c r="A107">
        <v>70342</v>
      </c>
      <c r="B107" t="s">
        <v>171</v>
      </c>
      <c r="C107" t="s">
        <v>238</v>
      </c>
      <c r="D107">
        <v>12</v>
      </c>
      <c r="E107">
        <v>23997</v>
      </c>
      <c r="F107" t="s">
        <v>276</v>
      </c>
      <c r="G107" t="s">
        <v>35</v>
      </c>
      <c r="H107">
        <v>54525</v>
      </c>
      <c r="I107" t="s">
        <v>305</v>
      </c>
    </row>
    <row r="108" spans="1:9" x14ac:dyDescent="0.25">
      <c r="A108">
        <v>70342</v>
      </c>
      <c r="B108" t="s">
        <v>171</v>
      </c>
      <c r="C108" t="s">
        <v>238</v>
      </c>
      <c r="D108">
        <v>12</v>
      </c>
      <c r="E108">
        <v>23997</v>
      </c>
      <c r="F108" t="s">
        <v>276</v>
      </c>
      <c r="G108" t="s">
        <v>29</v>
      </c>
      <c r="H108">
        <v>4466</v>
      </c>
      <c r="I108" t="s">
        <v>306</v>
      </c>
    </row>
    <row r="109" spans="1:9" x14ac:dyDescent="0.25">
      <c r="A109">
        <v>70342</v>
      </c>
      <c r="B109" t="s">
        <v>171</v>
      </c>
      <c r="C109" t="s">
        <v>238</v>
      </c>
      <c r="D109">
        <v>12</v>
      </c>
      <c r="E109">
        <v>23997</v>
      </c>
      <c r="F109" t="s">
        <v>276</v>
      </c>
      <c r="G109" t="s">
        <v>29</v>
      </c>
      <c r="H109">
        <v>31562</v>
      </c>
      <c r="I109" t="s">
        <v>307</v>
      </c>
    </row>
    <row r="110" spans="1:9" x14ac:dyDescent="0.25">
      <c r="A110">
        <v>70342</v>
      </c>
      <c r="B110" t="s">
        <v>171</v>
      </c>
      <c r="C110" t="s">
        <v>238</v>
      </c>
      <c r="D110">
        <v>12</v>
      </c>
      <c r="E110">
        <v>23997</v>
      </c>
      <c r="F110" t="s">
        <v>276</v>
      </c>
      <c r="G110" t="s">
        <v>34</v>
      </c>
      <c r="H110">
        <v>1899</v>
      </c>
      <c r="I110" t="s">
        <v>309</v>
      </c>
    </row>
    <row r="111" spans="1:9" x14ac:dyDescent="0.25">
      <c r="A111">
        <v>70342</v>
      </c>
      <c r="B111" t="s">
        <v>171</v>
      </c>
      <c r="C111" t="s">
        <v>238</v>
      </c>
      <c r="D111">
        <v>12</v>
      </c>
      <c r="E111">
        <v>23997</v>
      </c>
      <c r="F111" t="s">
        <v>276</v>
      </c>
      <c r="G111" t="s">
        <v>29</v>
      </c>
      <c r="H111">
        <v>19986</v>
      </c>
      <c r="I111" t="s">
        <v>310</v>
      </c>
    </row>
    <row r="112" spans="1:9" x14ac:dyDescent="0.25">
      <c r="A112">
        <v>70342</v>
      </c>
      <c r="B112" t="s">
        <v>171</v>
      </c>
      <c r="C112" t="s">
        <v>238</v>
      </c>
      <c r="D112">
        <v>12</v>
      </c>
      <c r="E112">
        <v>23997</v>
      </c>
      <c r="F112" t="s">
        <v>276</v>
      </c>
      <c r="G112" t="s">
        <v>34</v>
      </c>
      <c r="H112">
        <v>10075</v>
      </c>
      <c r="I112" t="s">
        <v>311</v>
      </c>
    </row>
    <row r="113" spans="1:9" x14ac:dyDescent="0.25">
      <c r="A113">
        <v>70342</v>
      </c>
      <c r="B113" t="s">
        <v>171</v>
      </c>
      <c r="C113" t="s">
        <v>238</v>
      </c>
      <c r="D113">
        <v>12</v>
      </c>
      <c r="E113">
        <v>23997</v>
      </c>
      <c r="F113" t="s">
        <v>276</v>
      </c>
      <c r="G113" t="s">
        <v>29</v>
      </c>
      <c r="H113">
        <v>6287</v>
      </c>
      <c r="I113" t="s">
        <v>312</v>
      </c>
    </row>
    <row r="114" spans="1:9" x14ac:dyDescent="0.25">
      <c r="A114">
        <v>70342</v>
      </c>
      <c r="B114" t="s">
        <v>171</v>
      </c>
      <c r="C114" t="s">
        <v>238</v>
      </c>
      <c r="D114">
        <v>12</v>
      </c>
      <c r="E114">
        <v>23997</v>
      </c>
      <c r="F114" t="s">
        <v>276</v>
      </c>
      <c r="G114" t="s">
        <v>32</v>
      </c>
      <c r="H114">
        <v>43675</v>
      </c>
      <c r="I114" t="s">
        <v>313</v>
      </c>
    </row>
    <row r="115" spans="1:9" x14ac:dyDescent="0.25">
      <c r="A115">
        <v>70342</v>
      </c>
      <c r="B115" t="s">
        <v>171</v>
      </c>
      <c r="C115" t="s">
        <v>238</v>
      </c>
      <c r="D115">
        <v>12</v>
      </c>
      <c r="E115">
        <v>23997</v>
      </c>
      <c r="F115" t="s">
        <v>276</v>
      </c>
      <c r="G115" t="s">
        <v>29</v>
      </c>
      <c r="H115">
        <v>142</v>
      </c>
      <c r="I115" t="s">
        <v>314</v>
      </c>
    </row>
    <row r="116" spans="1:9" x14ac:dyDescent="0.25">
      <c r="A116">
        <v>70342</v>
      </c>
      <c r="B116" t="s">
        <v>171</v>
      </c>
      <c r="C116" t="s">
        <v>238</v>
      </c>
      <c r="D116">
        <v>12</v>
      </c>
      <c r="E116">
        <v>23997</v>
      </c>
      <c r="F116" t="s">
        <v>276</v>
      </c>
      <c r="G116" t="s">
        <v>35</v>
      </c>
      <c r="H116">
        <v>4244</v>
      </c>
      <c r="I116" t="s">
        <v>315</v>
      </c>
    </row>
    <row r="117" spans="1:9" x14ac:dyDescent="0.25">
      <c r="A117">
        <v>70342</v>
      </c>
      <c r="B117" t="s">
        <v>171</v>
      </c>
      <c r="C117" t="s">
        <v>238</v>
      </c>
      <c r="D117">
        <v>12</v>
      </c>
      <c r="E117">
        <v>23997</v>
      </c>
      <c r="F117" t="s">
        <v>276</v>
      </c>
      <c r="G117" t="s">
        <v>35</v>
      </c>
      <c r="H117">
        <v>38</v>
      </c>
      <c r="I117" t="s">
        <v>316</v>
      </c>
    </row>
    <row r="118" spans="1:9" x14ac:dyDescent="0.25">
      <c r="A118">
        <v>70342</v>
      </c>
      <c r="B118" t="s">
        <v>171</v>
      </c>
      <c r="C118" t="s">
        <v>238</v>
      </c>
      <c r="D118">
        <v>12</v>
      </c>
      <c r="E118">
        <v>23997</v>
      </c>
      <c r="F118" t="s">
        <v>276</v>
      </c>
      <c r="G118" t="s">
        <v>35</v>
      </c>
      <c r="H118">
        <v>1990</v>
      </c>
      <c r="I118" t="s">
        <v>317</v>
      </c>
    </row>
    <row r="119" spans="1:9" x14ac:dyDescent="0.25">
      <c r="A119">
        <v>70342</v>
      </c>
      <c r="B119" t="s">
        <v>171</v>
      </c>
      <c r="C119" t="s">
        <v>238</v>
      </c>
      <c r="D119">
        <v>12</v>
      </c>
      <c r="E119">
        <v>23997</v>
      </c>
      <c r="F119" t="s">
        <v>276</v>
      </c>
      <c r="G119" t="s">
        <v>35</v>
      </c>
      <c r="H119">
        <v>1361</v>
      </c>
      <c r="I119" t="s">
        <v>318</v>
      </c>
    </row>
    <row r="120" spans="1:9" x14ac:dyDescent="0.25">
      <c r="A120">
        <v>70342</v>
      </c>
      <c r="B120" t="s">
        <v>171</v>
      </c>
      <c r="C120" t="s">
        <v>238</v>
      </c>
      <c r="D120">
        <v>12</v>
      </c>
      <c r="E120">
        <v>23997</v>
      </c>
      <c r="F120" t="s">
        <v>276</v>
      </c>
      <c r="G120" t="s">
        <v>29</v>
      </c>
      <c r="H120">
        <v>1174</v>
      </c>
      <c r="I120" t="s">
        <v>319</v>
      </c>
    </row>
    <row r="121" spans="1:9" x14ac:dyDescent="0.25">
      <c r="A121">
        <v>70342</v>
      </c>
      <c r="B121" t="s">
        <v>171</v>
      </c>
      <c r="C121" t="s">
        <v>238</v>
      </c>
      <c r="D121">
        <v>12</v>
      </c>
      <c r="E121">
        <v>23997</v>
      </c>
      <c r="F121" t="s">
        <v>276</v>
      </c>
      <c r="G121" t="s">
        <v>36</v>
      </c>
      <c r="H121">
        <v>20550</v>
      </c>
      <c r="I121" t="s">
        <v>320</v>
      </c>
    </row>
    <row r="122" spans="1:9" x14ac:dyDescent="0.25">
      <c r="A122">
        <v>70342</v>
      </c>
      <c r="B122" t="s">
        <v>171</v>
      </c>
      <c r="C122" t="s">
        <v>238</v>
      </c>
      <c r="D122">
        <v>12</v>
      </c>
      <c r="E122">
        <v>23997</v>
      </c>
      <c r="F122" t="s">
        <v>278</v>
      </c>
      <c r="G122" t="s">
        <v>279</v>
      </c>
      <c r="H122">
        <v>112751</v>
      </c>
      <c r="I122" t="s">
        <v>321</v>
      </c>
    </row>
    <row r="123" spans="1:9" x14ac:dyDescent="0.25">
      <c r="A123">
        <v>70343</v>
      </c>
      <c r="B123" t="s">
        <v>173</v>
      </c>
      <c r="C123" t="s">
        <v>238</v>
      </c>
      <c r="D123">
        <v>12</v>
      </c>
      <c r="E123">
        <v>-20555</v>
      </c>
      <c r="F123" t="s">
        <v>276</v>
      </c>
      <c r="G123" t="s">
        <v>34</v>
      </c>
      <c r="H123">
        <v>1897</v>
      </c>
      <c r="I123" t="s">
        <v>309</v>
      </c>
    </row>
    <row r="124" spans="1:9" x14ac:dyDescent="0.25">
      <c r="A124">
        <v>70343</v>
      </c>
      <c r="B124" t="s">
        <v>173</v>
      </c>
      <c r="C124" t="s">
        <v>238</v>
      </c>
      <c r="D124">
        <v>12</v>
      </c>
      <c r="E124">
        <v>-20555</v>
      </c>
      <c r="F124" t="s">
        <v>276</v>
      </c>
      <c r="G124" t="s">
        <v>29</v>
      </c>
      <c r="H124">
        <v>16628</v>
      </c>
      <c r="I124" t="s">
        <v>310</v>
      </c>
    </row>
    <row r="125" spans="1:9" x14ac:dyDescent="0.25">
      <c r="A125">
        <v>70343</v>
      </c>
      <c r="B125" t="s">
        <v>173</v>
      </c>
      <c r="C125" t="s">
        <v>238</v>
      </c>
      <c r="D125">
        <v>12</v>
      </c>
      <c r="E125">
        <v>-20555</v>
      </c>
      <c r="F125" t="s">
        <v>276</v>
      </c>
      <c r="G125" t="s">
        <v>34</v>
      </c>
      <c r="H125">
        <v>10075</v>
      </c>
      <c r="I125" t="s">
        <v>311</v>
      </c>
    </row>
    <row r="126" spans="1:9" x14ac:dyDescent="0.25">
      <c r="A126">
        <v>70343</v>
      </c>
      <c r="B126" t="s">
        <v>173</v>
      </c>
      <c r="C126" t="s">
        <v>238</v>
      </c>
      <c r="D126">
        <v>12</v>
      </c>
      <c r="E126">
        <v>-20555</v>
      </c>
      <c r="F126" t="s">
        <v>276</v>
      </c>
      <c r="G126" t="s">
        <v>29</v>
      </c>
      <c r="H126">
        <v>6970</v>
      </c>
      <c r="I126" t="s">
        <v>312</v>
      </c>
    </row>
    <row r="127" spans="1:9" x14ac:dyDescent="0.25">
      <c r="A127">
        <v>70343</v>
      </c>
      <c r="B127" t="s">
        <v>173</v>
      </c>
      <c r="C127" t="s">
        <v>238</v>
      </c>
      <c r="D127">
        <v>12</v>
      </c>
      <c r="E127">
        <v>-20555</v>
      </c>
      <c r="F127" t="s">
        <v>276</v>
      </c>
      <c r="G127" t="s">
        <v>32</v>
      </c>
      <c r="H127">
        <v>29439</v>
      </c>
      <c r="I127" t="s">
        <v>313</v>
      </c>
    </row>
    <row r="128" spans="1:9" x14ac:dyDescent="0.25">
      <c r="A128">
        <v>70343</v>
      </c>
      <c r="B128" t="s">
        <v>173</v>
      </c>
      <c r="C128" t="s">
        <v>238</v>
      </c>
      <c r="D128">
        <v>12</v>
      </c>
      <c r="E128">
        <v>-20555</v>
      </c>
      <c r="F128" t="s">
        <v>276</v>
      </c>
      <c r="G128" t="s">
        <v>29</v>
      </c>
      <c r="H128">
        <v>-115</v>
      </c>
      <c r="I128" t="s">
        <v>314</v>
      </c>
    </row>
    <row r="129" spans="1:9" x14ac:dyDescent="0.25">
      <c r="A129">
        <v>70343</v>
      </c>
      <c r="B129" t="s">
        <v>173</v>
      </c>
      <c r="C129" t="s">
        <v>238</v>
      </c>
      <c r="D129">
        <v>12</v>
      </c>
      <c r="E129">
        <v>-20555</v>
      </c>
      <c r="F129" t="s">
        <v>276</v>
      </c>
      <c r="G129" t="s">
        <v>35</v>
      </c>
      <c r="H129">
        <v>4283</v>
      </c>
      <c r="I129" t="s">
        <v>315</v>
      </c>
    </row>
    <row r="130" spans="1:9" x14ac:dyDescent="0.25">
      <c r="A130">
        <v>70343</v>
      </c>
      <c r="B130" t="s">
        <v>173</v>
      </c>
      <c r="C130" t="s">
        <v>238</v>
      </c>
      <c r="D130">
        <v>12</v>
      </c>
      <c r="E130">
        <v>-20555</v>
      </c>
      <c r="F130" t="s">
        <v>276</v>
      </c>
      <c r="G130" t="s">
        <v>35</v>
      </c>
      <c r="H130">
        <v>658</v>
      </c>
      <c r="I130" t="s">
        <v>317</v>
      </c>
    </row>
    <row r="131" spans="1:9" x14ac:dyDescent="0.25">
      <c r="A131">
        <v>70343</v>
      </c>
      <c r="B131" t="s">
        <v>173</v>
      </c>
      <c r="C131" t="s">
        <v>238</v>
      </c>
      <c r="D131">
        <v>12</v>
      </c>
      <c r="E131">
        <v>-20555</v>
      </c>
      <c r="F131" t="s">
        <v>276</v>
      </c>
      <c r="G131" t="s">
        <v>35</v>
      </c>
      <c r="H131">
        <v>1406</v>
      </c>
      <c r="I131" t="s">
        <v>318</v>
      </c>
    </row>
    <row r="132" spans="1:9" x14ac:dyDescent="0.25">
      <c r="A132">
        <v>70343</v>
      </c>
      <c r="B132" t="s">
        <v>173</v>
      </c>
      <c r="C132" t="s">
        <v>238</v>
      </c>
      <c r="D132">
        <v>12</v>
      </c>
      <c r="E132">
        <v>-20555</v>
      </c>
      <c r="F132" t="s">
        <v>276</v>
      </c>
      <c r="G132" t="s">
        <v>29</v>
      </c>
      <c r="H132">
        <v>1385</v>
      </c>
      <c r="I132" t="s">
        <v>319</v>
      </c>
    </row>
    <row r="133" spans="1:9" x14ac:dyDescent="0.25">
      <c r="A133">
        <v>70343</v>
      </c>
      <c r="B133" t="s">
        <v>173</v>
      </c>
      <c r="C133" t="s">
        <v>238</v>
      </c>
      <c r="D133">
        <v>12</v>
      </c>
      <c r="E133">
        <v>-20555</v>
      </c>
      <c r="F133" t="s">
        <v>276</v>
      </c>
      <c r="G133" t="s">
        <v>36</v>
      </c>
      <c r="H133">
        <v>17251</v>
      </c>
      <c r="I133" t="s">
        <v>320</v>
      </c>
    </row>
    <row r="134" spans="1:9" x14ac:dyDescent="0.25">
      <c r="A134">
        <v>70343</v>
      </c>
      <c r="B134" t="s">
        <v>173</v>
      </c>
      <c r="C134" t="s">
        <v>238</v>
      </c>
      <c r="D134">
        <v>12</v>
      </c>
      <c r="E134">
        <v>-20555</v>
      </c>
      <c r="F134" t="s">
        <v>278</v>
      </c>
      <c r="G134" t="s">
        <v>279</v>
      </c>
      <c r="H134">
        <v>50546</v>
      </c>
      <c r="I134" t="s">
        <v>321</v>
      </c>
    </row>
    <row r="135" spans="1:9" x14ac:dyDescent="0.25">
      <c r="A135">
        <v>70343</v>
      </c>
      <c r="B135" t="s">
        <v>173</v>
      </c>
      <c r="C135" t="s">
        <v>238</v>
      </c>
      <c r="D135">
        <v>12</v>
      </c>
      <c r="E135">
        <v>-20555</v>
      </c>
      <c r="F135" t="s">
        <v>276</v>
      </c>
      <c r="G135" t="s">
        <v>33</v>
      </c>
      <c r="H135">
        <v>6926</v>
      </c>
      <c r="I135" t="s">
        <v>277</v>
      </c>
    </row>
    <row r="136" spans="1:9" x14ac:dyDescent="0.25">
      <c r="A136">
        <v>70343</v>
      </c>
      <c r="B136" t="s">
        <v>173</v>
      </c>
      <c r="C136" t="s">
        <v>238</v>
      </c>
      <c r="D136">
        <v>12</v>
      </c>
      <c r="E136">
        <v>-20555</v>
      </c>
      <c r="F136" t="s">
        <v>278</v>
      </c>
      <c r="G136" t="s">
        <v>279</v>
      </c>
      <c r="H136">
        <v>464866</v>
      </c>
      <c r="I136" t="s">
        <v>280</v>
      </c>
    </row>
    <row r="137" spans="1:9" x14ac:dyDescent="0.25">
      <c r="A137">
        <v>70343</v>
      </c>
      <c r="B137" t="s">
        <v>173</v>
      </c>
      <c r="C137" t="s">
        <v>238</v>
      </c>
      <c r="D137">
        <v>12</v>
      </c>
      <c r="E137">
        <v>-20555</v>
      </c>
      <c r="F137" t="s">
        <v>278</v>
      </c>
      <c r="G137" t="s">
        <v>281</v>
      </c>
      <c r="H137">
        <v>13773</v>
      </c>
      <c r="I137" t="s">
        <v>282</v>
      </c>
    </row>
    <row r="138" spans="1:9" x14ac:dyDescent="0.25">
      <c r="A138">
        <v>70343</v>
      </c>
      <c r="B138" t="s">
        <v>173</v>
      </c>
      <c r="C138" t="s">
        <v>238</v>
      </c>
      <c r="D138">
        <v>12</v>
      </c>
      <c r="E138">
        <v>-20555</v>
      </c>
      <c r="F138" t="s">
        <v>278</v>
      </c>
      <c r="G138" t="s">
        <v>279</v>
      </c>
      <c r="H138">
        <v>-13882</v>
      </c>
      <c r="I138" t="s">
        <v>283</v>
      </c>
    </row>
    <row r="139" spans="1:9" x14ac:dyDescent="0.25">
      <c r="A139">
        <v>70343</v>
      </c>
      <c r="B139" t="s">
        <v>173</v>
      </c>
      <c r="C139" t="s">
        <v>238</v>
      </c>
      <c r="D139">
        <v>12</v>
      </c>
      <c r="E139">
        <v>-20555</v>
      </c>
      <c r="F139" t="s">
        <v>276</v>
      </c>
      <c r="G139" t="s">
        <v>30</v>
      </c>
      <c r="H139">
        <v>47187</v>
      </c>
      <c r="I139" t="s">
        <v>284</v>
      </c>
    </row>
    <row r="140" spans="1:9" x14ac:dyDescent="0.25">
      <c r="A140">
        <v>70343</v>
      </c>
      <c r="B140" t="s">
        <v>173</v>
      </c>
      <c r="C140" t="s">
        <v>238</v>
      </c>
      <c r="D140">
        <v>12</v>
      </c>
      <c r="E140">
        <v>-20555</v>
      </c>
      <c r="F140" t="s">
        <v>276</v>
      </c>
      <c r="G140" t="s">
        <v>35</v>
      </c>
      <c r="H140">
        <v>5990</v>
      </c>
      <c r="I140" t="s">
        <v>285</v>
      </c>
    </row>
    <row r="141" spans="1:9" x14ac:dyDescent="0.25">
      <c r="A141">
        <v>70343</v>
      </c>
      <c r="B141" t="s">
        <v>173</v>
      </c>
      <c r="C141" t="s">
        <v>238</v>
      </c>
      <c r="D141">
        <v>12</v>
      </c>
      <c r="E141">
        <v>-20555</v>
      </c>
      <c r="F141" t="s">
        <v>276</v>
      </c>
      <c r="G141" t="s">
        <v>31</v>
      </c>
      <c r="H141">
        <v>50486</v>
      </c>
      <c r="I141" t="s">
        <v>286</v>
      </c>
    </row>
    <row r="142" spans="1:9" x14ac:dyDescent="0.25">
      <c r="A142">
        <v>70343</v>
      </c>
      <c r="B142" t="s">
        <v>173</v>
      </c>
      <c r="C142" t="s">
        <v>238</v>
      </c>
      <c r="D142">
        <v>12</v>
      </c>
      <c r="E142">
        <v>-20555</v>
      </c>
      <c r="F142" t="s">
        <v>276</v>
      </c>
      <c r="G142" t="s">
        <v>31</v>
      </c>
      <c r="H142">
        <v>37245</v>
      </c>
      <c r="I142" t="s">
        <v>288</v>
      </c>
    </row>
    <row r="143" spans="1:9" x14ac:dyDescent="0.25">
      <c r="A143">
        <v>70343</v>
      </c>
      <c r="B143" t="s">
        <v>173</v>
      </c>
      <c r="C143" t="s">
        <v>238</v>
      </c>
      <c r="D143">
        <v>12</v>
      </c>
      <c r="E143">
        <v>-20555</v>
      </c>
      <c r="F143" t="s">
        <v>276</v>
      </c>
      <c r="G143" t="s">
        <v>30</v>
      </c>
      <c r="H143">
        <v>3648</v>
      </c>
      <c r="I143" t="s">
        <v>289</v>
      </c>
    </row>
    <row r="144" spans="1:9" x14ac:dyDescent="0.25">
      <c r="A144">
        <v>70343</v>
      </c>
      <c r="B144" t="s">
        <v>173</v>
      </c>
      <c r="C144" t="s">
        <v>238</v>
      </c>
      <c r="D144">
        <v>12</v>
      </c>
      <c r="E144">
        <v>-20555</v>
      </c>
      <c r="F144" t="s">
        <v>276</v>
      </c>
      <c r="G144" t="s">
        <v>35</v>
      </c>
      <c r="H144">
        <v>1564</v>
      </c>
      <c r="I144" t="s">
        <v>323</v>
      </c>
    </row>
    <row r="145" spans="1:9" x14ac:dyDescent="0.25">
      <c r="A145">
        <v>70343</v>
      </c>
      <c r="B145" t="s">
        <v>173</v>
      </c>
      <c r="C145" t="s">
        <v>238</v>
      </c>
      <c r="D145">
        <v>12</v>
      </c>
      <c r="E145">
        <v>-20555</v>
      </c>
      <c r="F145" t="s">
        <v>276</v>
      </c>
      <c r="G145" t="s">
        <v>35</v>
      </c>
      <c r="H145">
        <v>1139</v>
      </c>
      <c r="I145" t="s">
        <v>291</v>
      </c>
    </row>
    <row r="146" spans="1:9" x14ac:dyDescent="0.25">
      <c r="A146">
        <v>70343</v>
      </c>
      <c r="B146" t="s">
        <v>173</v>
      </c>
      <c r="C146" t="s">
        <v>238</v>
      </c>
      <c r="D146">
        <v>12</v>
      </c>
      <c r="E146">
        <v>-20555</v>
      </c>
      <c r="F146" t="s">
        <v>276</v>
      </c>
      <c r="G146" t="s">
        <v>35</v>
      </c>
      <c r="H146">
        <v>15191</v>
      </c>
      <c r="I146" t="s">
        <v>301</v>
      </c>
    </row>
    <row r="147" spans="1:9" x14ac:dyDescent="0.25">
      <c r="A147">
        <v>70343</v>
      </c>
      <c r="B147" t="s">
        <v>173</v>
      </c>
      <c r="C147" t="s">
        <v>238</v>
      </c>
      <c r="D147">
        <v>12</v>
      </c>
      <c r="E147">
        <v>-20555</v>
      </c>
      <c r="F147" t="s">
        <v>276</v>
      </c>
      <c r="G147" t="s">
        <v>35</v>
      </c>
      <c r="H147">
        <v>49</v>
      </c>
      <c r="I147" t="s">
        <v>292</v>
      </c>
    </row>
    <row r="148" spans="1:9" x14ac:dyDescent="0.25">
      <c r="A148">
        <v>70343</v>
      </c>
      <c r="B148" t="s">
        <v>173</v>
      </c>
      <c r="C148" t="s">
        <v>238</v>
      </c>
      <c r="D148">
        <v>12</v>
      </c>
      <c r="E148">
        <v>-20555</v>
      </c>
      <c r="F148" t="s">
        <v>276</v>
      </c>
      <c r="G148" t="s">
        <v>35</v>
      </c>
      <c r="H148">
        <v>4330</v>
      </c>
      <c r="I148" t="s">
        <v>293</v>
      </c>
    </row>
    <row r="149" spans="1:9" x14ac:dyDescent="0.25">
      <c r="A149">
        <v>70343</v>
      </c>
      <c r="B149" t="s">
        <v>173</v>
      </c>
      <c r="C149" t="s">
        <v>238</v>
      </c>
      <c r="D149">
        <v>12</v>
      </c>
      <c r="E149">
        <v>-20555</v>
      </c>
      <c r="F149" t="s">
        <v>276</v>
      </c>
      <c r="G149" t="s">
        <v>37</v>
      </c>
      <c r="H149">
        <v>16203</v>
      </c>
      <c r="I149" t="s">
        <v>294</v>
      </c>
    </row>
    <row r="150" spans="1:9" x14ac:dyDescent="0.25">
      <c r="A150">
        <v>70343</v>
      </c>
      <c r="B150" t="s">
        <v>173</v>
      </c>
      <c r="C150" t="s">
        <v>238</v>
      </c>
      <c r="D150">
        <v>12</v>
      </c>
      <c r="E150">
        <v>-20555</v>
      </c>
      <c r="F150" t="s">
        <v>276</v>
      </c>
      <c r="G150" t="s">
        <v>35</v>
      </c>
      <c r="H150">
        <v>2317</v>
      </c>
      <c r="I150" t="s">
        <v>295</v>
      </c>
    </row>
    <row r="151" spans="1:9" x14ac:dyDescent="0.25">
      <c r="A151">
        <v>70343</v>
      </c>
      <c r="B151" t="s">
        <v>173</v>
      </c>
      <c r="C151" t="s">
        <v>238</v>
      </c>
      <c r="D151">
        <v>12</v>
      </c>
      <c r="E151">
        <v>-20555</v>
      </c>
      <c r="F151" t="s">
        <v>276</v>
      </c>
      <c r="G151" t="s">
        <v>37</v>
      </c>
      <c r="H151">
        <v>49927</v>
      </c>
      <c r="I151" t="s">
        <v>296</v>
      </c>
    </row>
    <row r="152" spans="1:9" x14ac:dyDescent="0.25">
      <c r="A152">
        <v>70343</v>
      </c>
      <c r="B152" t="s">
        <v>173</v>
      </c>
      <c r="C152" t="s">
        <v>238</v>
      </c>
      <c r="D152">
        <v>12</v>
      </c>
      <c r="E152">
        <v>-20555</v>
      </c>
      <c r="F152" t="s">
        <v>276</v>
      </c>
      <c r="G152" t="s">
        <v>36</v>
      </c>
      <c r="H152">
        <v>48901</v>
      </c>
      <c r="I152" t="s">
        <v>297</v>
      </c>
    </row>
    <row r="153" spans="1:9" x14ac:dyDescent="0.25">
      <c r="A153">
        <v>70343</v>
      </c>
      <c r="B153" t="s">
        <v>173</v>
      </c>
      <c r="C153" t="s">
        <v>238</v>
      </c>
      <c r="D153">
        <v>12</v>
      </c>
      <c r="E153">
        <v>-20555</v>
      </c>
      <c r="F153" t="s">
        <v>278</v>
      </c>
      <c r="G153" t="s">
        <v>299</v>
      </c>
      <c r="H153">
        <v>1273</v>
      </c>
      <c r="I153" t="s">
        <v>300</v>
      </c>
    </row>
    <row r="154" spans="1:9" x14ac:dyDescent="0.25">
      <c r="A154">
        <v>70343</v>
      </c>
      <c r="B154" t="s">
        <v>173</v>
      </c>
      <c r="C154" t="s">
        <v>238</v>
      </c>
      <c r="D154">
        <v>12</v>
      </c>
      <c r="E154">
        <v>-20555</v>
      </c>
      <c r="F154" t="s">
        <v>276</v>
      </c>
      <c r="G154" t="s">
        <v>33</v>
      </c>
      <c r="H154">
        <v>33570</v>
      </c>
      <c r="I154" t="s">
        <v>302</v>
      </c>
    </row>
    <row r="155" spans="1:9" x14ac:dyDescent="0.25">
      <c r="A155">
        <v>70343</v>
      </c>
      <c r="B155" t="s">
        <v>173</v>
      </c>
      <c r="C155" t="s">
        <v>238</v>
      </c>
      <c r="D155">
        <v>12</v>
      </c>
      <c r="E155">
        <v>-20555</v>
      </c>
      <c r="F155" t="s">
        <v>276</v>
      </c>
      <c r="G155" t="s">
        <v>29</v>
      </c>
      <c r="H155">
        <v>1152</v>
      </c>
      <c r="I155" t="s">
        <v>303</v>
      </c>
    </row>
    <row r="156" spans="1:9" x14ac:dyDescent="0.25">
      <c r="A156">
        <v>70343</v>
      </c>
      <c r="B156" t="s">
        <v>173</v>
      </c>
      <c r="C156" t="s">
        <v>238</v>
      </c>
      <c r="D156">
        <v>12</v>
      </c>
      <c r="E156">
        <v>-20555</v>
      </c>
      <c r="F156" t="s">
        <v>276</v>
      </c>
      <c r="G156" t="s">
        <v>29</v>
      </c>
      <c r="H156">
        <v>42616</v>
      </c>
      <c r="I156" t="s">
        <v>304</v>
      </c>
    </row>
    <row r="157" spans="1:9" x14ac:dyDescent="0.25">
      <c r="A157">
        <v>70343</v>
      </c>
      <c r="B157" t="s">
        <v>173</v>
      </c>
      <c r="C157" t="s">
        <v>238</v>
      </c>
      <c r="D157">
        <v>12</v>
      </c>
      <c r="E157">
        <v>-20555</v>
      </c>
      <c r="F157" t="s">
        <v>276</v>
      </c>
      <c r="G157" t="s">
        <v>35</v>
      </c>
      <c r="H157">
        <v>48691</v>
      </c>
      <c r="I157" t="s">
        <v>305</v>
      </c>
    </row>
    <row r="158" spans="1:9" x14ac:dyDescent="0.25">
      <c r="A158">
        <v>70343</v>
      </c>
      <c r="B158" t="s">
        <v>173</v>
      </c>
      <c r="C158" t="s">
        <v>238</v>
      </c>
      <c r="D158">
        <v>12</v>
      </c>
      <c r="E158">
        <v>-20555</v>
      </c>
      <c r="F158" t="s">
        <v>276</v>
      </c>
      <c r="G158" t="s">
        <v>29</v>
      </c>
      <c r="H158">
        <v>4547</v>
      </c>
      <c r="I158" t="s">
        <v>306</v>
      </c>
    </row>
    <row r="159" spans="1:9" x14ac:dyDescent="0.25">
      <c r="A159">
        <v>70343</v>
      </c>
      <c r="B159" t="s">
        <v>173</v>
      </c>
      <c r="C159" t="s">
        <v>238</v>
      </c>
      <c r="D159">
        <v>12</v>
      </c>
      <c r="E159">
        <v>-20555</v>
      </c>
      <c r="F159" t="s">
        <v>276</v>
      </c>
      <c r="G159" t="s">
        <v>29</v>
      </c>
      <c r="H159">
        <v>25336</v>
      </c>
      <c r="I159" t="s">
        <v>307</v>
      </c>
    </row>
    <row r="160" spans="1:9" x14ac:dyDescent="0.25">
      <c r="A160">
        <v>70343</v>
      </c>
      <c r="B160" t="s">
        <v>173</v>
      </c>
      <c r="C160" t="s">
        <v>238</v>
      </c>
      <c r="D160">
        <v>12</v>
      </c>
      <c r="E160">
        <v>-20555</v>
      </c>
      <c r="F160" t="s">
        <v>276</v>
      </c>
      <c r="G160" t="s">
        <v>29</v>
      </c>
      <c r="H160">
        <v>239</v>
      </c>
      <c r="I160" t="s">
        <v>308</v>
      </c>
    </row>
    <row r="161" spans="1:9" x14ac:dyDescent="0.25">
      <c r="A161">
        <v>70344</v>
      </c>
      <c r="B161" t="s">
        <v>175</v>
      </c>
      <c r="C161" t="s">
        <v>238</v>
      </c>
      <c r="D161">
        <v>12</v>
      </c>
      <c r="E161">
        <v>55363</v>
      </c>
      <c r="F161" t="s">
        <v>278</v>
      </c>
      <c r="G161" t="s">
        <v>279</v>
      </c>
      <c r="H161">
        <v>687933</v>
      </c>
      <c r="I161" t="s">
        <v>280</v>
      </c>
    </row>
    <row r="162" spans="1:9" x14ac:dyDescent="0.25">
      <c r="A162">
        <v>70344</v>
      </c>
      <c r="B162" t="s">
        <v>175</v>
      </c>
      <c r="C162" t="s">
        <v>238</v>
      </c>
      <c r="D162">
        <v>12</v>
      </c>
      <c r="E162">
        <v>55363</v>
      </c>
      <c r="F162" t="s">
        <v>278</v>
      </c>
      <c r="G162" t="s">
        <v>281</v>
      </c>
      <c r="H162">
        <v>21120</v>
      </c>
      <c r="I162" t="s">
        <v>282</v>
      </c>
    </row>
    <row r="163" spans="1:9" x14ac:dyDescent="0.25">
      <c r="A163">
        <v>70344</v>
      </c>
      <c r="B163" t="s">
        <v>175</v>
      </c>
      <c r="C163" t="s">
        <v>238</v>
      </c>
      <c r="D163">
        <v>12</v>
      </c>
      <c r="E163">
        <v>55363</v>
      </c>
      <c r="F163" t="s">
        <v>278</v>
      </c>
      <c r="G163" t="s">
        <v>279</v>
      </c>
      <c r="H163">
        <v>-27669</v>
      </c>
      <c r="I163" t="s">
        <v>283</v>
      </c>
    </row>
    <row r="164" spans="1:9" x14ac:dyDescent="0.25">
      <c r="A164">
        <v>70344</v>
      </c>
      <c r="B164" t="s">
        <v>175</v>
      </c>
      <c r="C164" t="s">
        <v>238</v>
      </c>
      <c r="D164">
        <v>12</v>
      </c>
      <c r="E164">
        <v>55363</v>
      </c>
      <c r="F164" t="s">
        <v>276</v>
      </c>
      <c r="G164" t="s">
        <v>30</v>
      </c>
      <c r="H164">
        <v>60710</v>
      </c>
      <c r="I164" t="s">
        <v>284</v>
      </c>
    </row>
    <row r="165" spans="1:9" x14ac:dyDescent="0.25">
      <c r="A165">
        <v>70344</v>
      </c>
      <c r="B165" t="s">
        <v>175</v>
      </c>
      <c r="C165" t="s">
        <v>238</v>
      </c>
      <c r="D165">
        <v>12</v>
      </c>
      <c r="E165">
        <v>55363</v>
      </c>
      <c r="F165" t="s">
        <v>276</v>
      </c>
      <c r="G165" t="s">
        <v>35</v>
      </c>
      <c r="H165">
        <v>13674</v>
      </c>
      <c r="I165" t="s">
        <v>285</v>
      </c>
    </row>
    <row r="166" spans="1:9" x14ac:dyDescent="0.25">
      <c r="A166">
        <v>70344</v>
      </c>
      <c r="B166" t="s">
        <v>175</v>
      </c>
      <c r="C166" t="s">
        <v>238</v>
      </c>
      <c r="D166">
        <v>12</v>
      </c>
      <c r="E166">
        <v>55363</v>
      </c>
      <c r="F166" t="s">
        <v>276</v>
      </c>
      <c r="G166" t="s">
        <v>31</v>
      </c>
      <c r="H166">
        <v>80327</v>
      </c>
      <c r="I166" t="s">
        <v>286</v>
      </c>
    </row>
    <row r="167" spans="1:9" x14ac:dyDescent="0.25">
      <c r="A167">
        <v>70344</v>
      </c>
      <c r="B167" t="s">
        <v>175</v>
      </c>
      <c r="C167" t="s">
        <v>238</v>
      </c>
      <c r="D167">
        <v>12</v>
      </c>
      <c r="E167">
        <v>55363</v>
      </c>
      <c r="F167" t="s">
        <v>276</v>
      </c>
      <c r="G167" t="s">
        <v>31</v>
      </c>
      <c r="H167">
        <v>26148</v>
      </c>
      <c r="I167" t="s">
        <v>288</v>
      </c>
    </row>
    <row r="168" spans="1:9" x14ac:dyDescent="0.25">
      <c r="A168">
        <v>70344</v>
      </c>
      <c r="B168" t="s">
        <v>175</v>
      </c>
      <c r="C168" t="s">
        <v>238</v>
      </c>
      <c r="D168">
        <v>12</v>
      </c>
      <c r="E168">
        <v>55363</v>
      </c>
      <c r="F168" t="s">
        <v>276</v>
      </c>
      <c r="G168" t="s">
        <v>30</v>
      </c>
      <c r="H168">
        <v>15615</v>
      </c>
      <c r="I168" t="s">
        <v>289</v>
      </c>
    </row>
    <row r="169" spans="1:9" x14ac:dyDescent="0.25">
      <c r="A169">
        <v>70344</v>
      </c>
      <c r="B169" t="s">
        <v>175</v>
      </c>
      <c r="C169" t="s">
        <v>238</v>
      </c>
      <c r="D169">
        <v>12</v>
      </c>
      <c r="E169">
        <v>55363</v>
      </c>
      <c r="F169" t="s">
        <v>276</v>
      </c>
      <c r="G169" t="s">
        <v>35</v>
      </c>
      <c r="H169">
        <v>9264</v>
      </c>
      <c r="I169" t="s">
        <v>323</v>
      </c>
    </row>
    <row r="170" spans="1:9" x14ac:dyDescent="0.25">
      <c r="A170">
        <v>70344</v>
      </c>
      <c r="B170" t="s">
        <v>175</v>
      </c>
      <c r="C170" t="s">
        <v>238</v>
      </c>
      <c r="D170">
        <v>12</v>
      </c>
      <c r="E170">
        <v>55363</v>
      </c>
      <c r="F170" t="s">
        <v>276</v>
      </c>
      <c r="G170" t="s">
        <v>35</v>
      </c>
      <c r="H170">
        <v>924</v>
      </c>
      <c r="I170" t="s">
        <v>290</v>
      </c>
    </row>
    <row r="171" spans="1:9" x14ac:dyDescent="0.25">
      <c r="A171">
        <v>70344</v>
      </c>
      <c r="B171" t="s">
        <v>175</v>
      </c>
      <c r="C171" t="s">
        <v>238</v>
      </c>
      <c r="D171">
        <v>12</v>
      </c>
      <c r="E171">
        <v>55363</v>
      </c>
      <c r="F171" t="s">
        <v>276</v>
      </c>
      <c r="G171" t="s">
        <v>35</v>
      </c>
      <c r="H171">
        <v>4374</v>
      </c>
      <c r="I171" t="s">
        <v>291</v>
      </c>
    </row>
    <row r="172" spans="1:9" x14ac:dyDescent="0.25">
      <c r="A172">
        <v>70344</v>
      </c>
      <c r="B172" t="s">
        <v>175</v>
      </c>
      <c r="C172" t="s">
        <v>238</v>
      </c>
      <c r="D172">
        <v>12</v>
      </c>
      <c r="E172">
        <v>55363</v>
      </c>
      <c r="F172" t="s">
        <v>276</v>
      </c>
      <c r="G172" t="s">
        <v>35</v>
      </c>
      <c r="H172">
        <v>14485</v>
      </c>
      <c r="I172" t="s">
        <v>301</v>
      </c>
    </row>
    <row r="173" spans="1:9" x14ac:dyDescent="0.25">
      <c r="A173">
        <v>70344</v>
      </c>
      <c r="B173" t="s">
        <v>175</v>
      </c>
      <c r="C173" t="s">
        <v>238</v>
      </c>
      <c r="D173">
        <v>12</v>
      </c>
      <c r="E173">
        <v>55363</v>
      </c>
      <c r="F173" t="s">
        <v>276</v>
      </c>
      <c r="G173" t="s">
        <v>35</v>
      </c>
      <c r="H173">
        <v>49</v>
      </c>
      <c r="I173" t="s">
        <v>292</v>
      </c>
    </row>
    <row r="174" spans="1:9" x14ac:dyDescent="0.25">
      <c r="A174">
        <v>70344</v>
      </c>
      <c r="B174" t="s">
        <v>175</v>
      </c>
      <c r="C174" t="s">
        <v>238</v>
      </c>
      <c r="D174">
        <v>12</v>
      </c>
      <c r="E174">
        <v>55363</v>
      </c>
      <c r="F174" t="s">
        <v>276</v>
      </c>
      <c r="G174" t="s">
        <v>35</v>
      </c>
      <c r="H174">
        <v>4375</v>
      </c>
      <c r="I174" t="s">
        <v>293</v>
      </c>
    </row>
    <row r="175" spans="1:9" x14ac:dyDescent="0.25">
      <c r="A175">
        <v>70344</v>
      </c>
      <c r="B175" t="s">
        <v>175</v>
      </c>
      <c r="C175" t="s">
        <v>238</v>
      </c>
      <c r="D175">
        <v>12</v>
      </c>
      <c r="E175">
        <v>55363</v>
      </c>
      <c r="F175" t="s">
        <v>276</v>
      </c>
      <c r="G175" t="s">
        <v>37</v>
      </c>
      <c r="H175">
        <v>19293</v>
      </c>
      <c r="I175" t="s">
        <v>294</v>
      </c>
    </row>
    <row r="176" spans="1:9" x14ac:dyDescent="0.25">
      <c r="A176">
        <v>70344</v>
      </c>
      <c r="B176" t="s">
        <v>175</v>
      </c>
      <c r="C176" t="s">
        <v>238</v>
      </c>
      <c r="D176">
        <v>12</v>
      </c>
      <c r="E176">
        <v>55363</v>
      </c>
      <c r="F176" t="s">
        <v>276</v>
      </c>
      <c r="G176" t="s">
        <v>35</v>
      </c>
      <c r="H176">
        <v>2061</v>
      </c>
      <c r="I176" t="s">
        <v>295</v>
      </c>
    </row>
    <row r="177" spans="1:9" x14ac:dyDescent="0.25">
      <c r="A177">
        <v>70344</v>
      </c>
      <c r="B177" t="s">
        <v>175</v>
      </c>
      <c r="C177" t="s">
        <v>238</v>
      </c>
      <c r="D177">
        <v>12</v>
      </c>
      <c r="E177">
        <v>55363</v>
      </c>
      <c r="F177" t="s">
        <v>276</v>
      </c>
      <c r="G177" t="s">
        <v>37</v>
      </c>
      <c r="H177">
        <v>38380</v>
      </c>
      <c r="I177" t="s">
        <v>296</v>
      </c>
    </row>
    <row r="178" spans="1:9" x14ac:dyDescent="0.25">
      <c r="A178">
        <v>70344</v>
      </c>
      <c r="B178" t="s">
        <v>175</v>
      </c>
      <c r="C178" t="s">
        <v>238</v>
      </c>
      <c r="D178">
        <v>12</v>
      </c>
      <c r="E178">
        <v>55363</v>
      </c>
      <c r="F178" t="s">
        <v>276</v>
      </c>
      <c r="G178" t="s">
        <v>36</v>
      </c>
      <c r="H178">
        <v>67852</v>
      </c>
      <c r="I178" t="s">
        <v>297</v>
      </c>
    </row>
    <row r="179" spans="1:9" x14ac:dyDescent="0.25">
      <c r="A179">
        <v>70344</v>
      </c>
      <c r="B179" t="s">
        <v>175</v>
      </c>
      <c r="C179" t="s">
        <v>238</v>
      </c>
      <c r="D179">
        <v>12</v>
      </c>
      <c r="E179">
        <v>55363</v>
      </c>
      <c r="F179" t="s">
        <v>278</v>
      </c>
      <c r="G179" t="s">
        <v>299</v>
      </c>
      <c r="H179">
        <v>1942</v>
      </c>
      <c r="I179" t="s">
        <v>300</v>
      </c>
    </row>
    <row r="180" spans="1:9" x14ac:dyDescent="0.25">
      <c r="A180">
        <v>70344</v>
      </c>
      <c r="B180" t="s">
        <v>175</v>
      </c>
      <c r="C180" t="s">
        <v>238</v>
      </c>
      <c r="D180">
        <v>12</v>
      </c>
      <c r="E180">
        <v>55363</v>
      </c>
      <c r="F180" t="s">
        <v>276</v>
      </c>
      <c r="G180" t="s">
        <v>33</v>
      </c>
      <c r="H180">
        <v>46047</v>
      </c>
      <c r="I180" t="s">
        <v>302</v>
      </c>
    </row>
    <row r="181" spans="1:9" x14ac:dyDescent="0.25">
      <c r="A181">
        <v>70344</v>
      </c>
      <c r="B181" t="s">
        <v>175</v>
      </c>
      <c r="C181" t="s">
        <v>238</v>
      </c>
      <c r="D181">
        <v>12</v>
      </c>
      <c r="E181">
        <v>55363</v>
      </c>
      <c r="F181" t="s">
        <v>276</v>
      </c>
      <c r="G181" t="s">
        <v>29</v>
      </c>
      <c r="H181">
        <v>687</v>
      </c>
      <c r="I181" t="s">
        <v>303</v>
      </c>
    </row>
    <row r="182" spans="1:9" x14ac:dyDescent="0.25">
      <c r="A182">
        <v>70344</v>
      </c>
      <c r="B182" t="s">
        <v>175</v>
      </c>
      <c r="C182" t="s">
        <v>238</v>
      </c>
      <c r="D182">
        <v>12</v>
      </c>
      <c r="E182">
        <v>55363</v>
      </c>
      <c r="F182" t="s">
        <v>276</v>
      </c>
      <c r="G182" t="s">
        <v>29</v>
      </c>
      <c r="H182">
        <v>60129</v>
      </c>
      <c r="I182" t="s">
        <v>304</v>
      </c>
    </row>
    <row r="183" spans="1:9" x14ac:dyDescent="0.25">
      <c r="A183">
        <v>70344</v>
      </c>
      <c r="B183" t="s">
        <v>175</v>
      </c>
      <c r="C183" t="s">
        <v>238</v>
      </c>
      <c r="D183">
        <v>12</v>
      </c>
      <c r="E183">
        <v>55363</v>
      </c>
      <c r="F183" t="s">
        <v>276</v>
      </c>
      <c r="G183" t="s">
        <v>35</v>
      </c>
      <c r="H183">
        <v>49945</v>
      </c>
      <c r="I183" t="s">
        <v>305</v>
      </c>
    </row>
    <row r="184" spans="1:9" x14ac:dyDescent="0.25">
      <c r="A184">
        <v>70344</v>
      </c>
      <c r="B184" t="s">
        <v>175</v>
      </c>
      <c r="C184" t="s">
        <v>238</v>
      </c>
      <c r="D184">
        <v>12</v>
      </c>
      <c r="E184">
        <v>55363</v>
      </c>
      <c r="F184" t="s">
        <v>276</v>
      </c>
      <c r="G184" t="s">
        <v>29</v>
      </c>
      <c r="H184">
        <v>4516</v>
      </c>
      <c r="I184" t="s">
        <v>306</v>
      </c>
    </row>
    <row r="185" spans="1:9" x14ac:dyDescent="0.25">
      <c r="A185">
        <v>70344</v>
      </c>
      <c r="B185" t="s">
        <v>175</v>
      </c>
      <c r="C185" t="s">
        <v>238</v>
      </c>
      <c r="D185">
        <v>12</v>
      </c>
      <c r="E185">
        <v>55363</v>
      </c>
      <c r="F185" t="s">
        <v>276</v>
      </c>
      <c r="G185" t="s">
        <v>29</v>
      </c>
      <c r="H185">
        <v>31243</v>
      </c>
      <c r="I185" t="s">
        <v>307</v>
      </c>
    </row>
    <row r="186" spans="1:9" x14ac:dyDescent="0.25">
      <c r="A186">
        <v>70344</v>
      </c>
      <c r="B186" t="s">
        <v>175</v>
      </c>
      <c r="C186" t="s">
        <v>238</v>
      </c>
      <c r="D186">
        <v>12</v>
      </c>
      <c r="E186">
        <v>55363</v>
      </c>
      <c r="F186" t="s">
        <v>276</v>
      </c>
      <c r="G186" t="s">
        <v>29</v>
      </c>
      <c r="H186">
        <v>801</v>
      </c>
      <c r="I186" t="s">
        <v>308</v>
      </c>
    </row>
    <row r="187" spans="1:9" x14ac:dyDescent="0.25">
      <c r="A187">
        <v>70344</v>
      </c>
      <c r="B187" t="s">
        <v>175</v>
      </c>
      <c r="C187" t="s">
        <v>238</v>
      </c>
      <c r="D187">
        <v>12</v>
      </c>
      <c r="E187">
        <v>55363</v>
      </c>
      <c r="F187" t="s">
        <v>276</v>
      </c>
      <c r="G187" t="s">
        <v>34</v>
      </c>
      <c r="H187">
        <v>1897</v>
      </c>
      <c r="I187" t="s">
        <v>309</v>
      </c>
    </row>
    <row r="188" spans="1:9" x14ac:dyDescent="0.25">
      <c r="A188">
        <v>70344</v>
      </c>
      <c r="B188" t="s">
        <v>175</v>
      </c>
      <c r="C188" t="s">
        <v>238</v>
      </c>
      <c r="D188">
        <v>12</v>
      </c>
      <c r="E188">
        <v>55363</v>
      </c>
      <c r="F188" t="s">
        <v>276</v>
      </c>
      <c r="G188" t="s">
        <v>29</v>
      </c>
      <c r="H188">
        <v>24040</v>
      </c>
      <c r="I188" t="s">
        <v>310</v>
      </c>
    </row>
    <row r="189" spans="1:9" x14ac:dyDescent="0.25">
      <c r="A189">
        <v>70344</v>
      </c>
      <c r="B189" t="s">
        <v>175</v>
      </c>
      <c r="C189" t="s">
        <v>238</v>
      </c>
      <c r="D189">
        <v>12</v>
      </c>
      <c r="E189">
        <v>55363</v>
      </c>
      <c r="F189" t="s">
        <v>276</v>
      </c>
      <c r="G189" t="s">
        <v>34</v>
      </c>
      <c r="H189">
        <v>10075</v>
      </c>
      <c r="I189" t="s">
        <v>311</v>
      </c>
    </row>
    <row r="190" spans="1:9" x14ac:dyDescent="0.25">
      <c r="A190">
        <v>70344</v>
      </c>
      <c r="B190" t="s">
        <v>175</v>
      </c>
      <c r="C190" t="s">
        <v>238</v>
      </c>
      <c r="D190">
        <v>12</v>
      </c>
      <c r="E190">
        <v>55363</v>
      </c>
      <c r="F190" t="s">
        <v>276</v>
      </c>
      <c r="G190" t="s">
        <v>29</v>
      </c>
      <c r="H190">
        <v>7929</v>
      </c>
      <c r="I190" t="s">
        <v>312</v>
      </c>
    </row>
    <row r="191" spans="1:9" x14ac:dyDescent="0.25">
      <c r="A191">
        <v>70344</v>
      </c>
      <c r="B191" t="s">
        <v>175</v>
      </c>
      <c r="C191" t="s">
        <v>238</v>
      </c>
      <c r="D191">
        <v>12</v>
      </c>
      <c r="E191">
        <v>55363</v>
      </c>
      <c r="F191" t="s">
        <v>276</v>
      </c>
      <c r="G191" t="s">
        <v>32</v>
      </c>
      <c r="H191">
        <v>65939</v>
      </c>
      <c r="I191" t="s">
        <v>313</v>
      </c>
    </row>
    <row r="192" spans="1:9" x14ac:dyDescent="0.25">
      <c r="A192">
        <v>70344</v>
      </c>
      <c r="B192" t="s">
        <v>175</v>
      </c>
      <c r="C192" t="s">
        <v>238</v>
      </c>
      <c r="D192">
        <v>12</v>
      </c>
      <c r="E192">
        <v>55363</v>
      </c>
      <c r="F192" t="s">
        <v>276</v>
      </c>
      <c r="G192" t="s">
        <v>29</v>
      </c>
      <c r="H192">
        <v>1924</v>
      </c>
      <c r="I192" t="s">
        <v>314</v>
      </c>
    </row>
    <row r="193" spans="1:9" x14ac:dyDescent="0.25">
      <c r="A193">
        <v>70344</v>
      </c>
      <c r="B193" t="s">
        <v>175</v>
      </c>
      <c r="C193" t="s">
        <v>238</v>
      </c>
      <c r="D193">
        <v>12</v>
      </c>
      <c r="E193">
        <v>55363</v>
      </c>
      <c r="F193" t="s">
        <v>276</v>
      </c>
      <c r="G193" t="s">
        <v>35</v>
      </c>
      <c r="H193">
        <v>722</v>
      </c>
      <c r="I193" t="s">
        <v>315</v>
      </c>
    </row>
    <row r="194" spans="1:9" x14ac:dyDescent="0.25">
      <c r="A194">
        <v>70344</v>
      </c>
      <c r="B194" t="s">
        <v>175</v>
      </c>
      <c r="C194" t="s">
        <v>238</v>
      </c>
      <c r="D194">
        <v>12</v>
      </c>
      <c r="E194">
        <v>55363</v>
      </c>
      <c r="F194" t="s">
        <v>276</v>
      </c>
      <c r="G194" t="s">
        <v>35</v>
      </c>
      <c r="H194">
        <v>324</v>
      </c>
      <c r="I194" t="s">
        <v>316</v>
      </c>
    </row>
    <row r="195" spans="1:9" x14ac:dyDescent="0.25">
      <c r="A195">
        <v>70344</v>
      </c>
      <c r="B195" t="s">
        <v>175</v>
      </c>
      <c r="C195" t="s">
        <v>238</v>
      </c>
      <c r="D195">
        <v>12</v>
      </c>
      <c r="E195">
        <v>55363</v>
      </c>
      <c r="F195" t="s">
        <v>276</v>
      </c>
      <c r="G195" t="s">
        <v>35</v>
      </c>
      <c r="H195">
        <v>975</v>
      </c>
      <c r="I195" t="s">
        <v>317</v>
      </c>
    </row>
    <row r="196" spans="1:9" x14ac:dyDescent="0.25">
      <c r="A196">
        <v>70344</v>
      </c>
      <c r="B196" t="s">
        <v>175</v>
      </c>
      <c r="C196" t="s">
        <v>238</v>
      </c>
      <c r="D196">
        <v>12</v>
      </c>
      <c r="E196">
        <v>55363</v>
      </c>
      <c r="F196" t="s">
        <v>276</v>
      </c>
      <c r="G196" t="s">
        <v>35</v>
      </c>
      <c r="H196">
        <v>2241</v>
      </c>
      <c r="I196" t="s">
        <v>318</v>
      </c>
    </row>
    <row r="197" spans="1:9" x14ac:dyDescent="0.25">
      <c r="A197">
        <v>70344</v>
      </c>
      <c r="B197" t="s">
        <v>175</v>
      </c>
      <c r="C197" t="s">
        <v>238</v>
      </c>
      <c r="D197">
        <v>12</v>
      </c>
      <c r="E197">
        <v>55363</v>
      </c>
      <c r="F197" t="s">
        <v>276</v>
      </c>
      <c r="G197" t="s">
        <v>29</v>
      </c>
      <c r="H197">
        <v>4762</v>
      </c>
      <c r="I197" t="s">
        <v>319</v>
      </c>
    </row>
    <row r="198" spans="1:9" x14ac:dyDescent="0.25">
      <c r="A198">
        <v>70344</v>
      </c>
      <c r="B198" t="s">
        <v>175</v>
      </c>
      <c r="C198" t="s">
        <v>238</v>
      </c>
      <c r="D198">
        <v>12</v>
      </c>
      <c r="E198">
        <v>55363</v>
      </c>
      <c r="F198" t="s">
        <v>276</v>
      </c>
      <c r="G198" t="s">
        <v>36</v>
      </c>
      <c r="H198">
        <v>21261</v>
      </c>
      <c r="I198" t="s">
        <v>320</v>
      </c>
    </row>
    <row r="199" spans="1:9" x14ac:dyDescent="0.25">
      <c r="A199">
        <v>70344</v>
      </c>
      <c r="B199" t="s">
        <v>175</v>
      </c>
      <c r="C199" t="s">
        <v>238</v>
      </c>
      <c r="D199">
        <v>12</v>
      </c>
      <c r="E199">
        <v>55363</v>
      </c>
      <c r="F199" t="s">
        <v>278</v>
      </c>
      <c r="G199" t="s">
        <v>279</v>
      </c>
      <c r="H199">
        <v>65025</v>
      </c>
      <c r="I199" t="s">
        <v>321</v>
      </c>
    </row>
    <row r="200" spans="1:9" x14ac:dyDescent="0.25">
      <c r="A200">
        <v>70345</v>
      </c>
      <c r="B200" t="s">
        <v>177</v>
      </c>
      <c r="C200" t="s">
        <v>238</v>
      </c>
      <c r="D200">
        <v>12</v>
      </c>
      <c r="E200">
        <v>-208017</v>
      </c>
      <c r="F200" t="s">
        <v>278</v>
      </c>
      <c r="G200" t="s">
        <v>279</v>
      </c>
      <c r="H200">
        <v>659189</v>
      </c>
      <c r="I200" t="s">
        <v>280</v>
      </c>
    </row>
    <row r="201" spans="1:9" x14ac:dyDescent="0.25">
      <c r="A201">
        <v>70345</v>
      </c>
      <c r="B201" t="s">
        <v>177</v>
      </c>
      <c r="C201" t="s">
        <v>238</v>
      </c>
      <c r="D201">
        <v>12</v>
      </c>
      <c r="E201">
        <v>-208017</v>
      </c>
      <c r="F201" t="s">
        <v>278</v>
      </c>
      <c r="G201" t="s">
        <v>281</v>
      </c>
      <c r="H201">
        <v>24667</v>
      </c>
      <c r="I201" t="s">
        <v>282</v>
      </c>
    </row>
    <row r="202" spans="1:9" x14ac:dyDescent="0.25">
      <c r="A202">
        <v>70345</v>
      </c>
      <c r="B202" t="s">
        <v>177</v>
      </c>
      <c r="C202" t="s">
        <v>238</v>
      </c>
      <c r="D202">
        <v>12</v>
      </c>
      <c r="E202">
        <v>-208017</v>
      </c>
      <c r="F202" t="s">
        <v>278</v>
      </c>
      <c r="G202" t="s">
        <v>279</v>
      </c>
      <c r="H202">
        <v>-40254</v>
      </c>
      <c r="I202" t="s">
        <v>283</v>
      </c>
    </row>
    <row r="203" spans="1:9" x14ac:dyDescent="0.25">
      <c r="A203">
        <v>70345</v>
      </c>
      <c r="B203" t="s">
        <v>177</v>
      </c>
      <c r="C203" t="s">
        <v>238</v>
      </c>
      <c r="D203">
        <v>12</v>
      </c>
      <c r="E203">
        <v>-208017</v>
      </c>
      <c r="F203" t="s">
        <v>276</v>
      </c>
      <c r="G203" t="s">
        <v>30</v>
      </c>
      <c r="H203">
        <v>249076</v>
      </c>
      <c r="I203" t="s">
        <v>284</v>
      </c>
    </row>
    <row r="204" spans="1:9" x14ac:dyDescent="0.25">
      <c r="A204">
        <v>70345</v>
      </c>
      <c r="B204" t="s">
        <v>177</v>
      </c>
      <c r="C204" t="s">
        <v>238</v>
      </c>
      <c r="D204">
        <v>12</v>
      </c>
      <c r="E204">
        <v>-208017</v>
      </c>
      <c r="F204" t="s">
        <v>276</v>
      </c>
      <c r="G204" t="s">
        <v>35</v>
      </c>
      <c r="H204">
        <v>14399</v>
      </c>
      <c r="I204" t="s">
        <v>285</v>
      </c>
    </row>
    <row r="205" spans="1:9" x14ac:dyDescent="0.25">
      <c r="A205">
        <v>70345</v>
      </c>
      <c r="B205" t="s">
        <v>177</v>
      </c>
      <c r="C205" t="s">
        <v>238</v>
      </c>
      <c r="D205">
        <v>12</v>
      </c>
      <c r="E205">
        <v>-208017</v>
      </c>
      <c r="F205" t="s">
        <v>276</v>
      </c>
      <c r="G205" t="s">
        <v>31</v>
      </c>
      <c r="H205">
        <v>125603</v>
      </c>
      <c r="I205" t="s">
        <v>286</v>
      </c>
    </row>
    <row r="206" spans="1:9" x14ac:dyDescent="0.25">
      <c r="A206">
        <v>70345</v>
      </c>
      <c r="B206" t="s">
        <v>177</v>
      </c>
      <c r="C206" t="s">
        <v>238</v>
      </c>
      <c r="D206">
        <v>12</v>
      </c>
      <c r="E206">
        <v>-208017</v>
      </c>
      <c r="F206" t="s">
        <v>276</v>
      </c>
      <c r="G206" t="s">
        <v>33</v>
      </c>
      <c r="H206">
        <v>3134</v>
      </c>
      <c r="I206" t="s">
        <v>322</v>
      </c>
    </row>
    <row r="207" spans="1:9" x14ac:dyDescent="0.25">
      <c r="A207">
        <v>70345</v>
      </c>
      <c r="B207" t="s">
        <v>177</v>
      </c>
      <c r="C207" t="s">
        <v>238</v>
      </c>
      <c r="D207">
        <v>12</v>
      </c>
      <c r="E207">
        <v>-208017</v>
      </c>
      <c r="F207" t="s">
        <v>276</v>
      </c>
      <c r="G207" t="s">
        <v>31</v>
      </c>
      <c r="H207">
        <v>11963</v>
      </c>
      <c r="I207" t="s">
        <v>288</v>
      </c>
    </row>
    <row r="208" spans="1:9" x14ac:dyDescent="0.25">
      <c r="A208">
        <v>70345</v>
      </c>
      <c r="B208" t="s">
        <v>177</v>
      </c>
      <c r="C208" t="s">
        <v>238</v>
      </c>
      <c r="D208">
        <v>12</v>
      </c>
      <c r="E208">
        <v>-208017</v>
      </c>
      <c r="F208" t="s">
        <v>276</v>
      </c>
      <c r="G208" t="s">
        <v>30</v>
      </c>
      <c r="H208">
        <v>8249</v>
      </c>
      <c r="I208" t="s">
        <v>289</v>
      </c>
    </row>
    <row r="209" spans="1:9" x14ac:dyDescent="0.25">
      <c r="A209">
        <v>70345</v>
      </c>
      <c r="B209" t="s">
        <v>177</v>
      </c>
      <c r="C209" t="s">
        <v>238</v>
      </c>
      <c r="D209">
        <v>12</v>
      </c>
      <c r="E209">
        <v>-208017</v>
      </c>
      <c r="F209" t="s">
        <v>276</v>
      </c>
      <c r="G209" t="s">
        <v>35</v>
      </c>
      <c r="H209">
        <v>10433</v>
      </c>
      <c r="I209" t="s">
        <v>323</v>
      </c>
    </row>
    <row r="210" spans="1:9" x14ac:dyDescent="0.25">
      <c r="A210">
        <v>70345</v>
      </c>
      <c r="B210" t="s">
        <v>177</v>
      </c>
      <c r="C210" t="s">
        <v>238</v>
      </c>
      <c r="D210">
        <v>12</v>
      </c>
      <c r="E210">
        <v>-208017</v>
      </c>
      <c r="F210" t="s">
        <v>276</v>
      </c>
      <c r="G210" t="s">
        <v>35</v>
      </c>
      <c r="H210">
        <v>25</v>
      </c>
      <c r="I210" t="s">
        <v>290</v>
      </c>
    </row>
    <row r="211" spans="1:9" x14ac:dyDescent="0.25">
      <c r="A211">
        <v>70345</v>
      </c>
      <c r="B211" t="s">
        <v>177</v>
      </c>
      <c r="C211" t="s">
        <v>238</v>
      </c>
      <c r="D211">
        <v>12</v>
      </c>
      <c r="E211">
        <v>-208017</v>
      </c>
      <c r="F211" t="s">
        <v>276</v>
      </c>
      <c r="G211" t="s">
        <v>35</v>
      </c>
      <c r="H211">
        <v>1220</v>
      </c>
      <c r="I211" t="s">
        <v>291</v>
      </c>
    </row>
    <row r="212" spans="1:9" x14ac:dyDescent="0.25">
      <c r="A212">
        <v>70345</v>
      </c>
      <c r="B212" t="s">
        <v>177</v>
      </c>
      <c r="C212" t="s">
        <v>238</v>
      </c>
      <c r="D212">
        <v>12</v>
      </c>
      <c r="E212">
        <v>-208017</v>
      </c>
      <c r="F212" t="s">
        <v>276</v>
      </c>
      <c r="G212" t="s">
        <v>35</v>
      </c>
      <c r="H212">
        <v>19877</v>
      </c>
      <c r="I212" t="s">
        <v>301</v>
      </c>
    </row>
    <row r="213" spans="1:9" x14ac:dyDescent="0.25">
      <c r="A213">
        <v>70345</v>
      </c>
      <c r="B213" t="s">
        <v>177</v>
      </c>
      <c r="C213" t="s">
        <v>238</v>
      </c>
      <c r="D213">
        <v>12</v>
      </c>
      <c r="E213">
        <v>-208017</v>
      </c>
      <c r="F213" t="s">
        <v>276</v>
      </c>
      <c r="G213" t="s">
        <v>35</v>
      </c>
      <c r="H213">
        <v>127</v>
      </c>
      <c r="I213" t="s">
        <v>292</v>
      </c>
    </row>
    <row r="214" spans="1:9" x14ac:dyDescent="0.25">
      <c r="A214">
        <v>70345</v>
      </c>
      <c r="B214" t="s">
        <v>177</v>
      </c>
      <c r="C214" t="s">
        <v>238</v>
      </c>
      <c r="D214">
        <v>12</v>
      </c>
      <c r="E214">
        <v>-208017</v>
      </c>
      <c r="F214" t="s">
        <v>276</v>
      </c>
      <c r="G214" t="s">
        <v>37</v>
      </c>
      <c r="H214">
        <v>15633</v>
      </c>
      <c r="I214" t="s">
        <v>294</v>
      </c>
    </row>
    <row r="215" spans="1:9" x14ac:dyDescent="0.25">
      <c r="A215">
        <v>70345</v>
      </c>
      <c r="B215" t="s">
        <v>177</v>
      </c>
      <c r="C215" t="s">
        <v>238</v>
      </c>
      <c r="D215">
        <v>12</v>
      </c>
      <c r="E215">
        <v>-208017</v>
      </c>
      <c r="F215" t="s">
        <v>276</v>
      </c>
      <c r="G215" t="s">
        <v>35</v>
      </c>
      <c r="H215">
        <v>10368</v>
      </c>
      <c r="I215" t="s">
        <v>295</v>
      </c>
    </row>
    <row r="216" spans="1:9" x14ac:dyDescent="0.25">
      <c r="A216">
        <v>70345</v>
      </c>
      <c r="B216" t="s">
        <v>177</v>
      </c>
      <c r="C216" t="s">
        <v>238</v>
      </c>
      <c r="D216">
        <v>12</v>
      </c>
      <c r="E216">
        <v>-208017</v>
      </c>
      <c r="F216" t="s">
        <v>276</v>
      </c>
      <c r="G216" t="s">
        <v>37</v>
      </c>
      <c r="H216">
        <v>7</v>
      </c>
      <c r="I216" t="s">
        <v>325</v>
      </c>
    </row>
    <row r="217" spans="1:9" x14ac:dyDescent="0.25">
      <c r="A217">
        <v>70345</v>
      </c>
      <c r="B217" t="s">
        <v>177</v>
      </c>
      <c r="C217" t="s">
        <v>238</v>
      </c>
      <c r="D217">
        <v>12</v>
      </c>
      <c r="E217">
        <v>-208017</v>
      </c>
      <c r="F217" t="s">
        <v>276</v>
      </c>
      <c r="G217" t="s">
        <v>37</v>
      </c>
      <c r="H217">
        <v>87344</v>
      </c>
      <c r="I217" t="s">
        <v>296</v>
      </c>
    </row>
    <row r="218" spans="1:9" x14ac:dyDescent="0.25">
      <c r="A218">
        <v>70345</v>
      </c>
      <c r="B218" t="s">
        <v>177</v>
      </c>
      <c r="C218" t="s">
        <v>238</v>
      </c>
      <c r="D218">
        <v>12</v>
      </c>
      <c r="E218">
        <v>-208017</v>
      </c>
      <c r="F218" t="s">
        <v>276</v>
      </c>
      <c r="G218" t="s">
        <v>36</v>
      </c>
      <c r="H218">
        <v>140157</v>
      </c>
      <c r="I218" t="s">
        <v>297</v>
      </c>
    </row>
    <row r="219" spans="1:9" x14ac:dyDescent="0.25">
      <c r="A219">
        <v>70345</v>
      </c>
      <c r="B219" t="s">
        <v>177</v>
      </c>
      <c r="C219" t="s">
        <v>238</v>
      </c>
      <c r="D219">
        <v>12</v>
      </c>
      <c r="E219">
        <v>-208017</v>
      </c>
      <c r="F219" t="s">
        <v>278</v>
      </c>
      <c r="G219" t="s">
        <v>279</v>
      </c>
      <c r="H219">
        <v>-411</v>
      </c>
      <c r="I219" t="s">
        <v>298</v>
      </c>
    </row>
    <row r="220" spans="1:9" x14ac:dyDescent="0.25">
      <c r="A220">
        <v>70345</v>
      </c>
      <c r="B220" t="s">
        <v>177</v>
      </c>
      <c r="C220" t="s">
        <v>238</v>
      </c>
      <c r="D220">
        <v>12</v>
      </c>
      <c r="E220">
        <v>-208017</v>
      </c>
      <c r="F220" t="s">
        <v>278</v>
      </c>
      <c r="G220" t="s">
        <v>299</v>
      </c>
      <c r="H220">
        <v>2567</v>
      </c>
      <c r="I220" t="s">
        <v>300</v>
      </c>
    </row>
    <row r="221" spans="1:9" x14ac:dyDescent="0.25">
      <c r="A221">
        <v>70345</v>
      </c>
      <c r="B221" t="s">
        <v>177</v>
      </c>
      <c r="C221" t="s">
        <v>238</v>
      </c>
      <c r="D221">
        <v>12</v>
      </c>
      <c r="E221">
        <v>-208017</v>
      </c>
      <c r="F221" t="s">
        <v>276</v>
      </c>
      <c r="G221" t="s">
        <v>33</v>
      </c>
      <c r="H221">
        <v>45343</v>
      </c>
      <c r="I221" t="s">
        <v>302</v>
      </c>
    </row>
    <row r="222" spans="1:9" x14ac:dyDescent="0.25">
      <c r="A222">
        <v>70345</v>
      </c>
      <c r="B222" t="s">
        <v>177</v>
      </c>
      <c r="C222" t="s">
        <v>238</v>
      </c>
      <c r="D222">
        <v>12</v>
      </c>
      <c r="E222">
        <v>-208017</v>
      </c>
      <c r="F222" t="s">
        <v>276</v>
      </c>
      <c r="G222" t="s">
        <v>29</v>
      </c>
      <c r="H222">
        <v>474</v>
      </c>
      <c r="I222" t="s">
        <v>303</v>
      </c>
    </row>
    <row r="223" spans="1:9" x14ac:dyDescent="0.25">
      <c r="A223">
        <v>70345</v>
      </c>
      <c r="B223" t="s">
        <v>177</v>
      </c>
      <c r="C223" t="s">
        <v>238</v>
      </c>
      <c r="D223">
        <v>12</v>
      </c>
      <c r="E223">
        <v>-208017</v>
      </c>
      <c r="F223" t="s">
        <v>276</v>
      </c>
      <c r="G223" t="s">
        <v>29</v>
      </c>
      <c r="H223">
        <v>94095</v>
      </c>
      <c r="I223" t="s">
        <v>304</v>
      </c>
    </row>
    <row r="224" spans="1:9" x14ac:dyDescent="0.25">
      <c r="A224">
        <v>70345</v>
      </c>
      <c r="B224" t="s">
        <v>177</v>
      </c>
      <c r="C224" t="s">
        <v>238</v>
      </c>
      <c r="D224">
        <v>12</v>
      </c>
      <c r="E224">
        <v>-208017</v>
      </c>
      <c r="F224" t="s">
        <v>276</v>
      </c>
      <c r="G224" t="s">
        <v>35</v>
      </c>
      <c r="H224">
        <v>87572</v>
      </c>
      <c r="I224" t="s">
        <v>305</v>
      </c>
    </row>
    <row r="225" spans="1:9" x14ac:dyDescent="0.25">
      <c r="A225">
        <v>70345</v>
      </c>
      <c r="B225" t="s">
        <v>177</v>
      </c>
      <c r="C225" t="s">
        <v>238</v>
      </c>
      <c r="D225">
        <v>12</v>
      </c>
      <c r="E225">
        <v>-208017</v>
      </c>
      <c r="F225" t="s">
        <v>276</v>
      </c>
      <c r="G225" t="s">
        <v>35</v>
      </c>
      <c r="H225">
        <v>10553</v>
      </c>
      <c r="I225" t="s">
        <v>293</v>
      </c>
    </row>
    <row r="226" spans="1:9" x14ac:dyDescent="0.25">
      <c r="A226">
        <v>70345</v>
      </c>
      <c r="B226" t="s">
        <v>177</v>
      </c>
      <c r="C226" t="s">
        <v>238</v>
      </c>
      <c r="D226">
        <v>12</v>
      </c>
      <c r="E226">
        <v>-208017</v>
      </c>
      <c r="F226" t="s">
        <v>276</v>
      </c>
      <c r="G226" t="s">
        <v>29</v>
      </c>
      <c r="H226">
        <v>8191</v>
      </c>
      <c r="I226" t="s">
        <v>306</v>
      </c>
    </row>
    <row r="227" spans="1:9" x14ac:dyDescent="0.25">
      <c r="A227">
        <v>70345</v>
      </c>
      <c r="B227" t="s">
        <v>177</v>
      </c>
      <c r="C227" t="s">
        <v>238</v>
      </c>
      <c r="D227">
        <v>12</v>
      </c>
      <c r="E227">
        <v>-208017</v>
      </c>
      <c r="F227" t="s">
        <v>276</v>
      </c>
      <c r="G227" t="s">
        <v>29</v>
      </c>
      <c r="H227">
        <v>39349</v>
      </c>
      <c r="I227" t="s">
        <v>307</v>
      </c>
    </row>
    <row r="228" spans="1:9" x14ac:dyDescent="0.25">
      <c r="A228">
        <v>70345</v>
      </c>
      <c r="B228" t="s">
        <v>177</v>
      </c>
      <c r="C228" t="s">
        <v>238</v>
      </c>
      <c r="D228">
        <v>12</v>
      </c>
      <c r="E228">
        <v>-208017</v>
      </c>
      <c r="F228" t="s">
        <v>276</v>
      </c>
      <c r="G228" t="s">
        <v>29</v>
      </c>
      <c r="H228">
        <v>6956</v>
      </c>
      <c r="I228" t="s">
        <v>308</v>
      </c>
    </row>
    <row r="229" spans="1:9" x14ac:dyDescent="0.25">
      <c r="A229">
        <v>70345</v>
      </c>
      <c r="B229" t="s">
        <v>177</v>
      </c>
      <c r="C229" t="s">
        <v>238</v>
      </c>
      <c r="D229">
        <v>12</v>
      </c>
      <c r="E229">
        <v>-208017</v>
      </c>
      <c r="F229" t="s">
        <v>276</v>
      </c>
      <c r="G229" t="s">
        <v>34</v>
      </c>
      <c r="H229">
        <v>6330</v>
      </c>
      <c r="I229" t="s">
        <v>309</v>
      </c>
    </row>
    <row r="230" spans="1:9" x14ac:dyDescent="0.25">
      <c r="A230">
        <v>70345</v>
      </c>
      <c r="B230" t="s">
        <v>177</v>
      </c>
      <c r="C230" t="s">
        <v>238</v>
      </c>
      <c r="D230">
        <v>12</v>
      </c>
      <c r="E230">
        <v>-208017</v>
      </c>
      <c r="F230" t="s">
        <v>276</v>
      </c>
      <c r="G230" t="s">
        <v>29</v>
      </c>
      <c r="H230">
        <v>24321</v>
      </c>
      <c r="I230" t="s">
        <v>310</v>
      </c>
    </row>
    <row r="231" spans="1:9" x14ac:dyDescent="0.25">
      <c r="A231">
        <v>70345</v>
      </c>
      <c r="B231" t="s">
        <v>177</v>
      </c>
      <c r="C231" t="s">
        <v>238</v>
      </c>
      <c r="D231">
        <v>12</v>
      </c>
      <c r="E231">
        <v>-208017</v>
      </c>
      <c r="F231" t="s">
        <v>276</v>
      </c>
      <c r="G231" t="s">
        <v>34</v>
      </c>
      <c r="H231">
        <v>10075</v>
      </c>
      <c r="I231" t="s">
        <v>311</v>
      </c>
    </row>
    <row r="232" spans="1:9" x14ac:dyDescent="0.25">
      <c r="A232">
        <v>70345</v>
      </c>
      <c r="B232" t="s">
        <v>177</v>
      </c>
      <c r="C232" t="s">
        <v>238</v>
      </c>
      <c r="D232">
        <v>12</v>
      </c>
      <c r="E232">
        <v>-208017</v>
      </c>
      <c r="F232" t="s">
        <v>276</v>
      </c>
      <c r="G232" t="s">
        <v>29</v>
      </c>
      <c r="H232">
        <v>6062</v>
      </c>
      <c r="I232" t="s">
        <v>312</v>
      </c>
    </row>
    <row r="233" spans="1:9" x14ac:dyDescent="0.25">
      <c r="A233">
        <v>70345</v>
      </c>
      <c r="B233" t="s">
        <v>177</v>
      </c>
      <c r="C233" t="s">
        <v>238</v>
      </c>
      <c r="D233">
        <v>12</v>
      </c>
      <c r="E233">
        <v>-208017</v>
      </c>
      <c r="F233" t="s">
        <v>276</v>
      </c>
      <c r="G233" t="s">
        <v>32</v>
      </c>
      <c r="H233">
        <v>60681</v>
      </c>
      <c r="I233" t="s">
        <v>313</v>
      </c>
    </row>
    <row r="234" spans="1:9" x14ac:dyDescent="0.25">
      <c r="A234">
        <v>70345</v>
      </c>
      <c r="B234" t="s">
        <v>177</v>
      </c>
      <c r="C234" t="s">
        <v>238</v>
      </c>
      <c r="D234">
        <v>12</v>
      </c>
      <c r="E234">
        <v>-208017</v>
      </c>
      <c r="F234" t="s">
        <v>276</v>
      </c>
      <c r="G234" t="s">
        <v>29</v>
      </c>
      <c r="H234">
        <v>150</v>
      </c>
      <c r="I234" t="s">
        <v>314</v>
      </c>
    </row>
    <row r="235" spans="1:9" x14ac:dyDescent="0.25">
      <c r="A235">
        <v>70345</v>
      </c>
      <c r="B235" t="s">
        <v>177</v>
      </c>
      <c r="C235" t="s">
        <v>238</v>
      </c>
      <c r="D235">
        <v>12</v>
      </c>
      <c r="E235">
        <v>-208017</v>
      </c>
      <c r="F235" t="s">
        <v>276</v>
      </c>
      <c r="G235" t="s">
        <v>35</v>
      </c>
      <c r="H235">
        <v>2435</v>
      </c>
      <c r="I235" t="s">
        <v>316</v>
      </c>
    </row>
    <row r="236" spans="1:9" x14ac:dyDescent="0.25">
      <c r="A236">
        <v>70345</v>
      </c>
      <c r="B236" t="s">
        <v>177</v>
      </c>
      <c r="C236" t="s">
        <v>238</v>
      </c>
      <c r="D236">
        <v>12</v>
      </c>
      <c r="E236">
        <v>-208017</v>
      </c>
      <c r="F236" t="s">
        <v>276</v>
      </c>
      <c r="G236" t="s">
        <v>35</v>
      </c>
      <c r="H236">
        <v>2120</v>
      </c>
      <c r="I236" t="s">
        <v>317</v>
      </c>
    </row>
    <row r="237" spans="1:9" x14ac:dyDescent="0.25">
      <c r="A237">
        <v>70345</v>
      </c>
      <c r="B237" t="s">
        <v>177</v>
      </c>
      <c r="C237" t="s">
        <v>238</v>
      </c>
      <c r="D237">
        <v>12</v>
      </c>
      <c r="E237">
        <v>-208017</v>
      </c>
      <c r="F237" t="s">
        <v>276</v>
      </c>
      <c r="G237" t="s">
        <v>35</v>
      </c>
      <c r="H237">
        <v>7242</v>
      </c>
      <c r="I237" t="s">
        <v>318</v>
      </c>
    </row>
    <row r="238" spans="1:9" x14ac:dyDescent="0.25">
      <c r="A238">
        <v>70345</v>
      </c>
      <c r="B238" t="s">
        <v>177</v>
      </c>
      <c r="C238" t="s">
        <v>238</v>
      </c>
      <c r="D238">
        <v>12</v>
      </c>
      <c r="E238">
        <v>-208017</v>
      </c>
      <c r="F238" t="s">
        <v>276</v>
      </c>
      <c r="G238" t="s">
        <v>29</v>
      </c>
      <c r="H238">
        <v>393</v>
      </c>
      <c r="I238" t="s">
        <v>319</v>
      </c>
    </row>
    <row r="239" spans="1:9" x14ac:dyDescent="0.25">
      <c r="A239">
        <v>70345</v>
      </c>
      <c r="B239" t="s">
        <v>177</v>
      </c>
      <c r="C239" t="s">
        <v>238</v>
      </c>
      <c r="D239">
        <v>12</v>
      </c>
      <c r="E239">
        <v>-208017</v>
      </c>
      <c r="F239" t="s">
        <v>278</v>
      </c>
      <c r="G239" t="s">
        <v>279</v>
      </c>
      <c r="H239">
        <v>283692</v>
      </c>
      <c r="I239" t="s">
        <v>321</v>
      </c>
    </row>
    <row r="240" spans="1:9" x14ac:dyDescent="0.25">
      <c r="A240">
        <v>70345</v>
      </c>
      <c r="B240" t="s">
        <v>177</v>
      </c>
      <c r="C240" t="s">
        <v>238</v>
      </c>
      <c r="D240">
        <v>12</v>
      </c>
      <c r="E240">
        <v>-208017</v>
      </c>
      <c r="F240" t="s">
        <v>276</v>
      </c>
      <c r="G240" t="s">
        <v>36</v>
      </c>
      <c r="H240">
        <v>27510</v>
      </c>
      <c r="I240" t="s">
        <v>320</v>
      </c>
    </row>
    <row r="241" spans="1:9" x14ac:dyDescent="0.25">
      <c r="A241">
        <v>70346</v>
      </c>
      <c r="B241" t="s">
        <v>179</v>
      </c>
      <c r="C241" t="s">
        <v>238</v>
      </c>
      <c r="D241">
        <v>12</v>
      </c>
      <c r="E241">
        <v>-42934</v>
      </c>
      <c r="F241" t="s">
        <v>276</v>
      </c>
      <c r="G241" t="s">
        <v>33</v>
      </c>
      <c r="H241">
        <v>34400</v>
      </c>
      <c r="I241" t="s">
        <v>277</v>
      </c>
    </row>
    <row r="242" spans="1:9" x14ac:dyDescent="0.25">
      <c r="A242">
        <v>70346</v>
      </c>
      <c r="B242" t="s">
        <v>179</v>
      </c>
      <c r="C242" t="s">
        <v>238</v>
      </c>
      <c r="D242">
        <v>12</v>
      </c>
      <c r="E242">
        <v>-42934</v>
      </c>
      <c r="F242" t="s">
        <v>278</v>
      </c>
      <c r="G242" t="s">
        <v>279</v>
      </c>
      <c r="H242">
        <v>853464</v>
      </c>
      <c r="I242" t="s">
        <v>280</v>
      </c>
    </row>
    <row r="243" spans="1:9" x14ac:dyDescent="0.25">
      <c r="A243">
        <v>70346</v>
      </c>
      <c r="B243" t="s">
        <v>179</v>
      </c>
      <c r="C243" t="s">
        <v>238</v>
      </c>
      <c r="D243">
        <v>12</v>
      </c>
      <c r="E243">
        <v>-42934</v>
      </c>
      <c r="F243" t="s">
        <v>278</v>
      </c>
      <c r="G243" t="s">
        <v>281</v>
      </c>
      <c r="H243">
        <v>20851</v>
      </c>
      <c r="I243" t="s">
        <v>282</v>
      </c>
    </row>
    <row r="244" spans="1:9" x14ac:dyDescent="0.25">
      <c r="A244">
        <v>70346</v>
      </c>
      <c r="B244" t="s">
        <v>179</v>
      </c>
      <c r="C244" t="s">
        <v>238</v>
      </c>
      <c r="D244">
        <v>12</v>
      </c>
      <c r="E244">
        <v>-42934</v>
      </c>
      <c r="F244" t="s">
        <v>278</v>
      </c>
      <c r="G244" t="s">
        <v>279</v>
      </c>
      <c r="H244">
        <v>-4776</v>
      </c>
      <c r="I244" t="s">
        <v>283</v>
      </c>
    </row>
    <row r="245" spans="1:9" x14ac:dyDescent="0.25">
      <c r="A245">
        <v>70346</v>
      </c>
      <c r="B245" t="s">
        <v>179</v>
      </c>
      <c r="C245" t="s">
        <v>238</v>
      </c>
      <c r="D245">
        <v>12</v>
      </c>
      <c r="E245">
        <v>-42934</v>
      </c>
      <c r="F245" t="s">
        <v>276</v>
      </c>
      <c r="G245" t="s">
        <v>30</v>
      </c>
      <c r="H245">
        <v>109322</v>
      </c>
      <c r="I245" t="s">
        <v>284</v>
      </c>
    </row>
    <row r="246" spans="1:9" x14ac:dyDescent="0.25">
      <c r="A246">
        <v>70346</v>
      </c>
      <c r="B246" t="s">
        <v>179</v>
      </c>
      <c r="C246" t="s">
        <v>238</v>
      </c>
      <c r="D246">
        <v>12</v>
      </c>
      <c r="E246">
        <v>-42934</v>
      </c>
      <c r="F246" t="s">
        <v>276</v>
      </c>
      <c r="G246" t="s">
        <v>35</v>
      </c>
      <c r="H246">
        <v>15882</v>
      </c>
      <c r="I246" t="s">
        <v>285</v>
      </c>
    </row>
    <row r="247" spans="1:9" x14ac:dyDescent="0.25">
      <c r="A247">
        <v>70346</v>
      </c>
      <c r="B247" t="s">
        <v>179</v>
      </c>
      <c r="C247" t="s">
        <v>238</v>
      </c>
      <c r="D247">
        <v>12</v>
      </c>
      <c r="E247">
        <v>-42934</v>
      </c>
      <c r="F247" t="s">
        <v>276</v>
      </c>
      <c r="G247" t="s">
        <v>31</v>
      </c>
      <c r="H247">
        <v>106283</v>
      </c>
      <c r="I247" t="s">
        <v>286</v>
      </c>
    </row>
    <row r="248" spans="1:9" x14ac:dyDescent="0.25">
      <c r="A248">
        <v>70346</v>
      </c>
      <c r="B248" t="s">
        <v>179</v>
      </c>
      <c r="C248" t="s">
        <v>238</v>
      </c>
      <c r="D248">
        <v>12</v>
      </c>
      <c r="E248">
        <v>-42934</v>
      </c>
      <c r="F248" t="s">
        <v>276</v>
      </c>
      <c r="G248" t="s">
        <v>31</v>
      </c>
      <c r="H248">
        <v>15321</v>
      </c>
      <c r="I248" t="s">
        <v>288</v>
      </c>
    </row>
    <row r="249" spans="1:9" x14ac:dyDescent="0.25">
      <c r="A249">
        <v>70346</v>
      </c>
      <c r="B249" t="s">
        <v>179</v>
      </c>
      <c r="C249" t="s">
        <v>238</v>
      </c>
      <c r="D249">
        <v>12</v>
      </c>
      <c r="E249">
        <v>-42934</v>
      </c>
      <c r="F249" t="s">
        <v>276</v>
      </c>
      <c r="G249" t="s">
        <v>30</v>
      </c>
      <c r="H249">
        <v>40147</v>
      </c>
      <c r="I249" t="s">
        <v>289</v>
      </c>
    </row>
    <row r="250" spans="1:9" x14ac:dyDescent="0.25">
      <c r="A250">
        <v>70346</v>
      </c>
      <c r="B250" t="s">
        <v>179</v>
      </c>
      <c r="C250" t="s">
        <v>238</v>
      </c>
      <c r="D250">
        <v>12</v>
      </c>
      <c r="E250">
        <v>-42934</v>
      </c>
      <c r="F250" t="s">
        <v>276</v>
      </c>
      <c r="G250" t="s">
        <v>35</v>
      </c>
      <c r="H250">
        <v>7019</v>
      </c>
      <c r="I250" t="s">
        <v>323</v>
      </c>
    </row>
    <row r="251" spans="1:9" x14ac:dyDescent="0.25">
      <c r="A251">
        <v>70346</v>
      </c>
      <c r="B251" t="s">
        <v>179</v>
      </c>
      <c r="C251" t="s">
        <v>238</v>
      </c>
      <c r="D251">
        <v>12</v>
      </c>
      <c r="E251">
        <v>-42934</v>
      </c>
      <c r="F251" t="s">
        <v>276</v>
      </c>
      <c r="G251" t="s">
        <v>35</v>
      </c>
      <c r="H251">
        <v>2911</v>
      </c>
      <c r="I251" t="s">
        <v>290</v>
      </c>
    </row>
    <row r="252" spans="1:9" x14ac:dyDescent="0.25">
      <c r="A252">
        <v>70346</v>
      </c>
      <c r="B252" t="s">
        <v>179</v>
      </c>
      <c r="C252" t="s">
        <v>238</v>
      </c>
      <c r="D252">
        <v>12</v>
      </c>
      <c r="E252">
        <v>-42934</v>
      </c>
      <c r="F252" t="s">
        <v>276</v>
      </c>
      <c r="G252" t="s">
        <v>35</v>
      </c>
      <c r="H252">
        <v>2781</v>
      </c>
      <c r="I252" t="s">
        <v>291</v>
      </c>
    </row>
    <row r="253" spans="1:9" x14ac:dyDescent="0.25">
      <c r="A253">
        <v>70346</v>
      </c>
      <c r="B253" t="s">
        <v>179</v>
      </c>
      <c r="C253" t="s">
        <v>238</v>
      </c>
      <c r="D253">
        <v>12</v>
      </c>
      <c r="E253">
        <v>-42934</v>
      </c>
      <c r="F253" t="s">
        <v>276</v>
      </c>
      <c r="G253" t="s">
        <v>35</v>
      </c>
      <c r="H253">
        <v>21264</v>
      </c>
      <c r="I253" t="s">
        <v>301</v>
      </c>
    </row>
    <row r="254" spans="1:9" x14ac:dyDescent="0.25">
      <c r="A254">
        <v>70346</v>
      </c>
      <c r="B254" t="s">
        <v>179</v>
      </c>
      <c r="C254" t="s">
        <v>238</v>
      </c>
      <c r="D254">
        <v>12</v>
      </c>
      <c r="E254">
        <v>-42934</v>
      </c>
      <c r="F254" t="s">
        <v>276</v>
      </c>
      <c r="G254" t="s">
        <v>35</v>
      </c>
      <c r="H254">
        <v>114</v>
      </c>
      <c r="I254" t="s">
        <v>292</v>
      </c>
    </row>
    <row r="255" spans="1:9" x14ac:dyDescent="0.25">
      <c r="A255">
        <v>70346</v>
      </c>
      <c r="B255" t="s">
        <v>179</v>
      </c>
      <c r="C255" t="s">
        <v>238</v>
      </c>
      <c r="D255">
        <v>12</v>
      </c>
      <c r="E255">
        <v>-42934</v>
      </c>
      <c r="F255" t="s">
        <v>276</v>
      </c>
      <c r="G255" t="s">
        <v>35</v>
      </c>
      <c r="H255">
        <v>10026</v>
      </c>
      <c r="I255" t="s">
        <v>293</v>
      </c>
    </row>
    <row r="256" spans="1:9" x14ac:dyDescent="0.25">
      <c r="A256">
        <v>70346</v>
      </c>
      <c r="B256" t="s">
        <v>179</v>
      </c>
      <c r="C256" t="s">
        <v>238</v>
      </c>
      <c r="D256">
        <v>12</v>
      </c>
      <c r="E256">
        <v>-42934</v>
      </c>
      <c r="F256" t="s">
        <v>276</v>
      </c>
      <c r="G256" t="s">
        <v>37</v>
      </c>
      <c r="H256">
        <v>23964</v>
      </c>
      <c r="I256" t="s">
        <v>294</v>
      </c>
    </row>
    <row r="257" spans="1:9" x14ac:dyDescent="0.25">
      <c r="A257">
        <v>70346</v>
      </c>
      <c r="B257" t="s">
        <v>179</v>
      </c>
      <c r="C257" t="s">
        <v>238</v>
      </c>
      <c r="D257">
        <v>12</v>
      </c>
      <c r="E257">
        <v>-42934</v>
      </c>
      <c r="F257" t="s">
        <v>276</v>
      </c>
      <c r="G257" t="s">
        <v>35</v>
      </c>
      <c r="H257">
        <v>2170</v>
      </c>
      <c r="I257" t="s">
        <v>295</v>
      </c>
    </row>
    <row r="258" spans="1:9" x14ac:dyDescent="0.25">
      <c r="A258">
        <v>70346</v>
      </c>
      <c r="B258" t="s">
        <v>179</v>
      </c>
      <c r="C258" t="s">
        <v>238</v>
      </c>
      <c r="D258">
        <v>12</v>
      </c>
      <c r="E258">
        <v>-42934</v>
      </c>
      <c r="F258" t="s">
        <v>276</v>
      </c>
      <c r="G258" t="s">
        <v>37</v>
      </c>
      <c r="H258">
        <v>120</v>
      </c>
      <c r="I258" t="s">
        <v>326</v>
      </c>
    </row>
    <row r="259" spans="1:9" x14ac:dyDescent="0.25">
      <c r="A259">
        <v>70346</v>
      </c>
      <c r="B259" t="s">
        <v>179</v>
      </c>
      <c r="C259" t="s">
        <v>238</v>
      </c>
      <c r="D259">
        <v>12</v>
      </c>
      <c r="E259">
        <v>-42934</v>
      </c>
      <c r="F259" t="s">
        <v>276</v>
      </c>
      <c r="G259" t="s">
        <v>37</v>
      </c>
      <c r="H259">
        <v>12</v>
      </c>
      <c r="I259" t="s">
        <v>325</v>
      </c>
    </row>
    <row r="260" spans="1:9" x14ac:dyDescent="0.25">
      <c r="A260">
        <v>70346</v>
      </c>
      <c r="B260" t="s">
        <v>179</v>
      </c>
      <c r="C260" t="s">
        <v>238</v>
      </c>
      <c r="D260">
        <v>12</v>
      </c>
      <c r="E260">
        <v>-42934</v>
      </c>
      <c r="F260" t="s">
        <v>276</v>
      </c>
      <c r="G260" t="s">
        <v>37</v>
      </c>
      <c r="H260">
        <v>65760</v>
      </c>
      <c r="I260" t="s">
        <v>296</v>
      </c>
    </row>
    <row r="261" spans="1:9" x14ac:dyDescent="0.25">
      <c r="A261">
        <v>70346</v>
      </c>
      <c r="B261" t="s">
        <v>179</v>
      </c>
      <c r="C261" t="s">
        <v>238</v>
      </c>
      <c r="D261">
        <v>12</v>
      </c>
      <c r="E261">
        <v>-42934</v>
      </c>
      <c r="F261" t="s">
        <v>276</v>
      </c>
      <c r="G261" t="s">
        <v>36</v>
      </c>
      <c r="H261">
        <v>79814</v>
      </c>
      <c r="I261" t="s">
        <v>297</v>
      </c>
    </row>
    <row r="262" spans="1:9" x14ac:dyDescent="0.25">
      <c r="A262">
        <v>70346</v>
      </c>
      <c r="B262" t="s">
        <v>179</v>
      </c>
      <c r="C262" t="s">
        <v>238</v>
      </c>
      <c r="D262">
        <v>12</v>
      </c>
      <c r="E262">
        <v>-42934</v>
      </c>
      <c r="F262" t="s">
        <v>276</v>
      </c>
      <c r="G262" t="s">
        <v>29</v>
      </c>
      <c r="H262">
        <v>2024</v>
      </c>
      <c r="I262" t="s">
        <v>327</v>
      </c>
    </row>
    <row r="263" spans="1:9" x14ac:dyDescent="0.25">
      <c r="A263">
        <v>70346</v>
      </c>
      <c r="B263" t="s">
        <v>179</v>
      </c>
      <c r="C263" t="s">
        <v>238</v>
      </c>
      <c r="D263">
        <v>12</v>
      </c>
      <c r="E263">
        <v>-42934</v>
      </c>
      <c r="F263" t="s">
        <v>278</v>
      </c>
      <c r="G263" t="s">
        <v>299</v>
      </c>
      <c r="H263">
        <v>2562</v>
      </c>
      <c r="I263" t="s">
        <v>300</v>
      </c>
    </row>
    <row r="264" spans="1:9" x14ac:dyDescent="0.25">
      <c r="A264">
        <v>70346</v>
      </c>
      <c r="B264" t="s">
        <v>179</v>
      </c>
      <c r="C264" t="s">
        <v>238</v>
      </c>
      <c r="D264">
        <v>12</v>
      </c>
      <c r="E264">
        <v>-42934</v>
      </c>
      <c r="F264" t="s">
        <v>276</v>
      </c>
      <c r="G264" t="s">
        <v>33</v>
      </c>
      <c r="H264">
        <v>66771</v>
      </c>
      <c r="I264" t="s">
        <v>302</v>
      </c>
    </row>
    <row r="265" spans="1:9" x14ac:dyDescent="0.25">
      <c r="A265">
        <v>70346</v>
      </c>
      <c r="B265" t="s">
        <v>179</v>
      </c>
      <c r="C265" t="s">
        <v>238</v>
      </c>
      <c r="D265">
        <v>12</v>
      </c>
      <c r="E265">
        <v>-42934</v>
      </c>
      <c r="F265" t="s">
        <v>276</v>
      </c>
      <c r="G265" t="s">
        <v>29</v>
      </c>
      <c r="H265">
        <v>386</v>
      </c>
      <c r="I265" t="s">
        <v>303</v>
      </c>
    </row>
    <row r="266" spans="1:9" x14ac:dyDescent="0.25">
      <c r="A266">
        <v>70346</v>
      </c>
      <c r="B266" t="s">
        <v>179</v>
      </c>
      <c r="C266" t="s">
        <v>238</v>
      </c>
      <c r="D266">
        <v>12</v>
      </c>
      <c r="E266">
        <v>-42934</v>
      </c>
      <c r="F266" t="s">
        <v>276</v>
      </c>
      <c r="G266" t="s">
        <v>29</v>
      </c>
      <c r="H266">
        <v>105758</v>
      </c>
      <c r="I266" t="s">
        <v>304</v>
      </c>
    </row>
    <row r="267" spans="1:9" x14ac:dyDescent="0.25">
      <c r="A267">
        <v>70346</v>
      </c>
      <c r="B267" t="s">
        <v>179</v>
      </c>
      <c r="C267" t="s">
        <v>238</v>
      </c>
      <c r="D267">
        <v>12</v>
      </c>
      <c r="E267">
        <v>-42934</v>
      </c>
      <c r="F267" t="s">
        <v>276</v>
      </c>
      <c r="G267" t="s">
        <v>35</v>
      </c>
      <c r="H267">
        <v>79094</v>
      </c>
      <c r="I267" t="s">
        <v>305</v>
      </c>
    </row>
    <row r="268" spans="1:9" x14ac:dyDescent="0.25">
      <c r="A268">
        <v>70346</v>
      </c>
      <c r="B268" t="s">
        <v>179</v>
      </c>
      <c r="C268" t="s">
        <v>238</v>
      </c>
      <c r="D268">
        <v>12</v>
      </c>
      <c r="E268">
        <v>-42934</v>
      </c>
      <c r="F268" t="s">
        <v>276</v>
      </c>
      <c r="G268" t="s">
        <v>29</v>
      </c>
      <c r="H268">
        <v>8120</v>
      </c>
      <c r="I268" t="s">
        <v>306</v>
      </c>
    </row>
    <row r="269" spans="1:9" x14ac:dyDescent="0.25">
      <c r="A269">
        <v>70346</v>
      </c>
      <c r="B269" t="s">
        <v>179</v>
      </c>
      <c r="C269" t="s">
        <v>238</v>
      </c>
      <c r="D269">
        <v>12</v>
      </c>
      <c r="E269">
        <v>-42934</v>
      </c>
      <c r="F269" t="s">
        <v>276</v>
      </c>
      <c r="G269" t="s">
        <v>29</v>
      </c>
      <c r="H269">
        <v>44684</v>
      </c>
      <c r="I269" t="s">
        <v>307</v>
      </c>
    </row>
    <row r="270" spans="1:9" x14ac:dyDescent="0.25">
      <c r="A270">
        <v>70346</v>
      </c>
      <c r="B270" t="s">
        <v>179</v>
      </c>
      <c r="C270" t="s">
        <v>238</v>
      </c>
      <c r="D270">
        <v>12</v>
      </c>
      <c r="E270">
        <v>-42934</v>
      </c>
      <c r="F270" t="s">
        <v>276</v>
      </c>
      <c r="G270" t="s">
        <v>29</v>
      </c>
      <c r="H270">
        <v>491</v>
      </c>
      <c r="I270" t="s">
        <v>308</v>
      </c>
    </row>
    <row r="271" spans="1:9" x14ac:dyDescent="0.25">
      <c r="A271">
        <v>70346</v>
      </c>
      <c r="B271" t="s">
        <v>179</v>
      </c>
      <c r="C271" t="s">
        <v>238</v>
      </c>
      <c r="D271">
        <v>12</v>
      </c>
      <c r="E271">
        <v>-42934</v>
      </c>
      <c r="F271" t="s">
        <v>276</v>
      </c>
      <c r="G271" t="s">
        <v>34</v>
      </c>
      <c r="H271">
        <v>2164</v>
      </c>
      <c r="I271" t="s">
        <v>309</v>
      </c>
    </row>
    <row r="272" spans="1:9" x14ac:dyDescent="0.25">
      <c r="A272">
        <v>70346</v>
      </c>
      <c r="B272" t="s">
        <v>179</v>
      </c>
      <c r="C272" t="s">
        <v>238</v>
      </c>
      <c r="D272">
        <v>12</v>
      </c>
      <c r="E272">
        <v>-42934</v>
      </c>
      <c r="F272" t="s">
        <v>276</v>
      </c>
      <c r="G272" t="s">
        <v>29</v>
      </c>
      <c r="H272">
        <v>35891</v>
      </c>
      <c r="I272" t="s">
        <v>310</v>
      </c>
    </row>
    <row r="273" spans="1:9" x14ac:dyDescent="0.25">
      <c r="A273">
        <v>70346</v>
      </c>
      <c r="B273" t="s">
        <v>179</v>
      </c>
      <c r="C273" t="s">
        <v>238</v>
      </c>
      <c r="D273">
        <v>12</v>
      </c>
      <c r="E273">
        <v>-42934</v>
      </c>
      <c r="F273" t="s">
        <v>276</v>
      </c>
      <c r="G273" t="s">
        <v>34</v>
      </c>
      <c r="H273">
        <v>10075</v>
      </c>
      <c r="I273" t="s">
        <v>311</v>
      </c>
    </row>
    <row r="274" spans="1:9" x14ac:dyDescent="0.25">
      <c r="A274">
        <v>70346</v>
      </c>
      <c r="B274" t="s">
        <v>179</v>
      </c>
      <c r="C274" t="s">
        <v>238</v>
      </c>
      <c r="D274">
        <v>12</v>
      </c>
      <c r="E274">
        <v>-42934</v>
      </c>
      <c r="F274" t="s">
        <v>276</v>
      </c>
      <c r="G274" t="s">
        <v>29</v>
      </c>
      <c r="H274">
        <v>10182</v>
      </c>
      <c r="I274" t="s">
        <v>312</v>
      </c>
    </row>
    <row r="275" spans="1:9" x14ac:dyDescent="0.25">
      <c r="A275">
        <v>70346</v>
      </c>
      <c r="B275" t="s">
        <v>179</v>
      </c>
      <c r="C275" t="s">
        <v>238</v>
      </c>
      <c r="D275">
        <v>12</v>
      </c>
      <c r="E275">
        <v>-42934</v>
      </c>
      <c r="F275" t="s">
        <v>276</v>
      </c>
      <c r="G275" t="s">
        <v>32</v>
      </c>
      <c r="H275">
        <v>85679</v>
      </c>
      <c r="I275" t="s">
        <v>313</v>
      </c>
    </row>
    <row r="276" spans="1:9" x14ac:dyDescent="0.25">
      <c r="A276">
        <v>70346</v>
      </c>
      <c r="B276" t="s">
        <v>179</v>
      </c>
      <c r="C276" t="s">
        <v>238</v>
      </c>
      <c r="D276">
        <v>12</v>
      </c>
      <c r="E276">
        <v>-42934</v>
      </c>
      <c r="F276" t="s">
        <v>276</v>
      </c>
      <c r="G276" t="s">
        <v>29</v>
      </c>
      <c r="H276">
        <v>140</v>
      </c>
      <c r="I276" t="s">
        <v>314</v>
      </c>
    </row>
    <row r="277" spans="1:9" x14ac:dyDescent="0.25">
      <c r="A277">
        <v>70346</v>
      </c>
      <c r="B277" t="s">
        <v>179</v>
      </c>
      <c r="C277" t="s">
        <v>238</v>
      </c>
      <c r="D277">
        <v>12</v>
      </c>
      <c r="E277">
        <v>-42934</v>
      </c>
      <c r="F277" t="s">
        <v>276</v>
      </c>
      <c r="G277" t="s">
        <v>35</v>
      </c>
      <c r="H277">
        <v>2860</v>
      </c>
      <c r="I277" t="s">
        <v>315</v>
      </c>
    </row>
    <row r="278" spans="1:9" x14ac:dyDescent="0.25">
      <c r="A278">
        <v>70346</v>
      </c>
      <c r="B278" t="s">
        <v>179</v>
      </c>
      <c r="C278" t="s">
        <v>238</v>
      </c>
      <c r="D278">
        <v>12</v>
      </c>
      <c r="E278">
        <v>-42934</v>
      </c>
      <c r="F278" t="s">
        <v>276</v>
      </c>
      <c r="G278" t="s">
        <v>35</v>
      </c>
      <c r="H278">
        <v>438</v>
      </c>
      <c r="I278" t="s">
        <v>316</v>
      </c>
    </row>
    <row r="279" spans="1:9" x14ac:dyDescent="0.25">
      <c r="A279">
        <v>70346</v>
      </c>
      <c r="B279" t="s">
        <v>179</v>
      </c>
      <c r="C279" t="s">
        <v>238</v>
      </c>
      <c r="D279">
        <v>12</v>
      </c>
      <c r="E279">
        <v>-42934</v>
      </c>
      <c r="F279" t="s">
        <v>276</v>
      </c>
      <c r="G279" t="s">
        <v>35</v>
      </c>
      <c r="H279">
        <v>5314</v>
      </c>
      <c r="I279" t="s">
        <v>318</v>
      </c>
    </row>
    <row r="280" spans="1:9" x14ac:dyDescent="0.25">
      <c r="A280">
        <v>70346</v>
      </c>
      <c r="B280" t="s">
        <v>179</v>
      </c>
      <c r="C280" t="s">
        <v>238</v>
      </c>
      <c r="D280">
        <v>12</v>
      </c>
      <c r="E280">
        <v>-42934</v>
      </c>
      <c r="F280" t="s">
        <v>276</v>
      </c>
      <c r="G280" t="s">
        <v>29</v>
      </c>
      <c r="H280">
        <v>402</v>
      </c>
      <c r="I280" t="s">
        <v>319</v>
      </c>
    </row>
    <row r="281" spans="1:9" x14ac:dyDescent="0.25">
      <c r="A281">
        <v>70346</v>
      </c>
      <c r="B281" t="s">
        <v>179</v>
      </c>
      <c r="C281" t="s">
        <v>238</v>
      </c>
      <c r="D281">
        <v>12</v>
      </c>
      <c r="E281">
        <v>-42934</v>
      </c>
      <c r="F281" t="s">
        <v>276</v>
      </c>
      <c r="G281" t="s">
        <v>36</v>
      </c>
      <c r="H281">
        <v>29907</v>
      </c>
      <c r="I281" t="s">
        <v>320</v>
      </c>
    </row>
    <row r="282" spans="1:9" x14ac:dyDescent="0.25">
      <c r="A282">
        <v>70346</v>
      </c>
      <c r="B282" t="s">
        <v>179</v>
      </c>
      <c r="C282" t="s">
        <v>238</v>
      </c>
      <c r="D282">
        <v>12</v>
      </c>
      <c r="E282">
        <v>-42934</v>
      </c>
      <c r="F282" t="s">
        <v>278</v>
      </c>
      <c r="G282" t="s">
        <v>279</v>
      </c>
      <c r="H282">
        <v>112655</v>
      </c>
      <c r="I282" t="s">
        <v>321</v>
      </c>
    </row>
    <row r="283" spans="1:9" x14ac:dyDescent="0.25">
      <c r="A283">
        <v>70347</v>
      </c>
      <c r="B283" t="s">
        <v>181</v>
      </c>
      <c r="C283" t="s">
        <v>238</v>
      </c>
      <c r="D283">
        <v>12</v>
      </c>
      <c r="E283">
        <v>-195424</v>
      </c>
      <c r="F283" t="s">
        <v>276</v>
      </c>
      <c r="G283" t="s">
        <v>33</v>
      </c>
      <c r="H283">
        <v>6660</v>
      </c>
      <c r="I283" t="s">
        <v>277</v>
      </c>
    </row>
    <row r="284" spans="1:9" x14ac:dyDescent="0.25">
      <c r="A284">
        <v>70347</v>
      </c>
      <c r="B284" t="s">
        <v>181</v>
      </c>
      <c r="C284" t="s">
        <v>238</v>
      </c>
      <c r="D284">
        <v>12</v>
      </c>
      <c r="E284">
        <v>-195424</v>
      </c>
      <c r="F284" t="s">
        <v>278</v>
      </c>
      <c r="G284" t="s">
        <v>279</v>
      </c>
      <c r="H284">
        <v>664106</v>
      </c>
      <c r="I284" t="s">
        <v>280</v>
      </c>
    </row>
    <row r="285" spans="1:9" x14ac:dyDescent="0.25">
      <c r="A285">
        <v>70347</v>
      </c>
      <c r="B285" t="s">
        <v>181</v>
      </c>
      <c r="C285" t="s">
        <v>238</v>
      </c>
      <c r="D285">
        <v>12</v>
      </c>
      <c r="E285">
        <v>-195424</v>
      </c>
      <c r="F285" t="s">
        <v>278</v>
      </c>
      <c r="G285" t="s">
        <v>281</v>
      </c>
      <c r="H285">
        <v>14358</v>
      </c>
      <c r="I285" t="s">
        <v>282</v>
      </c>
    </row>
    <row r="286" spans="1:9" x14ac:dyDescent="0.25">
      <c r="A286">
        <v>70347</v>
      </c>
      <c r="B286" t="s">
        <v>181</v>
      </c>
      <c r="C286" t="s">
        <v>238</v>
      </c>
      <c r="D286">
        <v>12</v>
      </c>
      <c r="E286">
        <v>-195424</v>
      </c>
      <c r="F286" t="s">
        <v>278</v>
      </c>
      <c r="G286" t="s">
        <v>279</v>
      </c>
      <c r="H286">
        <v>-23160</v>
      </c>
      <c r="I286" t="s">
        <v>283</v>
      </c>
    </row>
    <row r="287" spans="1:9" x14ac:dyDescent="0.25">
      <c r="A287">
        <v>70347</v>
      </c>
      <c r="B287" t="s">
        <v>181</v>
      </c>
      <c r="C287" t="s">
        <v>238</v>
      </c>
      <c r="D287">
        <v>12</v>
      </c>
      <c r="E287">
        <v>-195424</v>
      </c>
      <c r="F287" t="s">
        <v>276</v>
      </c>
      <c r="G287" t="s">
        <v>30</v>
      </c>
      <c r="H287">
        <v>236597</v>
      </c>
      <c r="I287" t="s">
        <v>284</v>
      </c>
    </row>
    <row r="288" spans="1:9" x14ac:dyDescent="0.25">
      <c r="A288">
        <v>70347</v>
      </c>
      <c r="B288" t="s">
        <v>181</v>
      </c>
      <c r="C288" t="s">
        <v>238</v>
      </c>
      <c r="D288">
        <v>12</v>
      </c>
      <c r="E288">
        <v>-195424</v>
      </c>
      <c r="F288" t="s">
        <v>276</v>
      </c>
      <c r="G288" t="s">
        <v>35</v>
      </c>
      <c r="H288">
        <v>11231</v>
      </c>
      <c r="I288" t="s">
        <v>285</v>
      </c>
    </row>
    <row r="289" spans="1:9" x14ac:dyDescent="0.25">
      <c r="A289">
        <v>70347</v>
      </c>
      <c r="B289" t="s">
        <v>181</v>
      </c>
      <c r="C289" t="s">
        <v>238</v>
      </c>
      <c r="D289">
        <v>12</v>
      </c>
      <c r="E289">
        <v>-195424</v>
      </c>
      <c r="F289" t="s">
        <v>276</v>
      </c>
      <c r="G289" t="s">
        <v>31</v>
      </c>
      <c r="H289">
        <v>121952</v>
      </c>
      <c r="I289" t="s">
        <v>286</v>
      </c>
    </row>
    <row r="290" spans="1:9" x14ac:dyDescent="0.25">
      <c r="A290">
        <v>70347</v>
      </c>
      <c r="B290" t="s">
        <v>181</v>
      </c>
      <c r="C290" t="s">
        <v>238</v>
      </c>
      <c r="D290">
        <v>12</v>
      </c>
      <c r="E290">
        <v>-195424</v>
      </c>
      <c r="F290" t="s">
        <v>276</v>
      </c>
      <c r="G290" t="s">
        <v>33</v>
      </c>
      <c r="H290">
        <v>3133</v>
      </c>
      <c r="I290" t="s">
        <v>322</v>
      </c>
    </row>
    <row r="291" spans="1:9" x14ac:dyDescent="0.25">
      <c r="A291">
        <v>70347</v>
      </c>
      <c r="B291" t="s">
        <v>181</v>
      </c>
      <c r="C291" t="s">
        <v>238</v>
      </c>
      <c r="D291">
        <v>12</v>
      </c>
      <c r="E291">
        <v>-195424</v>
      </c>
      <c r="F291" t="s">
        <v>276</v>
      </c>
      <c r="G291" t="s">
        <v>31</v>
      </c>
      <c r="H291">
        <v>476</v>
      </c>
      <c r="I291" t="s">
        <v>288</v>
      </c>
    </row>
    <row r="292" spans="1:9" x14ac:dyDescent="0.25">
      <c r="A292">
        <v>70347</v>
      </c>
      <c r="B292" t="s">
        <v>181</v>
      </c>
      <c r="C292" t="s">
        <v>238</v>
      </c>
      <c r="D292">
        <v>12</v>
      </c>
      <c r="E292">
        <v>-195424</v>
      </c>
      <c r="F292" t="s">
        <v>276</v>
      </c>
      <c r="G292" t="s">
        <v>30</v>
      </c>
      <c r="H292">
        <v>9312</v>
      </c>
      <c r="I292" t="s">
        <v>289</v>
      </c>
    </row>
    <row r="293" spans="1:9" x14ac:dyDescent="0.25">
      <c r="A293">
        <v>70347</v>
      </c>
      <c r="B293" t="s">
        <v>181</v>
      </c>
      <c r="C293" t="s">
        <v>238</v>
      </c>
      <c r="D293">
        <v>12</v>
      </c>
      <c r="E293">
        <v>-195424</v>
      </c>
      <c r="F293" t="s">
        <v>276</v>
      </c>
      <c r="G293" t="s">
        <v>35</v>
      </c>
      <c r="H293">
        <v>6205</v>
      </c>
      <c r="I293" t="s">
        <v>323</v>
      </c>
    </row>
    <row r="294" spans="1:9" x14ac:dyDescent="0.25">
      <c r="A294">
        <v>70347</v>
      </c>
      <c r="B294" t="s">
        <v>181</v>
      </c>
      <c r="C294" t="s">
        <v>238</v>
      </c>
      <c r="D294">
        <v>12</v>
      </c>
      <c r="E294">
        <v>-195424</v>
      </c>
      <c r="F294" t="s">
        <v>276</v>
      </c>
      <c r="G294" t="s">
        <v>35</v>
      </c>
      <c r="H294">
        <v>115</v>
      </c>
      <c r="I294" t="s">
        <v>290</v>
      </c>
    </row>
    <row r="295" spans="1:9" x14ac:dyDescent="0.25">
      <c r="A295">
        <v>70347</v>
      </c>
      <c r="B295" t="s">
        <v>181</v>
      </c>
      <c r="C295" t="s">
        <v>238</v>
      </c>
      <c r="D295">
        <v>12</v>
      </c>
      <c r="E295">
        <v>-195424</v>
      </c>
      <c r="F295" t="s">
        <v>276</v>
      </c>
      <c r="G295" t="s">
        <v>35</v>
      </c>
      <c r="H295">
        <v>1994</v>
      </c>
      <c r="I295" t="s">
        <v>291</v>
      </c>
    </row>
    <row r="296" spans="1:9" x14ac:dyDescent="0.25">
      <c r="A296">
        <v>70347</v>
      </c>
      <c r="B296" t="s">
        <v>181</v>
      </c>
      <c r="C296" t="s">
        <v>238</v>
      </c>
      <c r="D296">
        <v>12</v>
      </c>
      <c r="E296">
        <v>-195424</v>
      </c>
      <c r="F296" t="s">
        <v>276</v>
      </c>
      <c r="G296" t="s">
        <v>35</v>
      </c>
      <c r="H296">
        <v>13655</v>
      </c>
      <c r="I296" t="s">
        <v>301</v>
      </c>
    </row>
    <row r="297" spans="1:9" x14ac:dyDescent="0.25">
      <c r="A297">
        <v>70347</v>
      </c>
      <c r="B297" t="s">
        <v>181</v>
      </c>
      <c r="C297" t="s">
        <v>238</v>
      </c>
      <c r="D297">
        <v>12</v>
      </c>
      <c r="E297">
        <v>-195424</v>
      </c>
      <c r="F297" t="s">
        <v>276</v>
      </c>
      <c r="G297" t="s">
        <v>35</v>
      </c>
      <c r="H297">
        <v>60</v>
      </c>
      <c r="I297" t="s">
        <v>292</v>
      </c>
    </row>
    <row r="298" spans="1:9" x14ac:dyDescent="0.25">
      <c r="A298">
        <v>70347</v>
      </c>
      <c r="B298" t="s">
        <v>181</v>
      </c>
      <c r="C298" t="s">
        <v>238</v>
      </c>
      <c r="D298">
        <v>12</v>
      </c>
      <c r="E298">
        <v>-195424</v>
      </c>
      <c r="F298" t="s">
        <v>276</v>
      </c>
      <c r="G298" t="s">
        <v>35</v>
      </c>
      <c r="H298">
        <v>10699</v>
      </c>
      <c r="I298" t="s">
        <v>293</v>
      </c>
    </row>
    <row r="299" spans="1:9" x14ac:dyDescent="0.25">
      <c r="A299">
        <v>70347</v>
      </c>
      <c r="B299" t="s">
        <v>181</v>
      </c>
      <c r="C299" t="s">
        <v>238</v>
      </c>
      <c r="D299">
        <v>12</v>
      </c>
      <c r="E299">
        <v>-195424</v>
      </c>
      <c r="F299" t="s">
        <v>276</v>
      </c>
      <c r="G299" t="s">
        <v>37</v>
      </c>
      <c r="H299">
        <v>19919</v>
      </c>
      <c r="I299" t="s">
        <v>294</v>
      </c>
    </row>
    <row r="300" spans="1:9" x14ac:dyDescent="0.25">
      <c r="A300">
        <v>70347</v>
      </c>
      <c r="B300" t="s">
        <v>181</v>
      </c>
      <c r="C300" t="s">
        <v>238</v>
      </c>
      <c r="D300">
        <v>12</v>
      </c>
      <c r="E300">
        <v>-195424</v>
      </c>
      <c r="F300" t="s">
        <v>276</v>
      </c>
      <c r="G300" t="s">
        <v>35</v>
      </c>
      <c r="H300">
        <v>1887</v>
      </c>
      <c r="I300" t="s">
        <v>295</v>
      </c>
    </row>
    <row r="301" spans="1:9" x14ac:dyDescent="0.25">
      <c r="A301">
        <v>70347</v>
      </c>
      <c r="B301" t="s">
        <v>181</v>
      </c>
      <c r="C301" t="s">
        <v>238</v>
      </c>
      <c r="D301">
        <v>12</v>
      </c>
      <c r="E301">
        <v>-195424</v>
      </c>
      <c r="F301" t="s">
        <v>276</v>
      </c>
      <c r="G301" t="s">
        <v>37</v>
      </c>
      <c r="H301">
        <v>45623</v>
      </c>
      <c r="I301" t="s">
        <v>296</v>
      </c>
    </row>
    <row r="302" spans="1:9" x14ac:dyDescent="0.25">
      <c r="A302">
        <v>70347</v>
      </c>
      <c r="B302" t="s">
        <v>181</v>
      </c>
      <c r="C302" t="s">
        <v>238</v>
      </c>
      <c r="D302">
        <v>12</v>
      </c>
      <c r="E302">
        <v>-195424</v>
      </c>
      <c r="F302" t="s">
        <v>276</v>
      </c>
      <c r="G302" t="s">
        <v>36</v>
      </c>
      <c r="H302">
        <v>100332</v>
      </c>
      <c r="I302" t="s">
        <v>297</v>
      </c>
    </row>
    <row r="303" spans="1:9" x14ac:dyDescent="0.25">
      <c r="A303">
        <v>70347</v>
      </c>
      <c r="B303" t="s">
        <v>181</v>
      </c>
      <c r="C303" t="s">
        <v>238</v>
      </c>
      <c r="D303">
        <v>12</v>
      </c>
      <c r="E303">
        <v>-195424</v>
      </c>
      <c r="F303" t="s">
        <v>278</v>
      </c>
      <c r="G303" t="s">
        <v>299</v>
      </c>
      <c r="H303">
        <v>1190</v>
      </c>
      <c r="I303" t="s">
        <v>300</v>
      </c>
    </row>
    <row r="304" spans="1:9" x14ac:dyDescent="0.25">
      <c r="A304">
        <v>70347</v>
      </c>
      <c r="B304" t="s">
        <v>181</v>
      </c>
      <c r="C304" t="s">
        <v>238</v>
      </c>
      <c r="D304">
        <v>12</v>
      </c>
      <c r="E304">
        <v>-195424</v>
      </c>
      <c r="F304" t="s">
        <v>276</v>
      </c>
      <c r="G304" t="s">
        <v>33</v>
      </c>
      <c r="H304">
        <v>17656</v>
      </c>
      <c r="I304" t="s">
        <v>302</v>
      </c>
    </row>
    <row r="305" spans="1:9" x14ac:dyDescent="0.25">
      <c r="A305">
        <v>70347</v>
      </c>
      <c r="B305" t="s">
        <v>181</v>
      </c>
      <c r="C305" t="s">
        <v>238</v>
      </c>
      <c r="D305">
        <v>12</v>
      </c>
      <c r="E305">
        <v>-195424</v>
      </c>
      <c r="F305" t="s">
        <v>276</v>
      </c>
      <c r="G305" t="s">
        <v>29</v>
      </c>
      <c r="H305">
        <v>371</v>
      </c>
      <c r="I305" t="s">
        <v>303</v>
      </c>
    </row>
    <row r="306" spans="1:9" x14ac:dyDescent="0.25">
      <c r="A306">
        <v>70347</v>
      </c>
      <c r="B306" t="s">
        <v>181</v>
      </c>
      <c r="C306" t="s">
        <v>238</v>
      </c>
      <c r="D306">
        <v>12</v>
      </c>
      <c r="E306">
        <v>-195424</v>
      </c>
      <c r="F306" t="s">
        <v>276</v>
      </c>
      <c r="G306" t="s">
        <v>29</v>
      </c>
      <c r="H306">
        <v>58385</v>
      </c>
      <c r="I306" t="s">
        <v>304</v>
      </c>
    </row>
    <row r="307" spans="1:9" x14ac:dyDescent="0.25">
      <c r="A307">
        <v>70347</v>
      </c>
      <c r="B307" t="s">
        <v>181</v>
      </c>
      <c r="C307" t="s">
        <v>238</v>
      </c>
      <c r="D307">
        <v>12</v>
      </c>
      <c r="E307">
        <v>-195424</v>
      </c>
      <c r="F307" t="s">
        <v>276</v>
      </c>
      <c r="G307" t="s">
        <v>35</v>
      </c>
      <c r="H307">
        <v>61222</v>
      </c>
      <c r="I307" t="s">
        <v>305</v>
      </c>
    </row>
    <row r="308" spans="1:9" x14ac:dyDescent="0.25">
      <c r="A308">
        <v>70347</v>
      </c>
      <c r="B308" t="s">
        <v>181</v>
      </c>
      <c r="C308" t="s">
        <v>238</v>
      </c>
      <c r="D308">
        <v>12</v>
      </c>
      <c r="E308">
        <v>-195424</v>
      </c>
      <c r="F308" t="s">
        <v>276</v>
      </c>
      <c r="G308" t="s">
        <v>29</v>
      </c>
      <c r="H308">
        <v>5754</v>
      </c>
      <c r="I308" t="s">
        <v>306</v>
      </c>
    </row>
    <row r="309" spans="1:9" x14ac:dyDescent="0.25">
      <c r="A309">
        <v>70347</v>
      </c>
      <c r="B309" t="s">
        <v>181</v>
      </c>
      <c r="C309" t="s">
        <v>238</v>
      </c>
      <c r="D309">
        <v>12</v>
      </c>
      <c r="E309">
        <v>-195424</v>
      </c>
      <c r="F309" t="s">
        <v>276</v>
      </c>
      <c r="G309" t="s">
        <v>29</v>
      </c>
      <c r="H309">
        <v>30450</v>
      </c>
      <c r="I309" t="s">
        <v>307</v>
      </c>
    </row>
    <row r="310" spans="1:9" x14ac:dyDescent="0.25">
      <c r="A310">
        <v>70347</v>
      </c>
      <c r="B310" t="s">
        <v>181</v>
      </c>
      <c r="C310" t="s">
        <v>238</v>
      </c>
      <c r="D310">
        <v>12</v>
      </c>
      <c r="E310">
        <v>-195424</v>
      </c>
      <c r="F310" t="s">
        <v>276</v>
      </c>
      <c r="G310" t="s">
        <v>29</v>
      </c>
      <c r="H310">
        <v>288</v>
      </c>
      <c r="I310" t="s">
        <v>308</v>
      </c>
    </row>
    <row r="311" spans="1:9" x14ac:dyDescent="0.25">
      <c r="A311">
        <v>70347</v>
      </c>
      <c r="B311" t="s">
        <v>181</v>
      </c>
      <c r="C311" t="s">
        <v>238</v>
      </c>
      <c r="D311">
        <v>12</v>
      </c>
      <c r="E311">
        <v>-195424</v>
      </c>
      <c r="F311" t="s">
        <v>276</v>
      </c>
      <c r="G311" t="s">
        <v>34</v>
      </c>
      <c r="H311">
        <v>1897</v>
      </c>
      <c r="I311" t="s">
        <v>309</v>
      </c>
    </row>
    <row r="312" spans="1:9" x14ac:dyDescent="0.25">
      <c r="A312">
        <v>70347</v>
      </c>
      <c r="B312" t="s">
        <v>181</v>
      </c>
      <c r="C312" t="s">
        <v>238</v>
      </c>
      <c r="D312">
        <v>12</v>
      </c>
      <c r="E312">
        <v>-195424</v>
      </c>
      <c r="F312" t="s">
        <v>276</v>
      </c>
      <c r="G312" t="s">
        <v>29</v>
      </c>
      <c r="H312">
        <v>19471</v>
      </c>
      <c r="I312" t="s">
        <v>310</v>
      </c>
    </row>
    <row r="313" spans="1:9" x14ac:dyDescent="0.25">
      <c r="A313">
        <v>70347</v>
      </c>
      <c r="B313" t="s">
        <v>181</v>
      </c>
      <c r="C313" t="s">
        <v>238</v>
      </c>
      <c r="D313">
        <v>12</v>
      </c>
      <c r="E313">
        <v>-195424</v>
      </c>
      <c r="F313" t="s">
        <v>276</v>
      </c>
      <c r="G313" t="s">
        <v>34</v>
      </c>
      <c r="H313">
        <v>10075</v>
      </c>
      <c r="I313" t="s">
        <v>311</v>
      </c>
    </row>
    <row r="314" spans="1:9" x14ac:dyDescent="0.25">
      <c r="A314">
        <v>70347</v>
      </c>
      <c r="B314" t="s">
        <v>181</v>
      </c>
      <c r="C314" t="s">
        <v>238</v>
      </c>
      <c r="D314">
        <v>12</v>
      </c>
      <c r="E314">
        <v>-195424</v>
      </c>
      <c r="F314" t="s">
        <v>276</v>
      </c>
      <c r="G314" t="s">
        <v>29</v>
      </c>
      <c r="H314">
        <v>8817</v>
      </c>
      <c r="I314" t="s">
        <v>312</v>
      </c>
    </row>
    <row r="315" spans="1:9" x14ac:dyDescent="0.25">
      <c r="A315">
        <v>70347</v>
      </c>
      <c r="B315" t="s">
        <v>181</v>
      </c>
      <c r="C315" t="s">
        <v>238</v>
      </c>
      <c r="D315">
        <v>12</v>
      </c>
      <c r="E315">
        <v>-195424</v>
      </c>
      <c r="F315" t="s">
        <v>276</v>
      </c>
      <c r="G315" t="s">
        <v>32</v>
      </c>
      <c r="H315">
        <v>49171</v>
      </c>
      <c r="I315" t="s">
        <v>313</v>
      </c>
    </row>
    <row r="316" spans="1:9" x14ac:dyDescent="0.25">
      <c r="A316">
        <v>70347</v>
      </c>
      <c r="B316" t="s">
        <v>181</v>
      </c>
      <c r="C316" t="s">
        <v>238</v>
      </c>
      <c r="D316">
        <v>12</v>
      </c>
      <c r="E316">
        <v>-195424</v>
      </c>
      <c r="F316" t="s">
        <v>276</v>
      </c>
      <c r="G316" t="s">
        <v>29</v>
      </c>
      <c r="H316">
        <v>135</v>
      </c>
      <c r="I316" t="s">
        <v>314</v>
      </c>
    </row>
    <row r="317" spans="1:9" x14ac:dyDescent="0.25">
      <c r="A317">
        <v>70347</v>
      </c>
      <c r="B317" t="s">
        <v>181</v>
      </c>
      <c r="C317" t="s">
        <v>238</v>
      </c>
      <c r="D317">
        <v>12</v>
      </c>
      <c r="E317">
        <v>-195424</v>
      </c>
      <c r="F317" t="s">
        <v>276</v>
      </c>
      <c r="G317" t="s">
        <v>35</v>
      </c>
      <c r="H317">
        <v>2568</v>
      </c>
      <c r="I317" t="s">
        <v>315</v>
      </c>
    </row>
    <row r="318" spans="1:9" x14ac:dyDescent="0.25">
      <c r="A318">
        <v>70347</v>
      </c>
      <c r="B318" t="s">
        <v>181</v>
      </c>
      <c r="C318" t="s">
        <v>238</v>
      </c>
      <c r="D318">
        <v>12</v>
      </c>
      <c r="E318">
        <v>-195424</v>
      </c>
      <c r="F318" t="s">
        <v>276</v>
      </c>
      <c r="G318" t="s">
        <v>35</v>
      </c>
      <c r="H318">
        <v>1990</v>
      </c>
      <c r="I318" t="s">
        <v>316</v>
      </c>
    </row>
    <row r="319" spans="1:9" x14ac:dyDescent="0.25">
      <c r="A319">
        <v>70347</v>
      </c>
      <c r="B319" t="s">
        <v>181</v>
      </c>
      <c r="C319" t="s">
        <v>238</v>
      </c>
      <c r="D319">
        <v>12</v>
      </c>
      <c r="E319">
        <v>-195424</v>
      </c>
      <c r="F319" t="s">
        <v>276</v>
      </c>
      <c r="G319" t="s">
        <v>35</v>
      </c>
      <c r="H319">
        <v>977</v>
      </c>
      <c r="I319" t="s">
        <v>318</v>
      </c>
    </row>
    <row r="320" spans="1:9" x14ac:dyDescent="0.25">
      <c r="A320">
        <v>70347</v>
      </c>
      <c r="B320" t="s">
        <v>181</v>
      </c>
      <c r="C320" t="s">
        <v>238</v>
      </c>
      <c r="D320">
        <v>12</v>
      </c>
      <c r="E320">
        <v>-195424</v>
      </c>
      <c r="F320" t="s">
        <v>276</v>
      </c>
      <c r="G320" t="s">
        <v>29</v>
      </c>
      <c r="H320">
        <v>3060</v>
      </c>
      <c r="I320" t="s">
        <v>319</v>
      </c>
    </row>
    <row r="321" spans="1:9" x14ac:dyDescent="0.25">
      <c r="A321">
        <v>70347</v>
      </c>
      <c r="B321" t="s">
        <v>181</v>
      </c>
      <c r="C321" t="s">
        <v>238</v>
      </c>
      <c r="D321">
        <v>12</v>
      </c>
      <c r="E321">
        <v>-195424</v>
      </c>
      <c r="F321" t="s">
        <v>276</v>
      </c>
      <c r="G321" t="s">
        <v>36</v>
      </c>
      <c r="H321">
        <v>19929</v>
      </c>
      <c r="I321" t="s">
        <v>320</v>
      </c>
    </row>
    <row r="322" spans="1:9" x14ac:dyDescent="0.25">
      <c r="A322">
        <v>70347</v>
      </c>
      <c r="B322" t="s">
        <v>181</v>
      </c>
      <c r="C322" t="s">
        <v>238</v>
      </c>
      <c r="D322">
        <v>12</v>
      </c>
      <c r="E322">
        <v>-195424</v>
      </c>
      <c r="F322" t="s">
        <v>278</v>
      </c>
      <c r="G322" t="s">
        <v>279</v>
      </c>
      <c r="H322">
        <v>30148</v>
      </c>
      <c r="I322" t="s">
        <v>321</v>
      </c>
    </row>
    <row r="323" spans="1:9" x14ac:dyDescent="0.25">
      <c r="A323">
        <v>70348</v>
      </c>
      <c r="B323" t="s">
        <v>183</v>
      </c>
      <c r="C323" t="s">
        <v>238</v>
      </c>
      <c r="D323">
        <v>12</v>
      </c>
      <c r="E323">
        <v>-143229</v>
      </c>
      <c r="F323" t="s">
        <v>276</v>
      </c>
      <c r="G323" t="s">
        <v>33</v>
      </c>
      <c r="H323">
        <v>2692</v>
      </c>
      <c r="I323" t="s">
        <v>277</v>
      </c>
    </row>
    <row r="324" spans="1:9" x14ac:dyDescent="0.25">
      <c r="A324">
        <v>70348</v>
      </c>
      <c r="B324" t="s">
        <v>183</v>
      </c>
      <c r="C324" t="s">
        <v>238</v>
      </c>
      <c r="D324">
        <v>12</v>
      </c>
      <c r="E324">
        <v>-143229</v>
      </c>
      <c r="F324" t="s">
        <v>278</v>
      </c>
      <c r="G324" t="s">
        <v>279</v>
      </c>
      <c r="H324">
        <v>975723</v>
      </c>
      <c r="I324" t="s">
        <v>280</v>
      </c>
    </row>
    <row r="325" spans="1:9" x14ac:dyDescent="0.25">
      <c r="A325">
        <v>70348</v>
      </c>
      <c r="B325" t="s">
        <v>183</v>
      </c>
      <c r="C325" t="s">
        <v>238</v>
      </c>
      <c r="D325">
        <v>12</v>
      </c>
      <c r="E325">
        <v>-143229</v>
      </c>
      <c r="F325" t="s">
        <v>278</v>
      </c>
      <c r="G325" t="s">
        <v>281</v>
      </c>
      <c r="H325">
        <v>109904</v>
      </c>
      <c r="I325" t="s">
        <v>282</v>
      </c>
    </row>
    <row r="326" spans="1:9" x14ac:dyDescent="0.25">
      <c r="A326">
        <v>70348</v>
      </c>
      <c r="B326" t="s">
        <v>183</v>
      </c>
      <c r="C326" t="s">
        <v>238</v>
      </c>
      <c r="D326">
        <v>12</v>
      </c>
      <c r="E326">
        <v>-143229</v>
      </c>
      <c r="F326" t="s">
        <v>278</v>
      </c>
      <c r="G326" t="s">
        <v>279</v>
      </c>
      <c r="H326">
        <v>-29525</v>
      </c>
      <c r="I326" t="s">
        <v>283</v>
      </c>
    </row>
    <row r="327" spans="1:9" x14ac:dyDescent="0.25">
      <c r="A327">
        <v>70348</v>
      </c>
      <c r="B327" t="s">
        <v>183</v>
      </c>
      <c r="C327" t="s">
        <v>238</v>
      </c>
      <c r="D327">
        <v>12</v>
      </c>
      <c r="E327">
        <v>-143229</v>
      </c>
      <c r="F327" t="s">
        <v>276</v>
      </c>
      <c r="G327" t="s">
        <v>30</v>
      </c>
      <c r="H327">
        <v>113131</v>
      </c>
      <c r="I327" t="s">
        <v>284</v>
      </c>
    </row>
    <row r="328" spans="1:9" x14ac:dyDescent="0.25">
      <c r="A328">
        <v>70348</v>
      </c>
      <c r="B328" t="s">
        <v>183</v>
      </c>
      <c r="C328" t="s">
        <v>238</v>
      </c>
      <c r="D328">
        <v>12</v>
      </c>
      <c r="E328">
        <v>-143229</v>
      </c>
      <c r="F328" t="s">
        <v>276</v>
      </c>
      <c r="G328" t="s">
        <v>35</v>
      </c>
      <c r="H328">
        <v>14922</v>
      </c>
      <c r="I328" t="s">
        <v>285</v>
      </c>
    </row>
    <row r="329" spans="1:9" x14ac:dyDescent="0.25">
      <c r="A329">
        <v>70348</v>
      </c>
      <c r="B329" t="s">
        <v>183</v>
      </c>
      <c r="C329" t="s">
        <v>238</v>
      </c>
      <c r="D329">
        <v>12</v>
      </c>
      <c r="E329">
        <v>-143229</v>
      </c>
      <c r="F329" t="s">
        <v>276</v>
      </c>
      <c r="G329" t="s">
        <v>31</v>
      </c>
      <c r="H329">
        <v>283714</v>
      </c>
      <c r="I329" t="s">
        <v>286</v>
      </c>
    </row>
    <row r="330" spans="1:9" x14ac:dyDescent="0.25">
      <c r="A330">
        <v>70348</v>
      </c>
      <c r="B330" t="s">
        <v>183</v>
      </c>
      <c r="C330" t="s">
        <v>238</v>
      </c>
      <c r="D330">
        <v>12</v>
      </c>
      <c r="E330">
        <v>-143229</v>
      </c>
      <c r="F330" t="s">
        <v>276</v>
      </c>
      <c r="G330" t="s">
        <v>31</v>
      </c>
      <c r="H330">
        <v>113522</v>
      </c>
      <c r="I330" t="s">
        <v>288</v>
      </c>
    </row>
    <row r="331" spans="1:9" x14ac:dyDescent="0.25">
      <c r="A331">
        <v>70348</v>
      </c>
      <c r="B331" t="s">
        <v>183</v>
      </c>
      <c r="C331" t="s">
        <v>238</v>
      </c>
      <c r="D331">
        <v>12</v>
      </c>
      <c r="E331">
        <v>-143229</v>
      </c>
      <c r="F331" t="s">
        <v>276</v>
      </c>
      <c r="G331" t="s">
        <v>30</v>
      </c>
      <c r="H331">
        <v>68199</v>
      </c>
      <c r="I331" t="s">
        <v>289</v>
      </c>
    </row>
    <row r="332" spans="1:9" x14ac:dyDescent="0.25">
      <c r="A332">
        <v>70348</v>
      </c>
      <c r="B332" t="s">
        <v>183</v>
      </c>
      <c r="C332" t="s">
        <v>238</v>
      </c>
      <c r="D332">
        <v>12</v>
      </c>
      <c r="E332">
        <v>-143229</v>
      </c>
      <c r="F332" t="s">
        <v>276</v>
      </c>
      <c r="G332" t="s">
        <v>35</v>
      </c>
      <c r="H332">
        <v>12998</v>
      </c>
      <c r="I332" t="s">
        <v>323</v>
      </c>
    </row>
    <row r="333" spans="1:9" x14ac:dyDescent="0.25">
      <c r="A333">
        <v>70348</v>
      </c>
      <c r="B333" t="s">
        <v>183</v>
      </c>
      <c r="C333" t="s">
        <v>238</v>
      </c>
      <c r="D333">
        <v>12</v>
      </c>
      <c r="E333">
        <v>-143229</v>
      </c>
      <c r="F333" t="s">
        <v>276</v>
      </c>
      <c r="G333" t="s">
        <v>35</v>
      </c>
      <c r="H333">
        <v>1306</v>
      </c>
      <c r="I333" t="s">
        <v>290</v>
      </c>
    </row>
    <row r="334" spans="1:9" x14ac:dyDescent="0.25">
      <c r="A334">
        <v>70348</v>
      </c>
      <c r="B334" t="s">
        <v>183</v>
      </c>
      <c r="C334" t="s">
        <v>238</v>
      </c>
      <c r="D334">
        <v>12</v>
      </c>
      <c r="E334">
        <v>-143229</v>
      </c>
      <c r="F334" t="s">
        <v>276</v>
      </c>
      <c r="G334" t="s">
        <v>35</v>
      </c>
      <c r="H334">
        <v>1468</v>
      </c>
      <c r="I334" t="s">
        <v>291</v>
      </c>
    </row>
    <row r="335" spans="1:9" x14ac:dyDescent="0.25">
      <c r="A335">
        <v>70348</v>
      </c>
      <c r="B335" t="s">
        <v>183</v>
      </c>
      <c r="C335" t="s">
        <v>238</v>
      </c>
      <c r="D335">
        <v>12</v>
      </c>
      <c r="E335">
        <v>-143229</v>
      </c>
      <c r="F335" t="s">
        <v>276</v>
      </c>
      <c r="G335" t="s">
        <v>35</v>
      </c>
      <c r="H335">
        <v>31416</v>
      </c>
      <c r="I335" t="s">
        <v>301</v>
      </c>
    </row>
    <row r="336" spans="1:9" x14ac:dyDescent="0.25">
      <c r="A336">
        <v>70348</v>
      </c>
      <c r="B336" t="s">
        <v>183</v>
      </c>
      <c r="C336" t="s">
        <v>238</v>
      </c>
      <c r="D336">
        <v>12</v>
      </c>
      <c r="E336">
        <v>-143229</v>
      </c>
      <c r="F336" t="s">
        <v>276</v>
      </c>
      <c r="G336" t="s">
        <v>35</v>
      </c>
      <c r="H336">
        <v>326</v>
      </c>
      <c r="I336" t="s">
        <v>292</v>
      </c>
    </row>
    <row r="337" spans="1:9" x14ac:dyDescent="0.25">
      <c r="A337">
        <v>70348</v>
      </c>
      <c r="B337" t="s">
        <v>183</v>
      </c>
      <c r="C337" t="s">
        <v>238</v>
      </c>
      <c r="D337">
        <v>12</v>
      </c>
      <c r="E337">
        <v>-143229</v>
      </c>
      <c r="F337" t="s">
        <v>276</v>
      </c>
      <c r="G337" t="s">
        <v>35</v>
      </c>
      <c r="H337">
        <v>5225</v>
      </c>
      <c r="I337" t="s">
        <v>293</v>
      </c>
    </row>
    <row r="338" spans="1:9" x14ac:dyDescent="0.25">
      <c r="A338">
        <v>70348</v>
      </c>
      <c r="B338" t="s">
        <v>183</v>
      </c>
      <c r="C338" t="s">
        <v>238</v>
      </c>
      <c r="D338">
        <v>12</v>
      </c>
      <c r="E338">
        <v>-143229</v>
      </c>
      <c r="F338" t="s">
        <v>276</v>
      </c>
      <c r="G338" t="s">
        <v>37</v>
      </c>
      <c r="H338">
        <v>18172</v>
      </c>
      <c r="I338" t="s">
        <v>294</v>
      </c>
    </row>
    <row r="339" spans="1:9" x14ac:dyDescent="0.25">
      <c r="A339">
        <v>70348</v>
      </c>
      <c r="B339" t="s">
        <v>183</v>
      </c>
      <c r="C339" t="s">
        <v>238</v>
      </c>
      <c r="D339">
        <v>12</v>
      </c>
      <c r="E339">
        <v>-143229</v>
      </c>
      <c r="F339" t="s">
        <v>276</v>
      </c>
      <c r="G339" t="s">
        <v>35</v>
      </c>
      <c r="H339">
        <v>2159</v>
      </c>
      <c r="I339" t="s">
        <v>295</v>
      </c>
    </row>
    <row r="340" spans="1:9" x14ac:dyDescent="0.25">
      <c r="A340">
        <v>70348</v>
      </c>
      <c r="B340" t="s">
        <v>183</v>
      </c>
      <c r="C340" t="s">
        <v>238</v>
      </c>
      <c r="D340">
        <v>12</v>
      </c>
      <c r="E340">
        <v>-143229</v>
      </c>
      <c r="F340" t="s">
        <v>276</v>
      </c>
      <c r="G340" t="s">
        <v>37</v>
      </c>
      <c r="H340">
        <v>601</v>
      </c>
      <c r="I340" t="s">
        <v>326</v>
      </c>
    </row>
    <row r="341" spans="1:9" x14ac:dyDescent="0.25">
      <c r="A341">
        <v>70348</v>
      </c>
      <c r="B341" t="s">
        <v>183</v>
      </c>
      <c r="C341" t="s">
        <v>238</v>
      </c>
      <c r="D341">
        <v>12</v>
      </c>
      <c r="E341">
        <v>-143229</v>
      </c>
      <c r="F341" t="s">
        <v>276</v>
      </c>
      <c r="G341" t="s">
        <v>37</v>
      </c>
      <c r="H341">
        <v>27</v>
      </c>
      <c r="I341" t="s">
        <v>325</v>
      </c>
    </row>
    <row r="342" spans="1:9" x14ac:dyDescent="0.25">
      <c r="A342">
        <v>70348</v>
      </c>
      <c r="B342" t="s">
        <v>183</v>
      </c>
      <c r="C342" t="s">
        <v>238</v>
      </c>
      <c r="D342">
        <v>12</v>
      </c>
      <c r="E342">
        <v>-143229</v>
      </c>
      <c r="F342" t="s">
        <v>276</v>
      </c>
      <c r="G342" t="s">
        <v>37</v>
      </c>
      <c r="H342">
        <v>38051</v>
      </c>
      <c r="I342" t="s">
        <v>296</v>
      </c>
    </row>
    <row r="343" spans="1:9" x14ac:dyDescent="0.25">
      <c r="A343">
        <v>70348</v>
      </c>
      <c r="B343" t="s">
        <v>183</v>
      </c>
      <c r="C343" t="s">
        <v>238</v>
      </c>
      <c r="D343">
        <v>12</v>
      </c>
      <c r="E343">
        <v>-143229</v>
      </c>
      <c r="F343" t="s">
        <v>276</v>
      </c>
      <c r="G343" t="s">
        <v>36</v>
      </c>
      <c r="H343">
        <v>121080</v>
      </c>
      <c r="I343" t="s">
        <v>297</v>
      </c>
    </row>
    <row r="344" spans="1:9" x14ac:dyDescent="0.25">
      <c r="A344">
        <v>70348</v>
      </c>
      <c r="B344" t="s">
        <v>183</v>
      </c>
      <c r="C344" t="s">
        <v>238</v>
      </c>
      <c r="D344">
        <v>12</v>
      </c>
      <c r="E344">
        <v>-143229</v>
      </c>
      <c r="F344" t="s">
        <v>278</v>
      </c>
      <c r="G344" t="s">
        <v>299</v>
      </c>
      <c r="H344">
        <v>2061</v>
      </c>
      <c r="I344" t="s">
        <v>300</v>
      </c>
    </row>
    <row r="345" spans="1:9" x14ac:dyDescent="0.25">
      <c r="A345">
        <v>70348</v>
      </c>
      <c r="B345" t="s">
        <v>183</v>
      </c>
      <c r="C345" t="s">
        <v>238</v>
      </c>
      <c r="D345">
        <v>12</v>
      </c>
      <c r="E345">
        <v>-143229</v>
      </c>
      <c r="F345" t="s">
        <v>276</v>
      </c>
      <c r="G345" t="s">
        <v>33</v>
      </c>
      <c r="H345">
        <v>53890</v>
      </c>
      <c r="I345" t="s">
        <v>302</v>
      </c>
    </row>
    <row r="346" spans="1:9" x14ac:dyDescent="0.25">
      <c r="A346">
        <v>70348</v>
      </c>
      <c r="B346" t="s">
        <v>183</v>
      </c>
      <c r="C346" t="s">
        <v>238</v>
      </c>
      <c r="D346">
        <v>12</v>
      </c>
      <c r="E346">
        <v>-143229</v>
      </c>
      <c r="F346" t="s">
        <v>276</v>
      </c>
      <c r="G346" t="s">
        <v>29</v>
      </c>
      <c r="H346">
        <v>146</v>
      </c>
      <c r="I346" t="s">
        <v>303</v>
      </c>
    </row>
    <row r="347" spans="1:9" x14ac:dyDescent="0.25">
      <c r="A347">
        <v>70348</v>
      </c>
      <c r="B347" t="s">
        <v>183</v>
      </c>
      <c r="C347" t="s">
        <v>238</v>
      </c>
      <c r="D347">
        <v>12</v>
      </c>
      <c r="E347">
        <v>-143229</v>
      </c>
      <c r="F347" t="s">
        <v>276</v>
      </c>
      <c r="G347" t="s">
        <v>29</v>
      </c>
      <c r="H347">
        <v>56941</v>
      </c>
      <c r="I347" t="s">
        <v>304</v>
      </c>
    </row>
    <row r="348" spans="1:9" x14ac:dyDescent="0.25">
      <c r="A348">
        <v>70348</v>
      </c>
      <c r="B348" t="s">
        <v>183</v>
      </c>
      <c r="C348" t="s">
        <v>238</v>
      </c>
      <c r="D348">
        <v>12</v>
      </c>
      <c r="E348">
        <v>-143229</v>
      </c>
      <c r="F348" t="s">
        <v>276</v>
      </c>
      <c r="G348" t="s">
        <v>35</v>
      </c>
      <c r="H348">
        <v>79825</v>
      </c>
      <c r="I348" t="s">
        <v>305</v>
      </c>
    </row>
    <row r="349" spans="1:9" x14ac:dyDescent="0.25">
      <c r="A349">
        <v>70348</v>
      </c>
      <c r="B349" t="s">
        <v>183</v>
      </c>
      <c r="C349" t="s">
        <v>238</v>
      </c>
      <c r="D349">
        <v>12</v>
      </c>
      <c r="E349">
        <v>-143229</v>
      </c>
      <c r="F349" t="s">
        <v>276</v>
      </c>
      <c r="G349" t="s">
        <v>29</v>
      </c>
      <c r="H349">
        <v>6378</v>
      </c>
      <c r="I349" t="s">
        <v>306</v>
      </c>
    </row>
    <row r="350" spans="1:9" x14ac:dyDescent="0.25">
      <c r="A350">
        <v>70348</v>
      </c>
      <c r="B350" t="s">
        <v>183</v>
      </c>
      <c r="C350" t="s">
        <v>238</v>
      </c>
      <c r="D350">
        <v>12</v>
      </c>
      <c r="E350">
        <v>-143229</v>
      </c>
      <c r="F350" t="s">
        <v>276</v>
      </c>
      <c r="G350" t="s">
        <v>29</v>
      </c>
      <c r="H350">
        <v>40139</v>
      </c>
      <c r="I350" t="s">
        <v>307</v>
      </c>
    </row>
    <row r="351" spans="1:9" x14ac:dyDescent="0.25">
      <c r="A351">
        <v>70348</v>
      </c>
      <c r="B351" t="s">
        <v>183</v>
      </c>
      <c r="C351" t="s">
        <v>238</v>
      </c>
      <c r="D351">
        <v>12</v>
      </c>
      <c r="E351">
        <v>-143229</v>
      </c>
      <c r="F351" t="s">
        <v>276</v>
      </c>
      <c r="G351" t="s">
        <v>29</v>
      </c>
      <c r="H351">
        <v>274</v>
      </c>
      <c r="I351" t="s">
        <v>308</v>
      </c>
    </row>
    <row r="352" spans="1:9" x14ac:dyDescent="0.25">
      <c r="A352">
        <v>70348</v>
      </c>
      <c r="B352" t="s">
        <v>183</v>
      </c>
      <c r="C352" t="s">
        <v>238</v>
      </c>
      <c r="D352">
        <v>12</v>
      </c>
      <c r="E352">
        <v>-143229</v>
      </c>
      <c r="F352" t="s">
        <v>276</v>
      </c>
      <c r="G352" t="s">
        <v>34</v>
      </c>
      <c r="H352">
        <v>5285</v>
      </c>
      <c r="I352" t="s">
        <v>309</v>
      </c>
    </row>
    <row r="353" spans="1:9" x14ac:dyDescent="0.25">
      <c r="A353">
        <v>70348</v>
      </c>
      <c r="B353" t="s">
        <v>183</v>
      </c>
      <c r="C353" t="s">
        <v>238</v>
      </c>
      <c r="D353">
        <v>12</v>
      </c>
      <c r="E353">
        <v>-143229</v>
      </c>
      <c r="F353" t="s">
        <v>276</v>
      </c>
      <c r="G353" t="s">
        <v>29</v>
      </c>
      <c r="H353">
        <v>32272</v>
      </c>
      <c r="I353" t="s">
        <v>310</v>
      </c>
    </row>
    <row r="354" spans="1:9" x14ac:dyDescent="0.25">
      <c r="A354">
        <v>70348</v>
      </c>
      <c r="B354" t="s">
        <v>183</v>
      </c>
      <c r="C354" t="s">
        <v>238</v>
      </c>
      <c r="D354">
        <v>12</v>
      </c>
      <c r="E354">
        <v>-143229</v>
      </c>
      <c r="F354" t="s">
        <v>276</v>
      </c>
      <c r="G354" t="s">
        <v>34</v>
      </c>
      <c r="H354">
        <v>10075</v>
      </c>
      <c r="I354" t="s">
        <v>311</v>
      </c>
    </row>
    <row r="355" spans="1:9" x14ac:dyDescent="0.25">
      <c r="A355">
        <v>70348</v>
      </c>
      <c r="B355" t="s">
        <v>183</v>
      </c>
      <c r="C355" t="s">
        <v>238</v>
      </c>
      <c r="D355">
        <v>12</v>
      </c>
      <c r="E355">
        <v>-143229</v>
      </c>
      <c r="F355" t="s">
        <v>276</v>
      </c>
      <c r="G355" t="s">
        <v>29</v>
      </c>
      <c r="H355">
        <v>6603</v>
      </c>
      <c r="I355" t="s">
        <v>312</v>
      </c>
    </row>
    <row r="356" spans="1:9" x14ac:dyDescent="0.25">
      <c r="A356">
        <v>70348</v>
      </c>
      <c r="B356" t="s">
        <v>183</v>
      </c>
      <c r="C356" t="s">
        <v>238</v>
      </c>
      <c r="D356">
        <v>12</v>
      </c>
      <c r="E356">
        <v>-143229</v>
      </c>
      <c r="F356" t="s">
        <v>276</v>
      </c>
      <c r="G356" t="s">
        <v>32</v>
      </c>
      <c r="H356">
        <v>85112</v>
      </c>
      <c r="I356" t="s">
        <v>313</v>
      </c>
    </row>
    <row r="357" spans="1:9" x14ac:dyDescent="0.25">
      <c r="A357">
        <v>70348</v>
      </c>
      <c r="B357" t="s">
        <v>183</v>
      </c>
      <c r="C357" t="s">
        <v>238</v>
      </c>
      <c r="D357">
        <v>12</v>
      </c>
      <c r="E357">
        <v>-143229</v>
      </c>
      <c r="F357" t="s">
        <v>276</v>
      </c>
      <c r="G357" t="s">
        <v>29</v>
      </c>
      <c r="H357">
        <v>1432</v>
      </c>
      <c r="I357" t="s">
        <v>314</v>
      </c>
    </row>
    <row r="358" spans="1:9" x14ac:dyDescent="0.25">
      <c r="A358">
        <v>70348</v>
      </c>
      <c r="B358" t="s">
        <v>183</v>
      </c>
      <c r="C358" t="s">
        <v>238</v>
      </c>
      <c r="D358">
        <v>12</v>
      </c>
      <c r="E358">
        <v>-143229</v>
      </c>
      <c r="F358" t="s">
        <v>276</v>
      </c>
      <c r="G358" t="s">
        <v>35</v>
      </c>
      <c r="H358">
        <v>4835</v>
      </c>
      <c r="I358" t="s">
        <v>315</v>
      </c>
    </row>
    <row r="359" spans="1:9" x14ac:dyDescent="0.25">
      <c r="A359">
        <v>70348</v>
      </c>
      <c r="B359" t="s">
        <v>183</v>
      </c>
      <c r="C359" t="s">
        <v>238</v>
      </c>
      <c r="D359">
        <v>12</v>
      </c>
      <c r="E359">
        <v>-143229</v>
      </c>
      <c r="F359" t="s">
        <v>276</v>
      </c>
      <c r="G359" t="s">
        <v>35</v>
      </c>
      <c r="H359">
        <v>4235</v>
      </c>
      <c r="I359" t="s">
        <v>316</v>
      </c>
    </row>
    <row r="360" spans="1:9" x14ac:dyDescent="0.25">
      <c r="A360">
        <v>70348</v>
      </c>
      <c r="B360" t="s">
        <v>183</v>
      </c>
      <c r="C360" t="s">
        <v>238</v>
      </c>
      <c r="D360">
        <v>12</v>
      </c>
      <c r="E360">
        <v>-143229</v>
      </c>
      <c r="F360" t="s">
        <v>276</v>
      </c>
      <c r="G360" t="s">
        <v>35</v>
      </c>
      <c r="H360">
        <v>1220</v>
      </c>
      <c r="I360" t="s">
        <v>317</v>
      </c>
    </row>
    <row r="361" spans="1:9" x14ac:dyDescent="0.25">
      <c r="A361">
        <v>70348</v>
      </c>
      <c r="B361" t="s">
        <v>183</v>
      </c>
      <c r="C361" t="s">
        <v>238</v>
      </c>
      <c r="D361">
        <v>12</v>
      </c>
      <c r="E361">
        <v>-143229</v>
      </c>
      <c r="F361" t="s">
        <v>276</v>
      </c>
      <c r="G361" t="s">
        <v>35</v>
      </c>
      <c r="H361">
        <v>7963</v>
      </c>
      <c r="I361" t="s">
        <v>318</v>
      </c>
    </row>
    <row r="362" spans="1:9" x14ac:dyDescent="0.25">
      <c r="A362">
        <v>70348</v>
      </c>
      <c r="B362" t="s">
        <v>183</v>
      </c>
      <c r="C362" t="s">
        <v>238</v>
      </c>
      <c r="D362">
        <v>12</v>
      </c>
      <c r="E362">
        <v>-143229</v>
      </c>
      <c r="F362" t="s">
        <v>276</v>
      </c>
      <c r="G362" t="s">
        <v>29</v>
      </c>
      <c r="H362">
        <v>2270</v>
      </c>
      <c r="I362" t="s">
        <v>319</v>
      </c>
    </row>
    <row r="363" spans="1:9" x14ac:dyDescent="0.25">
      <c r="A363">
        <v>70348</v>
      </c>
      <c r="B363" t="s">
        <v>183</v>
      </c>
      <c r="C363" t="s">
        <v>238</v>
      </c>
      <c r="D363">
        <v>12</v>
      </c>
      <c r="E363">
        <v>-143229</v>
      </c>
      <c r="F363" t="s">
        <v>276</v>
      </c>
      <c r="G363" t="s">
        <v>36</v>
      </c>
      <c r="H363">
        <v>31681</v>
      </c>
      <c r="I363" t="s">
        <v>320</v>
      </c>
    </row>
    <row r="364" spans="1:9" x14ac:dyDescent="0.25">
      <c r="A364">
        <v>70348</v>
      </c>
      <c r="B364" t="s">
        <v>183</v>
      </c>
      <c r="C364" t="s">
        <v>238</v>
      </c>
      <c r="D364">
        <v>12</v>
      </c>
      <c r="E364">
        <v>-143229</v>
      </c>
      <c r="F364" t="s">
        <v>278</v>
      </c>
      <c r="G364" t="s">
        <v>279</v>
      </c>
      <c r="H364">
        <v>58193</v>
      </c>
      <c r="I364" t="s">
        <v>321</v>
      </c>
    </row>
    <row r="365" spans="1:9" x14ac:dyDescent="0.25">
      <c r="A365">
        <v>70349</v>
      </c>
      <c r="B365" t="s">
        <v>185</v>
      </c>
      <c r="C365" t="s">
        <v>238</v>
      </c>
      <c r="D365">
        <v>12</v>
      </c>
      <c r="E365">
        <v>-353230</v>
      </c>
      <c r="F365" t="s">
        <v>278</v>
      </c>
      <c r="G365" t="s">
        <v>279</v>
      </c>
      <c r="H365">
        <v>732763</v>
      </c>
      <c r="I365" t="s">
        <v>280</v>
      </c>
    </row>
    <row r="366" spans="1:9" x14ac:dyDescent="0.25">
      <c r="A366">
        <v>70349</v>
      </c>
      <c r="B366" t="s">
        <v>185</v>
      </c>
      <c r="C366" t="s">
        <v>238</v>
      </c>
      <c r="D366">
        <v>12</v>
      </c>
      <c r="E366">
        <v>-353230</v>
      </c>
      <c r="F366" t="s">
        <v>278</v>
      </c>
      <c r="G366" t="s">
        <v>281</v>
      </c>
      <c r="H366">
        <v>27624</v>
      </c>
      <c r="I366" t="s">
        <v>282</v>
      </c>
    </row>
    <row r="367" spans="1:9" x14ac:dyDescent="0.25">
      <c r="A367">
        <v>70349</v>
      </c>
      <c r="B367" t="s">
        <v>185</v>
      </c>
      <c r="C367" t="s">
        <v>238</v>
      </c>
      <c r="D367">
        <v>12</v>
      </c>
      <c r="E367">
        <v>-353230</v>
      </c>
      <c r="F367" t="s">
        <v>278</v>
      </c>
      <c r="G367" t="s">
        <v>279</v>
      </c>
      <c r="H367">
        <v>-45933</v>
      </c>
      <c r="I367" t="s">
        <v>283</v>
      </c>
    </row>
    <row r="368" spans="1:9" x14ac:dyDescent="0.25">
      <c r="A368">
        <v>70349</v>
      </c>
      <c r="B368" t="s">
        <v>185</v>
      </c>
      <c r="C368" t="s">
        <v>238</v>
      </c>
      <c r="D368">
        <v>12</v>
      </c>
      <c r="E368">
        <v>-353230</v>
      </c>
      <c r="F368" t="s">
        <v>276</v>
      </c>
      <c r="G368" t="s">
        <v>30</v>
      </c>
      <c r="H368">
        <v>329539</v>
      </c>
      <c r="I368" t="s">
        <v>284</v>
      </c>
    </row>
    <row r="369" spans="1:9" x14ac:dyDescent="0.25">
      <c r="A369">
        <v>70349</v>
      </c>
      <c r="B369" t="s">
        <v>185</v>
      </c>
      <c r="C369" t="s">
        <v>238</v>
      </c>
      <c r="D369">
        <v>12</v>
      </c>
      <c r="E369">
        <v>-353230</v>
      </c>
      <c r="F369" t="s">
        <v>276</v>
      </c>
      <c r="G369" t="s">
        <v>35</v>
      </c>
      <c r="H369">
        <v>18462</v>
      </c>
      <c r="I369" t="s">
        <v>285</v>
      </c>
    </row>
    <row r="370" spans="1:9" x14ac:dyDescent="0.25">
      <c r="A370">
        <v>70349</v>
      </c>
      <c r="B370" t="s">
        <v>185</v>
      </c>
      <c r="C370" t="s">
        <v>238</v>
      </c>
      <c r="D370">
        <v>12</v>
      </c>
      <c r="E370">
        <v>-353230</v>
      </c>
      <c r="F370" t="s">
        <v>276</v>
      </c>
      <c r="G370" t="s">
        <v>31</v>
      </c>
      <c r="H370">
        <v>112037</v>
      </c>
      <c r="I370" t="s">
        <v>286</v>
      </c>
    </row>
    <row r="371" spans="1:9" x14ac:dyDescent="0.25">
      <c r="A371">
        <v>70349</v>
      </c>
      <c r="B371" t="s">
        <v>185</v>
      </c>
      <c r="C371" t="s">
        <v>238</v>
      </c>
      <c r="D371">
        <v>12</v>
      </c>
      <c r="E371">
        <v>-353230</v>
      </c>
      <c r="F371" t="s">
        <v>276</v>
      </c>
      <c r="G371" t="s">
        <v>33</v>
      </c>
      <c r="H371">
        <v>3060</v>
      </c>
      <c r="I371" t="s">
        <v>322</v>
      </c>
    </row>
    <row r="372" spans="1:9" x14ac:dyDescent="0.25">
      <c r="A372">
        <v>70349</v>
      </c>
      <c r="B372" t="s">
        <v>185</v>
      </c>
      <c r="C372" t="s">
        <v>238</v>
      </c>
      <c r="D372">
        <v>12</v>
      </c>
      <c r="E372">
        <v>-353230</v>
      </c>
      <c r="F372" t="s">
        <v>276</v>
      </c>
      <c r="G372" t="s">
        <v>31</v>
      </c>
      <c r="H372">
        <v>4336</v>
      </c>
      <c r="I372" t="s">
        <v>288</v>
      </c>
    </row>
    <row r="373" spans="1:9" x14ac:dyDescent="0.25">
      <c r="A373">
        <v>70349</v>
      </c>
      <c r="B373" t="s">
        <v>185</v>
      </c>
      <c r="C373" t="s">
        <v>238</v>
      </c>
      <c r="D373">
        <v>12</v>
      </c>
      <c r="E373">
        <v>-353230</v>
      </c>
      <c r="F373" t="s">
        <v>276</v>
      </c>
      <c r="G373" t="s">
        <v>30</v>
      </c>
      <c r="H373">
        <v>12158</v>
      </c>
      <c r="I373" t="s">
        <v>289</v>
      </c>
    </row>
    <row r="374" spans="1:9" x14ac:dyDescent="0.25">
      <c r="A374">
        <v>70349</v>
      </c>
      <c r="B374" t="s">
        <v>185</v>
      </c>
      <c r="C374" t="s">
        <v>238</v>
      </c>
      <c r="D374">
        <v>12</v>
      </c>
      <c r="E374">
        <v>-353230</v>
      </c>
      <c r="F374" t="s">
        <v>276</v>
      </c>
      <c r="G374" t="s">
        <v>35</v>
      </c>
      <c r="H374">
        <v>20479</v>
      </c>
      <c r="I374" t="s">
        <v>323</v>
      </c>
    </row>
    <row r="375" spans="1:9" x14ac:dyDescent="0.25">
      <c r="A375">
        <v>70349</v>
      </c>
      <c r="B375" t="s">
        <v>185</v>
      </c>
      <c r="C375" t="s">
        <v>238</v>
      </c>
      <c r="D375">
        <v>12</v>
      </c>
      <c r="E375">
        <v>-353230</v>
      </c>
      <c r="F375" t="s">
        <v>276</v>
      </c>
      <c r="G375" t="s">
        <v>35</v>
      </c>
      <c r="H375">
        <v>505</v>
      </c>
      <c r="I375" t="s">
        <v>290</v>
      </c>
    </row>
    <row r="376" spans="1:9" x14ac:dyDescent="0.25">
      <c r="A376">
        <v>70349</v>
      </c>
      <c r="B376" t="s">
        <v>185</v>
      </c>
      <c r="C376" t="s">
        <v>238</v>
      </c>
      <c r="D376">
        <v>12</v>
      </c>
      <c r="E376">
        <v>-353230</v>
      </c>
      <c r="F376" t="s">
        <v>276</v>
      </c>
      <c r="G376" t="s">
        <v>35</v>
      </c>
      <c r="H376">
        <v>2598</v>
      </c>
      <c r="I376" t="s">
        <v>291</v>
      </c>
    </row>
    <row r="377" spans="1:9" x14ac:dyDescent="0.25">
      <c r="A377">
        <v>70349</v>
      </c>
      <c r="B377" t="s">
        <v>185</v>
      </c>
      <c r="C377" t="s">
        <v>238</v>
      </c>
      <c r="D377">
        <v>12</v>
      </c>
      <c r="E377">
        <v>-353230</v>
      </c>
      <c r="F377" t="s">
        <v>276</v>
      </c>
      <c r="G377" t="s">
        <v>35</v>
      </c>
      <c r="H377">
        <v>20781</v>
      </c>
      <c r="I377" t="s">
        <v>301</v>
      </c>
    </row>
    <row r="378" spans="1:9" x14ac:dyDescent="0.25">
      <c r="A378">
        <v>70349</v>
      </c>
      <c r="B378" t="s">
        <v>185</v>
      </c>
      <c r="C378" t="s">
        <v>238</v>
      </c>
      <c r="D378">
        <v>12</v>
      </c>
      <c r="E378">
        <v>-353230</v>
      </c>
      <c r="F378" t="s">
        <v>276</v>
      </c>
      <c r="G378" t="s">
        <v>35</v>
      </c>
      <c r="H378">
        <v>1053</v>
      </c>
      <c r="I378" t="s">
        <v>292</v>
      </c>
    </row>
    <row r="379" spans="1:9" x14ac:dyDescent="0.25">
      <c r="A379">
        <v>70349</v>
      </c>
      <c r="B379" t="s">
        <v>185</v>
      </c>
      <c r="C379" t="s">
        <v>238</v>
      </c>
      <c r="D379">
        <v>12</v>
      </c>
      <c r="E379">
        <v>-353230</v>
      </c>
      <c r="F379" t="s">
        <v>276</v>
      </c>
      <c r="G379" t="s">
        <v>35</v>
      </c>
      <c r="H379">
        <v>3107</v>
      </c>
      <c r="I379" t="s">
        <v>293</v>
      </c>
    </row>
    <row r="380" spans="1:9" x14ac:dyDescent="0.25">
      <c r="A380">
        <v>70349</v>
      </c>
      <c r="B380" t="s">
        <v>185</v>
      </c>
      <c r="C380" t="s">
        <v>238</v>
      </c>
      <c r="D380">
        <v>12</v>
      </c>
      <c r="E380">
        <v>-353230</v>
      </c>
      <c r="F380" t="s">
        <v>276</v>
      </c>
      <c r="G380" t="s">
        <v>37</v>
      </c>
      <c r="H380">
        <v>18135</v>
      </c>
      <c r="I380" t="s">
        <v>294</v>
      </c>
    </row>
    <row r="381" spans="1:9" x14ac:dyDescent="0.25">
      <c r="A381">
        <v>70349</v>
      </c>
      <c r="B381" t="s">
        <v>185</v>
      </c>
      <c r="C381" t="s">
        <v>238</v>
      </c>
      <c r="D381">
        <v>12</v>
      </c>
      <c r="E381">
        <v>-353230</v>
      </c>
      <c r="F381" t="s">
        <v>276</v>
      </c>
      <c r="G381" t="s">
        <v>35</v>
      </c>
      <c r="H381">
        <v>4945</v>
      </c>
      <c r="I381" t="s">
        <v>295</v>
      </c>
    </row>
    <row r="382" spans="1:9" x14ac:dyDescent="0.25">
      <c r="A382">
        <v>70349</v>
      </c>
      <c r="B382" t="s">
        <v>185</v>
      </c>
      <c r="C382" t="s">
        <v>238</v>
      </c>
      <c r="D382">
        <v>12</v>
      </c>
      <c r="E382">
        <v>-353230</v>
      </c>
      <c r="F382" t="s">
        <v>276</v>
      </c>
      <c r="G382" t="s">
        <v>37</v>
      </c>
      <c r="H382">
        <v>11</v>
      </c>
      <c r="I382" t="s">
        <v>325</v>
      </c>
    </row>
    <row r="383" spans="1:9" x14ac:dyDescent="0.25">
      <c r="A383">
        <v>70349</v>
      </c>
      <c r="B383" t="s">
        <v>185</v>
      </c>
      <c r="C383" t="s">
        <v>238</v>
      </c>
      <c r="D383">
        <v>12</v>
      </c>
      <c r="E383">
        <v>-353230</v>
      </c>
      <c r="F383" t="s">
        <v>276</v>
      </c>
      <c r="G383" t="s">
        <v>37</v>
      </c>
      <c r="H383">
        <v>37484</v>
      </c>
      <c r="I383" t="s">
        <v>296</v>
      </c>
    </row>
    <row r="384" spans="1:9" x14ac:dyDescent="0.25">
      <c r="A384">
        <v>70349</v>
      </c>
      <c r="B384" t="s">
        <v>185</v>
      </c>
      <c r="C384" t="s">
        <v>238</v>
      </c>
      <c r="D384">
        <v>12</v>
      </c>
      <c r="E384">
        <v>-353230</v>
      </c>
      <c r="F384" t="s">
        <v>276</v>
      </c>
      <c r="G384" t="s">
        <v>36</v>
      </c>
      <c r="H384">
        <v>35202</v>
      </c>
      <c r="I384" t="s">
        <v>297</v>
      </c>
    </row>
    <row r="385" spans="1:9" x14ac:dyDescent="0.25">
      <c r="A385">
        <v>70349</v>
      </c>
      <c r="B385" t="s">
        <v>185</v>
      </c>
      <c r="C385" t="s">
        <v>238</v>
      </c>
      <c r="D385">
        <v>12</v>
      </c>
      <c r="E385">
        <v>-353230</v>
      </c>
      <c r="F385" t="s">
        <v>276</v>
      </c>
      <c r="G385" t="s">
        <v>29</v>
      </c>
      <c r="H385">
        <v>10344</v>
      </c>
      <c r="I385" t="s">
        <v>327</v>
      </c>
    </row>
    <row r="386" spans="1:9" x14ac:dyDescent="0.25">
      <c r="A386">
        <v>70349</v>
      </c>
      <c r="B386" t="s">
        <v>185</v>
      </c>
      <c r="C386" t="s">
        <v>238</v>
      </c>
      <c r="D386">
        <v>12</v>
      </c>
      <c r="E386">
        <v>-353230</v>
      </c>
      <c r="F386" t="s">
        <v>278</v>
      </c>
      <c r="G386" t="s">
        <v>299</v>
      </c>
      <c r="H386">
        <v>129</v>
      </c>
      <c r="I386" t="s">
        <v>300</v>
      </c>
    </row>
    <row r="387" spans="1:9" x14ac:dyDescent="0.25">
      <c r="A387">
        <v>70349</v>
      </c>
      <c r="B387" t="s">
        <v>185</v>
      </c>
      <c r="C387" t="s">
        <v>238</v>
      </c>
      <c r="D387">
        <v>12</v>
      </c>
      <c r="E387">
        <v>-353230</v>
      </c>
      <c r="F387" t="s">
        <v>276</v>
      </c>
      <c r="G387" t="s">
        <v>33</v>
      </c>
      <c r="H387">
        <v>95718</v>
      </c>
      <c r="I387" t="s">
        <v>302</v>
      </c>
    </row>
    <row r="388" spans="1:9" x14ac:dyDescent="0.25">
      <c r="A388">
        <v>70349</v>
      </c>
      <c r="B388" t="s">
        <v>185</v>
      </c>
      <c r="C388" t="s">
        <v>238</v>
      </c>
      <c r="D388">
        <v>12</v>
      </c>
      <c r="E388">
        <v>-353230</v>
      </c>
      <c r="F388" t="s">
        <v>276</v>
      </c>
      <c r="G388" t="s">
        <v>29</v>
      </c>
      <c r="H388">
        <v>1818</v>
      </c>
      <c r="I388" t="s">
        <v>303</v>
      </c>
    </row>
    <row r="389" spans="1:9" x14ac:dyDescent="0.25">
      <c r="A389">
        <v>70349</v>
      </c>
      <c r="B389" t="s">
        <v>185</v>
      </c>
      <c r="C389" t="s">
        <v>238</v>
      </c>
      <c r="D389">
        <v>12</v>
      </c>
      <c r="E389">
        <v>-353230</v>
      </c>
      <c r="F389" t="s">
        <v>276</v>
      </c>
      <c r="G389" t="s">
        <v>29</v>
      </c>
      <c r="H389">
        <v>97983</v>
      </c>
      <c r="I389" t="s">
        <v>304</v>
      </c>
    </row>
    <row r="390" spans="1:9" x14ac:dyDescent="0.25">
      <c r="A390">
        <v>70349</v>
      </c>
      <c r="B390" t="s">
        <v>185</v>
      </c>
      <c r="C390" t="s">
        <v>238</v>
      </c>
      <c r="D390">
        <v>12</v>
      </c>
      <c r="E390">
        <v>-353230</v>
      </c>
      <c r="F390" t="s">
        <v>276</v>
      </c>
      <c r="G390" t="s">
        <v>35</v>
      </c>
      <c r="H390">
        <v>84070</v>
      </c>
      <c r="I390" t="s">
        <v>305</v>
      </c>
    </row>
    <row r="391" spans="1:9" x14ac:dyDescent="0.25">
      <c r="A391">
        <v>70349</v>
      </c>
      <c r="B391" t="s">
        <v>185</v>
      </c>
      <c r="C391" t="s">
        <v>238</v>
      </c>
      <c r="D391">
        <v>12</v>
      </c>
      <c r="E391">
        <v>-353230</v>
      </c>
      <c r="F391" t="s">
        <v>276</v>
      </c>
      <c r="G391" t="s">
        <v>29</v>
      </c>
      <c r="H391">
        <v>7876</v>
      </c>
      <c r="I391" t="s">
        <v>306</v>
      </c>
    </row>
    <row r="392" spans="1:9" x14ac:dyDescent="0.25">
      <c r="A392">
        <v>70349</v>
      </c>
      <c r="B392" t="s">
        <v>185</v>
      </c>
      <c r="C392" t="s">
        <v>238</v>
      </c>
      <c r="D392">
        <v>12</v>
      </c>
      <c r="E392">
        <v>-353230</v>
      </c>
      <c r="F392" t="s">
        <v>276</v>
      </c>
      <c r="G392" t="s">
        <v>29</v>
      </c>
      <c r="H392">
        <v>42733</v>
      </c>
      <c r="I392" t="s">
        <v>307</v>
      </c>
    </row>
    <row r="393" spans="1:9" x14ac:dyDescent="0.25">
      <c r="A393">
        <v>70349</v>
      </c>
      <c r="B393" t="s">
        <v>185</v>
      </c>
      <c r="C393" t="s">
        <v>238</v>
      </c>
      <c r="D393">
        <v>12</v>
      </c>
      <c r="E393">
        <v>-353230</v>
      </c>
      <c r="F393" t="s">
        <v>276</v>
      </c>
      <c r="G393" t="s">
        <v>29</v>
      </c>
      <c r="H393">
        <v>4167</v>
      </c>
      <c r="I393" t="s">
        <v>308</v>
      </c>
    </row>
    <row r="394" spans="1:9" x14ac:dyDescent="0.25">
      <c r="A394">
        <v>70349</v>
      </c>
      <c r="B394" t="s">
        <v>185</v>
      </c>
      <c r="C394" t="s">
        <v>238</v>
      </c>
      <c r="D394">
        <v>12</v>
      </c>
      <c r="E394">
        <v>-353230</v>
      </c>
      <c r="F394" t="s">
        <v>276</v>
      </c>
      <c r="G394" t="s">
        <v>34</v>
      </c>
      <c r="H394">
        <v>9035</v>
      </c>
      <c r="I394" t="s">
        <v>309</v>
      </c>
    </row>
    <row r="395" spans="1:9" x14ac:dyDescent="0.25">
      <c r="A395">
        <v>70349</v>
      </c>
      <c r="B395" t="s">
        <v>185</v>
      </c>
      <c r="C395" t="s">
        <v>238</v>
      </c>
      <c r="D395">
        <v>12</v>
      </c>
      <c r="E395">
        <v>-353230</v>
      </c>
      <c r="F395" t="s">
        <v>276</v>
      </c>
      <c r="G395" t="s">
        <v>29</v>
      </c>
      <c r="H395">
        <v>41908</v>
      </c>
      <c r="I395" t="s">
        <v>310</v>
      </c>
    </row>
    <row r="396" spans="1:9" x14ac:dyDescent="0.25">
      <c r="A396">
        <v>70349</v>
      </c>
      <c r="B396" t="s">
        <v>185</v>
      </c>
      <c r="C396" t="s">
        <v>238</v>
      </c>
      <c r="D396">
        <v>12</v>
      </c>
      <c r="E396">
        <v>-353230</v>
      </c>
      <c r="F396" t="s">
        <v>276</v>
      </c>
      <c r="G396" t="s">
        <v>34</v>
      </c>
      <c r="H396">
        <v>10700</v>
      </c>
      <c r="I396" t="s">
        <v>311</v>
      </c>
    </row>
    <row r="397" spans="1:9" x14ac:dyDescent="0.25">
      <c r="A397">
        <v>70349</v>
      </c>
      <c r="B397" t="s">
        <v>185</v>
      </c>
      <c r="C397" t="s">
        <v>238</v>
      </c>
      <c r="D397">
        <v>12</v>
      </c>
      <c r="E397">
        <v>-353230</v>
      </c>
      <c r="F397" t="s">
        <v>276</v>
      </c>
      <c r="G397" t="s">
        <v>29</v>
      </c>
      <c r="H397">
        <v>5812</v>
      </c>
      <c r="I397" t="s">
        <v>312</v>
      </c>
    </row>
    <row r="398" spans="1:9" x14ac:dyDescent="0.25">
      <c r="A398">
        <v>70349</v>
      </c>
      <c r="B398" t="s">
        <v>185</v>
      </c>
      <c r="C398" t="s">
        <v>238</v>
      </c>
      <c r="D398">
        <v>12</v>
      </c>
      <c r="E398">
        <v>-353230</v>
      </c>
      <c r="F398" t="s">
        <v>276</v>
      </c>
      <c r="G398" t="s">
        <v>32</v>
      </c>
      <c r="H398">
        <v>56502</v>
      </c>
      <c r="I398" t="s">
        <v>313</v>
      </c>
    </row>
    <row r="399" spans="1:9" x14ac:dyDescent="0.25">
      <c r="A399">
        <v>70349</v>
      </c>
      <c r="B399" t="s">
        <v>185</v>
      </c>
      <c r="C399" t="s">
        <v>238</v>
      </c>
      <c r="D399">
        <v>12</v>
      </c>
      <c r="E399">
        <v>-353230</v>
      </c>
      <c r="F399" t="s">
        <v>276</v>
      </c>
      <c r="G399" t="s">
        <v>29</v>
      </c>
      <c r="H399">
        <v>11704</v>
      </c>
      <c r="I399" t="s">
        <v>314</v>
      </c>
    </row>
    <row r="400" spans="1:9" x14ac:dyDescent="0.25">
      <c r="A400">
        <v>70349</v>
      </c>
      <c r="B400" t="s">
        <v>185</v>
      </c>
      <c r="C400" t="s">
        <v>238</v>
      </c>
      <c r="D400">
        <v>12</v>
      </c>
      <c r="E400">
        <v>-353230</v>
      </c>
      <c r="F400" t="s">
        <v>276</v>
      </c>
      <c r="G400" t="s">
        <v>35</v>
      </c>
      <c r="H400">
        <v>2088</v>
      </c>
      <c r="I400" t="s">
        <v>316</v>
      </c>
    </row>
    <row r="401" spans="1:9" x14ac:dyDescent="0.25">
      <c r="A401">
        <v>70349</v>
      </c>
      <c r="B401" t="s">
        <v>185</v>
      </c>
      <c r="C401" t="s">
        <v>238</v>
      </c>
      <c r="D401">
        <v>12</v>
      </c>
      <c r="E401">
        <v>-353230</v>
      </c>
      <c r="F401" t="s">
        <v>276</v>
      </c>
      <c r="G401" t="s">
        <v>35</v>
      </c>
      <c r="H401">
        <v>2283</v>
      </c>
      <c r="I401" t="s">
        <v>317</v>
      </c>
    </row>
    <row r="402" spans="1:9" x14ac:dyDescent="0.25">
      <c r="A402">
        <v>70349</v>
      </c>
      <c r="B402" t="s">
        <v>185</v>
      </c>
      <c r="C402" t="s">
        <v>238</v>
      </c>
      <c r="D402">
        <v>12</v>
      </c>
      <c r="E402">
        <v>-353230</v>
      </c>
      <c r="F402" t="s">
        <v>276</v>
      </c>
      <c r="G402" t="s">
        <v>35</v>
      </c>
      <c r="H402">
        <v>4578</v>
      </c>
      <c r="I402" t="s">
        <v>318</v>
      </c>
    </row>
    <row r="403" spans="1:9" x14ac:dyDescent="0.25">
      <c r="A403">
        <v>70349</v>
      </c>
      <c r="B403" t="s">
        <v>185</v>
      </c>
      <c r="C403" t="s">
        <v>238</v>
      </c>
      <c r="D403">
        <v>12</v>
      </c>
      <c r="E403">
        <v>-353230</v>
      </c>
      <c r="F403" t="s">
        <v>276</v>
      </c>
      <c r="G403" t="s">
        <v>35</v>
      </c>
      <c r="H403">
        <v>1254</v>
      </c>
      <c r="I403" t="s">
        <v>328</v>
      </c>
    </row>
    <row r="404" spans="1:9" x14ac:dyDescent="0.25">
      <c r="A404">
        <v>70349</v>
      </c>
      <c r="B404" t="s">
        <v>185</v>
      </c>
      <c r="C404" t="s">
        <v>238</v>
      </c>
      <c r="D404">
        <v>12</v>
      </c>
      <c r="E404">
        <v>-353230</v>
      </c>
      <c r="F404" t="s">
        <v>276</v>
      </c>
      <c r="G404" t="s">
        <v>29</v>
      </c>
      <c r="H404">
        <v>8508</v>
      </c>
      <c r="I404" t="s">
        <v>319</v>
      </c>
    </row>
    <row r="405" spans="1:9" x14ac:dyDescent="0.25">
      <c r="A405">
        <v>70349</v>
      </c>
      <c r="B405" t="s">
        <v>185</v>
      </c>
      <c r="C405" t="s">
        <v>238</v>
      </c>
      <c r="D405">
        <v>12</v>
      </c>
      <c r="E405">
        <v>-353230</v>
      </c>
      <c r="F405" t="s">
        <v>276</v>
      </c>
      <c r="G405" t="s">
        <v>36</v>
      </c>
      <c r="H405">
        <v>36486</v>
      </c>
      <c r="I405" t="s">
        <v>320</v>
      </c>
    </row>
    <row r="406" spans="1:9" x14ac:dyDescent="0.25">
      <c r="A406">
        <v>70349</v>
      </c>
      <c r="B406" t="s">
        <v>185</v>
      </c>
      <c r="C406" t="s">
        <v>238</v>
      </c>
      <c r="D406">
        <v>12</v>
      </c>
      <c r="E406">
        <v>-353230</v>
      </c>
      <c r="F406" t="s">
        <v>278</v>
      </c>
      <c r="G406" t="s">
        <v>279</v>
      </c>
      <c r="H406">
        <v>91646</v>
      </c>
      <c r="I406" t="s">
        <v>321</v>
      </c>
    </row>
    <row r="407" spans="1:9" x14ac:dyDescent="0.25">
      <c r="A407">
        <v>70350</v>
      </c>
      <c r="B407" t="s">
        <v>187</v>
      </c>
      <c r="C407" t="s">
        <v>238</v>
      </c>
      <c r="D407">
        <v>12</v>
      </c>
      <c r="E407">
        <v>32268</v>
      </c>
      <c r="F407" t="s">
        <v>276</v>
      </c>
      <c r="G407" t="s">
        <v>35</v>
      </c>
      <c r="H407">
        <v>4645</v>
      </c>
      <c r="I407" t="s">
        <v>315</v>
      </c>
    </row>
    <row r="408" spans="1:9" x14ac:dyDescent="0.25">
      <c r="A408">
        <v>70350</v>
      </c>
      <c r="B408" t="s">
        <v>187</v>
      </c>
      <c r="C408" t="s">
        <v>238</v>
      </c>
      <c r="D408">
        <v>12</v>
      </c>
      <c r="E408">
        <v>32268</v>
      </c>
      <c r="F408" t="s">
        <v>276</v>
      </c>
      <c r="G408" t="s">
        <v>35</v>
      </c>
      <c r="H408">
        <v>439</v>
      </c>
      <c r="I408" t="s">
        <v>316</v>
      </c>
    </row>
    <row r="409" spans="1:9" x14ac:dyDescent="0.25">
      <c r="A409">
        <v>70350</v>
      </c>
      <c r="B409" t="s">
        <v>187</v>
      </c>
      <c r="C409" t="s">
        <v>238</v>
      </c>
      <c r="D409">
        <v>12</v>
      </c>
      <c r="E409">
        <v>32268</v>
      </c>
      <c r="F409" t="s">
        <v>276</v>
      </c>
      <c r="G409" t="s">
        <v>35</v>
      </c>
      <c r="H409">
        <v>975</v>
      </c>
      <c r="I409" t="s">
        <v>317</v>
      </c>
    </row>
    <row r="410" spans="1:9" x14ac:dyDescent="0.25">
      <c r="A410">
        <v>70350</v>
      </c>
      <c r="B410" t="s">
        <v>187</v>
      </c>
      <c r="C410" t="s">
        <v>238</v>
      </c>
      <c r="D410">
        <v>12</v>
      </c>
      <c r="E410">
        <v>32268</v>
      </c>
      <c r="F410" t="s">
        <v>276</v>
      </c>
      <c r="G410" t="s">
        <v>35</v>
      </c>
      <c r="H410">
        <v>2045</v>
      </c>
      <c r="I410" t="s">
        <v>318</v>
      </c>
    </row>
    <row r="411" spans="1:9" x14ac:dyDescent="0.25">
      <c r="A411">
        <v>70350</v>
      </c>
      <c r="B411" t="s">
        <v>187</v>
      </c>
      <c r="C411" t="s">
        <v>238</v>
      </c>
      <c r="D411">
        <v>12</v>
      </c>
      <c r="E411">
        <v>32268</v>
      </c>
      <c r="F411" t="s">
        <v>276</v>
      </c>
      <c r="G411" t="s">
        <v>29</v>
      </c>
      <c r="H411">
        <v>2883</v>
      </c>
      <c r="I411" t="s">
        <v>319</v>
      </c>
    </row>
    <row r="412" spans="1:9" x14ac:dyDescent="0.25">
      <c r="A412">
        <v>70350</v>
      </c>
      <c r="B412" t="s">
        <v>187</v>
      </c>
      <c r="C412" t="s">
        <v>238</v>
      </c>
      <c r="D412">
        <v>12</v>
      </c>
      <c r="E412">
        <v>32268</v>
      </c>
      <c r="F412" t="s">
        <v>276</v>
      </c>
      <c r="G412" t="s">
        <v>36</v>
      </c>
      <c r="H412">
        <v>21794</v>
      </c>
      <c r="I412" t="s">
        <v>320</v>
      </c>
    </row>
    <row r="413" spans="1:9" x14ac:dyDescent="0.25">
      <c r="A413">
        <v>70350</v>
      </c>
      <c r="B413" t="s">
        <v>187</v>
      </c>
      <c r="C413" t="s">
        <v>238</v>
      </c>
      <c r="D413">
        <v>12</v>
      </c>
      <c r="E413">
        <v>32268</v>
      </c>
      <c r="F413" t="s">
        <v>278</v>
      </c>
      <c r="G413" t="s">
        <v>279</v>
      </c>
      <c r="H413">
        <v>25392</v>
      </c>
      <c r="I413" t="s">
        <v>321</v>
      </c>
    </row>
    <row r="414" spans="1:9" x14ac:dyDescent="0.25">
      <c r="A414">
        <v>70350</v>
      </c>
      <c r="B414" t="s">
        <v>187</v>
      </c>
      <c r="C414" t="s">
        <v>238</v>
      </c>
      <c r="D414">
        <v>12</v>
      </c>
      <c r="E414">
        <v>32268</v>
      </c>
      <c r="F414" t="s">
        <v>276</v>
      </c>
      <c r="G414" t="s">
        <v>29</v>
      </c>
      <c r="H414">
        <v>9765</v>
      </c>
      <c r="I414" t="s">
        <v>314</v>
      </c>
    </row>
    <row r="415" spans="1:9" x14ac:dyDescent="0.25">
      <c r="A415">
        <v>70350</v>
      </c>
      <c r="B415" t="s">
        <v>187</v>
      </c>
      <c r="C415" t="s">
        <v>238</v>
      </c>
      <c r="D415">
        <v>12</v>
      </c>
      <c r="E415">
        <v>32268</v>
      </c>
      <c r="F415" t="s">
        <v>276</v>
      </c>
      <c r="G415" t="s">
        <v>30</v>
      </c>
      <c r="H415">
        <v>9449</v>
      </c>
      <c r="I415" t="s">
        <v>289</v>
      </c>
    </row>
    <row r="416" spans="1:9" x14ac:dyDescent="0.25">
      <c r="A416">
        <v>70350</v>
      </c>
      <c r="B416" t="s">
        <v>187</v>
      </c>
      <c r="C416" t="s">
        <v>238</v>
      </c>
      <c r="D416">
        <v>12</v>
      </c>
      <c r="E416">
        <v>32268</v>
      </c>
      <c r="F416" t="s">
        <v>276</v>
      </c>
      <c r="G416" t="s">
        <v>35</v>
      </c>
      <c r="H416">
        <v>5015</v>
      </c>
      <c r="I416" t="s">
        <v>323</v>
      </c>
    </row>
    <row r="417" spans="1:9" x14ac:dyDescent="0.25">
      <c r="A417">
        <v>70350</v>
      </c>
      <c r="B417" t="s">
        <v>187</v>
      </c>
      <c r="C417" t="s">
        <v>238</v>
      </c>
      <c r="D417">
        <v>12</v>
      </c>
      <c r="E417">
        <v>32268</v>
      </c>
      <c r="F417" t="s">
        <v>276</v>
      </c>
      <c r="G417" t="s">
        <v>35</v>
      </c>
      <c r="H417">
        <v>263</v>
      </c>
      <c r="I417" t="s">
        <v>290</v>
      </c>
    </row>
    <row r="418" spans="1:9" x14ac:dyDescent="0.25">
      <c r="A418">
        <v>70350</v>
      </c>
      <c r="B418" t="s">
        <v>187</v>
      </c>
      <c r="C418" t="s">
        <v>238</v>
      </c>
      <c r="D418">
        <v>12</v>
      </c>
      <c r="E418">
        <v>32268</v>
      </c>
      <c r="F418" t="s">
        <v>276</v>
      </c>
      <c r="G418" t="s">
        <v>35</v>
      </c>
      <c r="H418">
        <v>3398</v>
      </c>
      <c r="I418" t="s">
        <v>291</v>
      </c>
    </row>
    <row r="419" spans="1:9" x14ac:dyDescent="0.25">
      <c r="A419">
        <v>70350</v>
      </c>
      <c r="B419" t="s">
        <v>187</v>
      </c>
      <c r="C419" t="s">
        <v>238</v>
      </c>
      <c r="D419">
        <v>12</v>
      </c>
      <c r="E419">
        <v>32268</v>
      </c>
      <c r="F419" t="s">
        <v>276</v>
      </c>
      <c r="G419" t="s">
        <v>35</v>
      </c>
      <c r="H419">
        <v>19514</v>
      </c>
      <c r="I419" t="s">
        <v>301</v>
      </c>
    </row>
    <row r="420" spans="1:9" x14ac:dyDescent="0.25">
      <c r="A420">
        <v>70350</v>
      </c>
      <c r="B420" t="s">
        <v>187</v>
      </c>
      <c r="C420" t="s">
        <v>238</v>
      </c>
      <c r="D420">
        <v>12</v>
      </c>
      <c r="E420">
        <v>32268</v>
      </c>
      <c r="F420" t="s">
        <v>276</v>
      </c>
      <c r="G420" t="s">
        <v>35</v>
      </c>
      <c r="H420">
        <v>495</v>
      </c>
      <c r="I420" t="s">
        <v>292</v>
      </c>
    </row>
    <row r="421" spans="1:9" x14ac:dyDescent="0.25">
      <c r="A421">
        <v>70350</v>
      </c>
      <c r="B421" t="s">
        <v>187</v>
      </c>
      <c r="C421" t="s">
        <v>238</v>
      </c>
      <c r="D421">
        <v>12</v>
      </c>
      <c r="E421">
        <v>32268</v>
      </c>
      <c r="F421" t="s">
        <v>276</v>
      </c>
      <c r="G421" t="s">
        <v>35</v>
      </c>
      <c r="H421">
        <v>1758</v>
      </c>
      <c r="I421" t="s">
        <v>293</v>
      </c>
    </row>
    <row r="422" spans="1:9" x14ac:dyDescent="0.25">
      <c r="A422">
        <v>70350</v>
      </c>
      <c r="B422" t="s">
        <v>187</v>
      </c>
      <c r="C422" t="s">
        <v>238</v>
      </c>
      <c r="D422">
        <v>12</v>
      </c>
      <c r="E422">
        <v>32268</v>
      </c>
      <c r="F422" t="s">
        <v>276</v>
      </c>
      <c r="G422" t="s">
        <v>37</v>
      </c>
      <c r="H422">
        <v>27893</v>
      </c>
      <c r="I422" t="s">
        <v>294</v>
      </c>
    </row>
    <row r="423" spans="1:9" x14ac:dyDescent="0.25">
      <c r="A423">
        <v>70350</v>
      </c>
      <c r="B423" t="s">
        <v>187</v>
      </c>
      <c r="C423" t="s">
        <v>238</v>
      </c>
      <c r="D423">
        <v>12</v>
      </c>
      <c r="E423">
        <v>32268</v>
      </c>
      <c r="F423" t="s">
        <v>276</v>
      </c>
      <c r="G423" t="s">
        <v>35</v>
      </c>
      <c r="H423">
        <v>3742</v>
      </c>
      <c r="I423" t="s">
        <v>295</v>
      </c>
    </row>
    <row r="424" spans="1:9" x14ac:dyDescent="0.25">
      <c r="A424">
        <v>70350</v>
      </c>
      <c r="B424" t="s">
        <v>187</v>
      </c>
      <c r="C424" t="s">
        <v>238</v>
      </c>
      <c r="D424">
        <v>12</v>
      </c>
      <c r="E424">
        <v>32268</v>
      </c>
      <c r="F424" t="s">
        <v>276</v>
      </c>
      <c r="G424" t="s">
        <v>37</v>
      </c>
      <c r="H424">
        <v>1238</v>
      </c>
      <c r="I424" t="s">
        <v>326</v>
      </c>
    </row>
    <row r="425" spans="1:9" x14ac:dyDescent="0.25">
      <c r="A425">
        <v>70350</v>
      </c>
      <c r="B425" t="s">
        <v>187</v>
      </c>
      <c r="C425" t="s">
        <v>238</v>
      </c>
      <c r="D425">
        <v>12</v>
      </c>
      <c r="E425">
        <v>32268</v>
      </c>
      <c r="F425" t="s">
        <v>276</v>
      </c>
      <c r="G425" t="s">
        <v>37</v>
      </c>
      <c r="H425">
        <v>34807</v>
      </c>
      <c r="I425" t="s">
        <v>296</v>
      </c>
    </row>
    <row r="426" spans="1:9" x14ac:dyDescent="0.25">
      <c r="A426">
        <v>70350</v>
      </c>
      <c r="B426" t="s">
        <v>187</v>
      </c>
      <c r="C426" t="s">
        <v>238</v>
      </c>
      <c r="D426">
        <v>12</v>
      </c>
      <c r="E426">
        <v>32268</v>
      </c>
      <c r="F426" t="s">
        <v>276</v>
      </c>
      <c r="G426" t="s">
        <v>36</v>
      </c>
      <c r="H426">
        <v>22596</v>
      </c>
      <c r="I426" t="s">
        <v>297</v>
      </c>
    </row>
    <row r="427" spans="1:9" x14ac:dyDescent="0.25">
      <c r="A427">
        <v>70350</v>
      </c>
      <c r="B427" t="s">
        <v>187</v>
      </c>
      <c r="C427" t="s">
        <v>238</v>
      </c>
      <c r="D427">
        <v>12</v>
      </c>
      <c r="E427">
        <v>32268</v>
      </c>
      <c r="F427" t="s">
        <v>278</v>
      </c>
      <c r="G427" t="s">
        <v>299</v>
      </c>
      <c r="H427">
        <v>218</v>
      </c>
      <c r="I427" t="s">
        <v>300</v>
      </c>
    </row>
    <row r="428" spans="1:9" x14ac:dyDescent="0.25">
      <c r="A428">
        <v>70350</v>
      </c>
      <c r="B428" t="s">
        <v>187</v>
      </c>
      <c r="C428" t="s">
        <v>238</v>
      </c>
      <c r="D428">
        <v>12</v>
      </c>
      <c r="E428">
        <v>32268</v>
      </c>
      <c r="F428" t="s">
        <v>276</v>
      </c>
      <c r="G428" t="s">
        <v>33</v>
      </c>
      <c r="H428">
        <v>39459</v>
      </c>
      <c r="I428" t="s">
        <v>302</v>
      </c>
    </row>
    <row r="429" spans="1:9" x14ac:dyDescent="0.25">
      <c r="A429">
        <v>70350</v>
      </c>
      <c r="B429" t="s">
        <v>187</v>
      </c>
      <c r="C429" t="s">
        <v>238</v>
      </c>
      <c r="D429">
        <v>12</v>
      </c>
      <c r="E429">
        <v>32268</v>
      </c>
      <c r="F429" t="s">
        <v>276</v>
      </c>
      <c r="G429" t="s">
        <v>29</v>
      </c>
      <c r="H429">
        <v>10886</v>
      </c>
      <c r="I429" t="s">
        <v>303</v>
      </c>
    </row>
    <row r="430" spans="1:9" x14ac:dyDescent="0.25">
      <c r="A430">
        <v>70350</v>
      </c>
      <c r="B430" t="s">
        <v>187</v>
      </c>
      <c r="C430" t="s">
        <v>238</v>
      </c>
      <c r="D430">
        <v>12</v>
      </c>
      <c r="E430">
        <v>32268</v>
      </c>
      <c r="F430" t="s">
        <v>276</v>
      </c>
      <c r="G430" t="s">
        <v>29</v>
      </c>
      <c r="H430">
        <v>51886</v>
      </c>
      <c r="I430" t="s">
        <v>304</v>
      </c>
    </row>
    <row r="431" spans="1:9" x14ac:dyDescent="0.25">
      <c r="A431">
        <v>70350</v>
      </c>
      <c r="B431" t="s">
        <v>187</v>
      </c>
      <c r="C431" t="s">
        <v>238</v>
      </c>
      <c r="D431">
        <v>12</v>
      </c>
      <c r="E431">
        <v>32268</v>
      </c>
      <c r="F431" t="s">
        <v>276</v>
      </c>
      <c r="G431" t="s">
        <v>35</v>
      </c>
      <c r="H431">
        <v>72168</v>
      </c>
      <c r="I431" t="s">
        <v>305</v>
      </c>
    </row>
    <row r="432" spans="1:9" x14ac:dyDescent="0.25">
      <c r="A432">
        <v>70350</v>
      </c>
      <c r="B432" t="s">
        <v>187</v>
      </c>
      <c r="C432" t="s">
        <v>238</v>
      </c>
      <c r="D432">
        <v>12</v>
      </c>
      <c r="E432">
        <v>32268</v>
      </c>
      <c r="F432" t="s">
        <v>276</v>
      </c>
      <c r="G432" t="s">
        <v>29</v>
      </c>
      <c r="H432">
        <v>5114</v>
      </c>
      <c r="I432" t="s">
        <v>306</v>
      </c>
    </row>
    <row r="433" spans="1:9" x14ac:dyDescent="0.25">
      <c r="A433">
        <v>70350</v>
      </c>
      <c r="B433" t="s">
        <v>187</v>
      </c>
      <c r="C433" t="s">
        <v>238</v>
      </c>
      <c r="D433">
        <v>12</v>
      </c>
      <c r="E433">
        <v>32268</v>
      </c>
      <c r="F433" t="s">
        <v>276</v>
      </c>
      <c r="G433" t="s">
        <v>29</v>
      </c>
      <c r="H433">
        <v>27571</v>
      </c>
      <c r="I433" t="s">
        <v>307</v>
      </c>
    </row>
    <row r="434" spans="1:9" x14ac:dyDescent="0.25">
      <c r="A434">
        <v>70350</v>
      </c>
      <c r="B434" t="s">
        <v>187</v>
      </c>
      <c r="C434" t="s">
        <v>238</v>
      </c>
      <c r="D434">
        <v>12</v>
      </c>
      <c r="E434">
        <v>32268</v>
      </c>
      <c r="F434" t="s">
        <v>276</v>
      </c>
      <c r="G434" t="s">
        <v>29</v>
      </c>
      <c r="H434">
        <v>1483</v>
      </c>
      <c r="I434" t="s">
        <v>308</v>
      </c>
    </row>
    <row r="435" spans="1:9" x14ac:dyDescent="0.25">
      <c r="A435">
        <v>70350</v>
      </c>
      <c r="B435" t="s">
        <v>187</v>
      </c>
      <c r="C435" t="s">
        <v>238</v>
      </c>
      <c r="D435">
        <v>12</v>
      </c>
      <c r="E435">
        <v>32268</v>
      </c>
      <c r="F435" t="s">
        <v>276</v>
      </c>
      <c r="G435" t="s">
        <v>34</v>
      </c>
      <c r="H435">
        <v>1191</v>
      </c>
      <c r="I435" t="s">
        <v>309</v>
      </c>
    </row>
    <row r="436" spans="1:9" x14ac:dyDescent="0.25">
      <c r="A436">
        <v>70350</v>
      </c>
      <c r="B436" t="s">
        <v>187</v>
      </c>
      <c r="C436" t="s">
        <v>238</v>
      </c>
      <c r="D436">
        <v>12</v>
      </c>
      <c r="E436">
        <v>32268</v>
      </c>
      <c r="F436" t="s">
        <v>276</v>
      </c>
      <c r="G436" t="s">
        <v>29</v>
      </c>
      <c r="H436">
        <v>36164</v>
      </c>
      <c r="I436" t="s">
        <v>310</v>
      </c>
    </row>
    <row r="437" spans="1:9" x14ac:dyDescent="0.25">
      <c r="A437">
        <v>70350</v>
      </c>
      <c r="B437" t="s">
        <v>187</v>
      </c>
      <c r="C437" t="s">
        <v>238</v>
      </c>
      <c r="D437">
        <v>12</v>
      </c>
      <c r="E437">
        <v>32268</v>
      </c>
      <c r="F437" t="s">
        <v>276</v>
      </c>
      <c r="G437" t="s">
        <v>34</v>
      </c>
      <c r="H437">
        <v>10700</v>
      </c>
      <c r="I437" t="s">
        <v>311</v>
      </c>
    </row>
    <row r="438" spans="1:9" x14ac:dyDescent="0.25">
      <c r="A438">
        <v>70350</v>
      </c>
      <c r="B438" t="s">
        <v>187</v>
      </c>
      <c r="C438" t="s">
        <v>238</v>
      </c>
      <c r="D438">
        <v>12</v>
      </c>
      <c r="E438">
        <v>32268</v>
      </c>
      <c r="F438" t="s">
        <v>276</v>
      </c>
      <c r="G438" t="s">
        <v>29</v>
      </c>
      <c r="H438">
        <v>5211</v>
      </c>
      <c r="I438" t="s">
        <v>312</v>
      </c>
    </row>
    <row r="439" spans="1:9" x14ac:dyDescent="0.25">
      <c r="A439">
        <v>70350</v>
      </c>
      <c r="B439" t="s">
        <v>187</v>
      </c>
      <c r="C439" t="s">
        <v>238</v>
      </c>
      <c r="D439">
        <v>12</v>
      </c>
      <c r="E439">
        <v>32268</v>
      </c>
      <c r="F439" t="s">
        <v>276</v>
      </c>
      <c r="G439" t="s">
        <v>32</v>
      </c>
      <c r="H439">
        <v>57494</v>
      </c>
      <c r="I439" t="s">
        <v>313</v>
      </c>
    </row>
    <row r="440" spans="1:9" x14ac:dyDescent="0.25">
      <c r="A440">
        <v>70350</v>
      </c>
      <c r="B440" t="s">
        <v>187</v>
      </c>
      <c r="C440" t="s">
        <v>238</v>
      </c>
      <c r="D440">
        <v>12</v>
      </c>
      <c r="E440">
        <v>32268</v>
      </c>
      <c r="F440" t="s">
        <v>278</v>
      </c>
      <c r="G440" t="s">
        <v>279</v>
      </c>
      <c r="H440">
        <v>739745</v>
      </c>
      <c r="I440" t="s">
        <v>280</v>
      </c>
    </row>
    <row r="441" spans="1:9" x14ac:dyDescent="0.25">
      <c r="A441">
        <v>70350</v>
      </c>
      <c r="B441" t="s">
        <v>187</v>
      </c>
      <c r="C441" t="s">
        <v>238</v>
      </c>
      <c r="D441">
        <v>12</v>
      </c>
      <c r="E441">
        <v>32268</v>
      </c>
      <c r="F441" t="s">
        <v>278</v>
      </c>
      <c r="G441" t="s">
        <v>281</v>
      </c>
      <c r="H441">
        <v>19182</v>
      </c>
      <c r="I441" t="s">
        <v>282</v>
      </c>
    </row>
    <row r="442" spans="1:9" x14ac:dyDescent="0.25">
      <c r="A442">
        <v>70350</v>
      </c>
      <c r="B442" t="s">
        <v>187</v>
      </c>
      <c r="C442" t="s">
        <v>238</v>
      </c>
      <c r="D442">
        <v>12</v>
      </c>
      <c r="E442">
        <v>32268</v>
      </c>
      <c r="F442" t="s">
        <v>278</v>
      </c>
      <c r="G442" t="s">
        <v>279</v>
      </c>
      <c r="H442">
        <v>-28525</v>
      </c>
      <c r="I442" t="s">
        <v>283</v>
      </c>
    </row>
    <row r="443" spans="1:9" x14ac:dyDescent="0.25">
      <c r="A443">
        <v>70350</v>
      </c>
      <c r="B443" t="s">
        <v>187</v>
      </c>
      <c r="C443" t="s">
        <v>238</v>
      </c>
      <c r="D443">
        <v>12</v>
      </c>
      <c r="E443">
        <v>32268</v>
      </c>
      <c r="F443" t="s">
        <v>276</v>
      </c>
      <c r="G443" t="s">
        <v>30</v>
      </c>
      <c r="H443">
        <v>48790</v>
      </c>
      <c r="I443" t="s">
        <v>284</v>
      </c>
    </row>
    <row r="444" spans="1:9" x14ac:dyDescent="0.25">
      <c r="A444">
        <v>70350</v>
      </c>
      <c r="B444" t="s">
        <v>187</v>
      </c>
      <c r="C444" t="s">
        <v>238</v>
      </c>
      <c r="D444">
        <v>12</v>
      </c>
      <c r="E444">
        <v>32268</v>
      </c>
      <c r="F444" t="s">
        <v>276</v>
      </c>
      <c r="G444" t="s">
        <v>35</v>
      </c>
      <c r="H444">
        <v>7769</v>
      </c>
      <c r="I444" t="s">
        <v>285</v>
      </c>
    </row>
    <row r="445" spans="1:9" x14ac:dyDescent="0.25">
      <c r="A445">
        <v>70350</v>
      </c>
      <c r="B445" t="s">
        <v>187</v>
      </c>
      <c r="C445" t="s">
        <v>238</v>
      </c>
      <c r="D445">
        <v>12</v>
      </c>
      <c r="E445">
        <v>32268</v>
      </c>
      <c r="F445" t="s">
        <v>276</v>
      </c>
      <c r="G445" t="s">
        <v>31</v>
      </c>
      <c r="H445">
        <v>174049</v>
      </c>
      <c r="I445" t="s">
        <v>286</v>
      </c>
    </row>
    <row r="446" spans="1:9" x14ac:dyDescent="0.25">
      <c r="A446">
        <v>70350</v>
      </c>
      <c r="B446" t="s">
        <v>187</v>
      </c>
      <c r="C446" t="s">
        <v>238</v>
      </c>
      <c r="D446">
        <v>12</v>
      </c>
      <c r="E446">
        <v>32268</v>
      </c>
      <c r="F446" t="s">
        <v>276</v>
      </c>
      <c r="G446" t="s">
        <v>33</v>
      </c>
      <c r="H446">
        <v>0</v>
      </c>
      <c r="I446" t="s">
        <v>322</v>
      </c>
    </row>
    <row r="447" spans="1:9" x14ac:dyDescent="0.25">
      <c r="A447">
        <v>70350</v>
      </c>
      <c r="B447" t="s">
        <v>187</v>
      </c>
      <c r="C447" t="s">
        <v>238</v>
      </c>
      <c r="D447">
        <v>12</v>
      </c>
      <c r="E447">
        <v>32268</v>
      </c>
      <c r="F447" t="s">
        <v>276</v>
      </c>
      <c r="G447" t="s">
        <v>31</v>
      </c>
      <c r="H447">
        <v>1095</v>
      </c>
      <c r="I447" t="s">
        <v>288</v>
      </c>
    </row>
    <row r="448" spans="1:9" x14ac:dyDescent="0.25">
      <c r="A448">
        <v>70352</v>
      </c>
      <c r="B448" t="s">
        <v>189</v>
      </c>
      <c r="C448" t="s">
        <v>238</v>
      </c>
      <c r="D448">
        <v>12</v>
      </c>
      <c r="E448">
        <v>133465</v>
      </c>
      <c r="F448" t="s">
        <v>276</v>
      </c>
      <c r="G448" t="s">
        <v>33</v>
      </c>
      <c r="H448">
        <v>0</v>
      </c>
      <c r="I448" t="s">
        <v>324</v>
      </c>
    </row>
    <row r="449" spans="1:9" x14ac:dyDescent="0.25">
      <c r="A449">
        <v>70352</v>
      </c>
      <c r="B449" t="s">
        <v>189</v>
      </c>
      <c r="C449" t="s">
        <v>238</v>
      </c>
      <c r="D449">
        <v>12</v>
      </c>
      <c r="E449">
        <v>133465</v>
      </c>
      <c r="F449" t="s">
        <v>278</v>
      </c>
      <c r="G449" t="s">
        <v>279</v>
      </c>
      <c r="H449">
        <v>589288</v>
      </c>
      <c r="I449" t="s">
        <v>280</v>
      </c>
    </row>
    <row r="450" spans="1:9" x14ac:dyDescent="0.25">
      <c r="A450">
        <v>70352</v>
      </c>
      <c r="B450" t="s">
        <v>189</v>
      </c>
      <c r="C450" t="s">
        <v>238</v>
      </c>
      <c r="D450">
        <v>12</v>
      </c>
      <c r="E450">
        <v>133465</v>
      </c>
      <c r="F450" t="s">
        <v>278</v>
      </c>
      <c r="G450" t="s">
        <v>281</v>
      </c>
      <c r="H450">
        <v>16924</v>
      </c>
      <c r="I450" t="s">
        <v>282</v>
      </c>
    </row>
    <row r="451" spans="1:9" x14ac:dyDescent="0.25">
      <c r="A451">
        <v>70352</v>
      </c>
      <c r="B451" t="s">
        <v>189</v>
      </c>
      <c r="C451" t="s">
        <v>238</v>
      </c>
      <c r="D451">
        <v>12</v>
      </c>
      <c r="E451">
        <v>133465</v>
      </c>
      <c r="F451" t="s">
        <v>278</v>
      </c>
      <c r="G451" t="s">
        <v>279</v>
      </c>
      <c r="H451">
        <v>-39868</v>
      </c>
      <c r="I451" t="s">
        <v>283</v>
      </c>
    </row>
    <row r="452" spans="1:9" x14ac:dyDescent="0.25">
      <c r="A452">
        <v>70352</v>
      </c>
      <c r="B452" t="s">
        <v>189</v>
      </c>
      <c r="C452" t="s">
        <v>238</v>
      </c>
      <c r="D452">
        <v>12</v>
      </c>
      <c r="E452">
        <v>133465</v>
      </c>
      <c r="F452" t="s">
        <v>276</v>
      </c>
      <c r="G452" t="s">
        <v>30</v>
      </c>
      <c r="H452">
        <v>91095</v>
      </c>
      <c r="I452" t="s">
        <v>284</v>
      </c>
    </row>
    <row r="453" spans="1:9" x14ac:dyDescent="0.25">
      <c r="A453">
        <v>70352</v>
      </c>
      <c r="B453" t="s">
        <v>189</v>
      </c>
      <c r="C453" t="s">
        <v>238</v>
      </c>
      <c r="D453">
        <v>12</v>
      </c>
      <c r="E453">
        <v>133465</v>
      </c>
      <c r="F453" t="s">
        <v>276</v>
      </c>
      <c r="G453" t="s">
        <v>35</v>
      </c>
      <c r="H453">
        <v>11976</v>
      </c>
      <c r="I453" t="s">
        <v>285</v>
      </c>
    </row>
    <row r="454" spans="1:9" x14ac:dyDescent="0.25">
      <c r="A454">
        <v>70352</v>
      </c>
      <c r="B454" t="s">
        <v>189</v>
      </c>
      <c r="C454" t="s">
        <v>238</v>
      </c>
      <c r="D454">
        <v>12</v>
      </c>
      <c r="E454">
        <v>133465</v>
      </c>
      <c r="F454" t="s">
        <v>276</v>
      </c>
      <c r="G454" t="s">
        <v>31</v>
      </c>
      <c r="H454">
        <v>88792</v>
      </c>
      <c r="I454" t="s">
        <v>286</v>
      </c>
    </row>
    <row r="455" spans="1:9" x14ac:dyDescent="0.25">
      <c r="A455">
        <v>70352</v>
      </c>
      <c r="B455" t="s">
        <v>189</v>
      </c>
      <c r="C455" t="s">
        <v>238</v>
      </c>
      <c r="D455">
        <v>12</v>
      </c>
      <c r="E455">
        <v>133465</v>
      </c>
      <c r="F455" t="s">
        <v>276</v>
      </c>
      <c r="G455" t="s">
        <v>31</v>
      </c>
      <c r="H455">
        <v>2811</v>
      </c>
      <c r="I455" t="s">
        <v>288</v>
      </c>
    </row>
    <row r="456" spans="1:9" x14ac:dyDescent="0.25">
      <c r="A456">
        <v>70352</v>
      </c>
      <c r="B456" t="s">
        <v>189</v>
      </c>
      <c r="C456" t="s">
        <v>238</v>
      </c>
      <c r="D456">
        <v>12</v>
      </c>
      <c r="E456">
        <v>133465</v>
      </c>
      <c r="F456" t="s">
        <v>276</v>
      </c>
      <c r="G456" t="s">
        <v>30</v>
      </c>
      <c r="H456">
        <v>68742</v>
      </c>
      <c r="I456" t="s">
        <v>289</v>
      </c>
    </row>
    <row r="457" spans="1:9" x14ac:dyDescent="0.25">
      <c r="A457">
        <v>70352</v>
      </c>
      <c r="B457" t="s">
        <v>189</v>
      </c>
      <c r="C457" t="s">
        <v>238</v>
      </c>
      <c r="D457">
        <v>12</v>
      </c>
      <c r="E457">
        <v>133465</v>
      </c>
      <c r="F457" t="s">
        <v>276</v>
      </c>
      <c r="G457" t="s">
        <v>35</v>
      </c>
      <c r="H457">
        <v>9782</v>
      </c>
      <c r="I457" t="s">
        <v>323</v>
      </c>
    </row>
    <row r="458" spans="1:9" x14ac:dyDescent="0.25">
      <c r="A458">
        <v>70352</v>
      </c>
      <c r="B458" t="s">
        <v>189</v>
      </c>
      <c r="C458" t="s">
        <v>238</v>
      </c>
      <c r="D458">
        <v>12</v>
      </c>
      <c r="E458">
        <v>133465</v>
      </c>
      <c r="F458" t="s">
        <v>276</v>
      </c>
      <c r="G458" t="s">
        <v>35</v>
      </c>
      <c r="H458">
        <v>582</v>
      </c>
      <c r="I458" t="s">
        <v>290</v>
      </c>
    </row>
    <row r="459" spans="1:9" x14ac:dyDescent="0.25">
      <c r="A459">
        <v>70352</v>
      </c>
      <c r="B459" t="s">
        <v>189</v>
      </c>
      <c r="C459" t="s">
        <v>238</v>
      </c>
      <c r="D459">
        <v>12</v>
      </c>
      <c r="E459">
        <v>133465</v>
      </c>
      <c r="F459" t="s">
        <v>276</v>
      </c>
      <c r="G459" t="s">
        <v>35</v>
      </c>
      <c r="H459">
        <v>2445</v>
      </c>
      <c r="I459" t="s">
        <v>291</v>
      </c>
    </row>
    <row r="460" spans="1:9" x14ac:dyDescent="0.25">
      <c r="A460">
        <v>70352</v>
      </c>
      <c r="B460" t="s">
        <v>189</v>
      </c>
      <c r="C460" t="s">
        <v>238</v>
      </c>
      <c r="D460">
        <v>12</v>
      </c>
      <c r="E460">
        <v>133465</v>
      </c>
      <c r="F460" t="s">
        <v>276</v>
      </c>
      <c r="G460" t="s">
        <v>35</v>
      </c>
      <c r="H460">
        <v>15813</v>
      </c>
      <c r="I460" t="s">
        <v>301</v>
      </c>
    </row>
    <row r="461" spans="1:9" x14ac:dyDescent="0.25">
      <c r="A461">
        <v>70352</v>
      </c>
      <c r="B461" t="s">
        <v>189</v>
      </c>
      <c r="C461" t="s">
        <v>238</v>
      </c>
      <c r="D461">
        <v>12</v>
      </c>
      <c r="E461">
        <v>133465</v>
      </c>
      <c r="F461" t="s">
        <v>276</v>
      </c>
      <c r="G461" t="s">
        <v>35</v>
      </c>
      <c r="H461">
        <v>86</v>
      </c>
      <c r="I461" t="s">
        <v>292</v>
      </c>
    </row>
    <row r="462" spans="1:9" x14ac:dyDescent="0.25">
      <c r="A462">
        <v>70352</v>
      </c>
      <c r="B462" t="s">
        <v>189</v>
      </c>
      <c r="C462" t="s">
        <v>238</v>
      </c>
      <c r="D462">
        <v>12</v>
      </c>
      <c r="E462">
        <v>133465</v>
      </c>
      <c r="F462" t="s">
        <v>276</v>
      </c>
      <c r="G462" t="s">
        <v>35</v>
      </c>
      <c r="H462">
        <v>3018</v>
      </c>
      <c r="I462" t="s">
        <v>293</v>
      </c>
    </row>
    <row r="463" spans="1:9" x14ac:dyDescent="0.25">
      <c r="A463">
        <v>70352</v>
      </c>
      <c r="B463" t="s">
        <v>189</v>
      </c>
      <c r="C463" t="s">
        <v>238</v>
      </c>
      <c r="D463">
        <v>12</v>
      </c>
      <c r="E463">
        <v>133465</v>
      </c>
      <c r="F463" t="s">
        <v>276</v>
      </c>
      <c r="G463" t="s">
        <v>37</v>
      </c>
      <c r="H463">
        <v>12313</v>
      </c>
      <c r="I463" t="s">
        <v>294</v>
      </c>
    </row>
    <row r="464" spans="1:9" x14ac:dyDescent="0.25">
      <c r="A464">
        <v>70352</v>
      </c>
      <c r="B464" t="s">
        <v>189</v>
      </c>
      <c r="C464" t="s">
        <v>238</v>
      </c>
      <c r="D464">
        <v>12</v>
      </c>
      <c r="E464">
        <v>133465</v>
      </c>
      <c r="F464" t="s">
        <v>276</v>
      </c>
      <c r="G464" t="s">
        <v>35</v>
      </c>
      <c r="H464">
        <v>4154</v>
      </c>
      <c r="I464" t="s">
        <v>295</v>
      </c>
    </row>
    <row r="465" spans="1:9" x14ac:dyDescent="0.25">
      <c r="A465">
        <v>70352</v>
      </c>
      <c r="B465" t="s">
        <v>189</v>
      </c>
      <c r="C465" t="s">
        <v>238</v>
      </c>
      <c r="D465">
        <v>12</v>
      </c>
      <c r="E465">
        <v>133465</v>
      </c>
      <c r="F465" t="s">
        <v>276</v>
      </c>
      <c r="G465" t="s">
        <v>37</v>
      </c>
      <c r="H465">
        <v>77</v>
      </c>
      <c r="I465" t="s">
        <v>325</v>
      </c>
    </row>
    <row r="466" spans="1:9" x14ac:dyDescent="0.25">
      <c r="A466">
        <v>70352</v>
      </c>
      <c r="B466" t="s">
        <v>189</v>
      </c>
      <c r="C466" t="s">
        <v>238</v>
      </c>
      <c r="D466">
        <v>12</v>
      </c>
      <c r="E466">
        <v>133465</v>
      </c>
      <c r="F466" t="s">
        <v>276</v>
      </c>
      <c r="G466" t="s">
        <v>37</v>
      </c>
      <c r="H466">
        <v>16699</v>
      </c>
      <c r="I466" t="s">
        <v>296</v>
      </c>
    </row>
    <row r="467" spans="1:9" x14ac:dyDescent="0.25">
      <c r="A467">
        <v>70352</v>
      </c>
      <c r="B467" t="s">
        <v>189</v>
      </c>
      <c r="C467" t="s">
        <v>238</v>
      </c>
      <c r="D467">
        <v>12</v>
      </c>
      <c r="E467">
        <v>133465</v>
      </c>
      <c r="F467" t="s">
        <v>276</v>
      </c>
      <c r="G467" t="s">
        <v>36</v>
      </c>
      <c r="H467">
        <v>44477</v>
      </c>
      <c r="I467" t="s">
        <v>297</v>
      </c>
    </row>
    <row r="468" spans="1:9" x14ac:dyDescent="0.25">
      <c r="A468">
        <v>70352</v>
      </c>
      <c r="B468" t="s">
        <v>189</v>
      </c>
      <c r="C468" t="s">
        <v>238</v>
      </c>
      <c r="D468">
        <v>12</v>
      </c>
      <c r="E468">
        <v>133465</v>
      </c>
      <c r="F468" t="s">
        <v>278</v>
      </c>
      <c r="G468" t="s">
        <v>279</v>
      </c>
      <c r="H468">
        <v>-751</v>
      </c>
      <c r="I468" t="s">
        <v>298</v>
      </c>
    </row>
    <row r="469" spans="1:9" x14ac:dyDescent="0.25">
      <c r="A469">
        <v>70352</v>
      </c>
      <c r="B469" t="s">
        <v>189</v>
      </c>
      <c r="C469" t="s">
        <v>238</v>
      </c>
      <c r="D469">
        <v>12</v>
      </c>
      <c r="E469">
        <v>133465</v>
      </c>
      <c r="F469" t="s">
        <v>278</v>
      </c>
      <c r="G469" t="s">
        <v>281</v>
      </c>
      <c r="H469">
        <v>212476</v>
      </c>
      <c r="I469" t="s">
        <v>329</v>
      </c>
    </row>
    <row r="470" spans="1:9" x14ac:dyDescent="0.25">
      <c r="A470">
        <v>70352</v>
      </c>
      <c r="B470" t="s">
        <v>189</v>
      </c>
      <c r="C470" t="s">
        <v>238</v>
      </c>
      <c r="D470">
        <v>12</v>
      </c>
      <c r="E470">
        <v>133465</v>
      </c>
      <c r="F470" t="s">
        <v>276</v>
      </c>
      <c r="G470" t="s">
        <v>33</v>
      </c>
      <c r="H470">
        <v>32333</v>
      </c>
      <c r="I470" t="s">
        <v>302</v>
      </c>
    </row>
    <row r="471" spans="1:9" x14ac:dyDescent="0.25">
      <c r="A471">
        <v>70352</v>
      </c>
      <c r="B471" t="s">
        <v>189</v>
      </c>
      <c r="C471" t="s">
        <v>238</v>
      </c>
      <c r="D471">
        <v>12</v>
      </c>
      <c r="E471">
        <v>133465</v>
      </c>
      <c r="F471" t="s">
        <v>276</v>
      </c>
      <c r="G471" t="s">
        <v>29</v>
      </c>
      <c r="H471">
        <v>567</v>
      </c>
      <c r="I471" t="s">
        <v>303</v>
      </c>
    </row>
    <row r="472" spans="1:9" x14ac:dyDescent="0.25">
      <c r="A472">
        <v>70352</v>
      </c>
      <c r="B472" t="s">
        <v>189</v>
      </c>
      <c r="C472" t="s">
        <v>238</v>
      </c>
      <c r="D472">
        <v>12</v>
      </c>
      <c r="E472">
        <v>133465</v>
      </c>
      <c r="F472" t="s">
        <v>276</v>
      </c>
      <c r="G472" t="s">
        <v>29</v>
      </c>
      <c r="H472">
        <v>34109</v>
      </c>
      <c r="I472" t="s">
        <v>304</v>
      </c>
    </row>
    <row r="473" spans="1:9" x14ac:dyDescent="0.25">
      <c r="A473">
        <v>70352</v>
      </c>
      <c r="B473" t="s">
        <v>189</v>
      </c>
      <c r="C473" t="s">
        <v>238</v>
      </c>
      <c r="D473">
        <v>12</v>
      </c>
      <c r="E473">
        <v>133465</v>
      </c>
      <c r="F473" t="s">
        <v>276</v>
      </c>
      <c r="G473" t="s">
        <v>35</v>
      </c>
      <c r="H473">
        <v>31093</v>
      </c>
      <c r="I473" t="s">
        <v>305</v>
      </c>
    </row>
    <row r="474" spans="1:9" x14ac:dyDescent="0.25">
      <c r="A474">
        <v>70352</v>
      </c>
      <c r="B474" t="s">
        <v>189</v>
      </c>
      <c r="C474" t="s">
        <v>238</v>
      </c>
      <c r="D474">
        <v>12</v>
      </c>
      <c r="E474">
        <v>133465</v>
      </c>
      <c r="F474" t="s">
        <v>276</v>
      </c>
      <c r="G474" t="s">
        <v>29</v>
      </c>
      <c r="H474">
        <v>2989</v>
      </c>
      <c r="I474" t="s">
        <v>306</v>
      </c>
    </row>
    <row r="475" spans="1:9" x14ac:dyDescent="0.25">
      <c r="A475">
        <v>70352</v>
      </c>
      <c r="B475" t="s">
        <v>189</v>
      </c>
      <c r="C475" t="s">
        <v>238</v>
      </c>
      <c r="D475">
        <v>12</v>
      </c>
      <c r="E475">
        <v>133465</v>
      </c>
      <c r="F475" t="s">
        <v>276</v>
      </c>
      <c r="G475" t="s">
        <v>29</v>
      </c>
      <c r="H475">
        <v>14572</v>
      </c>
      <c r="I475" t="s">
        <v>307</v>
      </c>
    </row>
    <row r="476" spans="1:9" x14ac:dyDescent="0.25">
      <c r="A476">
        <v>70352</v>
      </c>
      <c r="B476" t="s">
        <v>189</v>
      </c>
      <c r="C476" t="s">
        <v>238</v>
      </c>
      <c r="D476">
        <v>12</v>
      </c>
      <c r="E476">
        <v>133465</v>
      </c>
      <c r="F476" t="s">
        <v>276</v>
      </c>
      <c r="G476" t="s">
        <v>29</v>
      </c>
      <c r="H476">
        <v>11507</v>
      </c>
      <c r="I476" t="s">
        <v>308</v>
      </c>
    </row>
    <row r="477" spans="1:9" x14ac:dyDescent="0.25">
      <c r="A477">
        <v>70352</v>
      </c>
      <c r="B477" t="s">
        <v>189</v>
      </c>
      <c r="C477" t="s">
        <v>238</v>
      </c>
      <c r="D477">
        <v>12</v>
      </c>
      <c r="E477">
        <v>133465</v>
      </c>
      <c r="F477" t="s">
        <v>276</v>
      </c>
      <c r="G477" t="s">
        <v>34</v>
      </c>
      <c r="H477">
        <v>7002</v>
      </c>
      <c r="I477" t="s">
        <v>309</v>
      </c>
    </row>
    <row r="478" spans="1:9" x14ac:dyDescent="0.25">
      <c r="A478">
        <v>70352</v>
      </c>
      <c r="B478" t="s">
        <v>189</v>
      </c>
      <c r="C478" t="s">
        <v>238</v>
      </c>
      <c r="D478">
        <v>12</v>
      </c>
      <c r="E478">
        <v>133465</v>
      </c>
      <c r="F478" t="s">
        <v>276</v>
      </c>
      <c r="G478" t="s">
        <v>29</v>
      </c>
      <c r="H478">
        <v>31435</v>
      </c>
      <c r="I478" t="s">
        <v>310</v>
      </c>
    </row>
    <row r="479" spans="1:9" x14ac:dyDescent="0.25">
      <c r="A479">
        <v>70352</v>
      </c>
      <c r="B479" t="s">
        <v>189</v>
      </c>
      <c r="C479" t="s">
        <v>238</v>
      </c>
      <c r="D479">
        <v>12</v>
      </c>
      <c r="E479">
        <v>133465</v>
      </c>
      <c r="F479" t="s">
        <v>276</v>
      </c>
      <c r="G479" t="s">
        <v>34</v>
      </c>
      <c r="H479">
        <v>10700</v>
      </c>
      <c r="I479" t="s">
        <v>311</v>
      </c>
    </row>
    <row r="480" spans="1:9" x14ac:dyDescent="0.25">
      <c r="A480">
        <v>70352</v>
      </c>
      <c r="B480" t="s">
        <v>189</v>
      </c>
      <c r="C480" t="s">
        <v>238</v>
      </c>
      <c r="D480">
        <v>12</v>
      </c>
      <c r="E480">
        <v>133465</v>
      </c>
      <c r="F480" t="s">
        <v>276</v>
      </c>
      <c r="G480" t="s">
        <v>29</v>
      </c>
      <c r="H480">
        <v>6671</v>
      </c>
      <c r="I480" t="s">
        <v>312</v>
      </c>
    </row>
    <row r="481" spans="1:9" x14ac:dyDescent="0.25">
      <c r="A481">
        <v>70352</v>
      </c>
      <c r="B481" t="s">
        <v>189</v>
      </c>
      <c r="C481" t="s">
        <v>238</v>
      </c>
      <c r="D481">
        <v>12</v>
      </c>
      <c r="E481">
        <v>133465</v>
      </c>
      <c r="F481" t="s">
        <v>276</v>
      </c>
      <c r="G481" t="s">
        <v>32</v>
      </c>
      <c r="H481">
        <v>44771</v>
      </c>
      <c r="I481" t="s">
        <v>313</v>
      </c>
    </row>
    <row r="482" spans="1:9" x14ac:dyDescent="0.25">
      <c r="A482">
        <v>70352</v>
      </c>
      <c r="B482" t="s">
        <v>189</v>
      </c>
      <c r="C482" t="s">
        <v>238</v>
      </c>
      <c r="D482">
        <v>12</v>
      </c>
      <c r="E482">
        <v>133465</v>
      </c>
      <c r="F482" t="s">
        <v>276</v>
      </c>
      <c r="G482" t="s">
        <v>29</v>
      </c>
      <c r="H482">
        <v>7357</v>
      </c>
      <c r="I482" t="s">
        <v>314</v>
      </c>
    </row>
    <row r="483" spans="1:9" x14ac:dyDescent="0.25">
      <c r="A483">
        <v>70352</v>
      </c>
      <c r="B483" t="s">
        <v>189</v>
      </c>
      <c r="C483" t="s">
        <v>238</v>
      </c>
      <c r="D483">
        <v>12</v>
      </c>
      <c r="E483">
        <v>133465</v>
      </c>
      <c r="F483" t="s">
        <v>276</v>
      </c>
      <c r="G483" t="s">
        <v>35</v>
      </c>
      <c r="H483">
        <v>1420</v>
      </c>
      <c r="I483" t="s">
        <v>316</v>
      </c>
    </row>
    <row r="484" spans="1:9" x14ac:dyDescent="0.25">
      <c r="A484">
        <v>70352</v>
      </c>
      <c r="B484" t="s">
        <v>189</v>
      </c>
      <c r="C484" t="s">
        <v>238</v>
      </c>
      <c r="D484">
        <v>12</v>
      </c>
      <c r="E484">
        <v>133465</v>
      </c>
      <c r="F484" t="s">
        <v>276</v>
      </c>
      <c r="G484" t="s">
        <v>35</v>
      </c>
      <c r="H484">
        <v>1600</v>
      </c>
      <c r="I484" t="s">
        <v>317</v>
      </c>
    </row>
    <row r="485" spans="1:9" x14ac:dyDescent="0.25">
      <c r="A485">
        <v>70352</v>
      </c>
      <c r="B485" t="s">
        <v>189</v>
      </c>
      <c r="C485" t="s">
        <v>238</v>
      </c>
      <c r="D485">
        <v>12</v>
      </c>
      <c r="E485">
        <v>133465</v>
      </c>
      <c r="F485" t="s">
        <v>276</v>
      </c>
      <c r="G485" t="s">
        <v>35</v>
      </c>
      <c r="H485">
        <v>4683</v>
      </c>
      <c r="I485" t="s">
        <v>318</v>
      </c>
    </row>
    <row r="486" spans="1:9" x14ac:dyDescent="0.25">
      <c r="A486">
        <v>70352</v>
      </c>
      <c r="B486" t="s">
        <v>189</v>
      </c>
      <c r="C486" t="s">
        <v>238</v>
      </c>
      <c r="D486">
        <v>12</v>
      </c>
      <c r="E486">
        <v>133465</v>
      </c>
      <c r="F486" t="s">
        <v>276</v>
      </c>
      <c r="G486" t="s">
        <v>35</v>
      </c>
      <c r="H486">
        <v>184</v>
      </c>
      <c r="I486" t="s">
        <v>328</v>
      </c>
    </row>
    <row r="487" spans="1:9" x14ac:dyDescent="0.25">
      <c r="A487">
        <v>70352</v>
      </c>
      <c r="B487" t="s">
        <v>189</v>
      </c>
      <c r="C487" t="s">
        <v>238</v>
      </c>
      <c r="D487">
        <v>12</v>
      </c>
      <c r="E487">
        <v>133465</v>
      </c>
      <c r="F487" t="s">
        <v>276</v>
      </c>
      <c r="G487" t="s">
        <v>29</v>
      </c>
      <c r="H487">
        <v>23394</v>
      </c>
      <c r="I487" t="s">
        <v>319</v>
      </c>
    </row>
    <row r="488" spans="1:9" x14ac:dyDescent="0.25">
      <c r="A488">
        <v>70352</v>
      </c>
      <c r="B488" t="s">
        <v>189</v>
      </c>
      <c r="C488" t="s">
        <v>238</v>
      </c>
      <c r="D488">
        <v>12</v>
      </c>
      <c r="E488">
        <v>133465</v>
      </c>
      <c r="F488" t="s">
        <v>276</v>
      </c>
      <c r="G488" t="s">
        <v>36</v>
      </c>
      <c r="H488">
        <v>20465</v>
      </c>
      <c r="I488" t="s">
        <v>320</v>
      </c>
    </row>
    <row r="489" spans="1:9" x14ac:dyDescent="0.25">
      <c r="A489">
        <v>70352</v>
      </c>
      <c r="B489" t="s">
        <v>189</v>
      </c>
      <c r="C489" t="s">
        <v>238</v>
      </c>
      <c r="D489">
        <v>12</v>
      </c>
      <c r="E489">
        <v>133465</v>
      </c>
      <c r="F489" t="s">
        <v>278</v>
      </c>
      <c r="G489" t="s">
        <v>279</v>
      </c>
      <c r="H489">
        <v>15110</v>
      </c>
      <c r="I489" t="s">
        <v>321</v>
      </c>
    </row>
    <row r="490" spans="1:9" x14ac:dyDescent="0.25">
      <c r="A490">
        <v>70354</v>
      </c>
      <c r="B490" t="s">
        <v>191</v>
      </c>
      <c r="C490" t="s">
        <v>238</v>
      </c>
      <c r="D490">
        <v>12</v>
      </c>
      <c r="E490">
        <v>-26879</v>
      </c>
      <c r="F490" t="s">
        <v>276</v>
      </c>
      <c r="G490" t="s">
        <v>29</v>
      </c>
      <c r="H490">
        <v>8835</v>
      </c>
      <c r="I490" t="s">
        <v>319</v>
      </c>
    </row>
    <row r="491" spans="1:9" x14ac:dyDescent="0.25">
      <c r="A491">
        <v>70354</v>
      </c>
      <c r="B491" t="s">
        <v>191</v>
      </c>
      <c r="C491" t="s">
        <v>238</v>
      </c>
      <c r="D491">
        <v>12</v>
      </c>
      <c r="E491">
        <v>-26879</v>
      </c>
      <c r="F491" t="s">
        <v>276</v>
      </c>
      <c r="G491" t="s">
        <v>36</v>
      </c>
      <c r="H491">
        <v>37772</v>
      </c>
      <c r="I491" t="s">
        <v>320</v>
      </c>
    </row>
    <row r="492" spans="1:9" x14ac:dyDescent="0.25">
      <c r="A492">
        <v>70354</v>
      </c>
      <c r="B492" t="s">
        <v>191</v>
      </c>
      <c r="C492" t="s">
        <v>238</v>
      </c>
      <c r="D492">
        <v>12</v>
      </c>
      <c r="E492">
        <v>-26879</v>
      </c>
      <c r="F492" t="s">
        <v>278</v>
      </c>
      <c r="G492" t="s">
        <v>279</v>
      </c>
      <c r="H492">
        <v>91261</v>
      </c>
      <c r="I492" t="s">
        <v>321</v>
      </c>
    </row>
    <row r="493" spans="1:9" x14ac:dyDescent="0.25">
      <c r="A493">
        <v>70354</v>
      </c>
      <c r="B493" t="s">
        <v>191</v>
      </c>
      <c r="C493" t="s">
        <v>238</v>
      </c>
      <c r="D493">
        <v>12</v>
      </c>
      <c r="E493">
        <v>-26879</v>
      </c>
      <c r="F493" t="s">
        <v>276</v>
      </c>
      <c r="G493" t="s">
        <v>35</v>
      </c>
      <c r="H493">
        <v>4107</v>
      </c>
      <c r="I493" t="s">
        <v>318</v>
      </c>
    </row>
    <row r="494" spans="1:9" x14ac:dyDescent="0.25">
      <c r="A494">
        <v>70354</v>
      </c>
      <c r="B494" t="s">
        <v>191</v>
      </c>
      <c r="C494" t="s">
        <v>238</v>
      </c>
      <c r="D494">
        <v>12</v>
      </c>
      <c r="E494">
        <v>-26879</v>
      </c>
      <c r="F494" t="s">
        <v>276</v>
      </c>
      <c r="G494" t="s">
        <v>37</v>
      </c>
      <c r="H494">
        <v>21493</v>
      </c>
      <c r="I494" t="s">
        <v>296</v>
      </c>
    </row>
    <row r="495" spans="1:9" x14ac:dyDescent="0.25">
      <c r="A495">
        <v>70354</v>
      </c>
      <c r="B495" t="s">
        <v>191</v>
      </c>
      <c r="C495" t="s">
        <v>238</v>
      </c>
      <c r="D495">
        <v>12</v>
      </c>
      <c r="E495">
        <v>-26879</v>
      </c>
      <c r="F495" t="s">
        <v>276</v>
      </c>
      <c r="G495" t="s">
        <v>36</v>
      </c>
      <c r="H495">
        <v>62650</v>
      </c>
      <c r="I495" t="s">
        <v>297</v>
      </c>
    </row>
    <row r="496" spans="1:9" x14ac:dyDescent="0.25">
      <c r="A496">
        <v>70354</v>
      </c>
      <c r="B496" t="s">
        <v>191</v>
      </c>
      <c r="C496" t="s">
        <v>238</v>
      </c>
      <c r="D496">
        <v>12</v>
      </c>
      <c r="E496">
        <v>-26879</v>
      </c>
      <c r="F496" t="s">
        <v>278</v>
      </c>
      <c r="G496" t="s">
        <v>279</v>
      </c>
      <c r="H496">
        <v>-7653</v>
      </c>
      <c r="I496" t="s">
        <v>298</v>
      </c>
    </row>
    <row r="497" spans="1:9" x14ac:dyDescent="0.25">
      <c r="A497">
        <v>70354</v>
      </c>
      <c r="B497" t="s">
        <v>191</v>
      </c>
      <c r="C497" t="s">
        <v>238</v>
      </c>
      <c r="D497">
        <v>12</v>
      </c>
      <c r="E497">
        <v>-26879</v>
      </c>
      <c r="F497" t="s">
        <v>278</v>
      </c>
      <c r="G497" t="s">
        <v>299</v>
      </c>
      <c r="H497">
        <v>4610</v>
      </c>
      <c r="I497" t="s">
        <v>300</v>
      </c>
    </row>
    <row r="498" spans="1:9" x14ac:dyDescent="0.25">
      <c r="A498">
        <v>70354</v>
      </c>
      <c r="B498" t="s">
        <v>191</v>
      </c>
      <c r="C498" t="s">
        <v>238</v>
      </c>
      <c r="D498">
        <v>12</v>
      </c>
      <c r="E498">
        <v>-26879</v>
      </c>
      <c r="F498" t="s">
        <v>276</v>
      </c>
      <c r="G498" t="s">
        <v>33</v>
      </c>
      <c r="H498">
        <v>29669</v>
      </c>
      <c r="I498" t="s">
        <v>302</v>
      </c>
    </row>
    <row r="499" spans="1:9" x14ac:dyDescent="0.25">
      <c r="A499">
        <v>70354</v>
      </c>
      <c r="B499" t="s">
        <v>191</v>
      </c>
      <c r="C499" t="s">
        <v>238</v>
      </c>
      <c r="D499">
        <v>12</v>
      </c>
      <c r="E499">
        <v>-26879</v>
      </c>
      <c r="F499" t="s">
        <v>276</v>
      </c>
      <c r="G499" t="s">
        <v>29</v>
      </c>
      <c r="H499">
        <v>7045</v>
      </c>
      <c r="I499" t="s">
        <v>303</v>
      </c>
    </row>
    <row r="500" spans="1:9" x14ac:dyDescent="0.25">
      <c r="A500">
        <v>70354</v>
      </c>
      <c r="B500" t="s">
        <v>191</v>
      </c>
      <c r="C500" t="s">
        <v>238</v>
      </c>
      <c r="D500">
        <v>12</v>
      </c>
      <c r="E500">
        <v>-26879</v>
      </c>
      <c r="F500" t="s">
        <v>276</v>
      </c>
      <c r="G500" t="s">
        <v>29</v>
      </c>
      <c r="H500">
        <v>87113</v>
      </c>
      <c r="I500" t="s">
        <v>304</v>
      </c>
    </row>
    <row r="501" spans="1:9" x14ac:dyDescent="0.25">
      <c r="A501">
        <v>70354</v>
      </c>
      <c r="B501" t="s">
        <v>191</v>
      </c>
      <c r="C501" t="s">
        <v>238</v>
      </c>
      <c r="D501">
        <v>12</v>
      </c>
      <c r="E501">
        <v>-26879</v>
      </c>
      <c r="F501" t="s">
        <v>276</v>
      </c>
      <c r="G501" t="s">
        <v>35</v>
      </c>
      <c r="H501">
        <v>90306</v>
      </c>
      <c r="I501" t="s">
        <v>305</v>
      </c>
    </row>
    <row r="502" spans="1:9" x14ac:dyDescent="0.25">
      <c r="A502">
        <v>70354</v>
      </c>
      <c r="B502" t="s">
        <v>191</v>
      </c>
      <c r="C502" t="s">
        <v>238</v>
      </c>
      <c r="D502">
        <v>12</v>
      </c>
      <c r="E502">
        <v>-26879</v>
      </c>
      <c r="F502" t="s">
        <v>276</v>
      </c>
      <c r="G502" t="s">
        <v>29</v>
      </c>
      <c r="H502">
        <v>7560</v>
      </c>
      <c r="I502" t="s">
        <v>306</v>
      </c>
    </row>
    <row r="503" spans="1:9" x14ac:dyDescent="0.25">
      <c r="A503">
        <v>70354</v>
      </c>
      <c r="B503" t="s">
        <v>191</v>
      </c>
      <c r="C503" t="s">
        <v>238</v>
      </c>
      <c r="D503">
        <v>12</v>
      </c>
      <c r="E503">
        <v>-26879</v>
      </c>
      <c r="F503" t="s">
        <v>276</v>
      </c>
      <c r="G503" t="s">
        <v>29</v>
      </c>
      <c r="H503">
        <v>38693</v>
      </c>
      <c r="I503" t="s">
        <v>307</v>
      </c>
    </row>
    <row r="504" spans="1:9" x14ac:dyDescent="0.25">
      <c r="A504">
        <v>70354</v>
      </c>
      <c r="B504" t="s">
        <v>191</v>
      </c>
      <c r="C504" t="s">
        <v>238</v>
      </c>
      <c r="D504">
        <v>12</v>
      </c>
      <c r="E504">
        <v>-26879</v>
      </c>
      <c r="F504" t="s">
        <v>276</v>
      </c>
      <c r="G504" t="s">
        <v>29</v>
      </c>
      <c r="H504">
        <v>9695</v>
      </c>
      <c r="I504" t="s">
        <v>308</v>
      </c>
    </row>
    <row r="505" spans="1:9" x14ac:dyDescent="0.25">
      <c r="A505">
        <v>70354</v>
      </c>
      <c r="B505" t="s">
        <v>191</v>
      </c>
      <c r="C505" t="s">
        <v>238</v>
      </c>
      <c r="D505">
        <v>12</v>
      </c>
      <c r="E505">
        <v>-26879</v>
      </c>
      <c r="F505" t="s">
        <v>276</v>
      </c>
      <c r="G505" t="s">
        <v>29</v>
      </c>
      <c r="H505">
        <v>59201</v>
      </c>
      <c r="I505" t="s">
        <v>330</v>
      </c>
    </row>
    <row r="506" spans="1:9" x14ac:dyDescent="0.25">
      <c r="A506">
        <v>70354</v>
      </c>
      <c r="B506" t="s">
        <v>191</v>
      </c>
      <c r="C506" t="s">
        <v>238</v>
      </c>
      <c r="D506">
        <v>12</v>
      </c>
      <c r="E506">
        <v>-26879</v>
      </c>
      <c r="F506" t="s">
        <v>276</v>
      </c>
      <c r="G506" t="s">
        <v>34</v>
      </c>
      <c r="H506">
        <v>6197</v>
      </c>
      <c r="I506" t="s">
        <v>309</v>
      </c>
    </row>
    <row r="507" spans="1:9" x14ac:dyDescent="0.25">
      <c r="A507">
        <v>70354</v>
      </c>
      <c r="B507" t="s">
        <v>191</v>
      </c>
      <c r="C507" t="s">
        <v>238</v>
      </c>
      <c r="D507">
        <v>12</v>
      </c>
      <c r="E507">
        <v>-26879</v>
      </c>
      <c r="F507" t="s">
        <v>276</v>
      </c>
      <c r="G507" t="s">
        <v>29</v>
      </c>
      <c r="H507">
        <v>63727</v>
      </c>
      <c r="I507" t="s">
        <v>310</v>
      </c>
    </row>
    <row r="508" spans="1:9" x14ac:dyDescent="0.25">
      <c r="A508">
        <v>70354</v>
      </c>
      <c r="B508" t="s">
        <v>191</v>
      </c>
      <c r="C508" t="s">
        <v>238</v>
      </c>
      <c r="D508">
        <v>12</v>
      </c>
      <c r="E508">
        <v>-26879</v>
      </c>
      <c r="F508" t="s">
        <v>276</v>
      </c>
      <c r="G508" t="s">
        <v>34</v>
      </c>
      <c r="H508">
        <v>10700</v>
      </c>
      <c r="I508" t="s">
        <v>311</v>
      </c>
    </row>
    <row r="509" spans="1:9" x14ac:dyDescent="0.25">
      <c r="A509">
        <v>70354</v>
      </c>
      <c r="B509" t="s">
        <v>191</v>
      </c>
      <c r="C509" t="s">
        <v>238</v>
      </c>
      <c r="D509">
        <v>12</v>
      </c>
      <c r="E509">
        <v>-26879</v>
      </c>
      <c r="F509" t="s">
        <v>276</v>
      </c>
      <c r="G509" t="s">
        <v>29</v>
      </c>
      <c r="H509">
        <v>8567</v>
      </c>
      <c r="I509" t="s">
        <v>312</v>
      </c>
    </row>
    <row r="510" spans="1:9" x14ac:dyDescent="0.25">
      <c r="A510">
        <v>70354</v>
      </c>
      <c r="B510" t="s">
        <v>191</v>
      </c>
      <c r="C510" t="s">
        <v>238</v>
      </c>
      <c r="D510">
        <v>12</v>
      </c>
      <c r="E510">
        <v>-26879</v>
      </c>
      <c r="F510" t="s">
        <v>276</v>
      </c>
      <c r="G510" t="s">
        <v>32</v>
      </c>
      <c r="H510">
        <v>79981</v>
      </c>
      <c r="I510" t="s">
        <v>313</v>
      </c>
    </row>
    <row r="511" spans="1:9" x14ac:dyDescent="0.25">
      <c r="A511">
        <v>70354</v>
      </c>
      <c r="B511" t="s">
        <v>191</v>
      </c>
      <c r="C511" t="s">
        <v>238</v>
      </c>
      <c r="D511">
        <v>12</v>
      </c>
      <c r="E511">
        <v>-26879</v>
      </c>
      <c r="F511" t="s">
        <v>276</v>
      </c>
      <c r="G511" t="s">
        <v>29</v>
      </c>
      <c r="H511">
        <v>18622</v>
      </c>
      <c r="I511" t="s">
        <v>314</v>
      </c>
    </row>
    <row r="512" spans="1:9" x14ac:dyDescent="0.25">
      <c r="A512">
        <v>70354</v>
      </c>
      <c r="B512" t="s">
        <v>191</v>
      </c>
      <c r="C512" t="s">
        <v>238</v>
      </c>
      <c r="D512">
        <v>12</v>
      </c>
      <c r="E512">
        <v>-26879</v>
      </c>
      <c r="F512" t="s">
        <v>276</v>
      </c>
      <c r="G512" t="s">
        <v>35</v>
      </c>
      <c r="H512">
        <v>12104</v>
      </c>
      <c r="I512" t="s">
        <v>315</v>
      </c>
    </row>
    <row r="513" spans="1:9" x14ac:dyDescent="0.25">
      <c r="A513">
        <v>70354</v>
      </c>
      <c r="B513" t="s">
        <v>191</v>
      </c>
      <c r="C513" t="s">
        <v>238</v>
      </c>
      <c r="D513">
        <v>12</v>
      </c>
      <c r="E513">
        <v>-26879</v>
      </c>
      <c r="F513" t="s">
        <v>276</v>
      </c>
      <c r="G513" t="s">
        <v>35</v>
      </c>
      <c r="H513">
        <v>1512</v>
      </c>
      <c r="I513" t="s">
        <v>316</v>
      </c>
    </row>
    <row r="514" spans="1:9" x14ac:dyDescent="0.25">
      <c r="A514">
        <v>70354</v>
      </c>
      <c r="B514" t="s">
        <v>191</v>
      </c>
      <c r="C514" t="s">
        <v>238</v>
      </c>
      <c r="D514">
        <v>12</v>
      </c>
      <c r="E514">
        <v>-26879</v>
      </c>
      <c r="F514" t="s">
        <v>276</v>
      </c>
      <c r="G514" t="s">
        <v>35</v>
      </c>
      <c r="H514">
        <v>4679</v>
      </c>
      <c r="I514" t="s">
        <v>317</v>
      </c>
    </row>
    <row r="515" spans="1:9" x14ac:dyDescent="0.25">
      <c r="A515">
        <v>70354</v>
      </c>
      <c r="B515" t="s">
        <v>191</v>
      </c>
      <c r="C515" t="s">
        <v>238</v>
      </c>
      <c r="D515">
        <v>12</v>
      </c>
      <c r="E515">
        <v>-26879</v>
      </c>
      <c r="F515" t="s">
        <v>276</v>
      </c>
      <c r="G515" t="s">
        <v>30</v>
      </c>
      <c r="H515">
        <v>10863</v>
      </c>
      <c r="I515" t="s">
        <v>289</v>
      </c>
    </row>
    <row r="516" spans="1:9" x14ac:dyDescent="0.25">
      <c r="A516">
        <v>70354</v>
      </c>
      <c r="B516" t="s">
        <v>191</v>
      </c>
      <c r="C516" t="s">
        <v>238</v>
      </c>
      <c r="D516">
        <v>12</v>
      </c>
      <c r="E516">
        <v>-26879</v>
      </c>
      <c r="F516" t="s">
        <v>276</v>
      </c>
      <c r="G516" t="s">
        <v>35</v>
      </c>
      <c r="H516">
        <v>19788</v>
      </c>
      <c r="I516" t="s">
        <v>323</v>
      </c>
    </row>
    <row r="517" spans="1:9" x14ac:dyDescent="0.25">
      <c r="A517">
        <v>70354</v>
      </c>
      <c r="B517" t="s">
        <v>191</v>
      </c>
      <c r="C517" t="s">
        <v>238</v>
      </c>
      <c r="D517">
        <v>12</v>
      </c>
      <c r="E517">
        <v>-26879</v>
      </c>
      <c r="F517" t="s">
        <v>276</v>
      </c>
      <c r="G517" t="s">
        <v>35</v>
      </c>
      <c r="H517">
        <v>1088</v>
      </c>
      <c r="I517" t="s">
        <v>290</v>
      </c>
    </row>
    <row r="518" spans="1:9" x14ac:dyDescent="0.25">
      <c r="A518">
        <v>70354</v>
      </c>
      <c r="B518" t="s">
        <v>191</v>
      </c>
      <c r="C518" t="s">
        <v>238</v>
      </c>
      <c r="D518">
        <v>12</v>
      </c>
      <c r="E518">
        <v>-26879</v>
      </c>
      <c r="F518" t="s">
        <v>276</v>
      </c>
      <c r="G518" t="s">
        <v>35</v>
      </c>
      <c r="H518">
        <v>2983</v>
      </c>
      <c r="I518" t="s">
        <v>291</v>
      </c>
    </row>
    <row r="519" spans="1:9" x14ac:dyDescent="0.25">
      <c r="A519">
        <v>70354</v>
      </c>
      <c r="B519" t="s">
        <v>191</v>
      </c>
      <c r="C519" t="s">
        <v>238</v>
      </c>
      <c r="D519">
        <v>12</v>
      </c>
      <c r="E519">
        <v>-26879</v>
      </c>
      <c r="F519" t="s">
        <v>276</v>
      </c>
      <c r="G519" t="s">
        <v>35</v>
      </c>
      <c r="H519">
        <v>13690</v>
      </c>
      <c r="I519" t="s">
        <v>301</v>
      </c>
    </row>
    <row r="520" spans="1:9" x14ac:dyDescent="0.25">
      <c r="A520">
        <v>70354</v>
      </c>
      <c r="B520" t="s">
        <v>191</v>
      </c>
      <c r="C520" t="s">
        <v>238</v>
      </c>
      <c r="D520">
        <v>12</v>
      </c>
      <c r="E520">
        <v>-26879</v>
      </c>
      <c r="F520" t="s">
        <v>276</v>
      </c>
      <c r="G520" t="s">
        <v>35</v>
      </c>
      <c r="H520">
        <v>293</v>
      </c>
      <c r="I520" t="s">
        <v>292</v>
      </c>
    </row>
    <row r="521" spans="1:9" x14ac:dyDescent="0.25">
      <c r="A521">
        <v>70354</v>
      </c>
      <c r="B521" t="s">
        <v>191</v>
      </c>
      <c r="C521" t="s">
        <v>238</v>
      </c>
      <c r="D521">
        <v>12</v>
      </c>
      <c r="E521">
        <v>-26879</v>
      </c>
      <c r="F521" t="s">
        <v>276</v>
      </c>
      <c r="G521" t="s">
        <v>35</v>
      </c>
      <c r="H521">
        <v>5783</v>
      </c>
      <c r="I521" t="s">
        <v>293</v>
      </c>
    </row>
    <row r="522" spans="1:9" x14ac:dyDescent="0.25">
      <c r="A522">
        <v>70354</v>
      </c>
      <c r="B522" t="s">
        <v>191</v>
      </c>
      <c r="C522" t="s">
        <v>238</v>
      </c>
      <c r="D522">
        <v>12</v>
      </c>
      <c r="E522">
        <v>-26879</v>
      </c>
      <c r="F522" t="s">
        <v>276</v>
      </c>
      <c r="G522" t="s">
        <v>37</v>
      </c>
      <c r="H522">
        <v>35918</v>
      </c>
      <c r="I522" t="s">
        <v>294</v>
      </c>
    </row>
    <row r="523" spans="1:9" x14ac:dyDescent="0.25">
      <c r="A523">
        <v>70354</v>
      </c>
      <c r="B523" t="s">
        <v>191</v>
      </c>
      <c r="C523" t="s">
        <v>238</v>
      </c>
      <c r="D523">
        <v>12</v>
      </c>
      <c r="E523">
        <v>-26879</v>
      </c>
      <c r="F523" t="s">
        <v>276</v>
      </c>
      <c r="G523" t="s">
        <v>35</v>
      </c>
      <c r="H523">
        <v>4501</v>
      </c>
      <c r="I523" t="s">
        <v>295</v>
      </c>
    </row>
    <row r="524" spans="1:9" x14ac:dyDescent="0.25">
      <c r="A524">
        <v>70354</v>
      </c>
      <c r="B524" t="s">
        <v>191</v>
      </c>
      <c r="C524" t="s">
        <v>238</v>
      </c>
      <c r="D524">
        <v>12</v>
      </c>
      <c r="E524">
        <v>-26879</v>
      </c>
      <c r="F524" t="s">
        <v>276</v>
      </c>
      <c r="G524" t="s">
        <v>33</v>
      </c>
      <c r="H524">
        <v>2500</v>
      </c>
      <c r="I524" t="s">
        <v>277</v>
      </c>
    </row>
    <row r="525" spans="1:9" x14ac:dyDescent="0.25">
      <c r="A525">
        <v>70354</v>
      </c>
      <c r="B525" t="s">
        <v>191</v>
      </c>
      <c r="C525" t="s">
        <v>238</v>
      </c>
      <c r="D525">
        <v>12</v>
      </c>
      <c r="E525">
        <v>-26879</v>
      </c>
      <c r="F525" t="s">
        <v>276</v>
      </c>
      <c r="G525" t="s">
        <v>33</v>
      </c>
      <c r="H525">
        <v>128804</v>
      </c>
      <c r="I525" t="s">
        <v>324</v>
      </c>
    </row>
    <row r="526" spans="1:9" x14ac:dyDescent="0.25">
      <c r="A526">
        <v>70354</v>
      </c>
      <c r="B526" t="s">
        <v>191</v>
      </c>
      <c r="C526" t="s">
        <v>238</v>
      </c>
      <c r="D526">
        <v>12</v>
      </c>
      <c r="E526">
        <v>-26879</v>
      </c>
      <c r="F526" t="s">
        <v>278</v>
      </c>
      <c r="G526" t="s">
        <v>279</v>
      </c>
      <c r="H526">
        <v>1617868</v>
      </c>
      <c r="I526" t="s">
        <v>280</v>
      </c>
    </row>
    <row r="527" spans="1:9" x14ac:dyDescent="0.25">
      <c r="A527">
        <v>70354</v>
      </c>
      <c r="B527" t="s">
        <v>191</v>
      </c>
      <c r="C527" t="s">
        <v>238</v>
      </c>
      <c r="D527">
        <v>12</v>
      </c>
      <c r="E527">
        <v>-26879</v>
      </c>
      <c r="F527" t="s">
        <v>278</v>
      </c>
      <c r="G527" t="s">
        <v>281</v>
      </c>
      <c r="H527">
        <v>32287</v>
      </c>
      <c r="I527" t="s">
        <v>282</v>
      </c>
    </row>
    <row r="528" spans="1:9" x14ac:dyDescent="0.25">
      <c r="A528">
        <v>70354</v>
      </c>
      <c r="B528" t="s">
        <v>191</v>
      </c>
      <c r="C528" t="s">
        <v>238</v>
      </c>
      <c r="D528">
        <v>12</v>
      </c>
      <c r="E528">
        <v>-26879</v>
      </c>
      <c r="F528" t="s">
        <v>278</v>
      </c>
      <c r="G528" t="s">
        <v>279</v>
      </c>
      <c r="H528">
        <v>-177508</v>
      </c>
      <c r="I528" t="s">
        <v>283</v>
      </c>
    </row>
    <row r="529" spans="1:9" x14ac:dyDescent="0.25">
      <c r="A529">
        <v>70354</v>
      </c>
      <c r="B529" t="s">
        <v>191</v>
      </c>
      <c r="C529" t="s">
        <v>238</v>
      </c>
      <c r="D529">
        <v>12</v>
      </c>
      <c r="E529">
        <v>-26879</v>
      </c>
      <c r="F529" t="s">
        <v>276</v>
      </c>
      <c r="G529" t="s">
        <v>30</v>
      </c>
      <c r="H529">
        <v>253544</v>
      </c>
      <c r="I529" t="s">
        <v>284</v>
      </c>
    </row>
    <row r="530" spans="1:9" x14ac:dyDescent="0.25">
      <c r="A530">
        <v>70354</v>
      </c>
      <c r="B530" t="s">
        <v>191</v>
      </c>
      <c r="C530" t="s">
        <v>238</v>
      </c>
      <c r="D530">
        <v>12</v>
      </c>
      <c r="E530">
        <v>-26879</v>
      </c>
      <c r="F530" t="s">
        <v>276</v>
      </c>
      <c r="G530" t="s">
        <v>35</v>
      </c>
      <c r="H530">
        <v>17516</v>
      </c>
      <c r="I530" t="s">
        <v>285</v>
      </c>
    </row>
    <row r="531" spans="1:9" x14ac:dyDescent="0.25">
      <c r="A531">
        <v>70354</v>
      </c>
      <c r="B531" t="s">
        <v>191</v>
      </c>
      <c r="C531" t="s">
        <v>238</v>
      </c>
      <c r="D531">
        <v>12</v>
      </c>
      <c r="E531">
        <v>-26879</v>
      </c>
      <c r="F531" t="s">
        <v>276</v>
      </c>
      <c r="G531" t="s">
        <v>31</v>
      </c>
      <c r="H531">
        <v>375409</v>
      </c>
      <c r="I531" t="s">
        <v>286</v>
      </c>
    </row>
    <row r="532" spans="1:9" x14ac:dyDescent="0.25">
      <c r="A532">
        <v>70354</v>
      </c>
      <c r="B532" t="s">
        <v>191</v>
      </c>
      <c r="C532" t="s">
        <v>238</v>
      </c>
      <c r="D532">
        <v>12</v>
      </c>
      <c r="E532">
        <v>-26879</v>
      </c>
      <c r="F532" t="s">
        <v>276</v>
      </c>
      <c r="G532" t="s">
        <v>33</v>
      </c>
      <c r="H532">
        <v>2759</v>
      </c>
      <c r="I532" t="s">
        <v>322</v>
      </c>
    </row>
    <row r="533" spans="1:9" x14ac:dyDescent="0.25">
      <c r="A533">
        <v>70354</v>
      </c>
      <c r="B533" t="s">
        <v>191</v>
      </c>
      <c r="C533" t="s">
        <v>238</v>
      </c>
      <c r="D533">
        <v>12</v>
      </c>
      <c r="E533">
        <v>-26879</v>
      </c>
      <c r="F533" t="s">
        <v>276</v>
      </c>
      <c r="G533" t="s">
        <v>31</v>
      </c>
      <c r="H533">
        <v>42077</v>
      </c>
      <c r="I533" t="s">
        <v>288</v>
      </c>
    </row>
    <row r="534" spans="1:9" x14ac:dyDescent="0.25">
      <c r="A534">
        <v>70357</v>
      </c>
      <c r="B534" t="s">
        <v>193</v>
      </c>
      <c r="C534" t="s">
        <v>238</v>
      </c>
      <c r="D534">
        <v>12</v>
      </c>
      <c r="E534">
        <v>-214878</v>
      </c>
      <c r="F534" t="s">
        <v>276</v>
      </c>
      <c r="G534" t="s">
        <v>36</v>
      </c>
      <c r="H534">
        <v>36127</v>
      </c>
      <c r="I534" t="s">
        <v>297</v>
      </c>
    </row>
    <row r="535" spans="1:9" x14ac:dyDescent="0.25">
      <c r="A535">
        <v>70357</v>
      </c>
      <c r="B535" t="s">
        <v>193</v>
      </c>
      <c r="C535" t="s">
        <v>238</v>
      </c>
      <c r="D535">
        <v>12</v>
      </c>
      <c r="E535">
        <v>-214878</v>
      </c>
      <c r="F535" t="s">
        <v>276</v>
      </c>
      <c r="G535" t="s">
        <v>33</v>
      </c>
      <c r="H535">
        <v>28624</v>
      </c>
      <c r="I535" t="s">
        <v>302</v>
      </c>
    </row>
    <row r="536" spans="1:9" x14ac:dyDescent="0.25">
      <c r="A536">
        <v>70357</v>
      </c>
      <c r="B536" t="s">
        <v>193</v>
      </c>
      <c r="C536" t="s">
        <v>238</v>
      </c>
      <c r="D536">
        <v>12</v>
      </c>
      <c r="E536">
        <v>-214878</v>
      </c>
      <c r="F536" t="s">
        <v>276</v>
      </c>
      <c r="G536" t="s">
        <v>37</v>
      </c>
      <c r="H536">
        <v>16574</v>
      </c>
      <c r="I536" t="s">
        <v>296</v>
      </c>
    </row>
    <row r="537" spans="1:9" x14ac:dyDescent="0.25">
      <c r="A537">
        <v>70357</v>
      </c>
      <c r="B537" t="s">
        <v>193</v>
      </c>
      <c r="C537" t="s">
        <v>238</v>
      </c>
      <c r="D537">
        <v>12</v>
      </c>
      <c r="E537">
        <v>-214878</v>
      </c>
      <c r="F537" t="s">
        <v>276</v>
      </c>
      <c r="G537" t="s">
        <v>29</v>
      </c>
      <c r="H537">
        <v>7027</v>
      </c>
      <c r="I537" t="s">
        <v>303</v>
      </c>
    </row>
    <row r="538" spans="1:9" x14ac:dyDescent="0.25">
      <c r="A538">
        <v>70357</v>
      </c>
      <c r="B538" t="s">
        <v>193</v>
      </c>
      <c r="C538" t="s">
        <v>238</v>
      </c>
      <c r="D538">
        <v>12</v>
      </c>
      <c r="E538">
        <v>-214878</v>
      </c>
      <c r="F538" t="s">
        <v>276</v>
      </c>
      <c r="G538" t="s">
        <v>29</v>
      </c>
      <c r="H538">
        <v>50367</v>
      </c>
      <c r="I538" t="s">
        <v>304</v>
      </c>
    </row>
    <row r="539" spans="1:9" x14ac:dyDescent="0.25">
      <c r="A539">
        <v>70357</v>
      </c>
      <c r="B539" t="s">
        <v>193</v>
      </c>
      <c r="C539" t="s">
        <v>238</v>
      </c>
      <c r="D539">
        <v>12</v>
      </c>
      <c r="E539">
        <v>-214878</v>
      </c>
      <c r="F539" t="s">
        <v>276</v>
      </c>
      <c r="G539" t="s">
        <v>35</v>
      </c>
      <c r="H539">
        <v>62679</v>
      </c>
      <c r="I539" t="s">
        <v>305</v>
      </c>
    </row>
    <row r="540" spans="1:9" x14ac:dyDescent="0.25">
      <c r="A540">
        <v>70357</v>
      </c>
      <c r="B540" t="s">
        <v>193</v>
      </c>
      <c r="C540" t="s">
        <v>238</v>
      </c>
      <c r="D540">
        <v>12</v>
      </c>
      <c r="E540">
        <v>-214878</v>
      </c>
      <c r="F540" t="s">
        <v>276</v>
      </c>
      <c r="G540" t="s">
        <v>29</v>
      </c>
      <c r="H540">
        <v>5011</v>
      </c>
      <c r="I540" t="s">
        <v>306</v>
      </c>
    </row>
    <row r="541" spans="1:9" x14ac:dyDescent="0.25">
      <c r="A541">
        <v>70357</v>
      </c>
      <c r="B541" t="s">
        <v>193</v>
      </c>
      <c r="C541" t="s">
        <v>238</v>
      </c>
      <c r="D541">
        <v>12</v>
      </c>
      <c r="E541">
        <v>-214878</v>
      </c>
      <c r="F541" t="s">
        <v>276</v>
      </c>
      <c r="G541" t="s">
        <v>29</v>
      </c>
      <c r="H541">
        <v>25410</v>
      </c>
      <c r="I541" t="s">
        <v>307</v>
      </c>
    </row>
    <row r="542" spans="1:9" x14ac:dyDescent="0.25">
      <c r="A542">
        <v>70357</v>
      </c>
      <c r="B542" t="s">
        <v>193</v>
      </c>
      <c r="C542" t="s">
        <v>238</v>
      </c>
      <c r="D542">
        <v>12</v>
      </c>
      <c r="E542">
        <v>-214878</v>
      </c>
      <c r="F542" t="s">
        <v>276</v>
      </c>
      <c r="G542" t="s">
        <v>31</v>
      </c>
      <c r="H542">
        <v>12060</v>
      </c>
      <c r="I542" t="s">
        <v>288</v>
      </c>
    </row>
    <row r="543" spans="1:9" x14ac:dyDescent="0.25">
      <c r="A543">
        <v>70357</v>
      </c>
      <c r="B543" t="s">
        <v>193</v>
      </c>
      <c r="C543" t="s">
        <v>238</v>
      </c>
      <c r="D543">
        <v>12</v>
      </c>
      <c r="E543">
        <v>-214878</v>
      </c>
      <c r="F543" t="s">
        <v>276</v>
      </c>
      <c r="G543" t="s">
        <v>30</v>
      </c>
      <c r="H543">
        <v>12666</v>
      </c>
      <c r="I543" t="s">
        <v>289</v>
      </c>
    </row>
    <row r="544" spans="1:9" x14ac:dyDescent="0.25">
      <c r="A544">
        <v>70357</v>
      </c>
      <c r="B544" t="s">
        <v>193</v>
      </c>
      <c r="C544" t="s">
        <v>238</v>
      </c>
      <c r="D544">
        <v>12</v>
      </c>
      <c r="E544">
        <v>-214878</v>
      </c>
      <c r="F544" t="s">
        <v>276</v>
      </c>
      <c r="G544" t="s">
        <v>35</v>
      </c>
      <c r="H544">
        <v>6011</v>
      </c>
      <c r="I544" t="s">
        <v>323</v>
      </c>
    </row>
    <row r="545" spans="1:9" x14ac:dyDescent="0.25">
      <c r="A545">
        <v>70357</v>
      </c>
      <c r="B545" t="s">
        <v>193</v>
      </c>
      <c r="C545" t="s">
        <v>238</v>
      </c>
      <c r="D545">
        <v>12</v>
      </c>
      <c r="E545">
        <v>-214878</v>
      </c>
      <c r="F545" t="s">
        <v>276</v>
      </c>
      <c r="G545" t="s">
        <v>35</v>
      </c>
      <c r="H545">
        <v>981</v>
      </c>
      <c r="I545" t="s">
        <v>290</v>
      </c>
    </row>
    <row r="546" spans="1:9" x14ac:dyDescent="0.25">
      <c r="A546">
        <v>70357</v>
      </c>
      <c r="B546" t="s">
        <v>193</v>
      </c>
      <c r="C546" t="s">
        <v>238</v>
      </c>
      <c r="D546">
        <v>12</v>
      </c>
      <c r="E546">
        <v>-214878</v>
      </c>
      <c r="F546" t="s">
        <v>276</v>
      </c>
      <c r="G546" t="s">
        <v>35</v>
      </c>
      <c r="H546">
        <v>1549</v>
      </c>
      <c r="I546" t="s">
        <v>291</v>
      </c>
    </row>
    <row r="547" spans="1:9" x14ac:dyDescent="0.25">
      <c r="A547">
        <v>70357</v>
      </c>
      <c r="B547" t="s">
        <v>193</v>
      </c>
      <c r="C547" t="s">
        <v>238</v>
      </c>
      <c r="D547">
        <v>12</v>
      </c>
      <c r="E547">
        <v>-214878</v>
      </c>
      <c r="F547" t="s">
        <v>276</v>
      </c>
      <c r="G547" t="s">
        <v>35</v>
      </c>
      <c r="H547">
        <v>13744</v>
      </c>
      <c r="I547" t="s">
        <v>301</v>
      </c>
    </row>
    <row r="548" spans="1:9" x14ac:dyDescent="0.25">
      <c r="A548">
        <v>70357</v>
      </c>
      <c r="B548" t="s">
        <v>193</v>
      </c>
      <c r="C548" t="s">
        <v>238</v>
      </c>
      <c r="D548">
        <v>12</v>
      </c>
      <c r="E548">
        <v>-214878</v>
      </c>
      <c r="F548" t="s">
        <v>276</v>
      </c>
      <c r="G548" t="s">
        <v>35</v>
      </c>
      <c r="H548">
        <v>319</v>
      </c>
      <c r="I548" t="s">
        <v>292</v>
      </c>
    </row>
    <row r="549" spans="1:9" x14ac:dyDescent="0.25">
      <c r="A549">
        <v>70357</v>
      </c>
      <c r="B549" t="s">
        <v>193</v>
      </c>
      <c r="C549" t="s">
        <v>238</v>
      </c>
      <c r="D549">
        <v>12</v>
      </c>
      <c r="E549">
        <v>-214878</v>
      </c>
      <c r="F549" t="s">
        <v>276</v>
      </c>
      <c r="G549" t="s">
        <v>35</v>
      </c>
      <c r="H549">
        <v>2060</v>
      </c>
      <c r="I549" t="s">
        <v>293</v>
      </c>
    </row>
    <row r="550" spans="1:9" x14ac:dyDescent="0.25">
      <c r="A550">
        <v>70357</v>
      </c>
      <c r="B550" t="s">
        <v>193</v>
      </c>
      <c r="C550" t="s">
        <v>238</v>
      </c>
      <c r="D550">
        <v>12</v>
      </c>
      <c r="E550">
        <v>-214878</v>
      </c>
      <c r="F550" t="s">
        <v>276</v>
      </c>
      <c r="G550" t="s">
        <v>37</v>
      </c>
      <c r="H550">
        <v>26244</v>
      </c>
      <c r="I550" t="s">
        <v>294</v>
      </c>
    </row>
    <row r="551" spans="1:9" x14ac:dyDescent="0.25">
      <c r="A551">
        <v>70357</v>
      </c>
      <c r="B551" t="s">
        <v>193</v>
      </c>
      <c r="C551" t="s">
        <v>238</v>
      </c>
      <c r="D551">
        <v>12</v>
      </c>
      <c r="E551">
        <v>-214878</v>
      </c>
      <c r="F551" t="s">
        <v>276</v>
      </c>
      <c r="G551" t="s">
        <v>35</v>
      </c>
      <c r="H551">
        <v>2791</v>
      </c>
      <c r="I551" t="s">
        <v>295</v>
      </c>
    </row>
    <row r="552" spans="1:9" x14ac:dyDescent="0.25">
      <c r="A552">
        <v>70357</v>
      </c>
      <c r="B552" t="s">
        <v>193</v>
      </c>
      <c r="C552" t="s">
        <v>238</v>
      </c>
      <c r="D552">
        <v>12</v>
      </c>
      <c r="E552">
        <v>-214878</v>
      </c>
      <c r="F552" t="s">
        <v>276</v>
      </c>
      <c r="G552" t="s">
        <v>34</v>
      </c>
      <c r="H552">
        <v>4391</v>
      </c>
      <c r="I552" t="s">
        <v>309</v>
      </c>
    </row>
    <row r="553" spans="1:9" x14ac:dyDescent="0.25">
      <c r="A553">
        <v>70357</v>
      </c>
      <c r="B553" t="s">
        <v>193</v>
      </c>
      <c r="C553" t="s">
        <v>238</v>
      </c>
      <c r="D553">
        <v>12</v>
      </c>
      <c r="E553">
        <v>-214878</v>
      </c>
      <c r="F553" t="s">
        <v>276</v>
      </c>
      <c r="G553" t="s">
        <v>29</v>
      </c>
      <c r="H553">
        <v>33177</v>
      </c>
      <c r="I553" t="s">
        <v>310</v>
      </c>
    </row>
    <row r="554" spans="1:9" x14ac:dyDescent="0.25">
      <c r="A554">
        <v>70357</v>
      </c>
      <c r="B554" t="s">
        <v>193</v>
      </c>
      <c r="C554" t="s">
        <v>238</v>
      </c>
      <c r="D554">
        <v>12</v>
      </c>
      <c r="E554">
        <v>-214878</v>
      </c>
      <c r="F554" t="s">
        <v>276</v>
      </c>
      <c r="G554" t="s">
        <v>34</v>
      </c>
      <c r="H554">
        <v>12200</v>
      </c>
      <c r="I554" t="s">
        <v>311</v>
      </c>
    </row>
    <row r="555" spans="1:9" x14ac:dyDescent="0.25">
      <c r="A555">
        <v>70357</v>
      </c>
      <c r="B555" t="s">
        <v>193</v>
      </c>
      <c r="C555" t="s">
        <v>238</v>
      </c>
      <c r="D555">
        <v>12</v>
      </c>
      <c r="E555">
        <v>-214878</v>
      </c>
      <c r="F555" t="s">
        <v>276</v>
      </c>
      <c r="G555" t="s">
        <v>29</v>
      </c>
      <c r="H555">
        <v>8633</v>
      </c>
      <c r="I555" t="s">
        <v>312</v>
      </c>
    </row>
    <row r="556" spans="1:9" x14ac:dyDescent="0.25">
      <c r="A556">
        <v>70357</v>
      </c>
      <c r="B556" t="s">
        <v>193</v>
      </c>
      <c r="C556" t="s">
        <v>238</v>
      </c>
      <c r="D556">
        <v>12</v>
      </c>
      <c r="E556">
        <v>-214878</v>
      </c>
      <c r="F556" t="s">
        <v>276</v>
      </c>
      <c r="G556" t="s">
        <v>32</v>
      </c>
      <c r="H556">
        <v>43548</v>
      </c>
      <c r="I556" t="s">
        <v>313</v>
      </c>
    </row>
    <row r="557" spans="1:9" x14ac:dyDescent="0.25">
      <c r="A557">
        <v>70357</v>
      </c>
      <c r="B557" t="s">
        <v>193</v>
      </c>
      <c r="C557" t="s">
        <v>238</v>
      </c>
      <c r="D557">
        <v>12</v>
      </c>
      <c r="E557">
        <v>-214878</v>
      </c>
      <c r="F557" t="s">
        <v>276</v>
      </c>
      <c r="G557" t="s">
        <v>29</v>
      </c>
      <c r="H557">
        <v>10867</v>
      </c>
      <c r="I557" t="s">
        <v>314</v>
      </c>
    </row>
    <row r="558" spans="1:9" x14ac:dyDescent="0.25">
      <c r="A558">
        <v>70357</v>
      </c>
      <c r="B558" t="s">
        <v>193</v>
      </c>
      <c r="C558" t="s">
        <v>238</v>
      </c>
      <c r="D558">
        <v>12</v>
      </c>
      <c r="E558">
        <v>-214878</v>
      </c>
      <c r="F558" t="s">
        <v>276</v>
      </c>
      <c r="G558" t="s">
        <v>35</v>
      </c>
      <c r="H558">
        <v>3929</v>
      </c>
      <c r="I558" t="s">
        <v>315</v>
      </c>
    </row>
    <row r="559" spans="1:9" x14ac:dyDescent="0.25">
      <c r="A559">
        <v>70357</v>
      </c>
      <c r="B559" t="s">
        <v>193</v>
      </c>
      <c r="C559" t="s">
        <v>238</v>
      </c>
      <c r="D559">
        <v>12</v>
      </c>
      <c r="E559">
        <v>-214878</v>
      </c>
      <c r="F559" t="s">
        <v>276</v>
      </c>
      <c r="G559" t="s">
        <v>35</v>
      </c>
      <c r="H559">
        <v>5399</v>
      </c>
      <c r="I559" t="s">
        <v>316</v>
      </c>
    </row>
    <row r="560" spans="1:9" x14ac:dyDescent="0.25">
      <c r="A560">
        <v>70357</v>
      </c>
      <c r="B560" t="s">
        <v>193</v>
      </c>
      <c r="C560" t="s">
        <v>238</v>
      </c>
      <c r="D560">
        <v>12</v>
      </c>
      <c r="E560">
        <v>-214878</v>
      </c>
      <c r="F560" t="s">
        <v>276</v>
      </c>
      <c r="G560" t="s">
        <v>35</v>
      </c>
      <c r="H560">
        <v>825</v>
      </c>
      <c r="I560" t="s">
        <v>317</v>
      </c>
    </row>
    <row r="561" spans="1:9" x14ac:dyDescent="0.25">
      <c r="A561">
        <v>70357</v>
      </c>
      <c r="B561" t="s">
        <v>193</v>
      </c>
      <c r="C561" t="s">
        <v>238</v>
      </c>
      <c r="D561">
        <v>12</v>
      </c>
      <c r="E561">
        <v>-214878</v>
      </c>
      <c r="F561" t="s">
        <v>276</v>
      </c>
      <c r="G561" t="s">
        <v>35</v>
      </c>
      <c r="H561">
        <v>1460</v>
      </c>
      <c r="I561" t="s">
        <v>318</v>
      </c>
    </row>
    <row r="562" spans="1:9" x14ac:dyDescent="0.25">
      <c r="A562">
        <v>70357</v>
      </c>
      <c r="B562" t="s">
        <v>193</v>
      </c>
      <c r="C562" t="s">
        <v>238</v>
      </c>
      <c r="D562">
        <v>12</v>
      </c>
      <c r="E562">
        <v>-214878</v>
      </c>
      <c r="F562" t="s">
        <v>276</v>
      </c>
      <c r="G562" t="s">
        <v>29</v>
      </c>
      <c r="H562">
        <v>5644</v>
      </c>
      <c r="I562" t="s">
        <v>319</v>
      </c>
    </row>
    <row r="563" spans="1:9" x14ac:dyDescent="0.25">
      <c r="A563">
        <v>70357</v>
      </c>
      <c r="B563" t="s">
        <v>193</v>
      </c>
      <c r="C563" t="s">
        <v>238</v>
      </c>
      <c r="D563">
        <v>12</v>
      </c>
      <c r="E563">
        <v>-214878</v>
      </c>
      <c r="F563" t="s">
        <v>276</v>
      </c>
      <c r="G563" t="s">
        <v>36</v>
      </c>
      <c r="H563">
        <v>23514</v>
      </c>
      <c r="I563" t="s">
        <v>320</v>
      </c>
    </row>
    <row r="564" spans="1:9" x14ac:dyDescent="0.25">
      <c r="A564">
        <v>70357</v>
      </c>
      <c r="B564" t="s">
        <v>193</v>
      </c>
      <c r="C564" t="s">
        <v>238</v>
      </c>
      <c r="D564">
        <v>12</v>
      </c>
      <c r="E564">
        <v>-214878</v>
      </c>
      <c r="F564" t="s">
        <v>278</v>
      </c>
      <c r="G564" t="s">
        <v>279</v>
      </c>
      <c r="H564">
        <v>30215</v>
      </c>
      <c r="I564" t="s">
        <v>321</v>
      </c>
    </row>
    <row r="565" spans="1:9" x14ac:dyDescent="0.25">
      <c r="A565">
        <v>70357</v>
      </c>
      <c r="B565" t="s">
        <v>193</v>
      </c>
      <c r="C565" t="s">
        <v>238</v>
      </c>
      <c r="D565">
        <v>12</v>
      </c>
      <c r="E565">
        <v>-214878</v>
      </c>
      <c r="F565" t="s">
        <v>276</v>
      </c>
      <c r="G565" t="s">
        <v>33</v>
      </c>
      <c r="H565">
        <v>8589</v>
      </c>
      <c r="I565" t="s">
        <v>277</v>
      </c>
    </row>
    <row r="566" spans="1:9" x14ac:dyDescent="0.25">
      <c r="A566">
        <v>70357</v>
      </c>
      <c r="B566" t="s">
        <v>193</v>
      </c>
      <c r="C566" t="s">
        <v>238</v>
      </c>
      <c r="D566">
        <v>12</v>
      </c>
      <c r="E566">
        <v>-214878</v>
      </c>
      <c r="F566" t="s">
        <v>276</v>
      </c>
      <c r="G566" t="s">
        <v>33</v>
      </c>
      <c r="H566">
        <v>3003</v>
      </c>
      <c r="I566" t="s">
        <v>324</v>
      </c>
    </row>
    <row r="567" spans="1:9" x14ac:dyDescent="0.25">
      <c r="A567">
        <v>70357</v>
      </c>
      <c r="B567" t="s">
        <v>193</v>
      </c>
      <c r="C567" t="s">
        <v>238</v>
      </c>
      <c r="D567">
        <v>12</v>
      </c>
      <c r="E567">
        <v>-214878</v>
      </c>
      <c r="F567" t="s">
        <v>278</v>
      </c>
      <c r="G567" t="s">
        <v>279</v>
      </c>
      <c r="H567">
        <v>717033</v>
      </c>
      <c r="I567" t="s">
        <v>280</v>
      </c>
    </row>
    <row r="568" spans="1:9" x14ac:dyDescent="0.25">
      <c r="A568">
        <v>70357</v>
      </c>
      <c r="B568" t="s">
        <v>193</v>
      </c>
      <c r="C568" t="s">
        <v>238</v>
      </c>
      <c r="D568">
        <v>12</v>
      </c>
      <c r="E568">
        <v>-214878</v>
      </c>
      <c r="F568" t="s">
        <v>278</v>
      </c>
      <c r="G568" t="s">
        <v>281</v>
      </c>
      <c r="H568">
        <v>11838</v>
      </c>
      <c r="I568" t="s">
        <v>282</v>
      </c>
    </row>
    <row r="569" spans="1:9" x14ac:dyDescent="0.25">
      <c r="A569">
        <v>70357</v>
      </c>
      <c r="B569" t="s">
        <v>193</v>
      </c>
      <c r="C569" t="s">
        <v>238</v>
      </c>
      <c r="D569">
        <v>12</v>
      </c>
      <c r="E569">
        <v>-214878</v>
      </c>
      <c r="F569" t="s">
        <v>278</v>
      </c>
      <c r="G569" t="s">
        <v>279</v>
      </c>
      <c r="H569">
        <v>-14927</v>
      </c>
      <c r="I569" t="s">
        <v>283</v>
      </c>
    </row>
    <row r="570" spans="1:9" x14ac:dyDescent="0.25">
      <c r="A570">
        <v>70357</v>
      </c>
      <c r="B570" t="s">
        <v>193</v>
      </c>
      <c r="C570" t="s">
        <v>238</v>
      </c>
      <c r="D570">
        <v>12</v>
      </c>
      <c r="E570">
        <v>-214878</v>
      </c>
      <c r="F570" t="s">
        <v>276</v>
      </c>
      <c r="G570" t="s">
        <v>30</v>
      </c>
      <c r="H570">
        <v>280056</v>
      </c>
      <c r="I570" t="s">
        <v>284</v>
      </c>
    </row>
    <row r="571" spans="1:9" x14ac:dyDescent="0.25">
      <c r="A571">
        <v>70357</v>
      </c>
      <c r="B571" t="s">
        <v>193</v>
      </c>
      <c r="C571" t="s">
        <v>238</v>
      </c>
      <c r="D571">
        <v>12</v>
      </c>
      <c r="E571">
        <v>-214878</v>
      </c>
      <c r="F571" t="s">
        <v>276</v>
      </c>
      <c r="G571" t="s">
        <v>35</v>
      </c>
      <c r="H571">
        <v>12497</v>
      </c>
      <c r="I571" t="s">
        <v>285</v>
      </c>
    </row>
    <row r="572" spans="1:9" x14ac:dyDescent="0.25">
      <c r="A572">
        <v>70357</v>
      </c>
      <c r="B572" t="s">
        <v>193</v>
      </c>
      <c r="C572" t="s">
        <v>238</v>
      </c>
      <c r="D572">
        <v>12</v>
      </c>
      <c r="E572">
        <v>-214878</v>
      </c>
      <c r="F572" t="s">
        <v>276</v>
      </c>
      <c r="G572" t="s">
        <v>31</v>
      </c>
      <c r="H572">
        <v>191061</v>
      </c>
      <c r="I572" t="s">
        <v>286</v>
      </c>
    </row>
    <row r="573" spans="1:9" x14ac:dyDescent="0.25">
      <c r="A573">
        <v>70358</v>
      </c>
      <c r="B573" t="s">
        <v>195</v>
      </c>
      <c r="C573" t="s">
        <v>238</v>
      </c>
      <c r="D573">
        <v>12</v>
      </c>
      <c r="E573">
        <v>73233</v>
      </c>
      <c r="F573" t="s">
        <v>278</v>
      </c>
      <c r="G573" t="s">
        <v>279</v>
      </c>
      <c r="H573">
        <v>841370</v>
      </c>
      <c r="I573" t="s">
        <v>280</v>
      </c>
    </row>
    <row r="574" spans="1:9" x14ac:dyDescent="0.25">
      <c r="A574">
        <v>70358</v>
      </c>
      <c r="B574" t="s">
        <v>195</v>
      </c>
      <c r="C574" t="s">
        <v>238</v>
      </c>
      <c r="D574">
        <v>12</v>
      </c>
      <c r="E574">
        <v>73233</v>
      </c>
      <c r="F574" t="s">
        <v>278</v>
      </c>
      <c r="G574" t="s">
        <v>281</v>
      </c>
      <c r="H574">
        <v>23289</v>
      </c>
      <c r="I574" t="s">
        <v>282</v>
      </c>
    </row>
    <row r="575" spans="1:9" x14ac:dyDescent="0.25">
      <c r="A575">
        <v>70358</v>
      </c>
      <c r="B575" t="s">
        <v>195</v>
      </c>
      <c r="C575" t="s">
        <v>238</v>
      </c>
      <c r="D575">
        <v>12</v>
      </c>
      <c r="E575">
        <v>73233</v>
      </c>
      <c r="F575" t="s">
        <v>278</v>
      </c>
      <c r="G575" t="s">
        <v>279</v>
      </c>
      <c r="H575">
        <v>-14332</v>
      </c>
      <c r="I575" t="s">
        <v>283</v>
      </c>
    </row>
    <row r="576" spans="1:9" x14ac:dyDescent="0.25">
      <c r="A576">
        <v>70358</v>
      </c>
      <c r="B576" t="s">
        <v>195</v>
      </c>
      <c r="C576" t="s">
        <v>238</v>
      </c>
      <c r="D576">
        <v>12</v>
      </c>
      <c r="E576">
        <v>73233</v>
      </c>
      <c r="F576" t="s">
        <v>276</v>
      </c>
      <c r="G576" t="s">
        <v>30</v>
      </c>
      <c r="H576">
        <v>104168</v>
      </c>
      <c r="I576" t="s">
        <v>284</v>
      </c>
    </row>
    <row r="577" spans="1:9" x14ac:dyDescent="0.25">
      <c r="A577">
        <v>70358</v>
      </c>
      <c r="B577" t="s">
        <v>195</v>
      </c>
      <c r="C577" t="s">
        <v>238</v>
      </c>
      <c r="D577">
        <v>12</v>
      </c>
      <c r="E577">
        <v>73233</v>
      </c>
      <c r="F577" t="s">
        <v>276</v>
      </c>
      <c r="G577" t="s">
        <v>35</v>
      </c>
      <c r="H577">
        <v>15252</v>
      </c>
      <c r="I577" t="s">
        <v>285</v>
      </c>
    </row>
    <row r="578" spans="1:9" x14ac:dyDescent="0.25">
      <c r="A578">
        <v>70358</v>
      </c>
      <c r="B578" t="s">
        <v>195</v>
      </c>
      <c r="C578" t="s">
        <v>238</v>
      </c>
      <c r="D578">
        <v>12</v>
      </c>
      <c r="E578">
        <v>73233</v>
      </c>
      <c r="F578" t="s">
        <v>276</v>
      </c>
      <c r="G578" t="s">
        <v>31</v>
      </c>
      <c r="H578">
        <v>211594</v>
      </c>
      <c r="I578" t="s">
        <v>286</v>
      </c>
    </row>
    <row r="579" spans="1:9" x14ac:dyDescent="0.25">
      <c r="A579">
        <v>70358</v>
      </c>
      <c r="B579" t="s">
        <v>195</v>
      </c>
      <c r="C579" t="s">
        <v>238</v>
      </c>
      <c r="D579">
        <v>12</v>
      </c>
      <c r="E579">
        <v>73233</v>
      </c>
      <c r="F579" t="s">
        <v>276</v>
      </c>
      <c r="G579" t="s">
        <v>31</v>
      </c>
      <c r="H579">
        <v>5268</v>
      </c>
      <c r="I579" t="s">
        <v>288</v>
      </c>
    </row>
    <row r="580" spans="1:9" x14ac:dyDescent="0.25">
      <c r="A580">
        <v>70358</v>
      </c>
      <c r="B580" t="s">
        <v>195</v>
      </c>
      <c r="C580" t="s">
        <v>238</v>
      </c>
      <c r="D580">
        <v>12</v>
      </c>
      <c r="E580">
        <v>73233</v>
      </c>
      <c r="F580" t="s">
        <v>276</v>
      </c>
      <c r="G580" t="s">
        <v>30</v>
      </c>
      <c r="H580">
        <v>43207</v>
      </c>
      <c r="I580" t="s">
        <v>289</v>
      </c>
    </row>
    <row r="581" spans="1:9" x14ac:dyDescent="0.25">
      <c r="A581">
        <v>70358</v>
      </c>
      <c r="B581" t="s">
        <v>195</v>
      </c>
      <c r="C581" t="s">
        <v>238</v>
      </c>
      <c r="D581">
        <v>12</v>
      </c>
      <c r="E581">
        <v>73233</v>
      </c>
      <c r="F581" t="s">
        <v>276</v>
      </c>
      <c r="G581" t="s">
        <v>35</v>
      </c>
      <c r="H581">
        <v>6741</v>
      </c>
      <c r="I581" t="s">
        <v>323</v>
      </c>
    </row>
    <row r="582" spans="1:9" x14ac:dyDescent="0.25">
      <c r="A582">
        <v>70358</v>
      </c>
      <c r="B582" t="s">
        <v>195</v>
      </c>
      <c r="C582" t="s">
        <v>238</v>
      </c>
      <c r="D582">
        <v>12</v>
      </c>
      <c r="E582">
        <v>73233</v>
      </c>
      <c r="F582" t="s">
        <v>276</v>
      </c>
      <c r="G582" t="s">
        <v>35</v>
      </c>
      <c r="H582">
        <v>46</v>
      </c>
      <c r="I582" t="s">
        <v>290</v>
      </c>
    </row>
    <row r="583" spans="1:9" x14ac:dyDescent="0.25">
      <c r="A583">
        <v>70358</v>
      </c>
      <c r="B583" t="s">
        <v>195</v>
      </c>
      <c r="C583" t="s">
        <v>238</v>
      </c>
      <c r="D583">
        <v>12</v>
      </c>
      <c r="E583">
        <v>73233</v>
      </c>
      <c r="F583" t="s">
        <v>276</v>
      </c>
      <c r="G583" t="s">
        <v>35</v>
      </c>
      <c r="H583">
        <v>1935</v>
      </c>
      <c r="I583" t="s">
        <v>291</v>
      </c>
    </row>
    <row r="584" spans="1:9" x14ac:dyDescent="0.25">
      <c r="A584">
        <v>70358</v>
      </c>
      <c r="B584" t="s">
        <v>195</v>
      </c>
      <c r="C584" t="s">
        <v>238</v>
      </c>
      <c r="D584">
        <v>12</v>
      </c>
      <c r="E584">
        <v>73233</v>
      </c>
      <c r="F584" t="s">
        <v>276</v>
      </c>
      <c r="G584" t="s">
        <v>35</v>
      </c>
      <c r="H584">
        <v>16659</v>
      </c>
      <c r="I584" t="s">
        <v>301</v>
      </c>
    </row>
    <row r="585" spans="1:9" x14ac:dyDescent="0.25">
      <c r="A585">
        <v>70358</v>
      </c>
      <c r="B585" t="s">
        <v>195</v>
      </c>
      <c r="C585" t="s">
        <v>238</v>
      </c>
      <c r="D585">
        <v>12</v>
      </c>
      <c r="E585">
        <v>73233</v>
      </c>
      <c r="F585" t="s">
        <v>276</v>
      </c>
      <c r="G585" t="s">
        <v>35</v>
      </c>
      <c r="H585">
        <v>-24</v>
      </c>
      <c r="I585" t="s">
        <v>292</v>
      </c>
    </row>
    <row r="586" spans="1:9" x14ac:dyDescent="0.25">
      <c r="A586">
        <v>70358</v>
      </c>
      <c r="B586" t="s">
        <v>195</v>
      </c>
      <c r="C586" t="s">
        <v>238</v>
      </c>
      <c r="D586">
        <v>12</v>
      </c>
      <c r="E586">
        <v>73233</v>
      </c>
      <c r="F586" t="s">
        <v>276</v>
      </c>
      <c r="G586" t="s">
        <v>35</v>
      </c>
      <c r="H586">
        <v>4788</v>
      </c>
      <c r="I586" t="s">
        <v>293</v>
      </c>
    </row>
    <row r="587" spans="1:9" x14ac:dyDescent="0.25">
      <c r="A587">
        <v>70358</v>
      </c>
      <c r="B587" t="s">
        <v>195</v>
      </c>
      <c r="C587" t="s">
        <v>238</v>
      </c>
      <c r="D587">
        <v>12</v>
      </c>
      <c r="E587">
        <v>73233</v>
      </c>
      <c r="F587" t="s">
        <v>276</v>
      </c>
      <c r="G587" t="s">
        <v>37</v>
      </c>
      <c r="H587">
        <v>14941</v>
      </c>
      <c r="I587" t="s">
        <v>294</v>
      </c>
    </row>
    <row r="588" spans="1:9" x14ac:dyDescent="0.25">
      <c r="A588">
        <v>70358</v>
      </c>
      <c r="B588" t="s">
        <v>195</v>
      </c>
      <c r="C588" t="s">
        <v>238</v>
      </c>
      <c r="D588">
        <v>12</v>
      </c>
      <c r="E588">
        <v>73233</v>
      </c>
      <c r="F588" t="s">
        <v>276</v>
      </c>
      <c r="G588" t="s">
        <v>35</v>
      </c>
      <c r="H588">
        <v>2047</v>
      </c>
      <c r="I588" t="s">
        <v>295</v>
      </c>
    </row>
    <row r="589" spans="1:9" x14ac:dyDescent="0.25">
      <c r="A589">
        <v>70358</v>
      </c>
      <c r="B589" t="s">
        <v>195</v>
      </c>
      <c r="C589" t="s">
        <v>238</v>
      </c>
      <c r="D589">
        <v>12</v>
      </c>
      <c r="E589">
        <v>73233</v>
      </c>
      <c r="F589" t="s">
        <v>276</v>
      </c>
      <c r="G589" t="s">
        <v>37</v>
      </c>
      <c r="H589">
        <v>16692</v>
      </c>
      <c r="I589" t="s">
        <v>296</v>
      </c>
    </row>
    <row r="590" spans="1:9" x14ac:dyDescent="0.25">
      <c r="A590">
        <v>70358</v>
      </c>
      <c r="B590" t="s">
        <v>195</v>
      </c>
      <c r="C590" t="s">
        <v>238</v>
      </c>
      <c r="D590">
        <v>12</v>
      </c>
      <c r="E590">
        <v>73233</v>
      </c>
      <c r="F590" t="s">
        <v>276</v>
      </c>
      <c r="G590" t="s">
        <v>36</v>
      </c>
      <c r="H590">
        <v>58797</v>
      </c>
      <c r="I590" t="s">
        <v>297</v>
      </c>
    </row>
    <row r="591" spans="1:9" x14ac:dyDescent="0.25">
      <c r="A591">
        <v>70358</v>
      </c>
      <c r="B591" t="s">
        <v>195</v>
      </c>
      <c r="C591" t="s">
        <v>238</v>
      </c>
      <c r="D591">
        <v>12</v>
      </c>
      <c r="E591">
        <v>73233</v>
      </c>
      <c r="F591" t="s">
        <v>278</v>
      </c>
      <c r="G591" t="s">
        <v>299</v>
      </c>
      <c r="H591">
        <v>514</v>
      </c>
      <c r="I591" t="s">
        <v>300</v>
      </c>
    </row>
    <row r="592" spans="1:9" x14ac:dyDescent="0.25">
      <c r="A592">
        <v>70358</v>
      </c>
      <c r="B592" t="s">
        <v>195</v>
      </c>
      <c r="C592" t="s">
        <v>238</v>
      </c>
      <c r="D592">
        <v>12</v>
      </c>
      <c r="E592">
        <v>73233</v>
      </c>
      <c r="F592" t="s">
        <v>276</v>
      </c>
      <c r="G592" t="s">
        <v>33</v>
      </c>
      <c r="H592">
        <v>38190</v>
      </c>
      <c r="I592" t="s">
        <v>302</v>
      </c>
    </row>
    <row r="593" spans="1:9" x14ac:dyDescent="0.25">
      <c r="A593">
        <v>70358</v>
      </c>
      <c r="B593" t="s">
        <v>195</v>
      </c>
      <c r="C593" t="s">
        <v>238</v>
      </c>
      <c r="D593">
        <v>12</v>
      </c>
      <c r="E593">
        <v>73233</v>
      </c>
      <c r="F593" t="s">
        <v>276</v>
      </c>
      <c r="G593" t="s">
        <v>29</v>
      </c>
      <c r="H593">
        <v>3899</v>
      </c>
      <c r="I593" t="s">
        <v>303</v>
      </c>
    </row>
    <row r="594" spans="1:9" x14ac:dyDescent="0.25">
      <c r="A594">
        <v>70358</v>
      </c>
      <c r="B594" t="s">
        <v>195</v>
      </c>
      <c r="C594" t="s">
        <v>238</v>
      </c>
      <c r="D594">
        <v>12</v>
      </c>
      <c r="E594">
        <v>73233</v>
      </c>
      <c r="F594" t="s">
        <v>276</v>
      </c>
      <c r="G594" t="s">
        <v>29</v>
      </c>
      <c r="H594">
        <v>52799</v>
      </c>
      <c r="I594" t="s">
        <v>304</v>
      </c>
    </row>
    <row r="595" spans="1:9" x14ac:dyDescent="0.25">
      <c r="A595">
        <v>70358</v>
      </c>
      <c r="B595" t="s">
        <v>195</v>
      </c>
      <c r="C595" t="s">
        <v>238</v>
      </c>
      <c r="D595">
        <v>12</v>
      </c>
      <c r="E595">
        <v>73233</v>
      </c>
      <c r="F595" t="s">
        <v>276</v>
      </c>
      <c r="G595" t="s">
        <v>35</v>
      </c>
      <c r="H595">
        <v>54267</v>
      </c>
      <c r="I595" t="s">
        <v>305</v>
      </c>
    </row>
    <row r="596" spans="1:9" x14ac:dyDescent="0.25">
      <c r="A596">
        <v>70358</v>
      </c>
      <c r="B596" t="s">
        <v>195</v>
      </c>
      <c r="C596" t="s">
        <v>238</v>
      </c>
      <c r="D596">
        <v>12</v>
      </c>
      <c r="E596">
        <v>73233</v>
      </c>
      <c r="F596" t="s">
        <v>276</v>
      </c>
      <c r="G596" t="s">
        <v>29</v>
      </c>
      <c r="H596">
        <v>4564</v>
      </c>
      <c r="I596" t="s">
        <v>306</v>
      </c>
    </row>
    <row r="597" spans="1:9" x14ac:dyDescent="0.25">
      <c r="A597">
        <v>70358</v>
      </c>
      <c r="B597" t="s">
        <v>195</v>
      </c>
      <c r="C597" t="s">
        <v>238</v>
      </c>
      <c r="D597">
        <v>12</v>
      </c>
      <c r="E597">
        <v>73233</v>
      </c>
      <c r="F597" t="s">
        <v>276</v>
      </c>
      <c r="G597" t="s">
        <v>29</v>
      </c>
      <c r="H597">
        <v>27337</v>
      </c>
      <c r="I597" t="s">
        <v>307</v>
      </c>
    </row>
    <row r="598" spans="1:9" x14ac:dyDescent="0.25">
      <c r="A598">
        <v>70358</v>
      </c>
      <c r="B598" t="s">
        <v>195</v>
      </c>
      <c r="C598" t="s">
        <v>238</v>
      </c>
      <c r="D598">
        <v>12</v>
      </c>
      <c r="E598">
        <v>73233</v>
      </c>
      <c r="F598" t="s">
        <v>276</v>
      </c>
      <c r="G598" t="s">
        <v>29</v>
      </c>
      <c r="H598">
        <v>593</v>
      </c>
      <c r="I598" t="s">
        <v>308</v>
      </c>
    </row>
    <row r="599" spans="1:9" x14ac:dyDescent="0.25">
      <c r="A599">
        <v>70358</v>
      </c>
      <c r="B599" t="s">
        <v>195</v>
      </c>
      <c r="C599" t="s">
        <v>238</v>
      </c>
      <c r="D599">
        <v>12</v>
      </c>
      <c r="E599">
        <v>73233</v>
      </c>
      <c r="F599" t="s">
        <v>276</v>
      </c>
      <c r="G599" t="s">
        <v>34</v>
      </c>
      <c r="H599">
        <v>1125</v>
      </c>
      <c r="I599" t="s">
        <v>309</v>
      </c>
    </row>
    <row r="600" spans="1:9" x14ac:dyDescent="0.25">
      <c r="A600">
        <v>70358</v>
      </c>
      <c r="B600" t="s">
        <v>195</v>
      </c>
      <c r="C600" t="s">
        <v>238</v>
      </c>
      <c r="D600">
        <v>12</v>
      </c>
      <c r="E600">
        <v>73233</v>
      </c>
      <c r="F600" t="s">
        <v>276</v>
      </c>
      <c r="G600" t="s">
        <v>29</v>
      </c>
      <c r="H600">
        <v>44745</v>
      </c>
      <c r="I600" t="s">
        <v>310</v>
      </c>
    </row>
    <row r="601" spans="1:9" x14ac:dyDescent="0.25">
      <c r="A601">
        <v>70358</v>
      </c>
      <c r="B601" t="s">
        <v>195</v>
      </c>
      <c r="C601" t="s">
        <v>238</v>
      </c>
      <c r="D601">
        <v>12</v>
      </c>
      <c r="E601">
        <v>73233</v>
      </c>
      <c r="F601" t="s">
        <v>276</v>
      </c>
      <c r="G601" t="s">
        <v>34</v>
      </c>
      <c r="H601">
        <v>10700</v>
      </c>
      <c r="I601" t="s">
        <v>311</v>
      </c>
    </row>
    <row r="602" spans="1:9" x14ac:dyDescent="0.25">
      <c r="A602">
        <v>70358</v>
      </c>
      <c r="B602" t="s">
        <v>195</v>
      </c>
      <c r="C602" t="s">
        <v>238</v>
      </c>
      <c r="D602">
        <v>12</v>
      </c>
      <c r="E602">
        <v>73233</v>
      </c>
      <c r="F602" t="s">
        <v>276</v>
      </c>
      <c r="G602" t="s">
        <v>29</v>
      </c>
      <c r="H602">
        <v>6466</v>
      </c>
      <c r="I602" t="s">
        <v>312</v>
      </c>
    </row>
    <row r="603" spans="1:9" x14ac:dyDescent="0.25">
      <c r="A603">
        <v>70358</v>
      </c>
      <c r="B603" t="s">
        <v>195</v>
      </c>
      <c r="C603" t="s">
        <v>238</v>
      </c>
      <c r="D603">
        <v>12</v>
      </c>
      <c r="E603">
        <v>73233</v>
      </c>
      <c r="F603" t="s">
        <v>276</v>
      </c>
      <c r="G603" t="s">
        <v>32</v>
      </c>
      <c r="H603">
        <v>59165</v>
      </c>
      <c r="I603" t="s">
        <v>313</v>
      </c>
    </row>
    <row r="604" spans="1:9" x14ac:dyDescent="0.25">
      <c r="A604">
        <v>70358</v>
      </c>
      <c r="B604" t="s">
        <v>195</v>
      </c>
      <c r="C604" t="s">
        <v>238</v>
      </c>
      <c r="D604">
        <v>12</v>
      </c>
      <c r="E604">
        <v>73233</v>
      </c>
      <c r="F604" t="s">
        <v>276</v>
      </c>
      <c r="G604" t="s">
        <v>29</v>
      </c>
      <c r="H604">
        <v>11732</v>
      </c>
      <c r="I604" t="s">
        <v>314</v>
      </c>
    </row>
    <row r="605" spans="1:9" x14ac:dyDescent="0.25">
      <c r="A605">
        <v>70358</v>
      </c>
      <c r="B605" t="s">
        <v>195</v>
      </c>
      <c r="C605" t="s">
        <v>238</v>
      </c>
      <c r="D605">
        <v>12</v>
      </c>
      <c r="E605">
        <v>73233</v>
      </c>
      <c r="F605" t="s">
        <v>276</v>
      </c>
      <c r="G605" t="s">
        <v>35</v>
      </c>
      <c r="H605">
        <v>3188</v>
      </c>
      <c r="I605" t="s">
        <v>315</v>
      </c>
    </row>
    <row r="606" spans="1:9" x14ac:dyDescent="0.25">
      <c r="A606">
        <v>70358</v>
      </c>
      <c r="B606" t="s">
        <v>195</v>
      </c>
      <c r="C606" t="s">
        <v>238</v>
      </c>
      <c r="D606">
        <v>12</v>
      </c>
      <c r="E606">
        <v>73233</v>
      </c>
      <c r="F606" t="s">
        <v>276</v>
      </c>
      <c r="G606" t="s">
        <v>35</v>
      </c>
      <c r="H606">
        <v>147</v>
      </c>
      <c r="I606" t="s">
        <v>316</v>
      </c>
    </row>
    <row r="607" spans="1:9" x14ac:dyDescent="0.25">
      <c r="A607">
        <v>70358</v>
      </c>
      <c r="B607" t="s">
        <v>195</v>
      </c>
      <c r="C607" t="s">
        <v>238</v>
      </c>
      <c r="D607">
        <v>12</v>
      </c>
      <c r="E607">
        <v>73233</v>
      </c>
      <c r="F607" t="s">
        <v>276</v>
      </c>
      <c r="G607" t="s">
        <v>35</v>
      </c>
      <c r="H607">
        <v>2275</v>
      </c>
      <c r="I607" t="s">
        <v>317</v>
      </c>
    </row>
    <row r="608" spans="1:9" x14ac:dyDescent="0.25">
      <c r="A608">
        <v>70358</v>
      </c>
      <c r="B608" t="s">
        <v>195</v>
      </c>
      <c r="C608" t="s">
        <v>238</v>
      </c>
      <c r="D608">
        <v>12</v>
      </c>
      <c r="E608">
        <v>73233</v>
      </c>
      <c r="F608" t="s">
        <v>276</v>
      </c>
      <c r="G608" t="s">
        <v>35</v>
      </c>
      <c r="H608">
        <v>2006</v>
      </c>
      <c r="I608" t="s">
        <v>318</v>
      </c>
    </row>
    <row r="609" spans="1:9" x14ac:dyDescent="0.25">
      <c r="A609">
        <v>70358</v>
      </c>
      <c r="B609" t="s">
        <v>195</v>
      </c>
      <c r="C609" t="s">
        <v>238</v>
      </c>
      <c r="D609">
        <v>12</v>
      </c>
      <c r="E609">
        <v>73233</v>
      </c>
      <c r="F609" t="s">
        <v>276</v>
      </c>
      <c r="G609" t="s">
        <v>29</v>
      </c>
      <c r="H609">
        <v>7119</v>
      </c>
      <c r="I609" t="s">
        <v>319</v>
      </c>
    </row>
    <row r="610" spans="1:9" x14ac:dyDescent="0.25">
      <c r="A610">
        <v>70358</v>
      </c>
      <c r="B610" t="s">
        <v>195</v>
      </c>
      <c r="C610" t="s">
        <v>238</v>
      </c>
      <c r="D610">
        <v>12</v>
      </c>
      <c r="E610">
        <v>73233</v>
      </c>
      <c r="F610" t="s">
        <v>276</v>
      </c>
      <c r="G610" t="s">
        <v>36</v>
      </c>
      <c r="H610">
        <v>24498</v>
      </c>
      <c r="I610" t="s">
        <v>320</v>
      </c>
    </row>
    <row r="611" spans="1:9" x14ac:dyDescent="0.25">
      <c r="A611">
        <v>70358</v>
      </c>
      <c r="B611" t="s">
        <v>195</v>
      </c>
      <c r="C611" t="s">
        <v>238</v>
      </c>
      <c r="D611">
        <v>12</v>
      </c>
      <c r="E611">
        <v>73233</v>
      </c>
      <c r="F611" t="s">
        <v>278</v>
      </c>
      <c r="G611" t="s">
        <v>279</v>
      </c>
      <c r="H611">
        <v>79318</v>
      </c>
      <c r="I611" t="s">
        <v>321</v>
      </c>
    </row>
    <row r="612" spans="1:9" x14ac:dyDescent="0.25">
      <c r="A612">
        <v>70361</v>
      </c>
      <c r="B612" t="s">
        <v>197</v>
      </c>
      <c r="C612" t="s">
        <v>238</v>
      </c>
      <c r="D612">
        <v>12</v>
      </c>
      <c r="E612">
        <v>4838</v>
      </c>
      <c r="F612" t="s">
        <v>276</v>
      </c>
      <c r="G612" t="s">
        <v>34</v>
      </c>
      <c r="H612">
        <v>17289</v>
      </c>
      <c r="I612" t="s">
        <v>309</v>
      </c>
    </row>
    <row r="613" spans="1:9" x14ac:dyDescent="0.25">
      <c r="A613">
        <v>70361</v>
      </c>
      <c r="B613" t="s">
        <v>197</v>
      </c>
      <c r="C613" t="s">
        <v>238</v>
      </c>
      <c r="D613">
        <v>12</v>
      </c>
      <c r="E613">
        <v>4838</v>
      </c>
      <c r="F613" t="s">
        <v>276</v>
      </c>
      <c r="G613" t="s">
        <v>29</v>
      </c>
      <c r="H613">
        <v>23488</v>
      </c>
      <c r="I613" t="s">
        <v>310</v>
      </c>
    </row>
    <row r="614" spans="1:9" x14ac:dyDescent="0.25">
      <c r="A614">
        <v>70361</v>
      </c>
      <c r="B614" t="s">
        <v>197</v>
      </c>
      <c r="C614" t="s">
        <v>238</v>
      </c>
      <c r="D614">
        <v>12</v>
      </c>
      <c r="E614">
        <v>4838</v>
      </c>
      <c r="F614" t="s">
        <v>276</v>
      </c>
      <c r="G614" t="s">
        <v>34</v>
      </c>
      <c r="H614">
        <v>12200</v>
      </c>
      <c r="I614" t="s">
        <v>311</v>
      </c>
    </row>
    <row r="615" spans="1:9" x14ac:dyDescent="0.25">
      <c r="A615">
        <v>70361</v>
      </c>
      <c r="B615" t="s">
        <v>197</v>
      </c>
      <c r="C615" t="s">
        <v>238</v>
      </c>
      <c r="D615">
        <v>12</v>
      </c>
      <c r="E615">
        <v>4838</v>
      </c>
      <c r="F615" t="s">
        <v>276</v>
      </c>
      <c r="G615" t="s">
        <v>29</v>
      </c>
      <c r="H615">
        <v>6207</v>
      </c>
      <c r="I615" t="s">
        <v>312</v>
      </c>
    </row>
    <row r="616" spans="1:9" x14ac:dyDescent="0.25">
      <c r="A616">
        <v>70361</v>
      </c>
      <c r="B616" t="s">
        <v>197</v>
      </c>
      <c r="C616" t="s">
        <v>238</v>
      </c>
      <c r="D616">
        <v>12</v>
      </c>
      <c r="E616">
        <v>4838</v>
      </c>
      <c r="F616" t="s">
        <v>276</v>
      </c>
      <c r="G616" t="s">
        <v>32</v>
      </c>
      <c r="H616">
        <v>75449</v>
      </c>
      <c r="I616" t="s">
        <v>313</v>
      </c>
    </row>
    <row r="617" spans="1:9" x14ac:dyDescent="0.25">
      <c r="A617">
        <v>70361</v>
      </c>
      <c r="B617" t="s">
        <v>197</v>
      </c>
      <c r="C617" t="s">
        <v>238</v>
      </c>
      <c r="D617">
        <v>12</v>
      </c>
      <c r="E617">
        <v>4838</v>
      </c>
      <c r="F617" t="s">
        <v>276</v>
      </c>
      <c r="G617" t="s">
        <v>29</v>
      </c>
      <c r="H617">
        <v>13868</v>
      </c>
      <c r="I617" t="s">
        <v>314</v>
      </c>
    </row>
    <row r="618" spans="1:9" x14ac:dyDescent="0.25">
      <c r="A618">
        <v>70361</v>
      </c>
      <c r="B618" t="s">
        <v>197</v>
      </c>
      <c r="C618" t="s">
        <v>238</v>
      </c>
      <c r="D618">
        <v>12</v>
      </c>
      <c r="E618">
        <v>4838</v>
      </c>
      <c r="F618" t="s">
        <v>276</v>
      </c>
      <c r="G618" t="s">
        <v>35</v>
      </c>
      <c r="H618">
        <v>6537</v>
      </c>
      <c r="I618" t="s">
        <v>315</v>
      </c>
    </row>
    <row r="619" spans="1:9" x14ac:dyDescent="0.25">
      <c r="A619">
        <v>70361</v>
      </c>
      <c r="B619" t="s">
        <v>197</v>
      </c>
      <c r="C619" t="s">
        <v>238</v>
      </c>
      <c r="D619">
        <v>12</v>
      </c>
      <c r="E619">
        <v>4838</v>
      </c>
      <c r="F619" t="s">
        <v>276</v>
      </c>
      <c r="G619" t="s">
        <v>35</v>
      </c>
      <c r="H619">
        <v>1158</v>
      </c>
      <c r="I619" t="s">
        <v>316</v>
      </c>
    </row>
    <row r="620" spans="1:9" x14ac:dyDescent="0.25">
      <c r="A620">
        <v>70361</v>
      </c>
      <c r="B620" t="s">
        <v>197</v>
      </c>
      <c r="C620" t="s">
        <v>238</v>
      </c>
      <c r="D620">
        <v>12</v>
      </c>
      <c r="E620">
        <v>4838</v>
      </c>
      <c r="F620" t="s">
        <v>276</v>
      </c>
      <c r="G620" t="s">
        <v>35</v>
      </c>
      <c r="H620">
        <v>6082</v>
      </c>
      <c r="I620" t="s">
        <v>317</v>
      </c>
    </row>
    <row r="621" spans="1:9" x14ac:dyDescent="0.25">
      <c r="A621">
        <v>70361</v>
      </c>
      <c r="B621" t="s">
        <v>197</v>
      </c>
      <c r="C621" t="s">
        <v>238</v>
      </c>
      <c r="D621">
        <v>12</v>
      </c>
      <c r="E621">
        <v>4838</v>
      </c>
      <c r="F621" t="s">
        <v>276</v>
      </c>
      <c r="G621" t="s">
        <v>35</v>
      </c>
      <c r="H621">
        <v>4560</v>
      </c>
      <c r="I621" t="s">
        <v>318</v>
      </c>
    </row>
    <row r="622" spans="1:9" x14ac:dyDescent="0.25">
      <c r="A622">
        <v>70361</v>
      </c>
      <c r="B622" t="s">
        <v>197</v>
      </c>
      <c r="C622" t="s">
        <v>238</v>
      </c>
      <c r="D622">
        <v>12</v>
      </c>
      <c r="E622">
        <v>4838</v>
      </c>
      <c r="F622" t="s">
        <v>276</v>
      </c>
      <c r="G622" t="s">
        <v>35</v>
      </c>
      <c r="H622">
        <v>2244</v>
      </c>
      <c r="I622" t="s">
        <v>328</v>
      </c>
    </row>
    <row r="623" spans="1:9" x14ac:dyDescent="0.25">
      <c r="A623">
        <v>70361</v>
      </c>
      <c r="B623" t="s">
        <v>197</v>
      </c>
      <c r="C623" t="s">
        <v>238</v>
      </c>
      <c r="D623">
        <v>12</v>
      </c>
      <c r="E623">
        <v>4838</v>
      </c>
      <c r="F623" t="s">
        <v>276</v>
      </c>
      <c r="G623" t="s">
        <v>29</v>
      </c>
      <c r="H623">
        <v>8313</v>
      </c>
      <c r="I623" t="s">
        <v>319</v>
      </c>
    </row>
    <row r="624" spans="1:9" x14ac:dyDescent="0.25">
      <c r="A624">
        <v>70361</v>
      </c>
      <c r="B624" t="s">
        <v>197</v>
      </c>
      <c r="C624" t="s">
        <v>238</v>
      </c>
      <c r="D624">
        <v>12</v>
      </c>
      <c r="E624">
        <v>4838</v>
      </c>
      <c r="F624" t="s">
        <v>276</v>
      </c>
      <c r="G624" t="s">
        <v>36</v>
      </c>
      <c r="H624">
        <v>33440</v>
      </c>
      <c r="I624" t="s">
        <v>320</v>
      </c>
    </row>
    <row r="625" spans="1:9" x14ac:dyDescent="0.25">
      <c r="A625">
        <v>70361</v>
      </c>
      <c r="B625" t="s">
        <v>197</v>
      </c>
      <c r="C625" t="s">
        <v>238</v>
      </c>
      <c r="D625">
        <v>12</v>
      </c>
      <c r="E625">
        <v>4838</v>
      </c>
      <c r="F625" t="s">
        <v>278</v>
      </c>
      <c r="G625" t="s">
        <v>279</v>
      </c>
      <c r="H625">
        <v>1373917</v>
      </c>
      <c r="I625" t="s">
        <v>321</v>
      </c>
    </row>
    <row r="626" spans="1:9" x14ac:dyDescent="0.25">
      <c r="A626">
        <v>70361</v>
      </c>
      <c r="B626" t="s">
        <v>197</v>
      </c>
      <c r="C626" t="s">
        <v>238</v>
      </c>
      <c r="D626">
        <v>12</v>
      </c>
      <c r="E626">
        <v>4838</v>
      </c>
      <c r="F626" t="s">
        <v>276</v>
      </c>
      <c r="G626" t="s">
        <v>31</v>
      </c>
      <c r="H626">
        <v>488994</v>
      </c>
      <c r="I626" t="s">
        <v>288</v>
      </c>
    </row>
    <row r="627" spans="1:9" x14ac:dyDescent="0.25">
      <c r="A627">
        <v>70361</v>
      </c>
      <c r="B627" t="s">
        <v>197</v>
      </c>
      <c r="C627" t="s">
        <v>238</v>
      </c>
      <c r="D627">
        <v>12</v>
      </c>
      <c r="E627">
        <v>4838</v>
      </c>
      <c r="F627" t="s">
        <v>276</v>
      </c>
      <c r="G627" t="s">
        <v>30</v>
      </c>
      <c r="H627">
        <v>171710</v>
      </c>
      <c r="I627" t="s">
        <v>289</v>
      </c>
    </row>
    <row r="628" spans="1:9" x14ac:dyDescent="0.25">
      <c r="A628">
        <v>70361</v>
      </c>
      <c r="B628" t="s">
        <v>197</v>
      </c>
      <c r="C628" t="s">
        <v>238</v>
      </c>
      <c r="D628">
        <v>12</v>
      </c>
      <c r="E628">
        <v>4838</v>
      </c>
      <c r="F628" t="s">
        <v>276</v>
      </c>
      <c r="G628" t="s">
        <v>35</v>
      </c>
      <c r="H628">
        <v>14290</v>
      </c>
      <c r="I628" t="s">
        <v>323</v>
      </c>
    </row>
    <row r="629" spans="1:9" x14ac:dyDescent="0.25">
      <c r="A629">
        <v>70361</v>
      </c>
      <c r="B629" t="s">
        <v>197</v>
      </c>
      <c r="C629" t="s">
        <v>238</v>
      </c>
      <c r="D629">
        <v>12</v>
      </c>
      <c r="E629">
        <v>4838</v>
      </c>
      <c r="F629" t="s">
        <v>276</v>
      </c>
      <c r="G629" t="s">
        <v>35</v>
      </c>
      <c r="H629">
        <v>289</v>
      </c>
      <c r="I629" t="s">
        <v>290</v>
      </c>
    </row>
    <row r="630" spans="1:9" x14ac:dyDescent="0.25">
      <c r="A630">
        <v>70361</v>
      </c>
      <c r="B630" t="s">
        <v>197</v>
      </c>
      <c r="C630" t="s">
        <v>238</v>
      </c>
      <c r="D630">
        <v>12</v>
      </c>
      <c r="E630">
        <v>4838</v>
      </c>
      <c r="F630" t="s">
        <v>276</v>
      </c>
      <c r="G630" t="s">
        <v>35</v>
      </c>
      <c r="H630">
        <v>1735</v>
      </c>
      <c r="I630" t="s">
        <v>291</v>
      </c>
    </row>
    <row r="631" spans="1:9" x14ac:dyDescent="0.25">
      <c r="A631">
        <v>70361</v>
      </c>
      <c r="B631" t="s">
        <v>197</v>
      </c>
      <c r="C631" t="s">
        <v>238</v>
      </c>
      <c r="D631">
        <v>12</v>
      </c>
      <c r="E631">
        <v>4838</v>
      </c>
      <c r="F631" t="s">
        <v>276</v>
      </c>
      <c r="G631" t="s">
        <v>35</v>
      </c>
      <c r="H631">
        <v>12701</v>
      </c>
      <c r="I631" t="s">
        <v>301</v>
      </c>
    </row>
    <row r="632" spans="1:9" x14ac:dyDescent="0.25">
      <c r="A632">
        <v>70361</v>
      </c>
      <c r="B632" t="s">
        <v>197</v>
      </c>
      <c r="C632" t="s">
        <v>238</v>
      </c>
      <c r="D632">
        <v>12</v>
      </c>
      <c r="E632">
        <v>4838</v>
      </c>
      <c r="F632" t="s">
        <v>276</v>
      </c>
      <c r="G632" t="s">
        <v>35</v>
      </c>
      <c r="H632">
        <v>673</v>
      </c>
      <c r="I632" t="s">
        <v>292</v>
      </c>
    </row>
    <row r="633" spans="1:9" x14ac:dyDescent="0.25">
      <c r="A633">
        <v>70361</v>
      </c>
      <c r="B633" t="s">
        <v>197</v>
      </c>
      <c r="C633" t="s">
        <v>238</v>
      </c>
      <c r="D633">
        <v>12</v>
      </c>
      <c r="E633">
        <v>4838</v>
      </c>
      <c r="F633" t="s">
        <v>276</v>
      </c>
      <c r="G633" t="s">
        <v>35</v>
      </c>
      <c r="H633">
        <v>5926</v>
      </c>
      <c r="I633" t="s">
        <v>293</v>
      </c>
    </row>
    <row r="634" spans="1:9" x14ac:dyDescent="0.25">
      <c r="A634">
        <v>70361</v>
      </c>
      <c r="B634" t="s">
        <v>197</v>
      </c>
      <c r="C634" t="s">
        <v>238</v>
      </c>
      <c r="D634">
        <v>12</v>
      </c>
      <c r="E634">
        <v>4838</v>
      </c>
      <c r="F634" t="s">
        <v>276</v>
      </c>
      <c r="G634" t="s">
        <v>37</v>
      </c>
      <c r="H634">
        <v>33326</v>
      </c>
      <c r="I634" t="s">
        <v>294</v>
      </c>
    </row>
    <row r="635" spans="1:9" x14ac:dyDescent="0.25">
      <c r="A635">
        <v>70361</v>
      </c>
      <c r="B635" t="s">
        <v>197</v>
      </c>
      <c r="C635" t="s">
        <v>238</v>
      </c>
      <c r="D635">
        <v>12</v>
      </c>
      <c r="E635">
        <v>4838</v>
      </c>
      <c r="F635" t="s">
        <v>276</v>
      </c>
      <c r="G635" t="s">
        <v>35</v>
      </c>
      <c r="H635">
        <v>5690</v>
      </c>
      <c r="I635" t="s">
        <v>295</v>
      </c>
    </row>
    <row r="636" spans="1:9" x14ac:dyDescent="0.25">
      <c r="A636">
        <v>70361</v>
      </c>
      <c r="B636" t="s">
        <v>197</v>
      </c>
      <c r="C636" t="s">
        <v>238</v>
      </c>
      <c r="D636">
        <v>12</v>
      </c>
      <c r="E636">
        <v>4838</v>
      </c>
      <c r="F636" t="s">
        <v>276</v>
      </c>
      <c r="G636" t="s">
        <v>37</v>
      </c>
      <c r="H636">
        <v>47885</v>
      </c>
      <c r="I636" t="s">
        <v>326</v>
      </c>
    </row>
    <row r="637" spans="1:9" x14ac:dyDescent="0.25">
      <c r="A637">
        <v>70361</v>
      </c>
      <c r="B637" t="s">
        <v>197</v>
      </c>
      <c r="C637" t="s">
        <v>238</v>
      </c>
      <c r="D637">
        <v>12</v>
      </c>
      <c r="E637">
        <v>4838</v>
      </c>
      <c r="F637" t="s">
        <v>276</v>
      </c>
      <c r="G637" t="s">
        <v>37</v>
      </c>
      <c r="H637">
        <v>27550</v>
      </c>
      <c r="I637" t="s">
        <v>296</v>
      </c>
    </row>
    <row r="638" spans="1:9" x14ac:dyDescent="0.25">
      <c r="A638">
        <v>70361</v>
      </c>
      <c r="B638" t="s">
        <v>197</v>
      </c>
      <c r="C638" t="s">
        <v>238</v>
      </c>
      <c r="D638">
        <v>12</v>
      </c>
      <c r="E638">
        <v>4838</v>
      </c>
      <c r="F638" t="s">
        <v>276</v>
      </c>
      <c r="G638" t="s">
        <v>36</v>
      </c>
      <c r="H638">
        <v>111071</v>
      </c>
      <c r="I638" t="s">
        <v>297</v>
      </c>
    </row>
    <row r="639" spans="1:9" x14ac:dyDescent="0.25">
      <c r="A639">
        <v>70361</v>
      </c>
      <c r="B639" t="s">
        <v>197</v>
      </c>
      <c r="C639" t="s">
        <v>238</v>
      </c>
      <c r="D639">
        <v>12</v>
      </c>
      <c r="E639">
        <v>4838</v>
      </c>
      <c r="F639" t="s">
        <v>278</v>
      </c>
      <c r="G639" t="s">
        <v>299</v>
      </c>
      <c r="H639">
        <v>254</v>
      </c>
      <c r="I639" t="s">
        <v>300</v>
      </c>
    </row>
    <row r="640" spans="1:9" x14ac:dyDescent="0.25">
      <c r="A640">
        <v>70361</v>
      </c>
      <c r="B640" t="s">
        <v>197</v>
      </c>
      <c r="C640" t="s">
        <v>238</v>
      </c>
      <c r="D640">
        <v>12</v>
      </c>
      <c r="E640">
        <v>4838</v>
      </c>
      <c r="F640" t="s">
        <v>276</v>
      </c>
      <c r="G640" t="s">
        <v>33</v>
      </c>
      <c r="H640">
        <v>57452</v>
      </c>
      <c r="I640" t="s">
        <v>302</v>
      </c>
    </row>
    <row r="641" spans="1:9" x14ac:dyDescent="0.25">
      <c r="A641">
        <v>70361</v>
      </c>
      <c r="B641" t="s">
        <v>197</v>
      </c>
      <c r="C641" t="s">
        <v>238</v>
      </c>
      <c r="D641">
        <v>12</v>
      </c>
      <c r="E641">
        <v>4838</v>
      </c>
      <c r="F641" t="s">
        <v>276</v>
      </c>
      <c r="G641" t="s">
        <v>29</v>
      </c>
      <c r="H641">
        <v>355</v>
      </c>
      <c r="I641" t="s">
        <v>303</v>
      </c>
    </row>
    <row r="642" spans="1:9" x14ac:dyDescent="0.25">
      <c r="A642">
        <v>70361</v>
      </c>
      <c r="B642" t="s">
        <v>197</v>
      </c>
      <c r="C642" t="s">
        <v>238</v>
      </c>
      <c r="D642">
        <v>12</v>
      </c>
      <c r="E642">
        <v>4838</v>
      </c>
      <c r="F642" t="s">
        <v>276</v>
      </c>
      <c r="G642" t="s">
        <v>29</v>
      </c>
      <c r="H642">
        <v>60054</v>
      </c>
      <c r="I642" t="s">
        <v>304</v>
      </c>
    </row>
    <row r="643" spans="1:9" x14ac:dyDescent="0.25">
      <c r="A643">
        <v>70361</v>
      </c>
      <c r="B643" t="s">
        <v>197</v>
      </c>
      <c r="C643" t="s">
        <v>238</v>
      </c>
      <c r="D643">
        <v>12</v>
      </c>
      <c r="E643">
        <v>4838</v>
      </c>
      <c r="F643" t="s">
        <v>276</v>
      </c>
      <c r="G643" t="s">
        <v>35</v>
      </c>
      <c r="H643">
        <v>80003</v>
      </c>
      <c r="I643" t="s">
        <v>305</v>
      </c>
    </row>
    <row r="644" spans="1:9" x14ac:dyDescent="0.25">
      <c r="A644">
        <v>70361</v>
      </c>
      <c r="B644" t="s">
        <v>197</v>
      </c>
      <c r="C644" t="s">
        <v>238</v>
      </c>
      <c r="D644">
        <v>12</v>
      </c>
      <c r="E644">
        <v>4838</v>
      </c>
      <c r="F644" t="s">
        <v>276</v>
      </c>
      <c r="G644" t="s">
        <v>29</v>
      </c>
      <c r="H644">
        <v>5585</v>
      </c>
      <c r="I644" t="s">
        <v>306</v>
      </c>
    </row>
    <row r="645" spans="1:9" x14ac:dyDescent="0.25">
      <c r="A645">
        <v>70361</v>
      </c>
      <c r="B645" t="s">
        <v>197</v>
      </c>
      <c r="C645" t="s">
        <v>238</v>
      </c>
      <c r="D645">
        <v>12</v>
      </c>
      <c r="E645">
        <v>4838</v>
      </c>
      <c r="F645" t="s">
        <v>276</v>
      </c>
      <c r="G645" t="s">
        <v>29</v>
      </c>
      <c r="H645">
        <v>34782</v>
      </c>
      <c r="I645" t="s">
        <v>307</v>
      </c>
    </row>
    <row r="646" spans="1:9" x14ac:dyDescent="0.25">
      <c r="A646">
        <v>70361</v>
      </c>
      <c r="B646" t="s">
        <v>197</v>
      </c>
      <c r="C646" t="s">
        <v>238</v>
      </c>
      <c r="D646">
        <v>12</v>
      </c>
      <c r="E646">
        <v>4838</v>
      </c>
      <c r="F646" t="s">
        <v>276</v>
      </c>
      <c r="G646" t="s">
        <v>29</v>
      </c>
      <c r="H646">
        <v>6770</v>
      </c>
      <c r="I646" t="s">
        <v>308</v>
      </c>
    </row>
    <row r="647" spans="1:9" x14ac:dyDescent="0.25">
      <c r="A647">
        <v>70361</v>
      </c>
      <c r="B647" t="s">
        <v>197</v>
      </c>
      <c r="C647" t="s">
        <v>238</v>
      </c>
      <c r="D647">
        <v>12</v>
      </c>
      <c r="E647">
        <v>4838</v>
      </c>
      <c r="F647" t="s">
        <v>278</v>
      </c>
      <c r="G647" t="s">
        <v>279</v>
      </c>
      <c r="H647">
        <v>353080</v>
      </c>
      <c r="I647" t="s">
        <v>280</v>
      </c>
    </row>
    <row r="648" spans="1:9" x14ac:dyDescent="0.25">
      <c r="A648">
        <v>70361</v>
      </c>
      <c r="B648" t="s">
        <v>197</v>
      </c>
      <c r="C648" t="s">
        <v>238</v>
      </c>
      <c r="D648">
        <v>12</v>
      </c>
      <c r="E648">
        <v>4838</v>
      </c>
      <c r="F648" t="s">
        <v>278</v>
      </c>
      <c r="G648" t="s">
        <v>281</v>
      </c>
      <c r="H648">
        <v>21426</v>
      </c>
      <c r="I648" t="s">
        <v>282</v>
      </c>
    </row>
    <row r="649" spans="1:9" x14ac:dyDescent="0.25">
      <c r="A649">
        <v>70361</v>
      </c>
      <c r="B649" t="s">
        <v>197</v>
      </c>
      <c r="C649" t="s">
        <v>238</v>
      </c>
      <c r="D649">
        <v>12</v>
      </c>
      <c r="E649">
        <v>4838</v>
      </c>
      <c r="F649" t="s">
        <v>278</v>
      </c>
      <c r="G649" t="s">
        <v>279</v>
      </c>
      <c r="H649">
        <v>-22242</v>
      </c>
      <c r="I649" t="s">
        <v>283</v>
      </c>
    </row>
    <row r="650" spans="1:9" x14ac:dyDescent="0.25">
      <c r="A650">
        <v>70361</v>
      </c>
      <c r="B650" t="s">
        <v>197</v>
      </c>
      <c r="C650" t="s">
        <v>238</v>
      </c>
      <c r="D650">
        <v>12</v>
      </c>
      <c r="E650">
        <v>4838</v>
      </c>
      <c r="F650" t="s">
        <v>276</v>
      </c>
      <c r="G650" t="s">
        <v>30</v>
      </c>
      <c r="H650">
        <v>79321</v>
      </c>
      <c r="I650" t="s">
        <v>284</v>
      </c>
    </row>
    <row r="651" spans="1:9" x14ac:dyDescent="0.25">
      <c r="A651">
        <v>70361</v>
      </c>
      <c r="B651" t="s">
        <v>197</v>
      </c>
      <c r="C651" t="s">
        <v>238</v>
      </c>
      <c r="D651">
        <v>12</v>
      </c>
      <c r="E651">
        <v>4838</v>
      </c>
      <c r="F651" t="s">
        <v>276</v>
      </c>
      <c r="G651" t="s">
        <v>35</v>
      </c>
      <c r="H651">
        <v>12903</v>
      </c>
      <c r="I651" t="s">
        <v>285</v>
      </c>
    </row>
    <row r="652" spans="1:9" x14ac:dyDescent="0.25">
      <c r="A652">
        <v>70361</v>
      </c>
      <c r="B652" t="s">
        <v>197</v>
      </c>
      <c r="C652" t="s">
        <v>238</v>
      </c>
      <c r="D652">
        <v>12</v>
      </c>
      <c r="E652">
        <v>4838</v>
      </c>
      <c r="F652" t="s">
        <v>276</v>
      </c>
      <c r="G652" t="s">
        <v>31</v>
      </c>
      <c r="H652">
        <v>251697</v>
      </c>
      <c r="I652" t="s">
        <v>286</v>
      </c>
    </row>
    <row r="653" spans="1:9" x14ac:dyDescent="0.25">
      <c r="A653">
        <v>70362</v>
      </c>
      <c r="B653" t="s">
        <v>199</v>
      </c>
      <c r="C653" t="s">
        <v>238</v>
      </c>
      <c r="D653">
        <v>12</v>
      </c>
      <c r="E653">
        <v>-164850</v>
      </c>
      <c r="F653" t="s">
        <v>278</v>
      </c>
      <c r="G653" t="s">
        <v>279</v>
      </c>
      <c r="H653">
        <v>144439</v>
      </c>
      <c r="I653" t="s">
        <v>321</v>
      </c>
    </row>
    <row r="654" spans="1:9" x14ac:dyDescent="0.25">
      <c r="A654">
        <v>70362</v>
      </c>
      <c r="B654" t="s">
        <v>199</v>
      </c>
      <c r="C654" t="s">
        <v>238</v>
      </c>
      <c r="D654">
        <v>12</v>
      </c>
      <c r="E654">
        <v>-164850</v>
      </c>
      <c r="F654" t="s">
        <v>276</v>
      </c>
      <c r="G654" t="s">
        <v>33</v>
      </c>
      <c r="H654">
        <v>73427</v>
      </c>
      <c r="I654" t="s">
        <v>277</v>
      </c>
    </row>
    <row r="655" spans="1:9" x14ac:dyDescent="0.25">
      <c r="A655">
        <v>70362</v>
      </c>
      <c r="B655" t="s">
        <v>199</v>
      </c>
      <c r="C655" t="s">
        <v>238</v>
      </c>
      <c r="D655">
        <v>12</v>
      </c>
      <c r="E655">
        <v>-164850</v>
      </c>
      <c r="F655" t="s">
        <v>278</v>
      </c>
      <c r="G655" t="s">
        <v>279</v>
      </c>
      <c r="H655">
        <v>816137</v>
      </c>
      <c r="I655" t="s">
        <v>280</v>
      </c>
    </row>
    <row r="656" spans="1:9" x14ac:dyDescent="0.25">
      <c r="A656">
        <v>70362</v>
      </c>
      <c r="B656" t="s">
        <v>199</v>
      </c>
      <c r="C656" t="s">
        <v>238</v>
      </c>
      <c r="D656">
        <v>12</v>
      </c>
      <c r="E656">
        <v>-164850</v>
      </c>
      <c r="F656" t="s">
        <v>278</v>
      </c>
      <c r="G656" t="s">
        <v>281</v>
      </c>
      <c r="H656">
        <v>17033</v>
      </c>
      <c r="I656" t="s">
        <v>282</v>
      </c>
    </row>
    <row r="657" spans="1:9" x14ac:dyDescent="0.25">
      <c r="A657">
        <v>70362</v>
      </c>
      <c r="B657" t="s">
        <v>199</v>
      </c>
      <c r="C657" t="s">
        <v>238</v>
      </c>
      <c r="D657">
        <v>12</v>
      </c>
      <c r="E657">
        <v>-164850</v>
      </c>
      <c r="F657" t="s">
        <v>278</v>
      </c>
      <c r="G657" t="s">
        <v>279</v>
      </c>
      <c r="H657">
        <v>-17974</v>
      </c>
      <c r="I657" t="s">
        <v>283</v>
      </c>
    </row>
    <row r="658" spans="1:9" x14ac:dyDescent="0.25">
      <c r="A658">
        <v>70362</v>
      </c>
      <c r="B658" t="s">
        <v>199</v>
      </c>
      <c r="C658" t="s">
        <v>238</v>
      </c>
      <c r="D658">
        <v>12</v>
      </c>
      <c r="E658">
        <v>-164850</v>
      </c>
      <c r="F658" t="s">
        <v>276</v>
      </c>
      <c r="G658" t="s">
        <v>30</v>
      </c>
      <c r="H658">
        <v>296386</v>
      </c>
      <c r="I658" t="s">
        <v>284</v>
      </c>
    </row>
    <row r="659" spans="1:9" x14ac:dyDescent="0.25">
      <c r="A659">
        <v>70362</v>
      </c>
      <c r="B659" t="s">
        <v>199</v>
      </c>
      <c r="C659" t="s">
        <v>238</v>
      </c>
      <c r="D659">
        <v>12</v>
      </c>
      <c r="E659">
        <v>-164850</v>
      </c>
      <c r="F659" t="s">
        <v>276</v>
      </c>
      <c r="G659" t="s">
        <v>35</v>
      </c>
      <c r="H659">
        <v>7745</v>
      </c>
      <c r="I659" t="s">
        <v>285</v>
      </c>
    </row>
    <row r="660" spans="1:9" x14ac:dyDescent="0.25">
      <c r="A660">
        <v>70362</v>
      </c>
      <c r="B660" t="s">
        <v>199</v>
      </c>
      <c r="C660" t="s">
        <v>238</v>
      </c>
      <c r="D660">
        <v>12</v>
      </c>
      <c r="E660">
        <v>-164850</v>
      </c>
      <c r="F660" t="s">
        <v>276</v>
      </c>
      <c r="G660" t="s">
        <v>31</v>
      </c>
      <c r="H660">
        <v>202601</v>
      </c>
      <c r="I660" t="s">
        <v>286</v>
      </c>
    </row>
    <row r="661" spans="1:9" x14ac:dyDescent="0.25">
      <c r="A661">
        <v>70362</v>
      </c>
      <c r="B661" t="s">
        <v>199</v>
      </c>
      <c r="C661" t="s">
        <v>238</v>
      </c>
      <c r="D661">
        <v>12</v>
      </c>
      <c r="E661">
        <v>-164850</v>
      </c>
      <c r="F661" t="s">
        <v>276</v>
      </c>
      <c r="G661" t="s">
        <v>33</v>
      </c>
      <c r="H661">
        <v>3565</v>
      </c>
      <c r="I661" t="s">
        <v>322</v>
      </c>
    </row>
    <row r="662" spans="1:9" x14ac:dyDescent="0.25">
      <c r="A662">
        <v>70362</v>
      </c>
      <c r="B662" t="s">
        <v>199</v>
      </c>
      <c r="C662" t="s">
        <v>238</v>
      </c>
      <c r="D662">
        <v>12</v>
      </c>
      <c r="E662">
        <v>-164850</v>
      </c>
      <c r="F662" t="s">
        <v>276</v>
      </c>
      <c r="G662" t="s">
        <v>31</v>
      </c>
      <c r="H662">
        <v>12340</v>
      </c>
      <c r="I662" t="s">
        <v>288</v>
      </c>
    </row>
    <row r="663" spans="1:9" x14ac:dyDescent="0.25">
      <c r="A663">
        <v>70362</v>
      </c>
      <c r="B663" t="s">
        <v>199</v>
      </c>
      <c r="C663" t="s">
        <v>238</v>
      </c>
      <c r="D663">
        <v>12</v>
      </c>
      <c r="E663">
        <v>-164850</v>
      </c>
      <c r="F663" t="s">
        <v>276</v>
      </c>
      <c r="G663" t="s">
        <v>30</v>
      </c>
      <c r="H663">
        <v>10482</v>
      </c>
      <c r="I663" t="s">
        <v>289</v>
      </c>
    </row>
    <row r="664" spans="1:9" x14ac:dyDescent="0.25">
      <c r="A664">
        <v>70362</v>
      </c>
      <c r="B664" t="s">
        <v>199</v>
      </c>
      <c r="C664" t="s">
        <v>238</v>
      </c>
      <c r="D664">
        <v>12</v>
      </c>
      <c r="E664">
        <v>-164850</v>
      </c>
      <c r="F664" t="s">
        <v>276</v>
      </c>
      <c r="G664" t="s">
        <v>35</v>
      </c>
      <c r="H664">
        <v>7573</v>
      </c>
      <c r="I664" t="s">
        <v>323</v>
      </c>
    </row>
    <row r="665" spans="1:9" x14ac:dyDescent="0.25">
      <c r="A665">
        <v>70362</v>
      </c>
      <c r="B665" t="s">
        <v>199</v>
      </c>
      <c r="C665" t="s">
        <v>238</v>
      </c>
      <c r="D665">
        <v>12</v>
      </c>
      <c r="E665">
        <v>-164850</v>
      </c>
      <c r="F665" t="s">
        <v>276</v>
      </c>
      <c r="G665" t="s">
        <v>35</v>
      </c>
      <c r="H665">
        <v>487</v>
      </c>
      <c r="I665" t="s">
        <v>290</v>
      </c>
    </row>
    <row r="666" spans="1:9" x14ac:dyDescent="0.25">
      <c r="A666">
        <v>70362</v>
      </c>
      <c r="B666" t="s">
        <v>199</v>
      </c>
      <c r="C666" t="s">
        <v>238</v>
      </c>
      <c r="D666">
        <v>12</v>
      </c>
      <c r="E666">
        <v>-164850</v>
      </c>
      <c r="F666" t="s">
        <v>276</v>
      </c>
      <c r="G666" t="s">
        <v>35</v>
      </c>
      <c r="H666">
        <v>2590</v>
      </c>
      <c r="I666" t="s">
        <v>291</v>
      </c>
    </row>
    <row r="667" spans="1:9" x14ac:dyDescent="0.25">
      <c r="A667">
        <v>70362</v>
      </c>
      <c r="B667" t="s">
        <v>199</v>
      </c>
      <c r="C667" t="s">
        <v>238</v>
      </c>
      <c r="D667">
        <v>12</v>
      </c>
      <c r="E667">
        <v>-164850</v>
      </c>
      <c r="F667" t="s">
        <v>276</v>
      </c>
      <c r="G667" t="s">
        <v>35</v>
      </c>
      <c r="H667">
        <v>12677</v>
      </c>
      <c r="I667" t="s">
        <v>301</v>
      </c>
    </row>
    <row r="668" spans="1:9" x14ac:dyDescent="0.25">
      <c r="A668">
        <v>70362</v>
      </c>
      <c r="B668" t="s">
        <v>199</v>
      </c>
      <c r="C668" t="s">
        <v>238</v>
      </c>
      <c r="D668">
        <v>12</v>
      </c>
      <c r="E668">
        <v>-164850</v>
      </c>
      <c r="F668" t="s">
        <v>276</v>
      </c>
      <c r="G668" t="s">
        <v>35</v>
      </c>
      <c r="H668">
        <v>280</v>
      </c>
      <c r="I668" t="s">
        <v>292</v>
      </c>
    </row>
    <row r="669" spans="1:9" x14ac:dyDescent="0.25">
      <c r="A669">
        <v>70362</v>
      </c>
      <c r="B669" t="s">
        <v>199</v>
      </c>
      <c r="C669" t="s">
        <v>238</v>
      </c>
      <c r="D669">
        <v>12</v>
      </c>
      <c r="E669">
        <v>-164850</v>
      </c>
      <c r="F669" t="s">
        <v>276</v>
      </c>
      <c r="G669" t="s">
        <v>35</v>
      </c>
      <c r="H669">
        <v>4892</v>
      </c>
      <c r="I669" t="s">
        <v>293</v>
      </c>
    </row>
    <row r="670" spans="1:9" x14ac:dyDescent="0.25">
      <c r="A670">
        <v>70362</v>
      </c>
      <c r="B670" t="s">
        <v>199</v>
      </c>
      <c r="C670" t="s">
        <v>238</v>
      </c>
      <c r="D670">
        <v>12</v>
      </c>
      <c r="E670">
        <v>-164850</v>
      </c>
      <c r="F670" t="s">
        <v>276</v>
      </c>
      <c r="G670" t="s">
        <v>37</v>
      </c>
      <c r="H670">
        <v>26897</v>
      </c>
      <c r="I670" t="s">
        <v>294</v>
      </c>
    </row>
    <row r="671" spans="1:9" x14ac:dyDescent="0.25">
      <c r="A671">
        <v>70362</v>
      </c>
      <c r="B671" t="s">
        <v>199</v>
      </c>
      <c r="C671" t="s">
        <v>238</v>
      </c>
      <c r="D671">
        <v>12</v>
      </c>
      <c r="E671">
        <v>-164850</v>
      </c>
      <c r="F671" t="s">
        <v>276</v>
      </c>
      <c r="G671" t="s">
        <v>35</v>
      </c>
      <c r="H671">
        <v>3305</v>
      </c>
      <c r="I671" t="s">
        <v>295</v>
      </c>
    </row>
    <row r="672" spans="1:9" x14ac:dyDescent="0.25">
      <c r="A672">
        <v>70362</v>
      </c>
      <c r="B672" t="s">
        <v>199</v>
      </c>
      <c r="C672" t="s">
        <v>238</v>
      </c>
      <c r="D672">
        <v>12</v>
      </c>
      <c r="E672">
        <v>-164850</v>
      </c>
      <c r="F672" t="s">
        <v>276</v>
      </c>
      <c r="G672" t="s">
        <v>37</v>
      </c>
      <c r="H672">
        <v>19895</v>
      </c>
      <c r="I672" t="s">
        <v>296</v>
      </c>
    </row>
    <row r="673" spans="1:9" x14ac:dyDescent="0.25">
      <c r="A673">
        <v>70362</v>
      </c>
      <c r="B673" t="s">
        <v>199</v>
      </c>
      <c r="C673" t="s">
        <v>238</v>
      </c>
      <c r="D673">
        <v>12</v>
      </c>
      <c r="E673">
        <v>-164850</v>
      </c>
      <c r="F673" t="s">
        <v>276</v>
      </c>
      <c r="G673" t="s">
        <v>36</v>
      </c>
      <c r="H673">
        <v>67404</v>
      </c>
      <c r="I673" t="s">
        <v>297</v>
      </c>
    </row>
    <row r="674" spans="1:9" x14ac:dyDescent="0.25">
      <c r="A674">
        <v>70362</v>
      </c>
      <c r="B674" t="s">
        <v>199</v>
      </c>
      <c r="C674" t="s">
        <v>238</v>
      </c>
      <c r="D674">
        <v>12</v>
      </c>
      <c r="E674">
        <v>-164850</v>
      </c>
      <c r="F674" t="s">
        <v>278</v>
      </c>
      <c r="G674" t="s">
        <v>299</v>
      </c>
      <c r="H674">
        <v>104</v>
      </c>
      <c r="I674" t="s">
        <v>300</v>
      </c>
    </row>
    <row r="675" spans="1:9" x14ac:dyDescent="0.25">
      <c r="A675">
        <v>70362</v>
      </c>
      <c r="B675" t="s">
        <v>199</v>
      </c>
      <c r="C675" t="s">
        <v>238</v>
      </c>
      <c r="D675">
        <v>12</v>
      </c>
      <c r="E675">
        <v>-164850</v>
      </c>
      <c r="F675" t="s">
        <v>276</v>
      </c>
      <c r="G675" t="s">
        <v>33</v>
      </c>
      <c r="H675">
        <v>28412</v>
      </c>
      <c r="I675" t="s">
        <v>302</v>
      </c>
    </row>
    <row r="676" spans="1:9" x14ac:dyDescent="0.25">
      <c r="A676">
        <v>70362</v>
      </c>
      <c r="B676" t="s">
        <v>199</v>
      </c>
      <c r="C676" t="s">
        <v>238</v>
      </c>
      <c r="D676">
        <v>12</v>
      </c>
      <c r="E676">
        <v>-164850</v>
      </c>
      <c r="F676" t="s">
        <v>276</v>
      </c>
      <c r="G676" t="s">
        <v>29</v>
      </c>
      <c r="H676">
        <v>3843</v>
      </c>
      <c r="I676" t="s">
        <v>303</v>
      </c>
    </row>
    <row r="677" spans="1:9" x14ac:dyDescent="0.25">
      <c r="A677">
        <v>70362</v>
      </c>
      <c r="B677" t="s">
        <v>199</v>
      </c>
      <c r="C677" t="s">
        <v>238</v>
      </c>
      <c r="D677">
        <v>12</v>
      </c>
      <c r="E677">
        <v>-164850</v>
      </c>
      <c r="F677" t="s">
        <v>276</v>
      </c>
      <c r="G677" t="s">
        <v>29</v>
      </c>
      <c r="H677">
        <v>49607</v>
      </c>
      <c r="I677" t="s">
        <v>304</v>
      </c>
    </row>
    <row r="678" spans="1:9" x14ac:dyDescent="0.25">
      <c r="A678">
        <v>70362</v>
      </c>
      <c r="B678" t="s">
        <v>199</v>
      </c>
      <c r="C678" t="s">
        <v>238</v>
      </c>
      <c r="D678">
        <v>12</v>
      </c>
      <c r="E678">
        <v>-164850</v>
      </c>
      <c r="F678" t="s">
        <v>276</v>
      </c>
      <c r="G678" t="s">
        <v>35</v>
      </c>
      <c r="H678">
        <v>74949</v>
      </c>
      <c r="I678" t="s">
        <v>305</v>
      </c>
    </row>
    <row r="679" spans="1:9" x14ac:dyDescent="0.25">
      <c r="A679">
        <v>70362</v>
      </c>
      <c r="B679" t="s">
        <v>199</v>
      </c>
      <c r="C679" t="s">
        <v>238</v>
      </c>
      <c r="D679">
        <v>12</v>
      </c>
      <c r="E679">
        <v>-164850</v>
      </c>
      <c r="F679" t="s">
        <v>276</v>
      </c>
      <c r="G679" t="s">
        <v>29</v>
      </c>
      <c r="H679">
        <v>4670</v>
      </c>
      <c r="I679" t="s">
        <v>306</v>
      </c>
    </row>
    <row r="680" spans="1:9" x14ac:dyDescent="0.25">
      <c r="A680">
        <v>70362</v>
      </c>
      <c r="B680" t="s">
        <v>199</v>
      </c>
      <c r="C680" t="s">
        <v>238</v>
      </c>
      <c r="D680">
        <v>12</v>
      </c>
      <c r="E680">
        <v>-164850</v>
      </c>
      <c r="F680" t="s">
        <v>276</v>
      </c>
      <c r="G680" t="s">
        <v>29</v>
      </c>
      <c r="H680">
        <v>36820</v>
      </c>
      <c r="I680" t="s">
        <v>307</v>
      </c>
    </row>
    <row r="681" spans="1:9" x14ac:dyDescent="0.25">
      <c r="A681">
        <v>70362</v>
      </c>
      <c r="B681" t="s">
        <v>199</v>
      </c>
      <c r="C681" t="s">
        <v>238</v>
      </c>
      <c r="D681">
        <v>12</v>
      </c>
      <c r="E681">
        <v>-164850</v>
      </c>
      <c r="F681" t="s">
        <v>276</v>
      </c>
      <c r="G681" t="s">
        <v>29</v>
      </c>
      <c r="H681">
        <v>12</v>
      </c>
      <c r="I681" t="s">
        <v>308</v>
      </c>
    </row>
    <row r="682" spans="1:9" x14ac:dyDescent="0.25">
      <c r="A682">
        <v>70362</v>
      </c>
      <c r="B682" t="s">
        <v>199</v>
      </c>
      <c r="C682" t="s">
        <v>238</v>
      </c>
      <c r="D682">
        <v>12</v>
      </c>
      <c r="E682">
        <v>-164850</v>
      </c>
      <c r="F682" t="s">
        <v>276</v>
      </c>
      <c r="G682" t="s">
        <v>34</v>
      </c>
      <c r="H682">
        <v>810</v>
      </c>
      <c r="I682" t="s">
        <v>309</v>
      </c>
    </row>
    <row r="683" spans="1:9" x14ac:dyDescent="0.25">
      <c r="A683">
        <v>70362</v>
      </c>
      <c r="B683" t="s">
        <v>199</v>
      </c>
      <c r="C683" t="s">
        <v>238</v>
      </c>
      <c r="D683">
        <v>12</v>
      </c>
      <c r="E683">
        <v>-164850</v>
      </c>
      <c r="F683" t="s">
        <v>276</v>
      </c>
      <c r="G683" t="s">
        <v>29</v>
      </c>
      <c r="H683">
        <v>44504</v>
      </c>
      <c r="I683" t="s">
        <v>310</v>
      </c>
    </row>
    <row r="684" spans="1:9" x14ac:dyDescent="0.25">
      <c r="A684">
        <v>70362</v>
      </c>
      <c r="B684" t="s">
        <v>199</v>
      </c>
      <c r="C684" t="s">
        <v>238</v>
      </c>
      <c r="D684">
        <v>12</v>
      </c>
      <c r="E684">
        <v>-164850</v>
      </c>
      <c r="F684" t="s">
        <v>276</v>
      </c>
      <c r="G684" t="s">
        <v>34</v>
      </c>
      <c r="H684">
        <v>10700</v>
      </c>
      <c r="I684" t="s">
        <v>311</v>
      </c>
    </row>
    <row r="685" spans="1:9" x14ac:dyDescent="0.25">
      <c r="A685">
        <v>70362</v>
      </c>
      <c r="B685" t="s">
        <v>199</v>
      </c>
      <c r="C685" t="s">
        <v>238</v>
      </c>
      <c r="D685">
        <v>12</v>
      </c>
      <c r="E685">
        <v>-164850</v>
      </c>
      <c r="F685" t="s">
        <v>276</v>
      </c>
      <c r="G685" t="s">
        <v>29</v>
      </c>
      <c r="H685">
        <v>5458</v>
      </c>
      <c r="I685" t="s">
        <v>312</v>
      </c>
    </row>
    <row r="686" spans="1:9" x14ac:dyDescent="0.25">
      <c r="A686">
        <v>70362</v>
      </c>
      <c r="B686" t="s">
        <v>199</v>
      </c>
      <c r="C686" t="s">
        <v>238</v>
      </c>
      <c r="D686">
        <v>12</v>
      </c>
      <c r="E686">
        <v>-164850</v>
      </c>
      <c r="F686" t="s">
        <v>276</v>
      </c>
      <c r="G686" t="s">
        <v>32</v>
      </c>
      <c r="H686">
        <v>59986</v>
      </c>
      <c r="I686" t="s">
        <v>313</v>
      </c>
    </row>
    <row r="687" spans="1:9" x14ac:dyDescent="0.25">
      <c r="A687">
        <v>70362</v>
      </c>
      <c r="B687" t="s">
        <v>199</v>
      </c>
      <c r="C687" t="s">
        <v>238</v>
      </c>
      <c r="D687">
        <v>12</v>
      </c>
      <c r="E687">
        <v>-164850</v>
      </c>
      <c r="F687" t="s">
        <v>276</v>
      </c>
      <c r="G687" t="s">
        <v>29</v>
      </c>
      <c r="H687">
        <v>12819</v>
      </c>
      <c r="I687" t="s">
        <v>314</v>
      </c>
    </row>
    <row r="688" spans="1:9" x14ac:dyDescent="0.25">
      <c r="A688">
        <v>70362</v>
      </c>
      <c r="B688" t="s">
        <v>199</v>
      </c>
      <c r="C688" t="s">
        <v>238</v>
      </c>
      <c r="D688">
        <v>12</v>
      </c>
      <c r="E688">
        <v>-164850</v>
      </c>
      <c r="F688" t="s">
        <v>276</v>
      </c>
      <c r="G688" t="s">
        <v>35</v>
      </c>
      <c r="H688">
        <v>4924</v>
      </c>
      <c r="I688" t="s">
        <v>315</v>
      </c>
    </row>
    <row r="689" spans="1:9" x14ac:dyDescent="0.25">
      <c r="A689">
        <v>70362</v>
      </c>
      <c r="B689" t="s">
        <v>199</v>
      </c>
      <c r="C689" t="s">
        <v>238</v>
      </c>
      <c r="D689">
        <v>12</v>
      </c>
      <c r="E689">
        <v>-164850</v>
      </c>
      <c r="F689" t="s">
        <v>276</v>
      </c>
      <c r="G689" t="s">
        <v>35</v>
      </c>
      <c r="H689">
        <v>740</v>
      </c>
      <c r="I689" t="s">
        <v>316</v>
      </c>
    </row>
    <row r="690" spans="1:9" x14ac:dyDescent="0.25">
      <c r="A690">
        <v>70362</v>
      </c>
      <c r="B690" t="s">
        <v>199</v>
      </c>
      <c r="C690" t="s">
        <v>238</v>
      </c>
      <c r="D690">
        <v>12</v>
      </c>
      <c r="E690">
        <v>-164850</v>
      </c>
      <c r="F690" t="s">
        <v>276</v>
      </c>
      <c r="G690" t="s">
        <v>35</v>
      </c>
      <c r="H690">
        <v>1343</v>
      </c>
      <c r="I690" t="s">
        <v>317</v>
      </c>
    </row>
    <row r="691" spans="1:9" x14ac:dyDescent="0.25">
      <c r="A691">
        <v>70362</v>
      </c>
      <c r="B691" t="s">
        <v>199</v>
      </c>
      <c r="C691" t="s">
        <v>238</v>
      </c>
      <c r="D691">
        <v>12</v>
      </c>
      <c r="E691">
        <v>-164850</v>
      </c>
      <c r="F691" t="s">
        <v>276</v>
      </c>
      <c r="G691" t="s">
        <v>35</v>
      </c>
      <c r="H691">
        <v>-76</v>
      </c>
      <c r="I691" t="s">
        <v>318</v>
      </c>
    </row>
    <row r="692" spans="1:9" x14ac:dyDescent="0.25">
      <c r="A692">
        <v>70362</v>
      </c>
      <c r="B692" t="s">
        <v>199</v>
      </c>
      <c r="C692" t="s">
        <v>238</v>
      </c>
      <c r="D692">
        <v>12</v>
      </c>
      <c r="E692">
        <v>-164850</v>
      </c>
      <c r="F692" t="s">
        <v>276</v>
      </c>
      <c r="G692" t="s">
        <v>29</v>
      </c>
      <c r="H692">
        <v>6815</v>
      </c>
      <c r="I692" t="s">
        <v>319</v>
      </c>
    </row>
    <row r="693" spans="1:9" x14ac:dyDescent="0.25">
      <c r="A693">
        <v>70362</v>
      </c>
      <c r="B693" t="s">
        <v>199</v>
      </c>
      <c r="C693" t="s">
        <v>238</v>
      </c>
      <c r="D693">
        <v>12</v>
      </c>
      <c r="E693">
        <v>-164850</v>
      </c>
      <c r="F693" t="s">
        <v>276</v>
      </c>
      <c r="G693" t="s">
        <v>36</v>
      </c>
      <c r="H693">
        <v>25707</v>
      </c>
      <c r="I693" t="s">
        <v>320</v>
      </c>
    </row>
    <row r="694" spans="1:9" x14ac:dyDescent="0.25">
      <c r="A694">
        <v>70363</v>
      </c>
      <c r="B694" t="s">
        <v>201</v>
      </c>
      <c r="C694" t="s">
        <v>238</v>
      </c>
      <c r="D694">
        <v>12</v>
      </c>
      <c r="E694">
        <v>-2417</v>
      </c>
      <c r="F694" t="s">
        <v>276</v>
      </c>
      <c r="G694" t="s">
        <v>35</v>
      </c>
      <c r="H694">
        <v>2197</v>
      </c>
      <c r="I694" t="s">
        <v>318</v>
      </c>
    </row>
    <row r="695" spans="1:9" x14ac:dyDescent="0.25">
      <c r="A695">
        <v>70363</v>
      </c>
      <c r="B695" t="s">
        <v>201</v>
      </c>
      <c r="C695" t="s">
        <v>238</v>
      </c>
      <c r="D695">
        <v>12</v>
      </c>
      <c r="E695">
        <v>-2417</v>
      </c>
      <c r="F695" t="s">
        <v>276</v>
      </c>
      <c r="G695" t="s">
        <v>29</v>
      </c>
      <c r="H695">
        <v>9876</v>
      </c>
      <c r="I695" t="s">
        <v>319</v>
      </c>
    </row>
    <row r="696" spans="1:9" x14ac:dyDescent="0.25">
      <c r="A696">
        <v>70363</v>
      </c>
      <c r="B696" t="s">
        <v>201</v>
      </c>
      <c r="C696" t="s">
        <v>238</v>
      </c>
      <c r="D696">
        <v>12</v>
      </c>
      <c r="E696">
        <v>-2417</v>
      </c>
      <c r="F696" t="s">
        <v>276</v>
      </c>
      <c r="G696" t="s">
        <v>36</v>
      </c>
      <c r="H696">
        <v>24529</v>
      </c>
      <c r="I696" t="s">
        <v>320</v>
      </c>
    </row>
    <row r="697" spans="1:9" x14ac:dyDescent="0.25">
      <c r="A697">
        <v>70363</v>
      </c>
      <c r="B697" t="s">
        <v>201</v>
      </c>
      <c r="C697" t="s">
        <v>238</v>
      </c>
      <c r="D697">
        <v>12</v>
      </c>
      <c r="E697">
        <v>-2417</v>
      </c>
      <c r="F697" t="s">
        <v>278</v>
      </c>
      <c r="G697" t="s">
        <v>279</v>
      </c>
      <c r="H697">
        <v>192718</v>
      </c>
      <c r="I697" t="s">
        <v>321</v>
      </c>
    </row>
    <row r="698" spans="1:9" x14ac:dyDescent="0.25">
      <c r="A698">
        <v>70363</v>
      </c>
      <c r="B698" t="s">
        <v>201</v>
      </c>
      <c r="C698" t="s">
        <v>238</v>
      </c>
      <c r="D698">
        <v>12</v>
      </c>
      <c r="E698">
        <v>-2417</v>
      </c>
      <c r="F698" t="s">
        <v>276</v>
      </c>
      <c r="G698" t="s">
        <v>33</v>
      </c>
      <c r="H698">
        <v>93329</v>
      </c>
      <c r="I698" t="s">
        <v>277</v>
      </c>
    </row>
    <row r="699" spans="1:9" x14ac:dyDescent="0.25">
      <c r="A699">
        <v>70363</v>
      </c>
      <c r="B699" t="s">
        <v>201</v>
      </c>
      <c r="C699" t="s">
        <v>238</v>
      </c>
      <c r="D699">
        <v>12</v>
      </c>
      <c r="E699">
        <v>-2417</v>
      </c>
      <c r="F699" t="s">
        <v>278</v>
      </c>
      <c r="G699" t="s">
        <v>279</v>
      </c>
      <c r="H699">
        <v>991156</v>
      </c>
      <c r="I699" t="s">
        <v>280</v>
      </c>
    </row>
    <row r="700" spans="1:9" x14ac:dyDescent="0.25">
      <c r="A700">
        <v>70363</v>
      </c>
      <c r="B700" t="s">
        <v>201</v>
      </c>
      <c r="C700" t="s">
        <v>238</v>
      </c>
      <c r="D700">
        <v>12</v>
      </c>
      <c r="E700">
        <v>-2417</v>
      </c>
      <c r="F700" t="s">
        <v>278</v>
      </c>
      <c r="G700" t="s">
        <v>281</v>
      </c>
      <c r="H700">
        <v>29967</v>
      </c>
      <c r="I700" t="s">
        <v>282</v>
      </c>
    </row>
    <row r="701" spans="1:9" x14ac:dyDescent="0.25">
      <c r="A701">
        <v>70363</v>
      </c>
      <c r="B701" t="s">
        <v>201</v>
      </c>
      <c r="C701" t="s">
        <v>238</v>
      </c>
      <c r="D701">
        <v>12</v>
      </c>
      <c r="E701">
        <v>-2417</v>
      </c>
      <c r="F701" t="s">
        <v>278</v>
      </c>
      <c r="G701" t="s">
        <v>279</v>
      </c>
      <c r="H701">
        <v>-38654</v>
      </c>
      <c r="I701" t="s">
        <v>283</v>
      </c>
    </row>
    <row r="702" spans="1:9" x14ac:dyDescent="0.25">
      <c r="A702">
        <v>70363</v>
      </c>
      <c r="B702" t="s">
        <v>201</v>
      </c>
      <c r="C702" t="s">
        <v>238</v>
      </c>
      <c r="D702">
        <v>12</v>
      </c>
      <c r="E702">
        <v>-2417</v>
      </c>
      <c r="F702" t="s">
        <v>276</v>
      </c>
      <c r="G702" t="s">
        <v>30</v>
      </c>
      <c r="H702">
        <v>154242</v>
      </c>
      <c r="I702" t="s">
        <v>284</v>
      </c>
    </row>
    <row r="703" spans="1:9" x14ac:dyDescent="0.25">
      <c r="A703">
        <v>70363</v>
      </c>
      <c r="B703" t="s">
        <v>201</v>
      </c>
      <c r="C703" t="s">
        <v>238</v>
      </c>
      <c r="D703">
        <v>12</v>
      </c>
      <c r="E703">
        <v>-2417</v>
      </c>
      <c r="F703" t="s">
        <v>276</v>
      </c>
      <c r="G703" t="s">
        <v>35</v>
      </c>
      <c r="H703">
        <v>6542</v>
      </c>
      <c r="I703" t="s">
        <v>285</v>
      </c>
    </row>
    <row r="704" spans="1:9" x14ac:dyDescent="0.25">
      <c r="A704">
        <v>70363</v>
      </c>
      <c r="B704" t="s">
        <v>201</v>
      </c>
      <c r="C704" t="s">
        <v>238</v>
      </c>
      <c r="D704">
        <v>12</v>
      </c>
      <c r="E704">
        <v>-2417</v>
      </c>
      <c r="F704" t="s">
        <v>276</v>
      </c>
      <c r="G704" t="s">
        <v>31</v>
      </c>
      <c r="H704">
        <v>304031</v>
      </c>
      <c r="I704" t="s">
        <v>286</v>
      </c>
    </row>
    <row r="705" spans="1:9" x14ac:dyDescent="0.25">
      <c r="A705">
        <v>70363</v>
      </c>
      <c r="B705" t="s">
        <v>201</v>
      </c>
      <c r="C705" t="s">
        <v>238</v>
      </c>
      <c r="D705">
        <v>12</v>
      </c>
      <c r="E705">
        <v>-2417</v>
      </c>
      <c r="F705" t="s">
        <v>276</v>
      </c>
      <c r="G705" t="s">
        <v>33</v>
      </c>
      <c r="H705">
        <v>2985</v>
      </c>
      <c r="I705" t="s">
        <v>322</v>
      </c>
    </row>
    <row r="706" spans="1:9" x14ac:dyDescent="0.25">
      <c r="A706">
        <v>70363</v>
      </c>
      <c r="B706" t="s">
        <v>201</v>
      </c>
      <c r="C706" t="s">
        <v>238</v>
      </c>
      <c r="D706">
        <v>12</v>
      </c>
      <c r="E706">
        <v>-2417</v>
      </c>
      <c r="F706" t="s">
        <v>276</v>
      </c>
      <c r="G706" t="s">
        <v>31</v>
      </c>
      <c r="H706">
        <v>28625</v>
      </c>
      <c r="I706" t="s">
        <v>288</v>
      </c>
    </row>
    <row r="707" spans="1:9" x14ac:dyDescent="0.25">
      <c r="A707">
        <v>70363</v>
      </c>
      <c r="B707" t="s">
        <v>201</v>
      </c>
      <c r="C707" t="s">
        <v>238</v>
      </c>
      <c r="D707">
        <v>12</v>
      </c>
      <c r="E707">
        <v>-2417</v>
      </c>
      <c r="F707" t="s">
        <v>276</v>
      </c>
      <c r="G707" t="s">
        <v>30</v>
      </c>
      <c r="H707">
        <v>6777</v>
      </c>
      <c r="I707" t="s">
        <v>289</v>
      </c>
    </row>
    <row r="708" spans="1:9" x14ac:dyDescent="0.25">
      <c r="A708">
        <v>70363</v>
      </c>
      <c r="B708" t="s">
        <v>201</v>
      </c>
      <c r="C708" t="s">
        <v>238</v>
      </c>
      <c r="D708">
        <v>12</v>
      </c>
      <c r="E708">
        <v>-2417</v>
      </c>
      <c r="F708" t="s">
        <v>276</v>
      </c>
      <c r="G708" t="s">
        <v>35</v>
      </c>
      <c r="H708">
        <v>11084</v>
      </c>
      <c r="I708" t="s">
        <v>323</v>
      </c>
    </row>
    <row r="709" spans="1:9" x14ac:dyDescent="0.25">
      <c r="A709">
        <v>70363</v>
      </c>
      <c r="B709" t="s">
        <v>201</v>
      </c>
      <c r="C709" t="s">
        <v>238</v>
      </c>
      <c r="D709">
        <v>12</v>
      </c>
      <c r="E709">
        <v>-2417</v>
      </c>
      <c r="F709" t="s">
        <v>276</v>
      </c>
      <c r="G709" t="s">
        <v>35</v>
      </c>
      <c r="H709">
        <v>162</v>
      </c>
      <c r="I709" t="s">
        <v>290</v>
      </c>
    </row>
    <row r="710" spans="1:9" x14ac:dyDescent="0.25">
      <c r="A710">
        <v>70363</v>
      </c>
      <c r="B710" t="s">
        <v>201</v>
      </c>
      <c r="C710" t="s">
        <v>238</v>
      </c>
      <c r="D710">
        <v>12</v>
      </c>
      <c r="E710">
        <v>-2417</v>
      </c>
      <c r="F710" t="s">
        <v>276</v>
      </c>
      <c r="G710" t="s">
        <v>35</v>
      </c>
      <c r="H710">
        <v>1778</v>
      </c>
      <c r="I710" t="s">
        <v>291</v>
      </c>
    </row>
    <row r="711" spans="1:9" x14ac:dyDescent="0.25">
      <c r="A711">
        <v>70363</v>
      </c>
      <c r="B711" t="s">
        <v>201</v>
      </c>
      <c r="C711" t="s">
        <v>238</v>
      </c>
      <c r="D711">
        <v>12</v>
      </c>
      <c r="E711">
        <v>-2417</v>
      </c>
      <c r="F711" t="s">
        <v>276</v>
      </c>
      <c r="G711" t="s">
        <v>35</v>
      </c>
      <c r="H711">
        <v>57</v>
      </c>
      <c r="I711" t="s">
        <v>292</v>
      </c>
    </row>
    <row r="712" spans="1:9" x14ac:dyDescent="0.25">
      <c r="A712">
        <v>70363</v>
      </c>
      <c r="B712" t="s">
        <v>201</v>
      </c>
      <c r="C712" t="s">
        <v>238</v>
      </c>
      <c r="D712">
        <v>12</v>
      </c>
      <c r="E712">
        <v>-2417</v>
      </c>
      <c r="F712" t="s">
        <v>276</v>
      </c>
      <c r="G712" t="s">
        <v>35</v>
      </c>
      <c r="H712">
        <v>5431</v>
      </c>
      <c r="I712" t="s">
        <v>293</v>
      </c>
    </row>
    <row r="713" spans="1:9" x14ac:dyDescent="0.25">
      <c r="A713">
        <v>70363</v>
      </c>
      <c r="B713" t="s">
        <v>201</v>
      </c>
      <c r="C713" t="s">
        <v>238</v>
      </c>
      <c r="D713">
        <v>12</v>
      </c>
      <c r="E713">
        <v>-2417</v>
      </c>
      <c r="F713" t="s">
        <v>276</v>
      </c>
      <c r="G713" t="s">
        <v>37</v>
      </c>
      <c r="H713">
        <v>20863</v>
      </c>
      <c r="I713" t="s">
        <v>294</v>
      </c>
    </row>
    <row r="714" spans="1:9" x14ac:dyDescent="0.25">
      <c r="A714">
        <v>70363</v>
      </c>
      <c r="B714" t="s">
        <v>201</v>
      </c>
      <c r="C714" t="s">
        <v>238</v>
      </c>
      <c r="D714">
        <v>12</v>
      </c>
      <c r="E714">
        <v>-2417</v>
      </c>
      <c r="F714" t="s">
        <v>276</v>
      </c>
      <c r="G714" t="s">
        <v>35</v>
      </c>
      <c r="H714">
        <v>12421</v>
      </c>
      <c r="I714" t="s">
        <v>295</v>
      </c>
    </row>
    <row r="715" spans="1:9" x14ac:dyDescent="0.25">
      <c r="A715">
        <v>70363</v>
      </c>
      <c r="B715" t="s">
        <v>201</v>
      </c>
      <c r="C715" t="s">
        <v>238</v>
      </c>
      <c r="D715">
        <v>12</v>
      </c>
      <c r="E715">
        <v>-2417</v>
      </c>
      <c r="F715" t="s">
        <v>276</v>
      </c>
      <c r="G715" t="s">
        <v>37</v>
      </c>
      <c r="H715">
        <v>14185</v>
      </c>
      <c r="I715" t="s">
        <v>296</v>
      </c>
    </row>
    <row r="716" spans="1:9" x14ac:dyDescent="0.25">
      <c r="A716">
        <v>70363</v>
      </c>
      <c r="B716" t="s">
        <v>201</v>
      </c>
      <c r="C716" t="s">
        <v>238</v>
      </c>
      <c r="D716">
        <v>12</v>
      </c>
      <c r="E716">
        <v>-2417</v>
      </c>
      <c r="F716" t="s">
        <v>276</v>
      </c>
      <c r="G716" t="s">
        <v>36</v>
      </c>
      <c r="H716">
        <v>105341</v>
      </c>
      <c r="I716" t="s">
        <v>297</v>
      </c>
    </row>
    <row r="717" spans="1:9" x14ac:dyDescent="0.25">
      <c r="A717">
        <v>70363</v>
      </c>
      <c r="B717" t="s">
        <v>201</v>
      </c>
      <c r="C717" t="s">
        <v>238</v>
      </c>
      <c r="D717">
        <v>12</v>
      </c>
      <c r="E717">
        <v>-2417</v>
      </c>
      <c r="F717" t="s">
        <v>278</v>
      </c>
      <c r="G717" t="s">
        <v>299</v>
      </c>
      <c r="H717">
        <v>3625</v>
      </c>
      <c r="I717" t="s">
        <v>300</v>
      </c>
    </row>
    <row r="718" spans="1:9" x14ac:dyDescent="0.25">
      <c r="A718">
        <v>70363</v>
      </c>
      <c r="B718" t="s">
        <v>201</v>
      </c>
      <c r="C718" t="s">
        <v>238</v>
      </c>
      <c r="D718">
        <v>12</v>
      </c>
      <c r="E718">
        <v>-2417</v>
      </c>
      <c r="F718" t="s">
        <v>276</v>
      </c>
      <c r="G718" t="s">
        <v>33</v>
      </c>
      <c r="H718">
        <v>17503</v>
      </c>
      <c r="I718" t="s">
        <v>302</v>
      </c>
    </row>
    <row r="719" spans="1:9" x14ac:dyDescent="0.25">
      <c r="A719">
        <v>70363</v>
      </c>
      <c r="B719" t="s">
        <v>201</v>
      </c>
      <c r="C719" t="s">
        <v>238</v>
      </c>
      <c r="D719">
        <v>12</v>
      </c>
      <c r="E719">
        <v>-2417</v>
      </c>
      <c r="F719" t="s">
        <v>276</v>
      </c>
      <c r="G719" t="s">
        <v>35</v>
      </c>
      <c r="H719">
        <v>10806</v>
      </c>
      <c r="I719" t="s">
        <v>301</v>
      </c>
    </row>
    <row r="720" spans="1:9" x14ac:dyDescent="0.25">
      <c r="A720">
        <v>70363</v>
      </c>
      <c r="B720" t="s">
        <v>201</v>
      </c>
      <c r="C720" t="s">
        <v>238</v>
      </c>
      <c r="D720">
        <v>12</v>
      </c>
      <c r="E720">
        <v>-2417</v>
      </c>
      <c r="F720" t="s">
        <v>276</v>
      </c>
      <c r="G720" t="s">
        <v>29</v>
      </c>
      <c r="H720">
        <v>5171</v>
      </c>
      <c r="I720" t="s">
        <v>303</v>
      </c>
    </row>
    <row r="721" spans="1:9" x14ac:dyDescent="0.25">
      <c r="A721">
        <v>70363</v>
      </c>
      <c r="B721" t="s">
        <v>201</v>
      </c>
      <c r="C721" t="s">
        <v>238</v>
      </c>
      <c r="D721">
        <v>12</v>
      </c>
      <c r="E721">
        <v>-2417</v>
      </c>
      <c r="F721" t="s">
        <v>276</v>
      </c>
      <c r="G721" t="s">
        <v>29</v>
      </c>
      <c r="H721">
        <v>64500</v>
      </c>
      <c r="I721" t="s">
        <v>304</v>
      </c>
    </row>
    <row r="722" spans="1:9" x14ac:dyDescent="0.25">
      <c r="A722">
        <v>70363</v>
      </c>
      <c r="B722" t="s">
        <v>201</v>
      </c>
      <c r="C722" t="s">
        <v>238</v>
      </c>
      <c r="D722">
        <v>12</v>
      </c>
      <c r="E722">
        <v>-2417</v>
      </c>
      <c r="F722" t="s">
        <v>276</v>
      </c>
      <c r="G722" t="s">
        <v>35</v>
      </c>
      <c r="H722">
        <v>85962</v>
      </c>
      <c r="I722" t="s">
        <v>305</v>
      </c>
    </row>
    <row r="723" spans="1:9" x14ac:dyDescent="0.25">
      <c r="A723">
        <v>70363</v>
      </c>
      <c r="B723" t="s">
        <v>201</v>
      </c>
      <c r="C723" t="s">
        <v>238</v>
      </c>
      <c r="D723">
        <v>12</v>
      </c>
      <c r="E723">
        <v>-2417</v>
      </c>
      <c r="F723" t="s">
        <v>276</v>
      </c>
      <c r="G723" t="s">
        <v>29</v>
      </c>
      <c r="H723">
        <v>7575</v>
      </c>
      <c r="I723" t="s">
        <v>306</v>
      </c>
    </row>
    <row r="724" spans="1:9" x14ac:dyDescent="0.25">
      <c r="A724">
        <v>70363</v>
      </c>
      <c r="B724" t="s">
        <v>201</v>
      </c>
      <c r="C724" t="s">
        <v>238</v>
      </c>
      <c r="D724">
        <v>12</v>
      </c>
      <c r="E724">
        <v>-2417</v>
      </c>
      <c r="F724" t="s">
        <v>276</v>
      </c>
      <c r="G724" t="s">
        <v>29</v>
      </c>
      <c r="H724">
        <v>36509</v>
      </c>
      <c r="I724" t="s">
        <v>307</v>
      </c>
    </row>
    <row r="725" spans="1:9" x14ac:dyDescent="0.25">
      <c r="A725">
        <v>70363</v>
      </c>
      <c r="B725" t="s">
        <v>201</v>
      </c>
      <c r="C725" t="s">
        <v>238</v>
      </c>
      <c r="D725">
        <v>12</v>
      </c>
      <c r="E725">
        <v>-2417</v>
      </c>
      <c r="F725" t="s">
        <v>276</v>
      </c>
      <c r="G725" t="s">
        <v>29</v>
      </c>
      <c r="H725">
        <v>5468</v>
      </c>
      <c r="I725" t="s">
        <v>308</v>
      </c>
    </row>
    <row r="726" spans="1:9" x14ac:dyDescent="0.25">
      <c r="A726">
        <v>70363</v>
      </c>
      <c r="B726" t="s">
        <v>201</v>
      </c>
      <c r="C726" t="s">
        <v>238</v>
      </c>
      <c r="D726">
        <v>12</v>
      </c>
      <c r="E726">
        <v>-2417</v>
      </c>
      <c r="F726" t="s">
        <v>276</v>
      </c>
      <c r="G726" t="s">
        <v>34</v>
      </c>
      <c r="H726">
        <v>2035</v>
      </c>
      <c r="I726" t="s">
        <v>309</v>
      </c>
    </row>
    <row r="727" spans="1:9" x14ac:dyDescent="0.25">
      <c r="A727">
        <v>70363</v>
      </c>
      <c r="B727" t="s">
        <v>201</v>
      </c>
      <c r="C727" t="s">
        <v>238</v>
      </c>
      <c r="D727">
        <v>12</v>
      </c>
      <c r="E727">
        <v>-2417</v>
      </c>
      <c r="F727" t="s">
        <v>276</v>
      </c>
      <c r="G727" t="s">
        <v>29</v>
      </c>
      <c r="H727">
        <v>44375</v>
      </c>
      <c r="I727" t="s">
        <v>310</v>
      </c>
    </row>
    <row r="728" spans="1:9" x14ac:dyDescent="0.25">
      <c r="A728">
        <v>70363</v>
      </c>
      <c r="B728" t="s">
        <v>201</v>
      </c>
      <c r="C728" t="s">
        <v>238</v>
      </c>
      <c r="D728">
        <v>12</v>
      </c>
      <c r="E728">
        <v>-2417</v>
      </c>
      <c r="F728" t="s">
        <v>276</v>
      </c>
      <c r="G728" t="s">
        <v>34</v>
      </c>
      <c r="H728">
        <v>10700</v>
      </c>
      <c r="I728" t="s">
        <v>311</v>
      </c>
    </row>
    <row r="729" spans="1:9" x14ac:dyDescent="0.25">
      <c r="A729">
        <v>70363</v>
      </c>
      <c r="B729" t="s">
        <v>201</v>
      </c>
      <c r="C729" t="s">
        <v>238</v>
      </c>
      <c r="D729">
        <v>12</v>
      </c>
      <c r="E729">
        <v>-2417</v>
      </c>
      <c r="F729" t="s">
        <v>276</v>
      </c>
      <c r="G729" t="s">
        <v>29</v>
      </c>
      <c r="H729">
        <v>5711</v>
      </c>
      <c r="I729" t="s">
        <v>312</v>
      </c>
    </row>
    <row r="730" spans="1:9" x14ac:dyDescent="0.25">
      <c r="A730">
        <v>70363</v>
      </c>
      <c r="B730" t="s">
        <v>201</v>
      </c>
      <c r="C730" t="s">
        <v>238</v>
      </c>
      <c r="D730">
        <v>12</v>
      </c>
      <c r="E730">
        <v>-2417</v>
      </c>
      <c r="F730" t="s">
        <v>276</v>
      </c>
      <c r="G730" t="s">
        <v>32</v>
      </c>
      <c r="H730">
        <v>61402</v>
      </c>
      <c r="I730" t="s">
        <v>313</v>
      </c>
    </row>
    <row r="731" spans="1:9" x14ac:dyDescent="0.25">
      <c r="A731">
        <v>70363</v>
      </c>
      <c r="B731" t="s">
        <v>201</v>
      </c>
      <c r="C731" t="s">
        <v>238</v>
      </c>
      <c r="D731">
        <v>12</v>
      </c>
      <c r="E731">
        <v>-2417</v>
      </c>
      <c r="F731" t="s">
        <v>276</v>
      </c>
      <c r="G731" t="s">
        <v>29</v>
      </c>
      <c r="H731">
        <v>12669</v>
      </c>
      <c r="I731" t="s">
        <v>314</v>
      </c>
    </row>
    <row r="732" spans="1:9" x14ac:dyDescent="0.25">
      <c r="A732">
        <v>70363</v>
      </c>
      <c r="B732" t="s">
        <v>201</v>
      </c>
      <c r="C732" t="s">
        <v>238</v>
      </c>
      <c r="D732">
        <v>12</v>
      </c>
      <c r="E732">
        <v>-2417</v>
      </c>
      <c r="F732" t="s">
        <v>276</v>
      </c>
      <c r="G732" t="s">
        <v>35</v>
      </c>
      <c r="H732">
        <v>5924</v>
      </c>
      <c r="I732" t="s">
        <v>315</v>
      </c>
    </row>
    <row r="733" spans="1:9" x14ac:dyDescent="0.25">
      <c r="A733">
        <v>70363</v>
      </c>
      <c r="B733" t="s">
        <v>201</v>
      </c>
      <c r="C733" t="s">
        <v>238</v>
      </c>
      <c r="D733">
        <v>12</v>
      </c>
      <c r="E733">
        <v>-2417</v>
      </c>
      <c r="F733" t="s">
        <v>276</v>
      </c>
      <c r="G733" t="s">
        <v>35</v>
      </c>
      <c r="H733">
        <v>464</v>
      </c>
      <c r="I733" t="s">
        <v>316</v>
      </c>
    </row>
    <row r="734" spans="1:9" x14ac:dyDescent="0.25">
      <c r="A734">
        <v>70364</v>
      </c>
      <c r="B734" t="s">
        <v>203</v>
      </c>
      <c r="C734" t="s">
        <v>238</v>
      </c>
      <c r="D734">
        <v>12</v>
      </c>
      <c r="E734">
        <v>-136017</v>
      </c>
      <c r="F734" t="s">
        <v>278</v>
      </c>
      <c r="G734" t="s">
        <v>279</v>
      </c>
      <c r="H734">
        <v>867132</v>
      </c>
      <c r="I734" t="s">
        <v>280</v>
      </c>
    </row>
    <row r="735" spans="1:9" x14ac:dyDescent="0.25">
      <c r="A735">
        <v>70364</v>
      </c>
      <c r="B735" t="s">
        <v>203</v>
      </c>
      <c r="C735" t="s">
        <v>238</v>
      </c>
      <c r="D735">
        <v>12</v>
      </c>
      <c r="E735">
        <v>-136017</v>
      </c>
      <c r="F735" t="s">
        <v>278</v>
      </c>
      <c r="G735" t="s">
        <v>281</v>
      </c>
      <c r="H735">
        <v>28486</v>
      </c>
      <c r="I735" t="s">
        <v>282</v>
      </c>
    </row>
    <row r="736" spans="1:9" x14ac:dyDescent="0.25">
      <c r="A736">
        <v>70364</v>
      </c>
      <c r="B736" t="s">
        <v>203</v>
      </c>
      <c r="C736" t="s">
        <v>238</v>
      </c>
      <c r="D736">
        <v>12</v>
      </c>
      <c r="E736">
        <v>-136017</v>
      </c>
      <c r="F736" t="s">
        <v>278</v>
      </c>
      <c r="G736" t="s">
        <v>279</v>
      </c>
      <c r="H736">
        <v>-51545</v>
      </c>
      <c r="I736" t="s">
        <v>283</v>
      </c>
    </row>
    <row r="737" spans="1:9" x14ac:dyDescent="0.25">
      <c r="A737">
        <v>70364</v>
      </c>
      <c r="B737" t="s">
        <v>203</v>
      </c>
      <c r="C737" t="s">
        <v>238</v>
      </c>
      <c r="D737">
        <v>12</v>
      </c>
      <c r="E737">
        <v>-136017</v>
      </c>
      <c r="F737" t="s">
        <v>276</v>
      </c>
      <c r="G737" t="s">
        <v>30</v>
      </c>
      <c r="H737">
        <v>132839</v>
      </c>
      <c r="I737" t="s">
        <v>284</v>
      </c>
    </row>
    <row r="738" spans="1:9" x14ac:dyDescent="0.25">
      <c r="A738">
        <v>70364</v>
      </c>
      <c r="B738" t="s">
        <v>203</v>
      </c>
      <c r="C738" t="s">
        <v>238</v>
      </c>
      <c r="D738">
        <v>12</v>
      </c>
      <c r="E738">
        <v>-136017</v>
      </c>
      <c r="F738" t="s">
        <v>276</v>
      </c>
      <c r="G738" t="s">
        <v>35</v>
      </c>
      <c r="H738">
        <v>22134</v>
      </c>
      <c r="I738" t="s">
        <v>285</v>
      </c>
    </row>
    <row r="739" spans="1:9" x14ac:dyDescent="0.25">
      <c r="A739">
        <v>70364</v>
      </c>
      <c r="B739" t="s">
        <v>203</v>
      </c>
      <c r="C739" t="s">
        <v>238</v>
      </c>
      <c r="D739">
        <v>12</v>
      </c>
      <c r="E739">
        <v>-136017</v>
      </c>
      <c r="F739" t="s">
        <v>276</v>
      </c>
      <c r="G739" t="s">
        <v>31</v>
      </c>
      <c r="H739">
        <v>402945</v>
      </c>
      <c r="I739" t="s">
        <v>286</v>
      </c>
    </row>
    <row r="740" spans="1:9" x14ac:dyDescent="0.25">
      <c r="A740">
        <v>70364</v>
      </c>
      <c r="B740" t="s">
        <v>203</v>
      </c>
      <c r="C740" t="s">
        <v>238</v>
      </c>
      <c r="D740">
        <v>12</v>
      </c>
      <c r="E740">
        <v>-136017</v>
      </c>
      <c r="F740" t="s">
        <v>276</v>
      </c>
      <c r="G740" t="s">
        <v>31</v>
      </c>
      <c r="H740">
        <v>350019</v>
      </c>
      <c r="I740" t="s">
        <v>288</v>
      </c>
    </row>
    <row r="741" spans="1:9" x14ac:dyDescent="0.25">
      <c r="A741">
        <v>70364</v>
      </c>
      <c r="B741" t="s">
        <v>203</v>
      </c>
      <c r="C741" t="s">
        <v>238</v>
      </c>
      <c r="D741">
        <v>12</v>
      </c>
      <c r="E741">
        <v>-136017</v>
      </c>
      <c r="F741" t="s">
        <v>276</v>
      </c>
      <c r="G741" t="s">
        <v>30</v>
      </c>
      <c r="H741">
        <v>19718</v>
      </c>
      <c r="I741" t="s">
        <v>289</v>
      </c>
    </row>
    <row r="742" spans="1:9" x14ac:dyDescent="0.25">
      <c r="A742">
        <v>70364</v>
      </c>
      <c r="B742" t="s">
        <v>203</v>
      </c>
      <c r="C742" t="s">
        <v>238</v>
      </c>
      <c r="D742">
        <v>12</v>
      </c>
      <c r="E742">
        <v>-136017</v>
      </c>
      <c r="F742" t="s">
        <v>276</v>
      </c>
      <c r="G742" t="s">
        <v>35</v>
      </c>
      <c r="H742">
        <v>26156</v>
      </c>
      <c r="I742" t="s">
        <v>323</v>
      </c>
    </row>
    <row r="743" spans="1:9" x14ac:dyDescent="0.25">
      <c r="A743">
        <v>70364</v>
      </c>
      <c r="B743" t="s">
        <v>203</v>
      </c>
      <c r="C743" t="s">
        <v>238</v>
      </c>
      <c r="D743">
        <v>12</v>
      </c>
      <c r="E743">
        <v>-136017</v>
      </c>
      <c r="F743" t="s">
        <v>276</v>
      </c>
      <c r="G743" t="s">
        <v>35</v>
      </c>
      <c r="H743">
        <v>165</v>
      </c>
      <c r="I743" t="s">
        <v>290</v>
      </c>
    </row>
    <row r="744" spans="1:9" x14ac:dyDescent="0.25">
      <c r="A744">
        <v>70364</v>
      </c>
      <c r="B744" t="s">
        <v>203</v>
      </c>
      <c r="C744" t="s">
        <v>238</v>
      </c>
      <c r="D744">
        <v>12</v>
      </c>
      <c r="E744">
        <v>-136017</v>
      </c>
      <c r="F744" t="s">
        <v>276</v>
      </c>
      <c r="G744" t="s">
        <v>35</v>
      </c>
      <c r="H744">
        <v>4208</v>
      </c>
      <c r="I744" t="s">
        <v>291</v>
      </c>
    </row>
    <row r="745" spans="1:9" x14ac:dyDescent="0.25">
      <c r="A745">
        <v>70364</v>
      </c>
      <c r="B745" t="s">
        <v>203</v>
      </c>
      <c r="C745" t="s">
        <v>238</v>
      </c>
      <c r="D745">
        <v>12</v>
      </c>
      <c r="E745">
        <v>-136017</v>
      </c>
      <c r="F745" t="s">
        <v>276</v>
      </c>
      <c r="G745" t="s">
        <v>35</v>
      </c>
      <c r="H745">
        <v>16025</v>
      </c>
      <c r="I745" t="s">
        <v>301</v>
      </c>
    </row>
    <row r="746" spans="1:9" x14ac:dyDescent="0.25">
      <c r="A746">
        <v>70364</v>
      </c>
      <c r="B746" t="s">
        <v>203</v>
      </c>
      <c r="C746" t="s">
        <v>238</v>
      </c>
      <c r="D746">
        <v>12</v>
      </c>
      <c r="E746">
        <v>-136017</v>
      </c>
      <c r="F746" t="s">
        <v>276</v>
      </c>
      <c r="G746" t="s">
        <v>35</v>
      </c>
      <c r="H746">
        <v>266</v>
      </c>
      <c r="I746" t="s">
        <v>292</v>
      </c>
    </row>
    <row r="747" spans="1:9" x14ac:dyDescent="0.25">
      <c r="A747">
        <v>70364</v>
      </c>
      <c r="B747" t="s">
        <v>203</v>
      </c>
      <c r="C747" t="s">
        <v>238</v>
      </c>
      <c r="D747">
        <v>12</v>
      </c>
      <c r="E747">
        <v>-136017</v>
      </c>
      <c r="F747" t="s">
        <v>276</v>
      </c>
      <c r="G747" t="s">
        <v>35</v>
      </c>
      <c r="H747">
        <v>2175</v>
      </c>
      <c r="I747" t="s">
        <v>293</v>
      </c>
    </row>
    <row r="748" spans="1:9" x14ac:dyDescent="0.25">
      <c r="A748">
        <v>70364</v>
      </c>
      <c r="B748" t="s">
        <v>203</v>
      </c>
      <c r="C748" t="s">
        <v>238</v>
      </c>
      <c r="D748">
        <v>12</v>
      </c>
      <c r="E748">
        <v>-136017</v>
      </c>
      <c r="F748" t="s">
        <v>276</v>
      </c>
      <c r="G748" t="s">
        <v>37</v>
      </c>
      <c r="H748">
        <v>17336</v>
      </c>
      <c r="I748" t="s">
        <v>294</v>
      </c>
    </row>
    <row r="749" spans="1:9" x14ac:dyDescent="0.25">
      <c r="A749">
        <v>70364</v>
      </c>
      <c r="B749" t="s">
        <v>203</v>
      </c>
      <c r="C749" t="s">
        <v>238</v>
      </c>
      <c r="D749">
        <v>12</v>
      </c>
      <c r="E749">
        <v>-136017</v>
      </c>
      <c r="F749" t="s">
        <v>276</v>
      </c>
      <c r="G749" t="s">
        <v>35</v>
      </c>
      <c r="H749">
        <v>4482</v>
      </c>
      <c r="I749" t="s">
        <v>295</v>
      </c>
    </row>
    <row r="750" spans="1:9" x14ac:dyDescent="0.25">
      <c r="A750">
        <v>70364</v>
      </c>
      <c r="B750" t="s">
        <v>203</v>
      </c>
      <c r="C750" t="s">
        <v>238</v>
      </c>
      <c r="D750">
        <v>12</v>
      </c>
      <c r="E750">
        <v>-136017</v>
      </c>
      <c r="F750" t="s">
        <v>276</v>
      </c>
      <c r="G750" t="s">
        <v>37</v>
      </c>
      <c r="H750">
        <v>50</v>
      </c>
      <c r="I750" t="s">
        <v>325</v>
      </c>
    </row>
    <row r="751" spans="1:9" x14ac:dyDescent="0.25">
      <c r="A751">
        <v>70364</v>
      </c>
      <c r="B751" t="s">
        <v>203</v>
      </c>
      <c r="C751" t="s">
        <v>238</v>
      </c>
      <c r="D751">
        <v>12</v>
      </c>
      <c r="E751">
        <v>-136017</v>
      </c>
      <c r="F751" t="s">
        <v>276</v>
      </c>
      <c r="G751" t="s">
        <v>37</v>
      </c>
      <c r="H751">
        <v>63815</v>
      </c>
      <c r="I751" t="s">
        <v>296</v>
      </c>
    </row>
    <row r="752" spans="1:9" x14ac:dyDescent="0.25">
      <c r="A752">
        <v>70364</v>
      </c>
      <c r="B752" t="s">
        <v>203</v>
      </c>
      <c r="C752" t="s">
        <v>238</v>
      </c>
      <c r="D752">
        <v>12</v>
      </c>
      <c r="E752">
        <v>-136017</v>
      </c>
      <c r="F752" t="s">
        <v>276</v>
      </c>
      <c r="G752" t="s">
        <v>36</v>
      </c>
      <c r="H752">
        <v>95382</v>
      </c>
      <c r="I752" t="s">
        <v>297</v>
      </c>
    </row>
    <row r="753" spans="1:9" x14ac:dyDescent="0.25">
      <c r="A753">
        <v>70364</v>
      </c>
      <c r="B753" t="s">
        <v>203</v>
      </c>
      <c r="C753" t="s">
        <v>238</v>
      </c>
      <c r="D753">
        <v>12</v>
      </c>
      <c r="E753">
        <v>-136017</v>
      </c>
      <c r="F753" t="s">
        <v>278</v>
      </c>
      <c r="G753" t="s">
        <v>279</v>
      </c>
      <c r="H753">
        <v>-7310</v>
      </c>
      <c r="I753" t="s">
        <v>298</v>
      </c>
    </row>
    <row r="754" spans="1:9" x14ac:dyDescent="0.25">
      <c r="A754">
        <v>70364</v>
      </c>
      <c r="B754" t="s">
        <v>203</v>
      </c>
      <c r="C754" t="s">
        <v>238</v>
      </c>
      <c r="D754">
        <v>12</v>
      </c>
      <c r="E754">
        <v>-136017</v>
      </c>
      <c r="F754" t="s">
        <v>278</v>
      </c>
      <c r="G754" t="s">
        <v>299</v>
      </c>
      <c r="H754">
        <v>25</v>
      </c>
      <c r="I754" t="s">
        <v>300</v>
      </c>
    </row>
    <row r="755" spans="1:9" x14ac:dyDescent="0.25">
      <c r="A755">
        <v>70364</v>
      </c>
      <c r="B755" t="s">
        <v>203</v>
      </c>
      <c r="C755" t="s">
        <v>238</v>
      </c>
      <c r="D755">
        <v>12</v>
      </c>
      <c r="E755">
        <v>-136017</v>
      </c>
      <c r="F755" t="s">
        <v>276</v>
      </c>
      <c r="G755" t="s">
        <v>33</v>
      </c>
      <c r="H755">
        <v>38190</v>
      </c>
      <c r="I755" t="s">
        <v>302</v>
      </c>
    </row>
    <row r="756" spans="1:9" x14ac:dyDescent="0.25">
      <c r="A756">
        <v>70364</v>
      </c>
      <c r="B756" t="s">
        <v>203</v>
      </c>
      <c r="C756" t="s">
        <v>238</v>
      </c>
      <c r="D756">
        <v>12</v>
      </c>
      <c r="E756">
        <v>-136017</v>
      </c>
      <c r="F756" t="s">
        <v>276</v>
      </c>
      <c r="G756" t="s">
        <v>29</v>
      </c>
      <c r="H756">
        <v>13579</v>
      </c>
      <c r="I756" t="s">
        <v>303</v>
      </c>
    </row>
    <row r="757" spans="1:9" x14ac:dyDescent="0.25">
      <c r="A757">
        <v>70364</v>
      </c>
      <c r="B757" t="s">
        <v>203</v>
      </c>
      <c r="C757" t="s">
        <v>238</v>
      </c>
      <c r="D757">
        <v>12</v>
      </c>
      <c r="E757">
        <v>-136017</v>
      </c>
      <c r="F757" t="s">
        <v>276</v>
      </c>
      <c r="G757" t="s">
        <v>29</v>
      </c>
      <c r="H757">
        <v>112972</v>
      </c>
      <c r="I757" t="s">
        <v>304</v>
      </c>
    </row>
    <row r="758" spans="1:9" x14ac:dyDescent="0.25">
      <c r="A758">
        <v>70364</v>
      </c>
      <c r="B758" t="s">
        <v>203</v>
      </c>
      <c r="C758" t="s">
        <v>238</v>
      </c>
      <c r="D758">
        <v>12</v>
      </c>
      <c r="E758">
        <v>-136017</v>
      </c>
      <c r="F758" t="s">
        <v>276</v>
      </c>
      <c r="G758" t="s">
        <v>35</v>
      </c>
      <c r="H758">
        <v>109006</v>
      </c>
      <c r="I758" t="s">
        <v>305</v>
      </c>
    </row>
    <row r="759" spans="1:9" x14ac:dyDescent="0.25">
      <c r="A759">
        <v>70364</v>
      </c>
      <c r="B759" t="s">
        <v>203</v>
      </c>
      <c r="C759" t="s">
        <v>238</v>
      </c>
      <c r="D759">
        <v>12</v>
      </c>
      <c r="E759">
        <v>-136017</v>
      </c>
      <c r="F759" t="s">
        <v>276</v>
      </c>
      <c r="G759" t="s">
        <v>29</v>
      </c>
      <c r="H759">
        <v>9473</v>
      </c>
      <c r="I759" t="s">
        <v>306</v>
      </c>
    </row>
    <row r="760" spans="1:9" x14ac:dyDescent="0.25">
      <c r="A760">
        <v>70364</v>
      </c>
      <c r="B760" t="s">
        <v>203</v>
      </c>
      <c r="C760" t="s">
        <v>238</v>
      </c>
      <c r="D760">
        <v>12</v>
      </c>
      <c r="E760">
        <v>-136017</v>
      </c>
      <c r="F760" t="s">
        <v>276</v>
      </c>
      <c r="G760" t="s">
        <v>29</v>
      </c>
      <c r="H760">
        <v>59549</v>
      </c>
      <c r="I760" t="s">
        <v>307</v>
      </c>
    </row>
    <row r="761" spans="1:9" x14ac:dyDescent="0.25">
      <c r="A761">
        <v>70364</v>
      </c>
      <c r="B761" t="s">
        <v>203</v>
      </c>
      <c r="C761" t="s">
        <v>238</v>
      </c>
      <c r="D761">
        <v>12</v>
      </c>
      <c r="E761">
        <v>-136017</v>
      </c>
      <c r="F761" t="s">
        <v>276</v>
      </c>
      <c r="G761" t="s">
        <v>29</v>
      </c>
      <c r="H761">
        <v>14697</v>
      </c>
      <c r="I761" t="s">
        <v>308</v>
      </c>
    </row>
    <row r="762" spans="1:9" x14ac:dyDescent="0.25">
      <c r="A762">
        <v>70364</v>
      </c>
      <c r="B762" t="s">
        <v>203</v>
      </c>
      <c r="C762" t="s">
        <v>238</v>
      </c>
      <c r="D762">
        <v>12</v>
      </c>
      <c r="E762">
        <v>-136017</v>
      </c>
      <c r="F762" t="s">
        <v>276</v>
      </c>
      <c r="G762" t="s">
        <v>34</v>
      </c>
      <c r="H762">
        <v>8448</v>
      </c>
      <c r="I762" t="s">
        <v>309</v>
      </c>
    </row>
    <row r="763" spans="1:9" x14ac:dyDescent="0.25">
      <c r="A763">
        <v>70364</v>
      </c>
      <c r="B763" t="s">
        <v>203</v>
      </c>
      <c r="C763" t="s">
        <v>238</v>
      </c>
      <c r="D763">
        <v>12</v>
      </c>
      <c r="E763">
        <v>-136017</v>
      </c>
      <c r="F763" t="s">
        <v>276</v>
      </c>
      <c r="G763" t="s">
        <v>29</v>
      </c>
      <c r="H763">
        <v>43476</v>
      </c>
      <c r="I763" t="s">
        <v>310</v>
      </c>
    </row>
    <row r="764" spans="1:9" x14ac:dyDescent="0.25">
      <c r="A764">
        <v>70364</v>
      </c>
      <c r="B764" t="s">
        <v>203</v>
      </c>
      <c r="C764" t="s">
        <v>238</v>
      </c>
      <c r="D764">
        <v>12</v>
      </c>
      <c r="E764">
        <v>-136017</v>
      </c>
      <c r="F764" t="s">
        <v>276</v>
      </c>
      <c r="G764" t="s">
        <v>34</v>
      </c>
      <c r="H764">
        <v>12200</v>
      </c>
      <c r="I764" t="s">
        <v>311</v>
      </c>
    </row>
    <row r="765" spans="1:9" x14ac:dyDescent="0.25">
      <c r="A765">
        <v>70364</v>
      </c>
      <c r="B765" t="s">
        <v>203</v>
      </c>
      <c r="C765" t="s">
        <v>238</v>
      </c>
      <c r="D765">
        <v>12</v>
      </c>
      <c r="E765">
        <v>-136017</v>
      </c>
      <c r="F765" t="s">
        <v>276</v>
      </c>
      <c r="G765" t="s">
        <v>29</v>
      </c>
      <c r="H765">
        <v>10316</v>
      </c>
      <c r="I765" t="s">
        <v>312</v>
      </c>
    </row>
    <row r="766" spans="1:9" x14ac:dyDescent="0.25">
      <c r="A766">
        <v>70364</v>
      </c>
      <c r="B766" t="s">
        <v>203</v>
      </c>
      <c r="C766" t="s">
        <v>238</v>
      </c>
      <c r="D766">
        <v>12</v>
      </c>
      <c r="E766">
        <v>-136017</v>
      </c>
      <c r="F766" t="s">
        <v>276</v>
      </c>
      <c r="G766" t="s">
        <v>32</v>
      </c>
      <c r="H766">
        <v>75713</v>
      </c>
      <c r="I766" t="s">
        <v>313</v>
      </c>
    </row>
    <row r="767" spans="1:9" x14ac:dyDescent="0.25">
      <c r="A767">
        <v>70364</v>
      </c>
      <c r="B767" t="s">
        <v>203</v>
      </c>
      <c r="C767" t="s">
        <v>238</v>
      </c>
      <c r="D767">
        <v>12</v>
      </c>
      <c r="E767">
        <v>-136017</v>
      </c>
      <c r="F767" t="s">
        <v>276</v>
      </c>
      <c r="G767" t="s">
        <v>29</v>
      </c>
      <c r="H767">
        <v>16497</v>
      </c>
      <c r="I767" t="s">
        <v>314</v>
      </c>
    </row>
    <row r="768" spans="1:9" x14ac:dyDescent="0.25">
      <c r="A768">
        <v>70364</v>
      </c>
      <c r="B768" t="s">
        <v>203</v>
      </c>
      <c r="C768" t="s">
        <v>238</v>
      </c>
      <c r="D768">
        <v>12</v>
      </c>
      <c r="E768">
        <v>-136017</v>
      </c>
      <c r="F768" t="s">
        <v>276</v>
      </c>
      <c r="G768" t="s">
        <v>35</v>
      </c>
      <c r="H768">
        <v>1289</v>
      </c>
      <c r="I768" t="s">
        <v>316</v>
      </c>
    </row>
    <row r="769" spans="1:9" x14ac:dyDescent="0.25">
      <c r="A769">
        <v>70364</v>
      </c>
      <c r="B769" t="s">
        <v>203</v>
      </c>
      <c r="C769" t="s">
        <v>238</v>
      </c>
      <c r="D769">
        <v>12</v>
      </c>
      <c r="E769">
        <v>-136017</v>
      </c>
      <c r="F769" t="s">
        <v>276</v>
      </c>
      <c r="G769" t="s">
        <v>35</v>
      </c>
      <c r="H769">
        <v>19737</v>
      </c>
      <c r="I769" t="s">
        <v>317</v>
      </c>
    </row>
    <row r="770" spans="1:9" x14ac:dyDescent="0.25">
      <c r="A770">
        <v>70364</v>
      </c>
      <c r="B770" t="s">
        <v>203</v>
      </c>
      <c r="C770" t="s">
        <v>238</v>
      </c>
      <c r="D770">
        <v>12</v>
      </c>
      <c r="E770">
        <v>-136017</v>
      </c>
      <c r="F770" t="s">
        <v>276</v>
      </c>
      <c r="G770" t="s">
        <v>35</v>
      </c>
      <c r="H770">
        <v>7220</v>
      </c>
      <c r="I770" t="s">
        <v>318</v>
      </c>
    </row>
    <row r="771" spans="1:9" x14ac:dyDescent="0.25">
      <c r="A771">
        <v>70364</v>
      </c>
      <c r="B771" t="s">
        <v>203</v>
      </c>
      <c r="C771" t="s">
        <v>238</v>
      </c>
      <c r="D771">
        <v>12</v>
      </c>
      <c r="E771">
        <v>-136017</v>
      </c>
      <c r="F771" t="s">
        <v>276</v>
      </c>
      <c r="G771" t="s">
        <v>35</v>
      </c>
      <c r="H771">
        <v>1005</v>
      </c>
      <c r="I771" t="s">
        <v>328</v>
      </c>
    </row>
    <row r="772" spans="1:9" x14ac:dyDescent="0.25">
      <c r="A772">
        <v>70364</v>
      </c>
      <c r="B772" t="s">
        <v>203</v>
      </c>
      <c r="C772" t="s">
        <v>238</v>
      </c>
      <c r="D772">
        <v>12</v>
      </c>
      <c r="E772">
        <v>-136017</v>
      </c>
      <c r="F772" t="s">
        <v>276</v>
      </c>
      <c r="G772" t="s">
        <v>29</v>
      </c>
      <c r="H772">
        <v>19356</v>
      </c>
      <c r="I772" t="s">
        <v>319</v>
      </c>
    </row>
    <row r="773" spans="1:9" x14ac:dyDescent="0.25">
      <c r="A773">
        <v>70364</v>
      </c>
      <c r="B773" t="s">
        <v>203</v>
      </c>
      <c r="C773" t="s">
        <v>238</v>
      </c>
      <c r="D773">
        <v>12</v>
      </c>
      <c r="E773">
        <v>-136017</v>
      </c>
      <c r="F773" t="s">
        <v>276</v>
      </c>
      <c r="G773" t="s">
        <v>36</v>
      </c>
      <c r="H773">
        <v>41804</v>
      </c>
      <c r="I773" t="s">
        <v>320</v>
      </c>
    </row>
    <row r="774" spans="1:9" x14ac:dyDescent="0.25">
      <c r="A774">
        <v>70364</v>
      </c>
      <c r="B774" t="s">
        <v>203</v>
      </c>
      <c r="C774" t="s">
        <v>238</v>
      </c>
      <c r="D774">
        <v>12</v>
      </c>
      <c r="E774">
        <v>-136017</v>
      </c>
      <c r="F774" t="s">
        <v>278</v>
      </c>
      <c r="G774" t="s">
        <v>279</v>
      </c>
      <c r="H774">
        <v>799437</v>
      </c>
      <c r="I774" t="s">
        <v>321</v>
      </c>
    </row>
    <row r="775" spans="1:9" x14ac:dyDescent="0.25">
      <c r="A775">
        <v>70365</v>
      </c>
      <c r="B775" t="s">
        <v>205</v>
      </c>
      <c r="C775" t="s">
        <v>238</v>
      </c>
      <c r="D775">
        <v>12</v>
      </c>
      <c r="E775">
        <v>-189038</v>
      </c>
      <c r="F775" t="s">
        <v>276</v>
      </c>
      <c r="G775" t="s">
        <v>35</v>
      </c>
      <c r="H775">
        <v>1846</v>
      </c>
      <c r="I775" t="s">
        <v>318</v>
      </c>
    </row>
    <row r="776" spans="1:9" x14ac:dyDescent="0.25">
      <c r="A776">
        <v>70365</v>
      </c>
      <c r="B776" t="s">
        <v>205</v>
      </c>
      <c r="C776" t="s">
        <v>238</v>
      </c>
      <c r="D776">
        <v>12</v>
      </c>
      <c r="E776">
        <v>-189038</v>
      </c>
      <c r="F776" t="s">
        <v>276</v>
      </c>
      <c r="G776" t="s">
        <v>29</v>
      </c>
      <c r="H776">
        <v>2496</v>
      </c>
      <c r="I776" t="s">
        <v>319</v>
      </c>
    </row>
    <row r="777" spans="1:9" x14ac:dyDescent="0.25">
      <c r="A777">
        <v>70365</v>
      </c>
      <c r="B777" t="s">
        <v>205</v>
      </c>
      <c r="C777" t="s">
        <v>238</v>
      </c>
      <c r="D777">
        <v>12</v>
      </c>
      <c r="E777">
        <v>-189038</v>
      </c>
      <c r="F777" t="s">
        <v>276</v>
      </c>
      <c r="G777" t="s">
        <v>36</v>
      </c>
      <c r="H777">
        <v>27293</v>
      </c>
      <c r="I777" t="s">
        <v>320</v>
      </c>
    </row>
    <row r="778" spans="1:9" x14ac:dyDescent="0.25">
      <c r="A778">
        <v>70365</v>
      </c>
      <c r="B778" t="s">
        <v>205</v>
      </c>
      <c r="C778" t="s">
        <v>238</v>
      </c>
      <c r="D778">
        <v>12</v>
      </c>
      <c r="E778">
        <v>-189038</v>
      </c>
      <c r="F778" t="s">
        <v>278</v>
      </c>
      <c r="G778" t="s">
        <v>279</v>
      </c>
      <c r="H778">
        <v>194180</v>
      </c>
      <c r="I778" t="s">
        <v>321</v>
      </c>
    </row>
    <row r="779" spans="1:9" x14ac:dyDescent="0.25">
      <c r="A779">
        <v>70365</v>
      </c>
      <c r="B779" t="s">
        <v>205</v>
      </c>
      <c r="C779" t="s">
        <v>238</v>
      </c>
      <c r="D779">
        <v>12</v>
      </c>
      <c r="E779">
        <v>-189038</v>
      </c>
      <c r="F779" t="s">
        <v>276</v>
      </c>
      <c r="G779" t="s">
        <v>35</v>
      </c>
      <c r="H779">
        <v>1545</v>
      </c>
      <c r="I779" t="s">
        <v>293</v>
      </c>
    </row>
    <row r="780" spans="1:9" x14ac:dyDescent="0.25">
      <c r="A780">
        <v>70365</v>
      </c>
      <c r="B780" t="s">
        <v>205</v>
      </c>
      <c r="C780" t="s">
        <v>238</v>
      </c>
      <c r="D780">
        <v>12</v>
      </c>
      <c r="E780">
        <v>-189038</v>
      </c>
      <c r="F780" t="s">
        <v>276</v>
      </c>
      <c r="G780" t="s">
        <v>37</v>
      </c>
      <c r="H780">
        <v>20270</v>
      </c>
      <c r="I780" t="s">
        <v>294</v>
      </c>
    </row>
    <row r="781" spans="1:9" x14ac:dyDescent="0.25">
      <c r="A781">
        <v>70365</v>
      </c>
      <c r="B781" t="s">
        <v>205</v>
      </c>
      <c r="C781" t="s">
        <v>238</v>
      </c>
      <c r="D781">
        <v>12</v>
      </c>
      <c r="E781">
        <v>-189038</v>
      </c>
      <c r="F781" t="s">
        <v>276</v>
      </c>
      <c r="G781" t="s">
        <v>35</v>
      </c>
      <c r="H781">
        <v>1659</v>
      </c>
      <c r="I781" t="s">
        <v>295</v>
      </c>
    </row>
    <row r="782" spans="1:9" x14ac:dyDescent="0.25">
      <c r="A782">
        <v>70365</v>
      </c>
      <c r="B782" t="s">
        <v>205</v>
      </c>
      <c r="C782" t="s">
        <v>238</v>
      </c>
      <c r="D782">
        <v>12</v>
      </c>
      <c r="E782">
        <v>-189038</v>
      </c>
      <c r="F782" t="s">
        <v>276</v>
      </c>
      <c r="G782" t="s">
        <v>37</v>
      </c>
      <c r="H782">
        <v>15</v>
      </c>
      <c r="I782" t="s">
        <v>325</v>
      </c>
    </row>
    <row r="783" spans="1:9" x14ac:dyDescent="0.25">
      <c r="A783">
        <v>70365</v>
      </c>
      <c r="B783" t="s">
        <v>205</v>
      </c>
      <c r="C783" t="s">
        <v>238</v>
      </c>
      <c r="D783">
        <v>12</v>
      </c>
      <c r="E783">
        <v>-189038</v>
      </c>
      <c r="F783" t="s">
        <v>276</v>
      </c>
      <c r="G783" t="s">
        <v>37</v>
      </c>
      <c r="H783">
        <v>35947</v>
      </c>
      <c r="I783" t="s">
        <v>296</v>
      </c>
    </row>
    <row r="784" spans="1:9" x14ac:dyDescent="0.25">
      <c r="A784">
        <v>70365</v>
      </c>
      <c r="B784" t="s">
        <v>205</v>
      </c>
      <c r="C784" t="s">
        <v>238</v>
      </c>
      <c r="D784">
        <v>12</v>
      </c>
      <c r="E784">
        <v>-189038</v>
      </c>
      <c r="F784" t="s">
        <v>276</v>
      </c>
      <c r="G784" t="s">
        <v>36</v>
      </c>
      <c r="H784">
        <v>67344</v>
      </c>
      <c r="I784" t="s">
        <v>297</v>
      </c>
    </row>
    <row r="785" spans="1:9" x14ac:dyDescent="0.25">
      <c r="A785">
        <v>70365</v>
      </c>
      <c r="B785" t="s">
        <v>205</v>
      </c>
      <c r="C785" t="s">
        <v>238</v>
      </c>
      <c r="D785">
        <v>12</v>
      </c>
      <c r="E785">
        <v>-189038</v>
      </c>
      <c r="F785" t="s">
        <v>278</v>
      </c>
      <c r="G785" t="s">
        <v>299</v>
      </c>
      <c r="H785">
        <v>10</v>
      </c>
      <c r="I785" t="s">
        <v>300</v>
      </c>
    </row>
    <row r="786" spans="1:9" x14ac:dyDescent="0.25">
      <c r="A786">
        <v>70365</v>
      </c>
      <c r="B786" t="s">
        <v>205</v>
      </c>
      <c r="C786" t="s">
        <v>238</v>
      </c>
      <c r="D786">
        <v>12</v>
      </c>
      <c r="E786">
        <v>-189038</v>
      </c>
      <c r="F786" t="s">
        <v>276</v>
      </c>
      <c r="G786" t="s">
        <v>33</v>
      </c>
      <c r="H786">
        <v>46902</v>
      </c>
      <c r="I786" t="s">
        <v>302</v>
      </c>
    </row>
    <row r="787" spans="1:9" x14ac:dyDescent="0.25">
      <c r="A787">
        <v>70365</v>
      </c>
      <c r="B787" t="s">
        <v>205</v>
      </c>
      <c r="C787" t="s">
        <v>238</v>
      </c>
      <c r="D787">
        <v>12</v>
      </c>
      <c r="E787">
        <v>-189038</v>
      </c>
      <c r="F787" t="s">
        <v>276</v>
      </c>
      <c r="G787" t="s">
        <v>29</v>
      </c>
      <c r="H787">
        <v>4815</v>
      </c>
      <c r="I787" t="s">
        <v>303</v>
      </c>
    </row>
    <row r="788" spans="1:9" x14ac:dyDescent="0.25">
      <c r="A788">
        <v>70365</v>
      </c>
      <c r="B788" t="s">
        <v>205</v>
      </c>
      <c r="C788" t="s">
        <v>238</v>
      </c>
      <c r="D788">
        <v>12</v>
      </c>
      <c r="E788">
        <v>-189038</v>
      </c>
      <c r="F788" t="s">
        <v>276</v>
      </c>
      <c r="G788" t="s">
        <v>29</v>
      </c>
      <c r="H788">
        <v>52785</v>
      </c>
      <c r="I788" t="s">
        <v>304</v>
      </c>
    </row>
    <row r="789" spans="1:9" x14ac:dyDescent="0.25">
      <c r="A789">
        <v>70365</v>
      </c>
      <c r="B789" t="s">
        <v>205</v>
      </c>
      <c r="C789" t="s">
        <v>238</v>
      </c>
      <c r="D789">
        <v>12</v>
      </c>
      <c r="E789">
        <v>-189038</v>
      </c>
      <c r="F789" t="s">
        <v>276</v>
      </c>
      <c r="G789" t="s">
        <v>35</v>
      </c>
      <c r="H789">
        <v>81934</v>
      </c>
      <c r="I789" t="s">
        <v>305</v>
      </c>
    </row>
    <row r="790" spans="1:9" x14ac:dyDescent="0.25">
      <c r="A790">
        <v>70365</v>
      </c>
      <c r="B790" t="s">
        <v>205</v>
      </c>
      <c r="C790" t="s">
        <v>238</v>
      </c>
      <c r="D790">
        <v>12</v>
      </c>
      <c r="E790">
        <v>-189038</v>
      </c>
      <c r="F790" t="s">
        <v>276</v>
      </c>
      <c r="G790" t="s">
        <v>29</v>
      </c>
      <c r="H790">
        <v>5634</v>
      </c>
      <c r="I790" t="s">
        <v>306</v>
      </c>
    </row>
    <row r="791" spans="1:9" x14ac:dyDescent="0.25">
      <c r="A791">
        <v>70365</v>
      </c>
      <c r="B791" t="s">
        <v>205</v>
      </c>
      <c r="C791" t="s">
        <v>238</v>
      </c>
      <c r="D791">
        <v>12</v>
      </c>
      <c r="E791">
        <v>-189038</v>
      </c>
      <c r="F791" t="s">
        <v>276</v>
      </c>
      <c r="G791" t="s">
        <v>29</v>
      </c>
      <c r="H791">
        <v>30063</v>
      </c>
      <c r="I791" t="s">
        <v>307</v>
      </c>
    </row>
    <row r="792" spans="1:9" x14ac:dyDescent="0.25">
      <c r="A792">
        <v>70365</v>
      </c>
      <c r="B792" t="s">
        <v>205</v>
      </c>
      <c r="C792" t="s">
        <v>238</v>
      </c>
      <c r="D792">
        <v>12</v>
      </c>
      <c r="E792">
        <v>-189038</v>
      </c>
      <c r="F792" t="s">
        <v>276</v>
      </c>
      <c r="G792" t="s">
        <v>29</v>
      </c>
      <c r="H792">
        <v>229</v>
      </c>
      <c r="I792" t="s">
        <v>308</v>
      </c>
    </row>
    <row r="793" spans="1:9" x14ac:dyDescent="0.25">
      <c r="A793">
        <v>70365</v>
      </c>
      <c r="B793" t="s">
        <v>205</v>
      </c>
      <c r="C793" t="s">
        <v>238</v>
      </c>
      <c r="D793">
        <v>12</v>
      </c>
      <c r="E793">
        <v>-189038</v>
      </c>
      <c r="F793" t="s">
        <v>276</v>
      </c>
      <c r="G793" t="s">
        <v>34</v>
      </c>
      <c r="H793">
        <v>3024</v>
      </c>
      <c r="I793" t="s">
        <v>309</v>
      </c>
    </row>
    <row r="794" spans="1:9" x14ac:dyDescent="0.25">
      <c r="A794">
        <v>70365</v>
      </c>
      <c r="B794" t="s">
        <v>205</v>
      </c>
      <c r="C794" t="s">
        <v>238</v>
      </c>
      <c r="D794">
        <v>12</v>
      </c>
      <c r="E794">
        <v>-189038</v>
      </c>
      <c r="F794" t="s">
        <v>276</v>
      </c>
      <c r="G794" t="s">
        <v>29</v>
      </c>
      <c r="H794">
        <v>51437</v>
      </c>
      <c r="I794" t="s">
        <v>310</v>
      </c>
    </row>
    <row r="795" spans="1:9" x14ac:dyDescent="0.25">
      <c r="A795">
        <v>70365</v>
      </c>
      <c r="B795" t="s">
        <v>205</v>
      </c>
      <c r="C795" t="s">
        <v>238</v>
      </c>
      <c r="D795">
        <v>12</v>
      </c>
      <c r="E795">
        <v>-189038</v>
      </c>
      <c r="F795" t="s">
        <v>276</v>
      </c>
      <c r="G795" t="s">
        <v>34</v>
      </c>
      <c r="H795">
        <v>10700</v>
      </c>
      <c r="I795" t="s">
        <v>311</v>
      </c>
    </row>
    <row r="796" spans="1:9" x14ac:dyDescent="0.25">
      <c r="A796">
        <v>70365</v>
      </c>
      <c r="B796" t="s">
        <v>205</v>
      </c>
      <c r="C796" t="s">
        <v>238</v>
      </c>
      <c r="D796">
        <v>12</v>
      </c>
      <c r="E796">
        <v>-189038</v>
      </c>
      <c r="F796" t="s">
        <v>276</v>
      </c>
      <c r="G796" t="s">
        <v>29</v>
      </c>
      <c r="H796">
        <v>6793</v>
      </c>
      <c r="I796" t="s">
        <v>312</v>
      </c>
    </row>
    <row r="797" spans="1:9" x14ac:dyDescent="0.25">
      <c r="A797">
        <v>70365</v>
      </c>
      <c r="B797" t="s">
        <v>205</v>
      </c>
      <c r="C797" t="s">
        <v>238</v>
      </c>
      <c r="D797">
        <v>12</v>
      </c>
      <c r="E797">
        <v>-189038</v>
      </c>
      <c r="F797" t="s">
        <v>276</v>
      </c>
      <c r="G797" t="s">
        <v>32</v>
      </c>
      <c r="H797">
        <v>61679</v>
      </c>
      <c r="I797" t="s">
        <v>313</v>
      </c>
    </row>
    <row r="798" spans="1:9" x14ac:dyDescent="0.25">
      <c r="A798">
        <v>70365</v>
      </c>
      <c r="B798" t="s">
        <v>205</v>
      </c>
      <c r="C798" t="s">
        <v>238</v>
      </c>
      <c r="D798">
        <v>12</v>
      </c>
      <c r="E798">
        <v>-189038</v>
      </c>
      <c r="F798" t="s">
        <v>276</v>
      </c>
      <c r="G798" t="s">
        <v>29</v>
      </c>
      <c r="H798">
        <v>12315</v>
      </c>
      <c r="I798" t="s">
        <v>314</v>
      </c>
    </row>
    <row r="799" spans="1:9" x14ac:dyDescent="0.25">
      <c r="A799">
        <v>70365</v>
      </c>
      <c r="B799" t="s">
        <v>205</v>
      </c>
      <c r="C799" t="s">
        <v>238</v>
      </c>
      <c r="D799">
        <v>12</v>
      </c>
      <c r="E799">
        <v>-189038</v>
      </c>
      <c r="F799" t="s">
        <v>276</v>
      </c>
      <c r="G799" t="s">
        <v>35</v>
      </c>
      <c r="H799">
        <v>7112</v>
      </c>
      <c r="I799" t="s">
        <v>315</v>
      </c>
    </row>
    <row r="800" spans="1:9" x14ac:dyDescent="0.25">
      <c r="A800">
        <v>70365</v>
      </c>
      <c r="B800" t="s">
        <v>205</v>
      </c>
      <c r="C800" t="s">
        <v>238</v>
      </c>
      <c r="D800">
        <v>12</v>
      </c>
      <c r="E800">
        <v>-189038</v>
      </c>
      <c r="F800" t="s">
        <v>276</v>
      </c>
      <c r="G800" t="s">
        <v>35</v>
      </c>
      <c r="H800">
        <v>420</v>
      </c>
      <c r="I800" t="s">
        <v>316</v>
      </c>
    </row>
    <row r="801" spans="1:9" x14ac:dyDescent="0.25">
      <c r="A801">
        <v>70365</v>
      </c>
      <c r="B801" t="s">
        <v>205</v>
      </c>
      <c r="C801" t="s">
        <v>238</v>
      </c>
      <c r="D801">
        <v>12</v>
      </c>
      <c r="E801">
        <v>-189038</v>
      </c>
      <c r="F801" t="s">
        <v>276</v>
      </c>
      <c r="G801" t="s">
        <v>35</v>
      </c>
      <c r="H801">
        <v>3993</v>
      </c>
      <c r="I801" t="s">
        <v>317</v>
      </c>
    </row>
    <row r="802" spans="1:9" x14ac:dyDescent="0.25">
      <c r="A802">
        <v>70365</v>
      </c>
      <c r="B802" t="s">
        <v>205</v>
      </c>
      <c r="C802" t="s">
        <v>238</v>
      </c>
      <c r="D802">
        <v>12</v>
      </c>
      <c r="E802">
        <v>-189038</v>
      </c>
      <c r="F802" t="s">
        <v>278</v>
      </c>
      <c r="G802" t="s">
        <v>279</v>
      </c>
      <c r="H802">
        <v>863004</v>
      </c>
      <c r="I802" t="s">
        <v>280</v>
      </c>
    </row>
    <row r="803" spans="1:9" x14ac:dyDescent="0.25">
      <c r="A803">
        <v>70365</v>
      </c>
      <c r="B803" t="s">
        <v>205</v>
      </c>
      <c r="C803" t="s">
        <v>238</v>
      </c>
      <c r="D803">
        <v>12</v>
      </c>
      <c r="E803">
        <v>-189038</v>
      </c>
      <c r="F803" t="s">
        <v>278</v>
      </c>
      <c r="G803" t="s">
        <v>281</v>
      </c>
      <c r="H803">
        <v>25100</v>
      </c>
      <c r="I803" t="s">
        <v>282</v>
      </c>
    </row>
    <row r="804" spans="1:9" x14ac:dyDescent="0.25">
      <c r="A804">
        <v>70365</v>
      </c>
      <c r="B804" t="s">
        <v>205</v>
      </c>
      <c r="C804" t="s">
        <v>238</v>
      </c>
      <c r="D804">
        <v>12</v>
      </c>
      <c r="E804">
        <v>-189038</v>
      </c>
      <c r="F804" t="s">
        <v>278</v>
      </c>
      <c r="G804" t="s">
        <v>279</v>
      </c>
      <c r="H804">
        <v>-19355</v>
      </c>
      <c r="I804" t="s">
        <v>283</v>
      </c>
    </row>
    <row r="805" spans="1:9" x14ac:dyDescent="0.25">
      <c r="A805">
        <v>70365</v>
      </c>
      <c r="B805" t="s">
        <v>205</v>
      </c>
      <c r="C805" t="s">
        <v>238</v>
      </c>
      <c r="D805">
        <v>12</v>
      </c>
      <c r="E805">
        <v>-189038</v>
      </c>
      <c r="F805" t="s">
        <v>276</v>
      </c>
      <c r="G805" t="s">
        <v>30</v>
      </c>
      <c r="H805">
        <v>78463</v>
      </c>
      <c r="I805" t="s">
        <v>284</v>
      </c>
    </row>
    <row r="806" spans="1:9" x14ac:dyDescent="0.25">
      <c r="A806">
        <v>70365</v>
      </c>
      <c r="B806" t="s">
        <v>205</v>
      </c>
      <c r="C806" t="s">
        <v>238</v>
      </c>
      <c r="D806">
        <v>12</v>
      </c>
      <c r="E806">
        <v>-189038</v>
      </c>
      <c r="F806" t="s">
        <v>276</v>
      </c>
      <c r="G806" t="s">
        <v>35</v>
      </c>
      <c r="H806">
        <v>11739</v>
      </c>
      <c r="I806" t="s">
        <v>285</v>
      </c>
    </row>
    <row r="807" spans="1:9" x14ac:dyDescent="0.25">
      <c r="A807">
        <v>70365</v>
      </c>
      <c r="B807" t="s">
        <v>205</v>
      </c>
      <c r="C807" t="s">
        <v>238</v>
      </c>
      <c r="D807">
        <v>12</v>
      </c>
      <c r="E807">
        <v>-189038</v>
      </c>
      <c r="F807" t="s">
        <v>276</v>
      </c>
      <c r="G807" t="s">
        <v>31</v>
      </c>
      <c r="H807">
        <v>269784</v>
      </c>
      <c r="I807" t="s">
        <v>286</v>
      </c>
    </row>
    <row r="808" spans="1:9" x14ac:dyDescent="0.25">
      <c r="A808">
        <v>70365</v>
      </c>
      <c r="B808" t="s">
        <v>205</v>
      </c>
      <c r="C808" t="s">
        <v>238</v>
      </c>
      <c r="D808">
        <v>12</v>
      </c>
      <c r="E808">
        <v>-189038</v>
      </c>
      <c r="F808" t="s">
        <v>276</v>
      </c>
      <c r="G808" t="s">
        <v>31</v>
      </c>
      <c r="H808">
        <v>286369</v>
      </c>
      <c r="I808" t="s">
        <v>288</v>
      </c>
    </row>
    <row r="809" spans="1:9" x14ac:dyDescent="0.25">
      <c r="A809">
        <v>70365</v>
      </c>
      <c r="B809" t="s">
        <v>205</v>
      </c>
      <c r="C809" t="s">
        <v>238</v>
      </c>
      <c r="D809">
        <v>12</v>
      </c>
      <c r="E809">
        <v>-189038</v>
      </c>
      <c r="F809" t="s">
        <v>276</v>
      </c>
      <c r="G809" t="s">
        <v>30</v>
      </c>
      <c r="H809">
        <v>46929</v>
      </c>
      <c r="I809" t="s">
        <v>289</v>
      </c>
    </row>
    <row r="810" spans="1:9" x14ac:dyDescent="0.25">
      <c r="A810">
        <v>70365</v>
      </c>
      <c r="B810" t="s">
        <v>205</v>
      </c>
      <c r="C810" t="s">
        <v>238</v>
      </c>
      <c r="D810">
        <v>12</v>
      </c>
      <c r="E810">
        <v>-189038</v>
      </c>
      <c r="F810" t="s">
        <v>276</v>
      </c>
      <c r="G810" t="s">
        <v>35</v>
      </c>
      <c r="H810">
        <v>7073</v>
      </c>
      <c r="I810" t="s">
        <v>323</v>
      </c>
    </row>
    <row r="811" spans="1:9" x14ac:dyDescent="0.25">
      <c r="A811">
        <v>70365</v>
      </c>
      <c r="B811" t="s">
        <v>205</v>
      </c>
      <c r="C811" t="s">
        <v>238</v>
      </c>
      <c r="D811">
        <v>12</v>
      </c>
      <c r="E811">
        <v>-189038</v>
      </c>
      <c r="F811" t="s">
        <v>276</v>
      </c>
      <c r="G811" t="s">
        <v>35</v>
      </c>
      <c r="H811">
        <v>445</v>
      </c>
      <c r="I811" t="s">
        <v>290</v>
      </c>
    </row>
    <row r="812" spans="1:9" x14ac:dyDescent="0.25">
      <c r="A812">
        <v>70365</v>
      </c>
      <c r="B812" t="s">
        <v>205</v>
      </c>
      <c r="C812" t="s">
        <v>238</v>
      </c>
      <c r="D812">
        <v>12</v>
      </c>
      <c r="E812">
        <v>-189038</v>
      </c>
      <c r="F812" t="s">
        <v>276</v>
      </c>
      <c r="G812" t="s">
        <v>35</v>
      </c>
      <c r="H812">
        <v>2319</v>
      </c>
      <c r="I812" t="s">
        <v>291</v>
      </c>
    </row>
    <row r="813" spans="1:9" x14ac:dyDescent="0.25">
      <c r="A813">
        <v>70365</v>
      </c>
      <c r="B813" t="s">
        <v>205</v>
      </c>
      <c r="C813" t="s">
        <v>238</v>
      </c>
      <c r="D813">
        <v>12</v>
      </c>
      <c r="E813">
        <v>-189038</v>
      </c>
      <c r="F813" t="s">
        <v>276</v>
      </c>
      <c r="G813" t="s">
        <v>35</v>
      </c>
      <c r="H813">
        <v>10299</v>
      </c>
      <c r="I813" t="s">
        <v>301</v>
      </c>
    </row>
    <row r="814" spans="1:9" x14ac:dyDescent="0.25">
      <c r="A814">
        <v>70365</v>
      </c>
      <c r="B814" t="s">
        <v>205</v>
      </c>
      <c r="C814" t="s">
        <v>238</v>
      </c>
      <c r="D814">
        <v>12</v>
      </c>
      <c r="E814">
        <v>-189038</v>
      </c>
      <c r="F814" t="s">
        <v>276</v>
      </c>
      <c r="G814" t="s">
        <v>35</v>
      </c>
      <c r="H814">
        <v>307</v>
      </c>
      <c r="I814" t="s">
        <v>292</v>
      </c>
    </row>
    <row r="815" spans="1:9" x14ac:dyDescent="0.25">
      <c r="A815">
        <v>70366</v>
      </c>
      <c r="B815" t="s">
        <v>207</v>
      </c>
      <c r="C815" t="s">
        <v>238</v>
      </c>
      <c r="D815">
        <v>12</v>
      </c>
      <c r="E815">
        <v>154072</v>
      </c>
      <c r="F815" t="s">
        <v>278</v>
      </c>
      <c r="G815" t="s">
        <v>279</v>
      </c>
      <c r="H815">
        <v>778993</v>
      </c>
      <c r="I815" t="s">
        <v>280</v>
      </c>
    </row>
    <row r="816" spans="1:9" x14ac:dyDescent="0.25">
      <c r="A816">
        <v>70366</v>
      </c>
      <c r="B816" t="s">
        <v>207</v>
      </c>
      <c r="C816" t="s">
        <v>238</v>
      </c>
      <c r="D816">
        <v>12</v>
      </c>
      <c r="E816">
        <v>154072</v>
      </c>
      <c r="F816" t="s">
        <v>278</v>
      </c>
      <c r="G816" t="s">
        <v>281</v>
      </c>
      <c r="H816">
        <v>26794</v>
      </c>
      <c r="I816" t="s">
        <v>282</v>
      </c>
    </row>
    <row r="817" spans="1:9" x14ac:dyDescent="0.25">
      <c r="A817">
        <v>70366</v>
      </c>
      <c r="B817" t="s">
        <v>207</v>
      </c>
      <c r="C817" t="s">
        <v>238</v>
      </c>
      <c r="D817">
        <v>12</v>
      </c>
      <c r="E817">
        <v>154072</v>
      </c>
      <c r="F817" t="s">
        <v>278</v>
      </c>
      <c r="G817" t="s">
        <v>279</v>
      </c>
      <c r="H817">
        <v>-10550</v>
      </c>
      <c r="I817" t="s">
        <v>283</v>
      </c>
    </row>
    <row r="818" spans="1:9" x14ac:dyDescent="0.25">
      <c r="A818">
        <v>70366</v>
      </c>
      <c r="B818" t="s">
        <v>207</v>
      </c>
      <c r="C818" t="s">
        <v>238</v>
      </c>
      <c r="D818">
        <v>12</v>
      </c>
      <c r="E818">
        <v>154072</v>
      </c>
      <c r="F818" t="s">
        <v>276</v>
      </c>
      <c r="G818" t="s">
        <v>30</v>
      </c>
      <c r="H818">
        <v>74767</v>
      </c>
      <c r="I818" t="s">
        <v>284</v>
      </c>
    </row>
    <row r="819" spans="1:9" x14ac:dyDescent="0.25">
      <c r="A819">
        <v>70366</v>
      </c>
      <c r="B819" t="s">
        <v>207</v>
      </c>
      <c r="C819" t="s">
        <v>238</v>
      </c>
      <c r="D819">
        <v>12</v>
      </c>
      <c r="E819">
        <v>154072</v>
      </c>
      <c r="F819" t="s">
        <v>276</v>
      </c>
      <c r="G819" t="s">
        <v>35</v>
      </c>
      <c r="H819">
        <v>7621</v>
      </c>
      <c r="I819" t="s">
        <v>285</v>
      </c>
    </row>
    <row r="820" spans="1:9" x14ac:dyDescent="0.25">
      <c r="A820">
        <v>70366</v>
      </c>
      <c r="B820" t="s">
        <v>207</v>
      </c>
      <c r="C820" t="s">
        <v>238</v>
      </c>
      <c r="D820">
        <v>12</v>
      </c>
      <c r="E820">
        <v>154072</v>
      </c>
      <c r="F820" t="s">
        <v>276</v>
      </c>
      <c r="G820" t="s">
        <v>31</v>
      </c>
      <c r="H820">
        <v>243286</v>
      </c>
      <c r="I820" t="s">
        <v>286</v>
      </c>
    </row>
    <row r="821" spans="1:9" x14ac:dyDescent="0.25">
      <c r="A821">
        <v>70366</v>
      </c>
      <c r="B821" t="s">
        <v>207</v>
      </c>
      <c r="C821" t="s">
        <v>238</v>
      </c>
      <c r="D821">
        <v>12</v>
      </c>
      <c r="E821">
        <v>154072</v>
      </c>
      <c r="F821" t="s">
        <v>276</v>
      </c>
      <c r="G821" t="s">
        <v>31</v>
      </c>
      <c r="H821">
        <v>79743</v>
      </c>
      <c r="I821" t="s">
        <v>288</v>
      </c>
    </row>
    <row r="822" spans="1:9" x14ac:dyDescent="0.25">
      <c r="A822">
        <v>70366</v>
      </c>
      <c r="B822" t="s">
        <v>207</v>
      </c>
      <c r="C822" t="s">
        <v>238</v>
      </c>
      <c r="D822">
        <v>12</v>
      </c>
      <c r="E822">
        <v>154072</v>
      </c>
      <c r="F822" t="s">
        <v>276</v>
      </c>
      <c r="G822" t="s">
        <v>30</v>
      </c>
      <c r="H822">
        <v>28605</v>
      </c>
      <c r="I822" t="s">
        <v>289</v>
      </c>
    </row>
    <row r="823" spans="1:9" x14ac:dyDescent="0.25">
      <c r="A823">
        <v>70366</v>
      </c>
      <c r="B823" t="s">
        <v>207</v>
      </c>
      <c r="C823" t="s">
        <v>238</v>
      </c>
      <c r="D823">
        <v>12</v>
      </c>
      <c r="E823">
        <v>154072</v>
      </c>
      <c r="F823" t="s">
        <v>276</v>
      </c>
      <c r="G823" t="s">
        <v>35</v>
      </c>
      <c r="H823">
        <v>8298</v>
      </c>
      <c r="I823" t="s">
        <v>323</v>
      </c>
    </row>
    <row r="824" spans="1:9" x14ac:dyDescent="0.25">
      <c r="A824">
        <v>70366</v>
      </c>
      <c r="B824" t="s">
        <v>207</v>
      </c>
      <c r="C824" t="s">
        <v>238</v>
      </c>
      <c r="D824">
        <v>12</v>
      </c>
      <c r="E824">
        <v>154072</v>
      </c>
      <c r="F824" t="s">
        <v>276</v>
      </c>
      <c r="G824" t="s">
        <v>35</v>
      </c>
      <c r="H824">
        <v>307</v>
      </c>
      <c r="I824" t="s">
        <v>290</v>
      </c>
    </row>
    <row r="825" spans="1:9" x14ac:dyDescent="0.25">
      <c r="A825">
        <v>70366</v>
      </c>
      <c r="B825" t="s">
        <v>207</v>
      </c>
      <c r="C825" t="s">
        <v>238</v>
      </c>
      <c r="D825">
        <v>12</v>
      </c>
      <c r="E825">
        <v>154072</v>
      </c>
      <c r="F825" t="s">
        <v>276</v>
      </c>
      <c r="G825" t="s">
        <v>35</v>
      </c>
      <c r="H825">
        <v>2006</v>
      </c>
      <c r="I825" t="s">
        <v>291</v>
      </c>
    </row>
    <row r="826" spans="1:9" x14ac:dyDescent="0.25">
      <c r="A826">
        <v>70366</v>
      </c>
      <c r="B826" t="s">
        <v>207</v>
      </c>
      <c r="C826" t="s">
        <v>238</v>
      </c>
      <c r="D826">
        <v>12</v>
      </c>
      <c r="E826">
        <v>154072</v>
      </c>
      <c r="F826" t="s">
        <v>276</v>
      </c>
      <c r="G826" t="s">
        <v>35</v>
      </c>
      <c r="H826">
        <v>9634</v>
      </c>
      <c r="I826" t="s">
        <v>301</v>
      </c>
    </row>
    <row r="827" spans="1:9" x14ac:dyDescent="0.25">
      <c r="A827">
        <v>70366</v>
      </c>
      <c r="B827" t="s">
        <v>207</v>
      </c>
      <c r="C827" t="s">
        <v>238</v>
      </c>
      <c r="D827">
        <v>12</v>
      </c>
      <c r="E827">
        <v>154072</v>
      </c>
      <c r="F827" t="s">
        <v>276</v>
      </c>
      <c r="G827" t="s">
        <v>35</v>
      </c>
      <c r="H827">
        <v>294</v>
      </c>
      <c r="I827" t="s">
        <v>292</v>
      </c>
    </row>
    <row r="828" spans="1:9" x14ac:dyDescent="0.25">
      <c r="A828">
        <v>70366</v>
      </c>
      <c r="B828" t="s">
        <v>207</v>
      </c>
      <c r="C828" t="s">
        <v>238</v>
      </c>
      <c r="D828">
        <v>12</v>
      </c>
      <c r="E828">
        <v>154072</v>
      </c>
      <c r="F828" t="s">
        <v>276</v>
      </c>
      <c r="G828" t="s">
        <v>35</v>
      </c>
      <c r="H828">
        <v>1395</v>
      </c>
      <c r="I828" t="s">
        <v>293</v>
      </c>
    </row>
    <row r="829" spans="1:9" x14ac:dyDescent="0.25">
      <c r="A829">
        <v>70366</v>
      </c>
      <c r="B829" t="s">
        <v>207</v>
      </c>
      <c r="C829" t="s">
        <v>238</v>
      </c>
      <c r="D829">
        <v>12</v>
      </c>
      <c r="E829">
        <v>154072</v>
      </c>
      <c r="F829" t="s">
        <v>276</v>
      </c>
      <c r="G829" t="s">
        <v>37</v>
      </c>
      <c r="H829">
        <v>19979</v>
      </c>
      <c r="I829" t="s">
        <v>294</v>
      </c>
    </row>
    <row r="830" spans="1:9" x14ac:dyDescent="0.25">
      <c r="A830">
        <v>70366</v>
      </c>
      <c r="B830" t="s">
        <v>207</v>
      </c>
      <c r="C830" t="s">
        <v>238</v>
      </c>
      <c r="D830">
        <v>12</v>
      </c>
      <c r="E830">
        <v>154072</v>
      </c>
      <c r="F830" t="s">
        <v>276</v>
      </c>
      <c r="G830" t="s">
        <v>35</v>
      </c>
      <c r="H830">
        <v>3322</v>
      </c>
      <c r="I830" t="s">
        <v>295</v>
      </c>
    </row>
    <row r="831" spans="1:9" x14ac:dyDescent="0.25">
      <c r="A831">
        <v>70366</v>
      </c>
      <c r="B831" t="s">
        <v>207</v>
      </c>
      <c r="C831" t="s">
        <v>238</v>
      </c>
      <c r="D831">
        <v>12</v>
      </c>
      <c r="E831">
        <v>154072</v>
      </c>
      <c r="F831" t="s">
        <v>276</v>
      </c>
      <c r="G831" t="s">
        <v>37</v>
      </c>
      <c r="H831">
        <v>1832</v>
      </c>
      <c r="I831" t="s">
        <v>326</v>
      </c>
    </row>
    <row r="832" spans="1:9" x14ac:dyDescent="0.25">
      <c r="A832">
        <v>70366</v>
      </c>
      <c r="B832" t="s">
        <v>207</v>
      </c>
      <c r="C832" t="s">
        <v>238</v>
      </c>
      <c r="D832">
        <v>12</v>
      </c>
      <c r="E832">
        <v>154072</v>
      </c>
      <c r="F832" t="s">
        <v>276</v>
      </c>
      <c r="G832" t="s">
        <v>37</v>
      </c>
      <c r="H832">
        <v>10</v>
      </c>
      <c r="I832" t="s">
        <v>325</v>
      </c>
    </row>
    <row r="833" spans="1:9" x14ac:dyDescent="0.25">
      <c r="A833">
        <v>70366</v>
      </c>
      <c r="B833" t="s">
        <v>207</v>
      </c>
      <c r="C833" t="s">
        <v>238</v>
      </c>
      <c r="D833">
        <v>12</v>
      </c>
      <c r="E833">
        <v>154072</v>
      </c>
      <c r="F833" t="s">
        <v>276</v>
      </c>
      <c r="G833" t="s">
        <v>37</v>
      </c>
      <c r="H833">
        <v>24100</v>
      </c>
      <c r="I833" t="s">
        <v>296</v>
      </c>
    </row>
    <row r="834" spans="1:9" x14ac:dyDescent="0.25">
      <c r="A834">
        <v>70366</v>
      </c>
      <c r="B834" t="s">
        <v>207</v>
      </c>
      <c r="C834" t="s">
        <v>238</v>
      </c>
      <c r="D834">
        <v>12</v>
      </c>
      <c r="E834">
        <v>154072</v>
      </c>
      <c r="F834" t="s">
        <v>276</v>
      </c>
      <c r="G834" t="s">
        <v>36</v>
      </c>
      <c r="H834">
        <v>52120</v>
      </c>
      <c r="I834" t="s">
        <v>297</v>
      </c>
    </row>
    <row r="835" spans="1:9" x14ac:dyDescent="0.25">
      <c r="A835">
        <v>70366</v>
      </c>
      <c r="B835" t="s">
        <v>207</v>
      </c>
      <c r="C835" t="s">
        <v>238</v>
      </c>
      <c r="D835">
        <v>12</v>
      </c>
      <c r="E835">
        <v>154072</v>
      </c>
      <c r="F835" t="s">
        <v>278</v>
      </c>
      <c r="G835" t="s">
        <v>299</v>
      </c>
      <c r="H835">
        <v>18</v>
      </c>
      <c r="I835" t="s">
        <v>300</v>
      </c>
    </row>
    <row r="836" spans="1:9" x14ac:dyDescent="0.25">
      <c r="A836">
        <v>70366</v>
      </c>
      <c r="B836" t="s">
        <v>207</v>
      </c>
      <c r="C836" t="s">
        <v>238</v>
      </c>
      <c r="D836">
        <v>12</v>
      </c>
      <c r="E836">
        <v>154072</v>
      </c>
      <c r="F836" t="s">
        <v>276</v>
      </c>
      <c r="G836" t="s">
        <v>33</v>
      </c>
      <c r="H836">
        <v>24845</v>
      </c>
      <c r="I836" t="s">
        <v>302</v>
      </c>
    </row>
    <row r="837" spans="1:9" x14ac:dyDescent="0.25">
      <c r="A837">
        <v>70366</v>
      </c>
      <c r="B837" t="s">
        <v>207</v>
      </c>
      <c r="C837" t="s">
        <v>238</v>
      </c>
      <c r="D837">
        <v>12</v>
      </c>
      <c r="E837">
        <v>154072</v>
      </c>
      <c r="F837" t="s">
        <v>276</v>
      </c>
      <c r="G837" t="s">
        <v>29</v>
      </c>
      <c r="H837">
        <v>3201</v>
      </c>
      <c r="I837" t="s">
        <v>303</v>
      </c>
    </row>
    <row r="838" spans="1:9" x14ac:dyDescent="0.25">
      <c r="A838">
        <v>70366</v>
      </c>
      <c r="B838" t="s">
        <v>207</v>
      </c>
      <c r="C838" t="s">
        <v>238</v>
      </c>
      <c r="D838">
        <v>12</v>
      </c>
      <c r="E838">
        <v>154072</v>
      </c>
      <c r="F838" t="s">
        <v>276</v>
      </c>
      <c r="G838" t="s">
        <v>29</v>
      </c>
      <c r="H838">
        <v>53751</v>
      </c>
      <c r="I838" t="s">
        <v>304</v>
      </c>
    </row>
    <row r="839" spans="1:9" x14ac:dyDescent="0.25">
      <c r="A839">
        <v>70366</v>
      </c>
      <c r="B839" t="s">
        <v>207</v>
      </c>
      <c r="C839" t="s">
        <v>238</v>
      </c>
      <c r="D839">
        <v>12</v>
      </c>
      <c r="E839">
        <v>154072</v>
      </c>
      <c r="F839" t="s">
        <v>276</v>
      </c>
      <c r="G839" t="s">
        <v>35</v>
      </c>
      <c r="H839">
        <v>63223</v>
      </c>
      <c r="I839" t="s">
        <v>305</v>
      </c>
    </row>
    <row r="840" spans="1:9" x14ac:dyDescent="0.25">
      <c r="A840">
        <v>70366</v>
      </c>
      <c r="B840" t="s">
        <v>207</v>
      </c>
      <c r="C840" t="s">
        <v>238</v>
      </c>
      <c r="D840">
        <v>12</v>
      </c>
      <c r="E840">
        <v>154072</v>
      </c>
      <c r="F840" t="s">
        <v>276</v>
      </c>
      <c r="G840" t="s">
        <v>29</v>
      </c>
      <c r="H840">
        <v>5653</v>
      </c>
      <c r="I840" t="s">
        <v>306</v>
      </c>
    </row>
    <row r="841" spans="1:9" x14ac:dyDescent="0.25">
      <c r="A841">
        <v>70366</v>
      </c>
      <c r="B841" t="s">
        <v>207</v>
      </c>
      <c r="C841" t="s">
        <v>238</v>
      </c>
      <c r="D841">
        <v>12</v>
      </c>
      <c r="E841">
        <v>154072</v>
      </c>
      <c r="F841" t="s">
        <v>276</v>
      </c>
      <c r="G841" t="s">
        <v>29</v>
      </c>
      <c r="H841">
        <v>24382</v>
      </c>
      <c r="I841" t="s">
        <v>307</v>
      </c>
    </row>
    <row r="842" spans="1:9" x14ac:dyDescent="0.25">
      <c r="A842">
        <v>70366</v>
      </c>
      <c r="B842" t="s">
        <v>207</v>
      </c>
      <c r="C842" t="s">
        <v>238</v>
      </c>
      <c r="D842">
        <v>12</v>
      </c>
      <c r="E842">
        <v>154072</v>
      </c>
      <c r="F842" t="s">
        <v>276</v>
      </c>
      <c r="G842" t="s">
        <v>34</v>
      </c>
      <c r="H842">
        <v>1689</v>
      </c>
      <c r="I842" t="s">
        <v>309</v>
      </c>
    </row>
    <row r="843" spans="1:9" x14ac:dyDescent="0.25">
      <c r="A843">
        <v>70366</v>
      </c>
      <c r="B843" t="s">
        <v>207</v>
      </c>
      <c r="C843" t="s">
        <v>238</v>
      </c>
      <c r="D843">
        <v>12</v>
      </c>
      <c r="E843">
        <v>154072</v>
      </c>
      <c r="F843" t="s">
        <v>276</v>
      </c>
      <c r="G843" t="s">
        <v>29</v>
      </c>
      <c r="H843">
        <v>50610</v>
      </c>
      <c r="I843" t="s">
        <v>310</v>
      </c>
    </row>
    <row r="844" spans="1:9" x14ac:dyDescent="0.25">
      <c r="A844">
        <v>70366</v>
      </c>
      <c r="B844" t="s">
        <v>207</v>
      </c>
      <c r="C844" t="s">
        <v>238</v>
      </c>
      <c r="D844">
        <v>12</v>
      </c>
      <c r="E844">
        <v>154072</v>
      </c>
      <c r="F844" t="s">
        <v>276</v>
      </c>
      <c r="G844" t="s">
        <v>34</v>
      </c>
      <c r="H844">
        <v>10700</v>
      </c>
      <c r="I844" t="s">
        <v>311</v>
      </c>
    </row>
    <row r="845" spans="1:9" x14ac:dyDescent="0.25">
      <c r="A845">
        <v>70366</v>
      </c>
      <c r="B845" t="s">
        <v>207</v>
      </c>
      <c r="C845" t="s">
        <v>238</v>
      </c>
      <c r="D845">
        <v>12</v>
      </c>
      <c r="E845">
        <v>154072</v>
      </c>
      <c r="F845" t="s">
        <v>276</v>
      </c>
      <c r="G845" t="s">
        <v>29</v>
      </c>
      <c r="H845">
        <v>6364</v>
      </c>
      <c r="I845" t="s">
        <v>312</v>
      </c>
    </row>
    <row r="846" spans="1:9" x14ac:dyDescent="0.25">
      <c r="A846">
        <v>70366</v>
      </c>
      <c r="B846" t="s">
        <v>207</v>
      </c>
      <c r="C846" t="s">
        <v>238</v>
      </c>
      <c r="D846">
        <v>12</v>
      </c>
      <c r="E846">
        <v>154072</v>
      </c>
      <c r="F846" t="s">
        <v>276</v>
      </c>
      <c r="G846" t="s">
        <v>32</v>
      </c>
      <c r="H846">
        <v>61603</v>
      </c>
      <c r="I846" t="s">
        <v>313</v>
      </c>
    </row>
    <row r="847" spans="1:9" x14ac:dyDescent="0.25">
      <c r="A847">
        <v>70366</v>
      </c>
      <c r="B847" t="s">
        <v>207</v>
      </c>
      <c r="C847" t="s">
        <v>238</v>
      </c>
      <c r="D847">
        <v>12</v>
      </c>
      <c r="E847">
        <v>154072</v>
      </c>
      <c r="F847" t="s">
        <v>276</v>
      </c>
      <c r="G847" t="s">
        <v>29</v>
      </c>
      <c r="H847">
        <v>12155</v>
      </c>
      <c r="I847" t="s">
        <v>314</v>
      </c>
    </row>
    <row r="848" spans="1:9" x14ac:dyDescent="0.25">
      <c r="A848">
        <v>70366</v>
      </c>
      <c r="B848" t="s">
        <v>207</v>
      </c>
      <c r="C848" t="s">
        <v>238</v>
      </c>
      <c r="D848">
        <v>12</v>
      </c>
      <c r="E848">
        <v>154072</v>
      </c>
      <c r="F848" t="s">
        <v>276</v>
      </c>
      <c r="G848" t="s">
        <v>35</v>
      </c>
      <c r="H848">
        <v>4169</v>
      </c>
      <c r="I848" t="s">
        <v>315</v>
      </c>
    </row>
    <row r="849" spans="1:9" x14ac:dyDescent="0.25">
      <c r="A849">
        <v>70366</v>
      </c>
      <c r="B849" t="s">
        <v>207</v>
      </c>
      <c r="C849" t="s">
        <v>238</v>
      </c>
      <c r="D849">
        <v>12</v>
      </c>
      <c r="E849">
        <v>154072</v>
      </c>
      <c r="F849" t="s">
        <v>276</v>
      </c>
      <c r="G849" t="s">
        <v>35</v>
      </c>
      <c r="H849">
        <v>380</v>
      </c>
      <c r="I849" t="s">
        <v>316</v>
      </c>
    </row>
    <row r="850" spans="1:9" x14ac:dyDescent="0.25">
      <c r="A850">
        <v>70366</v>
      </c>
      <c r="B850" t="s">
        <v>207</v>
      </c>
      <c r="C850" t="s">
        <v>238</v>
      </c>
      <c r="D850">
        <v>12</v>
      </c>
      <c r="E850">
        <v>154072</v>
      </c>
      <c r="F850" t="s">
        <v>276</v>
      </c>
      <c r="G850" t="s">
        <v>35</v>
      </c>
      <c r="H850">
        <v>1698</v>
      </c>
      <c r="I850" t="s">
        <v>317</v>
      </c>
    </row>
    <row r="851" spans="1:9" x14ac:dyDescent="0.25">
      <c r="A851">
        <v>70366</v>
      </c>
      <c r="B851" t="s">
        <v>207</v>
      </c>
      <c r="C851" t="s">
        <v>238</v>
      </c>
      <c r="D851">
        <v>12</v>
      </c>
      <c r="E851">
        <v>154072</v>
      </c>
      <c r="F851" t="s">
        <v>276</v>
      </c>
      <c r="G851" t="s">
        <v>35</v>
      </c>
      <c r="H851">
        <v>1036</v>
      </c>
      <c r="I851" t="s">
        <v>318</v>
      </c>
    </row>
    <row r="852" spans="1:9" x14ac:dyDescent="0.25">
      <c r="A852">
        <v>70366</v>
      </c>
      <c r="B852" t="s">
        <v>207</v>
      </c>
      <c r="C852" t="s">
        <v>238</v>
      </c>
      <c r="D852">
        <v>12</v>
      </c>
      <c r="E852">
        <v>154072</v>
      </c>
      <c r="F852" t="s">
        <v>276</v>
      </c>
      <c r="G852" t="s">
        <v>29</v>
      </c>
      <c r="H852">
        <v>1892</v>
      </c>
      <c r="I852" t="s">
        <v>319</v>
      </c>
    </row>
    <row r="853" spans="1:9" x14ac:dyDescent="0.25">
      <c r="A853">
        <v>70366</v>
      </c>
      <c r="B853" t="s">
        <v>207</v>
      </c>
      <c r="C853" t="s">
        <v>238</v>
      </c>
      <c r="D853">
        <v>12</v>
      </c>
      <c r="E853">
        <v>154072</v>
      </c>
      <c r="F853" t="s">
        <v>276</v>
      </c>
      <c r="G853" t="s">
        <v>36</v>
      </c>
      <c r="H853">
        <v>26196</v>
      </c>
      <c r="I853" t="s">
        <v>320</v>
      </c>
    </row>
    <row r="854" spans="1:9" x14ac:dyDescent="0.25">
      <c r="A854">
        <v>70366</v>
      </c>
      <c r="B854" t="s">
        <v>207</v>
      </c>
      <c r="C854" t="s">
        <v>238</v>
      </c>
      <c r="D854">
        <v>12</v>
      </c>
      <c r="E854">
        <v>154072</v>
      </c>
      <c r="F854" t="s">
        <v>278</v>
      </c>
      <c r="G854" t="s">
        <v>279</v>
      </c>
      <c r="H854">
        <v>269683</v>
      </c>
      <c r="I854" t="s">
        <v>321</v>
      </c>
    </row>
    <row r="855" spans="1:9" x14ac:dyDescent="0.25">
      <c r="A855">
        <v>70367</v>
      </c>
      <c r="B855" t="s">
        <v>209</v>
      </c>
      <c r="C855" t="s">
        <v>238</v>
      </c>
      <c r="D855">
        <v>12</v>
      </c>
      <c r="E855">
        <v>-182693</v>
      </c>
      <c r="F855" t="s">
        <v>276</v>
      </c>
      <c r="G855" t="s">
        <v>35</v>
      </c>
      <c r="H855">
        <v>835</v>
      </c>
      <c r="I855" t="s">
        <v>290</v>
      </c>
    </row>
    <row r="856" spans="1:9" x14ac:dyDescent="0.25">
      <c r="A856">
        <v>70367</v>
      </c>
      <c r="B856" t="s">
        <v>209</v>
      </c>
      <c r="C856" t="s">
        <v>238</v>
      </c>
      <c r="D856">
        <v>12</v>
      </c>
      <c r="E856">
        <v>-182693</v>
      </c>
      <c r="F856" t="s">
        <v>276</v>
      </c>
      <c r="G856" t="s">
        <v>35</v>
      </c>
      <c r="H856">
        <v>4952</v>
      </c>
      <c r="I856" t="s">
        <v>291</v>
      </c>
    </row>
    <row r="857" spans="1:9" x14ac:dyDescent="0.25">
      <c r="A857">
        <v>70367</v>
      </c>
      <c r="B857" t="s">
        <v>209</v>
      </c>
      <c r="C857" t="s">
        <v>238</v>
      </c>
      <c r="D857">
        <v>12</v>
      </c>
      <c r="E857">
        <v>-182693</v>
      </c>
      <c r="F857" t="s">
        <v>276</v>
      </c>
      <c r="G857" t="s">
        <v>35</v>
      </c>
      <c r="H857">
        <v>22597</v>
      </c>
      <c r="I857" t="s">
        <v>301</v>
      </c>
    </row>
    <row r="858" spans="1:9" x14ac:dyDescent="0.25">
      <c r="A858">
        <v>70367</v>
      </c>
      <c r="B858" t="s">
        <v>209</v>
      </c>
      <c r="C858" t="s">
        <v>238</v>
      </c>
      <c r="D858">
        <v>12</v>
      </c>
      <c r="E858">
        <v>-182693</v>
      </c>
      <c r="F858" t="s">
        <v>276</v>
      </c>
      <c r="G858" t="s">
        <v>35</v>
      </c>
      <c r="H858">
        <v>418</v>
      </c>
      <c r="I858" t="s">
        <v>292</v>
      </c>
    </row>
    <row r="859" spans="1:9" x14ac:dyDescent="0.25">
      <c r="A859">
        <v>70367</v>
      </c>
      <c r="B859" t="s">
        <v>209</v>
      </c>
      <c r="C859" t="s">
        <v>238</v>
      </c>
      <c r="D859">
        <v>12</v>
      </c>
      <c r="E859">
        <v>-182693</v>
      </c>
      <c r="F859" t="s">
        <v>276</v>
      </c>
      <c r="G859" t="s">
        <v>35</v>
      </c>
      <c r="H859">
        <v>1000</v>
      </c>
      <c r="I859" t="s">
        <v>293</v>
      </c>
    </row>
    <row r="860" spans="1:9" x14ac:dyDescent="0.25">
      <c r="A860">
        <v>70367</v>
      </c>
      <c r="B860" t="s">
        <v>209</v>
      </c>
      <c r="C860" t="s">
        <v>238</v>
      </c>
      <c r="D860">
        <v>12</v>
      </c>
      <c r="E860">
        <v>-182693</v>
      </c>
      <c r="F860" t="s">
        <v>276</v>
      </c>
      <c r="G860" t="s">
        <v>37</v>
      </c>
      <c r="H860">
        <v>37511</v>
      </c>
      <c r="I860" t="s">
        <v>294</v>
      </c>
    </row>
    <row r="861" spans="1:9" x14ac:dyDescent="0.25">
      <c r="A861">
        <v>70367</v>
      </c>
      <c r="B861" t="s">
        <v>209</v>
      </c>
      <c r="C861" t="s">
        <v>238</v>
      </c>
      <c r="D861">
        <v>12</v>
      </c>
      <c r="E861">
        <v>-182693</v>
      </c>
      <c r="F861" t="s">
        <v>276</v>
      </c>
      <c r="G861" t="s">
        <v>35</v>
      </c>
      <c r="H861">
        <v>13310</v>
      </c>
      <c r="I861" t="s">
        <v>323</v>
      </c>
    </row>
    <row r="862" spans="1:9" x14ac:dyDescent="0.25">
      <c r="A862">
        <v>70367</v>
      </c>
      <c r="B862" t="s">
        <v>209</v>
      </c>
      <c r="C862" t="s">
        <v>238</v>
      </c>
      <c r="D862">
        <v>12</v>
      </c>
      <c r="E862">
        <v>-182693</v>
      </c>
      <c r="F862" t="s">
        <v>276</v>
      </c>
      <c r="G862" t="s">
        <v>35</v>
      </c>
      <c r="H862">
        <v>6355</v>
      </c>
      <c r="I862" t="s">
        <v>295</v>
      </c>
    </row>
    <row r="863" spans="1:9" x14ac:dyDescent="0.25">
      <c r="A863">
        <v>70367</v>
      </c>
      <c r="B863" t="s">
        <v>209</v>
      </c>
      <c r="C863" t="s">
        <v>238</v>
      </c>
      <c r="D863">
        <v>12</v>
      </c>
      <c r="E863">
        <v>-182693</v>
      </c>
      <c r="F863" t="s">
        <v>276</v>
      </c>
      <c r="G863" t="s">
        <v>37</v>
      </c>
      <c r="H863">
        <v>40538</v>
      </c>
      <c r="I863" t="s">
        <v>296</v>
      </c>
    </row>
    <row r="864" spans="1:9" x14ac:dyDescent="0.25">
      <c r="A864">
        <v>70367</v>
      </c>
      <c r="B864" t="s">
        <v>209</v>
      </c>
      <c r="C864" t="s">
        <v>238</v>
      </c>
      <c r="D864">
        <v>12</v>
      </c>
      <c r="E864">
        <v>-182693</v>
      </c>
      <c r="F864" t="s">
        <v>276</v>
      </c>
      <c r="G864" t="s">
        <v>36</v>
      </c>
      <c r="H864">
        <v>84291</v>
      </c>
      <c r="I864" t="s">
        <v>297</v>
      </c>
    </row>
    <row r="865" spans="1:9" x14ac:dyDescent="0.25">
      <c r="A865">
        <v>70367</v>
      </c>
      <c r="B865" t="s">
        <v>209</v>
      </c>
      <c r="C865" t="s">
        <v>238</v>
      </c>
      <c r="D865">
        <v>12</v>
      </c>
      <c r="E865">
        <v>-182693</v>
      </c>
      <c r="F865" t="s">
        <v>278</v>
      </c>
      <c r="G865" t="s">
        <v>279</v>
      </c>
      <c r="H865">
        <v>-3399</v>
      </c>
      <c r="I865" t="s">
        <v>298</v>
      </c>
    </row>
    <row r="866" spans="1:9" x14ac:dyDescent="0.25">
      <c r="A866">
        <v>70367</v>
      </c>
      <c r="B866" t="s">
        <v>209</v>
      </c>
      <c r="C866" t="s">
        <v>238</v>
      </c>
      <c r="D866">
        <v>12</v>
      </c>
      <c r="E866">
        <v>-182693</v>
      </c>
      <c r="F866" t="s">
        <v>278</v>
      </c>
      <c r="G866" t="s">
        <v>279</v>
      </c>
      <c r="H866">
        <v>575091</v>
      </c>
      <c r="I866" t="s">
        <v>280</v>
      </c>
    </row>
    <row r="867" spans="1:9" x14ac:dyDescent="0.25">
      <c r="A867">
        <v>70367</v>
      </c>
      <c r="B867" t="s">
        <v>209</v>
      </c>
      <c r="C867" t="s">
        <v>238</v>
      </c>
      <c r="D867">
        <v>12</v>
      </c>
      <c r="E867">
        <v>-182693</v>
      </c>
      <c r="F867" t="s">
        <v>278</v>
      </c>
      <c r="G867" t="s">
        <v>281</v>
      </c>
      <c r="H867">
        <v>44864</v>
      </c>
      <c r="I867" t="s">
        <v>282</v>
      </c>
    </row>
    <row r="868" spans="1:9" x14ac:dyDescent="0.25">
      <c r="A868">
        <v>70367</v>
      </c>
      <c r="B868" t="s">
        <v>209</v>
      </c>
      <c r="C868" t="s">
        <v>238</v>
      </c>
      <c r="D868">
        <v>12</v>
      </c>
      <c r="E868">
        <v>-182693</v>
      </c>
      <c r="F868" t="s">
        <v>278</v>
      </c>
      <c r="G868" t="s">
        <v>279</v>
      </c>
      <c r="H868">
        <v>-47315</v>
      </c>
      <c r="I868" t="s">
        <v>283</v>
      </c>
    </row>
    <row r="869" spans="1:9" x14ac:dyDescent="0.25">
      <c r="A869">
        <v>70367</v>
      </c>
      <c r="B869" t="s">
        <v>209</v>
      </c>
      <c r="C869" t="s">
        <v>238</v>
      </c>
      <c r="D869">
        <v>12</v>
      </c>
      <c r="E869">
        <v>-182693</v>
      </c>
      <c r="F869" t="s">
        <v>276</v>
      </c>
      <c r="G869" t="s">
        <v>30</v>
      </c>
      <c r="H869">
        <v>153160</v>
      </c>
      <c r="I869" t="s">
        <v>284</v>
      </c>
    </row>
    <row r="870" spans="1:9" x14ac:dyDescent="0.25">
      <c r="A870">
        <v>70367</v>
      </c>
      <c r="B870" t="s">
        <v>209</v>
      </c>
      <c r="C870" t="s">
        <v>238</v>
      </c>
      <c r="D870">
        <v>12</v>
      </c>
      <c r="E870">
        <v>-182693</v>
      </c>
      <c r="F870" t="s">
        <v>276</v>
      </c>
      <c r="G870" t="s">
        <v>35</v>
      </c>
      <c r="H870">
        <v>15829</v>
      </c>
      <c r="I870" t="s">
        <v>285</v>
      </c>
    </row>
    <row r="871" spans="1:9" x14ac:dyDescent="0.25">
      <c r="A871">
        <v>70367</v>
      </c>
      <c r="B871" t="s">
        <v>209</v>
      </c>
      <c r="C871" t="s">
        <v>238</v>
      </c>
      <c r="D871">
        <v>12</v>
      </c>
      <c r="E871">
        <v>-182693</v>
      </c>
      <c r="F871" t="s">
        <v>276</v>
      </c>
      <c r="G871" t="s">
        <v>31</v>
      </c>
      <c r="H871">
        <v>696102</v>
      </c>
      <c r="I871" t="s">
        <v>286</v>
      </c>
    </row>
    <row r="872" spans="1:9" x14ac:dyDescent="0.25">
      <c r="A872">
        <v>70367</v>
      </c>
      <c r="B872" t="s">
        <v>209</v>
      </c>
      <c r="C872" t="s">
        <v>238</v>
      </c>
      <c r="D872">
        <v>12</v>
      </c>
      <c r="E872">
        <v>-182693</v>
      </c>
      <c r="F872" t="s">
        <v>276</v>
      </c>
      <c r="G872" t="s">
        <v>33</v>
      </c>
      <c r="H872">
        <v>0</v>
      </c>
      <c r="I872" t="s">
        <v>322</v>
      </c>
    </row>
    <row r="873" spans="1:9" x14ac:dyDescent="0.25">
      <c r="A873">
        <v>70367</v>
      </c>
      <c r="B873" t="s">
        <v>209</v>
      </c>
      <c r="C873" t="s">
        <v>238</v>
      </c>
      <c r="D873">
        <v>12</v>
      </c>
      <c r="E873">
        <v>-182693</v>
      </c>
      <c r="F873" t="s">
        <v>276</v>
      </c>
      <c r="G873" t="s">
        <v>31</v>
      </c>
      <c r="H873">
        <v>865424</v>
      </c>
      <c r="I873" t="s">
        <v>288</v>
      </c>
    </row>
    <row r="874" spans="1:9" x14ac:dyDescent="0.25">
      <c r="A874">
        <v>70367</v>
      </c>
      <c r="B874" t="s">
        <v>209</v>
      </c>
      <c r="C874" t="s">
        <v>238</v>
      </c>
      <c r="D874">
        <v>12</v>
      </c>
      <c r="E874">
        <v>-182693</v>
      </c>
      <c r="F874" t="s">
        <v>276</v>
      </c>
      <c r="G874" t="s">
        <v>30</v>
      </c>
      <c r="H874">
        <v>243020</v>
      </c>
      <c r="I874" t="s">
        <v>289</v>
      </c>
    </row>
    <row r="875" spans="1:9" x14ac:dyDescent="0.25">
      <c r="A875">
        <v>70367</v>
      </c>
      <c r="B875" t="s">
        <v>209</v>
      </c>
      <c r="C875" t="s">
        <v>238</v>
      </c>
      <c r="D875">
        <v>12</v>
      </c>
      <c r="E875">
        <v>-182693</v>
      </c>
      <c r="F875" t="s">
        <v>276</v>
      </c>
      <c r="G875" t="s">
        <v>35</v>
      </c>
      <c r="H875">
        <v>496</v>
      </c>
      <c r="I875" t="s">
        <v>316</v>
      </c>
    </row>
    <row r="876" spans="1:9" x14ac:dyDescent="0.25">
      <c r="A876">
        <v>70367</v>
      </c>
      <c r="B876" t="s">
        <v>209</v>
      </c>
      <c r="C876" t="s">
        <v>238</v>
      </c>
      <c r="D876">
        <v>12</v>
      </c>
      <c r="E876">
        <v>-182693</v>
      </c>
      <c r="F876" t="s">
        <v>276</v>
      </c>
      <c r="G876" t="s">
        <v>35</v>
      </c>
      <c r="H876">
        <v>5089</v>
      </c>
      <c r="I876" t="s">
        <v>317</v>
      </c>
    </row>
    <row r="877" spans="1:9" x14ac:dyDescent="0.25">
      <c r="A877">
        <v>70367</v>
      </c>
      <c r="B877" t="s">
        <v>209</v>
      </c>
      <c r="C877" t="s">
        <v>238</v>
      </c>
      <c r="D877">
        <v>12</v>
      </c>
      <c r="E877">
        <v>-182693</v>
      </c>
      <c r="F877" t="s">
        <v>276</v>
      </c>
      <c r="G877" t="s">
        <v>35</v>
      </c>
      <c r="H877">
        <v>12790</v>
      </c>
      <c r="I877" t="s">
        <v>318</v>
      </c>
    </row>
    <row r="878" spans="1:9" x14ac:dyDescent="0.25">
      <c r="A878">
        <v>70367</v>
      </c>
      <c r="B878" t="s">
        <v>209</v>
      </c>
      <c r="C878" t="s">
        <v>238</v>
      </c>
      <c r="D878">
        <v>12</v>
      </c>
      <c r="E878">
        <v>-182693</v>
      </c>
      <c r="F878" t="s">
        <v>276</v>
      </c>
      <c r="G878" t="s">
        <v>29</v>
      </c>
      <c r="H878">
        <v>3388</v>
      </c>
      <c r="I878" t="s">
        <v>319</v>
      </c>
    </row>
    <row r="879" spans="1:9" x14ac:dyDescent="0.25">
      <c r="A879">
        <v>70367</v>
      </c>
      <c r="B879" t="s">
        <v>209</v>
      </c>
      <c r="C879" t="s">
        <v>238</v>
      </c>
      <c r="D879">
        <v>12</v>
      </c>
      <c r="E879">
        <v>-182693</v>
      </c>
      <c r="F879" t="s">
        <v>276</v>
      </c>
      <c r="G879" t="s">
        <v>36</v>
      </c>
      <c r="H879">
        <v>54050</v>
      </c>
      <c r="I879" t="s">
        <v>320</v>
      </c>
    </row>
    <row r="880" spans="1:9" x14ac:dyDescent="0.25">
      <c r="A880">
        <v>70367</v>
      </c>
      <c r="B880" t="s">
        <v>209</v>
      </c>
      <c r="C880" t="s">
        <v>238</v>
      </c>
      <c r="D880">
        <v>12</v>
      </c>
      <c r="E880">
        <v>-182693</v>
      </c>
      <c r="F880" t="s">
        <v>278</v>
      </c>
      <c r="G880" t="s">
        <v>279</v>
      </c>
      <c r="H880">
        <v>2153635</v>
      </c>
      <c r="I880" t="s">
        <v>321</v>
      </c>
    </row>
    <row r="881" spans="1:9" x14ac:dyDescent="0.25">
      <c r="A881">
        <v>70367</v>
      </c>
      <c r="B881" t="s">
        <v>209</v>
      </c>
      <c r="C881" t="s">
        <v>238</v>
      </c>
      <c r="D881">
        <v>12</v>
      </c>
      <c r="E881">
        <v>-182693</v>
      </c>
      <c r="F881" t="s">
        <v>276</v>
      </c>
      <c r="G881" t="s">
        <v>33</v>
      </c>
      <c r="H881">
        <v>78661</v>
      </c>
      <c r="I881" t="s">
        <v>302</v>
      </c>
    </row>
    <row r="882" spans="1:9" x14ac:dyDescent="0.25">
      <c r="A882">
        <v>70367</v>
      </c>
      <c r="B882" t="s">
        <v>209</v>
      </c>
      <c r="C882" t="s">
        <v>238</v>
      </c>
      <c r="D882">
        <v>12</v>
      </c>
      <c r="E882">
        <v>-182693</v>
      </c>
      <c r="F882" t="s">
        <v>276</v>
      </c>
      <c r="G882" t="s">
        <v>29</v>
      </c>
      <c r="H882">
        <v>591</v>
      </c>
      <c r="I882" t="s">
        <v>303</v>
      </c>
    </row>
    <row r="883" spans="1:9" x14ac:dyDescent="0.25">
      <c r="A883">
        <v>70367</v>
      </c>
      <c r="B883" t="s">
        <v>209</v>
      </c>
      <c r="C883" t="s">
        <v>238</v>
      </c>
      <c r="D883">
        <v>12</v>
      </c>
      <c r="E883">
        <v>-182693</v>
      </c>
      <c r="F883" t="s">
        <v>276</v>
      </c>
      <c r="G883" t="s">
        <v>29</v>
      </c>
      <c r="H883">
        <v>133274</v>
      </c>
      <c r="I883" t="s">
        <v>304</v>
      </c>
    </row>
    <row r="884" spans="1:9" x14ac:dyDescent="0.25">
      <c r="A884">
        <v>70367</v>
      </c>
      <c r="B884" t="s">
        <v>209</v>
      </c>
      <c r="C884" t="s">
        <v>238</v>
      </c>
      <c r="D884">
        <v>12</v>
      </c>
      <c r="E884">
        <v>-182693</v>
      </c>
      <c r="F884" t="s">
        <v>276</v>
      </c>
      <c r="G884" t="s">
        <v>35</v>
      </c>
      <c r="H884">
        <v>113756</v>
      </c>
      <c r="I884" t="s">
        <v>305</v>
      </c>
    </row>
    <row r="885" spans="1:9" x14ac:dyDescent="0.25">
      <c r="A885">
        <v>70367</v>
      </c>
      <c r="B885" t="s">
        <v>209</v>
      </c>
      <c r="C885" t="s">
        <v>238</v>
      </c>
      <c r="D885">
        <v>12</v>
      </c>
      <c r="E885">
        <v>-182693</v>
      </c>
      <c r="F885" t="s">
        <v>276</v>
      </c>
      <c r="G885" t="s">
        <v>29</v>
      </c>
      <c r="H885">
        <v>8355</v>
      </c>
      <c r="I885" t="s">
        <v>306</v>
      </c>
    </row>
    <row r="886" spans="1:9" x14ac:dyDescent="0.25">
      <c r="A886">
        <v>70367</v>
      </c>
      <c r="B886" t="s">
        <v>209</v>
      </c>
      <c r="C886" t="s">
        <v>238</v>
      </c>
      <c r="D886">
        <v>12</v>
      </c>
      <c r="E886">
        <v>-182693</v>
      </c>
      <c r="F886" t="s">
        <v>276</v>
      </c>
      <c r="G886" t="s">
        <v>29</v>
      </c>
      <c r="H886">
        <v>51553</v>
      </c>
      <c r="I886" t="s">
        <v>307</v>
      </c>
    </row>
    <row r="887" spans="1:9" x14ac:dyDescent="0.25">
      <c r="A887">
        <v>70367</v>
      </c>
      <c r="B887" t="s">
        <v>209</v>
      </c>
      <c r="C887" t="s">
        <v>238</v>
      </c>
      <c r="D887">
        <v>12</v>
      </c>
      <c r="E887">
        <v>-182693</v>
      </c>
      <c r="F887" t="s">
        <v>276</v>
      </c>
      <c r="G887" t="s">
        <v>29</v>
      </c>
      <c r="H887">
        <v>9402</v>
      </c>
      <c r="I887" t="s">
        <v>308</v>
      </c>
    </row>
    <row r="888" spans="1:9" x14ac:dyDescent="0.25">
      <c r="A888">
        <v>70367</v>
      </c>
      <c r="B888" t="s">
        <v>209</v>
      </c>
      <c r="C888" t="s">
        <v>238</v>
      </c>
      <c r="D888">
        <v>12</v>
      </c>
      <c r="E888">
        <v>-182693</v>
      </c>
      <c r="F888" t="s">
        <v>278</v>
      </c>
      <c r="G888" t="s">
        <v>299</v>
      </c>
      <c r="H888">
        <v>136</v>
      </c>
      <c r="I888" t="s">
        <v>300</v>
      </c>
    </row>
    <row r="889" spans="1:9" x14ac:dyDescent="0.25">
      <c r="A889">
        <v>70367</v>
      </c>
      <c r="B889" t="s">
        <v>209</v>
      </c>
      <c r="C889" t="s">
        <v>238</v>
      </c>
      <c r="D889">
        <v>12</v>
      </c>
      <c r="E889">
        <v>-182693</v>
      </c>
      <c r="F889" t="s">
        <v>276</v>
      </c>
      <c r="G889" t="s">
        <v>34</v>
      </c>
      <c r="H889">
        <v>6143</v>
      </c>
      <c r="I889" t="s">
        <v>309</v>
      </c>
    </row>
    <row r="890" spans="1:9" x14ac:dyDescent="0.25">
      <c r="A890">
        <v>70367</v>
      </c>
      <c r="B890" t="s">
        <v>209</v>
      </c>
      <c r="C890" t="s">
        <v>238</v>
      </c>
      <c r="D890">
        <v>12</v>
      </c>
      <c r="E890">
        <v>-182693</v>
      </c>
      <c r="F890" t="s">
        <v>276</v>
      </c>
      <c r="G890" t="s">
        <v>29</v>
      </c>
      <c r="H890">
        <v>40425</v>
      </c>
      <c r="I890" t="s">
        <v>310</v>
      </c>
    </row>
    <row r="891" spans="1:9" x14ac:dyDescent="0.25">
      <c r="A891">
        <v>70367</v>
      </c>
      <c r="B891" t="s">
        <v>209</v>
      </c>
      <c r="C891" t="s">
        <v>238</v>
      </c>
      <c r="D891">
        <v>12</v>
      </c>
      <c r="E891">
        <v>-182693</v>
      </c>
      <c r="F891" t="s">
        <v>276</v>
      </c>
      <c r="G891" t="s">
        <v>34</v>
      </c>
      <c r="H891">
        <v>11575</v>
      </c>
      <c r="I891" t="s">
        <v>311</v>
      </c>
    </row>
    <row r="892" spans="1:9" x14ac:dyDescent="0.25">
      <c r="A892">
        <v>70367</v>
      </c>
      <c r="B892" t="s">
        <v>209</v>
      </c>
      <c r="C892" t="s">
        <v>238</v>
      </c>
      <c r="D892">
        <v>12</v>
      </c>
      <c r="E892">
        <v>-182693</v>
      </c>
      <c r="F892" t="s">
        <v>276</v>
      </c>
      <c r="G892" t="s">
        <v>29</v>
      </c>
      <c r="H892">
        <v>7648</v>
      </c>
      <c r="I892" t="s">
        <v>312</v>
      </c>
    </row>
    <row r="893" spans="1:9" x14ac:dyDescent="0.25">
      <c r="A893">
        <v>70367</v>
      </c>
      <c r="B893" t="s">
        <v>209</v>
      </c>
      <c r="C893" t="s">
        <v>238</v>
      </c>
      <c r="D893">
        <v>12</v>
      </c>
      <c r="E893">
        <v>-182693</v>
      </c>
      <c r="F893" t="s">
        <v>276</v>
      </c>
      <c r="G893" t="s">
        <v>32</v>
      </c>
      <c r="H893">
        <v>134704</v>
      </c>
      <c r="I893" t="s">
        <v>313</v>
      </c>
    </row>
    <row r="894" spans="1:9" x14ac:dyDescent="0.25">
      <c r="A894">
        <v>70367</v>
      </c>
      <c r="B894" t="s">
        <v>209</v>
      </c>
      <c r="C894" t="s">
        <v>238</v>
      </c>
      <c r="D894">
        <v>12</v>
      </c>
      <c r="E894">
        <v>-182693</v>
      </c>
      <c r="F894" t="s">
        <v>276</v>
      </c>
      <c r="G894" t="s">
        <v>29</v>
      </c>
      <c r="H894">
        <v>20668</v>
      </c>
      <c r="I894" t="s">
        <v>314</v>
      </c>
    </row>
    <row r="895" spans="1:9" x14ac:dyDescent="0.25">
      <c r="A895">
        <v>70367</v>
      </c>
      <c r="B895" t="s">
        <v>209</v>
      </c>
      <c r="C895" t="s">
        <v>238</v>
      </c>
      <c r="D895">
        <v>12</v>
      </c>
      <c r="E895">
        <v>-182693</v>
      </c>
      <c r="F895" t="s">
        <v>276</v>
      </c>
      <c r="G895" t="s">
        <v>35</v>
      </c>
      <c r="H895">
        <v>8623</v>
      </c>
      <c r="I895" t="s">
        <v>315</v>
      </c>
    </row>
    <row r="896" spans="1:9" x14ac:dyDescent="0.25">
      <c r="A896">
        <v>70367</v>
      </c>
      <c r="B896" t="s">
        <v>209</v>
      </c>
      <c r="C896" t="s">
        <v>238</v>
      </c>
      <c r="D896">
        <v>12</v>
      </c>
      <c r="E896">
        <v>-182693</v>
      </c>
      <c r="F896" t="s">
        <v>276</v>
      </c>
      <c r="G896" t="s">
        <v>31</v>
      </c>
      <c r="H896">
        <v>19172</v>
      </c>
      <c r="I896" t="s">
        <v>331</v>
      </c>
    </row>
    <row r="897" spans="1:9" x14ac:dyDescent="0.25">
      <c r="A897">
        <v>70368</v>
      </c>
      <c r="B897" t="s">
        <v>211</v>
      </c>
      <c r="C897" t="s">
        <v>238</v>
      </c>
      <c r="D897">
        <v>12</v>
      </c>
      <c r="E897">
        <v>-211051</v>
      </c>
      <c r="F897" t="s">
        <v>276</v>
      </c>
      <c r="G897" t="s">
        <v>33</v>
      </c>
      <c r="H897">
        <v>0</v>
      </c>
      <c r="I897" t="s">
        <v>277</v>
      </c>
    </row>
    <row r="898" spans="1:9" x14ac:dyDescent="0.25">
      <c r="A898">
        <v>70368</v>
      </c>
      <c r="B898" t="s">
        <v>211</v>
      </c>
      <c r="C898" t="s">
        <v>238</v>
      </c>
      <c r="D898">
        <v>12</v>
      </c>
      <c r="E898">
        <v>-211051</v>
      </c>
      <c r="F898" t="s">
        <v>278</v>
      </c>
      <c r="G898" t="s">
        <v>279</v>
      </c>
      <c r="H898">
        <v>896191</v>
      </c>
      <c r="I898" t="s">
        <v>280</v>
      </c>
    </row>
    <row r="899" spans="1:9" x14ac:dyDescent="0.25">
      <c r="A899">
        <v>70368</v>
      </c>
      <c r="B899" t="s">
        <v>211</v>
      </c>
      <c r="C899" t="s">
        <v>238</v>
      </c>
      <c r="D899">
        <v>12</v>
      </c>
      <c r="E899">
        <v>-211051</v>
      </c>
      <c r="F899" t="s">
        <v>278</v>
      </c>
      <c r="G899" t="s">
        <v>281</v>
      </c>
      <c r="H899">
        <v>27043</v>
      </c>
      <c r="I899" t="s">
        <v>282</v>
      </c>
    </row>
    <row r="900" spans="1:9" x14ac:dyDescent="0.25">
      <c r="A900">
        <v>70368</v>
      </c>
      <c r="B900" t="s">
        <v>211</v>
      </c>
      <c r="C900" t="s">
        <v>238</v>
      </c>
      <c r="D900">
        <v>12</v>
      </c>
      <c r="E900">
        <v>-211051</v>
      </c>
      <c r="F900" t="s">
        <v>278</v>
      </c>
      <c r="G900" t="s">
        <v>279</v>
      </c>
      <c r="H900">
        <v>-50317</v>
      </c>
      <c r="I900" t="s">
        <v>283</v>
      </c>
    </row>
    <row r="901" spans="1:9" x14ac:dyDescent="0.25">
      <c r="A901">
        <v>70368</v>
      </c>
      <c r="B901" t="s">
        <v>211</v>
      </c>
      <c r="C901" t="s">
        <v>238</v>
      </c>
      <c r="D901">
        <v>12</v>
      </c>
      <c r="E901">
        <v>-211051</v>
      </c>
      <c r="F901" t="s">
        <v>276</v>
      </c>
      <c r="G901" t="s">
        <v>30</v>
      </c>
      <c r="H901">
        <v>85693</v>
      </c>
      <c r="I901" t="s">
        <v>284</v>
      </c>
    </row>
    <row r="902" spans="1:9" x14ac:dyDescent="0.25">
      <c r="A902">
        <v>70368</v>
      </c>
      <c r="B902" t="s">
        <v>211</v>
      </c>
      <c r="C902" t="s">
        <v>238</v>
      </c>
      <c r="D902">
        <v>12</v>
      </c>
      <c r="E902">
        <v>-211051</v>
      </c>
      <c r="F902" t="s">
        <v>276</v>
      </c>
      <c r="G902" t="s">
        <v>35</v>
      </c>
      <c r="H902">
        <v>8690</v>
      </c>
      <c r="I902" t="s">
        <v>285</v>
      </c>
    </row>
    <row r="903" spans="1:9" x14ac:dyDescent="0.25">
      <c r="A903">
        <v>70368</v>
      </c>
      <c r="B903" t="s">
        <v>211</v>
      </c>
      <c r="C903" t="s">
        <v>238</v>
      </c>
      <c r="D903">
        <v>12</v>
      </c>
      <c r="E903">
        <v>-211051</v>
      </c>
      <c r="F903" t="s">
        <v>276</v>
      </c>
      <c r="G903" t="s">
        <v>31</v>
      </c>
      <c r="H903">
        <v>221008</v>
      </c>
      <c r="I903" t="s">
        <v>286</v>
      </c>
    </row>
    <row r="904" spans="1:9" x14ac:dyDescent="0.25">
      <c r="A904">
        <v>70368</v>
      </c>
      <c r="B904" t="s">
        <v>211</v>
      </c>
      <c r="C904" t="s">
        <v>238</v>
      </c>
      <c r="D904">
        <v>12</v>
      </c>
      <c r="E904">
        <v>-211051</v>
      </c>
      <c r="F904" t="s">
        <v>276</v>
      </c>
      <c r="G904" t="s">
        <v>31</v>
      </c>
      <c r="H904">
        <v>366570</v>
      </c>
      <c r="I904" t="s">
        <v>288</v>
      </c>
    </row>
    <row r="905" spans="1:9" x14ac:dyDescent="0.25">
      <c r="A905">
        <v>70368</v>
      </c>
      <c r="B905" t="s">
        <v>211</v>
      </c>
      <c r="C905" t="s">
        <v>238</v>
      </c>
      <c r="D905">
        <v>12</v>
      </c>
      <c r="E905">
        <v>-211051</v>
      </c>
      <c r="F905" t="s">
        <v>276</v>
      </c>
      <c r="G905" t="s">
        <v>30</v>
      </c>
      <c r="H905">
        <v>29055</v>
      </c>
      <c r="I905" t="s">
        <v>289</v>
      </c>
    </row>
    <row r="906" spans="1:9" x14ac:dyDescent="0.25">
      <c r="A906">
        <v>70368</v>
      </c>
      <c r="B906" t="s">
        <v>211</v>
      </c>
      <c r="C906" t="s">
        <v>238</v>
      </c>
      <c r="D906">
        <v>12</v>
      </c>
      <c r="E906">
        <v>-211051</v>
      </c>
      <c r="F906" t="s">
        <v>276</v>
      </c>
      <c r="G906" t="s">
        <v>35</v>
      </c>
      <c r="H906">
        <v>5792</v>
      </c>
      <c r="I906" t="s">
        <v>323</v>
      </c>
    </row>
    <row r="907" spans="1:9" x14ac:dyDescent="0.25">
      <c r="A907">
        <v>70368</v>
      </c>
      <c r="B907" t="s">
        <v>211</v>
      </c>
      <c r="C907" t="s">
        <v>238</v>
      </c>
      <c r="D907">
        <v>12</v>
      </c>
      <c r="E907">
        <v>-211051</v>
      </c>
      <c r="F907" t="s">
        <v>276</v>
      </c>
      <c r="G907" t="s">
        <v>35</v>
      </c>
      <c r="H907">
        <v>348</v>
      </c>
      <c r="I907" t="s">
        <v>290</v>
      </c>
    </row>
    <row r="908" spans="1:9" x14ac:dyDescent="0.25">
      <c r="A908">
        <v>70368</v>
      </c>
      <c r="B908" t="s">
        <v>211</v>
      </c>
      <c r="C908" t="s">
        <v>238</v>
      </c>
      <c r="D908">
        <v>12</v>
      </c>
      <c r="E908">
        <v>-211051</v>
      </c>
      <c r="F908" t="s">
        <v>276</v>
      </c>
      <c r="G908" t="s">
        <v>35</v>
      </c>
      <c r="H908">
        <v>4593</v>
      </c>
      <c r="I908" t="s">
        <v>291</v>
      </c>
    </row>
    <row r="909" spans="1:9" x14ac:dyDescent="0.25">
      <c r="A909">
        <v>70368</v>
      </c>
      <c r="B909" t="s">
        <v>211</v>
      </c>
      <c r="C909" t="s">
        <v>238</v>
      </c>
      <c r="D909">
        <v>12</v>
      </c>
      <c r="E909">
        <v>-211051</v>
      </c>
      <c r="F909" t="s">
        <v>276</v>
      </c>
      <c r="G909" t="s">
        <v>35</v>
      </c>
      <c r="H909">
        <v>16027</v>
      </c>
      <c r="I909" t="s">
        <v>301</v>
      </c>
    </row>
    <row r="910" spans="1:9" x14ac:dyDescent="0.25">
      <c r="A910">
        <v>70368</v>
      </c>
      <c r="B910" t="s">
        <v>211</v>
      </c>
      <c r="C910" t="s">
        <v>238</v>
      </c>
      <c r="D910">
        <v>12</v>
      </c>
      <c r="E910">
        <v>-211051</v>
      </c>
      <c r="F910" t="s">
        <v>276</v>
      </c>
      <c r="G910" t="s">
        <v>35</v>
      </c>
      <c r="H910">
        <v>104</v>
      </c>
      <c r="I910" t="s">
        <v>292</v>
      </c>
    </row>
    <row r="911" spans="1:9" x14ac:dyDescent="0.25">
      <c r="A911">
        <v>70368</v>
      </c>
      <c r="B911" t="s">
        <v>211</v>
      </c>
      <c r="C911" t="s">
        <v>238</v>
      </c>
      <c r="D911">
        <v>12</v>
      </c>
      <c r="E911">
        <v>-211051</v>
      </c>
      <c r="F911" t="s">
        <v>276</v>
      </c>
      <c r="G911" t="s">
        <v>35</v>
      </c>
      <c r="H911">
        <v>570</v>
      </c>
      <c r="I911" t="s">
        <v>293</v>
      </c>
    </row>
    <row r="912" spans="1:9" x14ac:dyDescent="0.25">
      <c r="A912">
        <v>70368</v>
      </c>
      <c r="B912" t="s">
        <v>211</v>
      </c>
      <c r="C912" t="s">
        <v>238</v>
      </c>
      <c r="D912">
        <v>12</v>
      </c>
      <c r="E912">
        <v>-211051</v>
      </c>
      <c r="F912" t="s">
        <v>276</v>
      </c>
      <c r="G912" t="s">
        <v>37</v>
      </c>
      <c r="H912">
        <v>22778</v>
      </c>
      <c r="I912" t="s">
        <v>294</v>
      </c>
    </row>
    <row r="913" spans="1:9" x14ac:dyDescent="0.25">
      <c r="A913">
        <v>70368</v>
      </c>
      <c r="B913" t="s">
        <v>211</v>
      </c>
      <c r="C913" t="s">
        <v>238</v>
      </c>
      <c r="D913">
        <v>12</v>
      </c>
      <c r="E913">
        <v>-211051</v>
      </c>
      <c r="F913" t="s">
        <v>276</v>
      </c>
      <c r="G913" t="s">
        <v>35</v>
      </c>
      <c r="H913">
        <v>1997</v>
      </c>
      <c r="I913" t="s">
        <v>295</v>
      </c>
    </row>
    <row r="914" spans="1:9" x14ac:dyDescent="0.25">
      <c r="A914">
        <v>70368</v>
      </c>
      <c r="B914" t="s">
        <v>211</v>
      </c>
      <c r="C914" t="s">
        <v>238</v>
      </c>
      <c r="D914">
        <v>12</v>
      </c>
      <c r="E914">
        <v>-211051</v>
      </c>
      <c r="F914" t="s">
        <v>276</v>
      </c>
      <c r="G914" t="s">
        <v>37</v>
      </c>
      <c r="H914">
        <v>18138</v>
      </c>
      <c r="I914" t="s">
        <v>296</v>
      </c>
    </row>
    <row r="915" spans="1:9" x14ac:dyDescent="0.25">
      <c r="A915">
        <v>70368</v>
      </c>
      <c r="B915" t="s">
        <v>211</v>
      </c>
      <c r="C915" t="s">
        <v>238</v>
      </c>
      <c r="D915">
        <v>12</v>
      </c>
      <c r="E915">
        <v>-211051</v>
      </c>
      <c r="F915" t="s">
        <v>276</v>
      </c>
      <c r="G915" t="s">
        <v>36</v>
      </c>
      <c r="H915">
        <v>40442</v>
      </c>
      <c r="I915" t="s">
        <v>297</v>
      </c>
    </row>
    <row r="916" spans="1:9" x14ac:dyDescent="0.25">
      <c r="A916">
        <v>70368</v>
      </c>
      <c r="B916" t="s">
        <v>211</v>
      </c>
      <c r="C916" t="s">
        <v>238</v>
      </c>
      <c r="D916">
        <v>12</v>
      </c>
      <c r="E916">
        <v>-211051</v>
      </c>
      <c r="F916" t="s">
        <v>278</v>
      </c>
      <c r="G916" t="s">
        <v>299</v>
      </c>
      <c r="H916">
        <v>342</v>
      </c>
      <c r="I916" t="s">
        <v>300</v>
      </c>
    </row>
    <row r="917" spans="1:9" x14ac:dyDescent="0.25">
      <c r="A917">
        <v>70368</v>
      </c>
      <c r="B917" t="s">
        <v>211</v>
      </c>
      <c r="C917" t="s">
        <v>238</v>
      </c>
      <c r="D917">
        <v>12</v>
      </c>
      <c r="E917">
        <v>-211051</v>
      </c>
      <c r="F917" t="s">
        <v>276</v>
      </c>
      <c r="G917" t="s">
        <v>33</v>
      </c>
      <c r="H917">
        <v>46686</v>
      </c>
      <c r="I917" t="s">
        <v>302</v>
      </c>
    </row>
    <row r="918" spans="1:9" x14ac:dyDescent="0.25">
      <c r="A918">
        <v>70368</v>
      </c>
      <c r="B918" t="s">
        <v>211</v>
      </c>
      <c r="C918" t="s">
        <v>238</v>
      </c>
      <c r="D918">
        <v>12</v>
      </c>
      <c r="E918">
        <v>-211051</v>
      </c>
      <c r="F918" t="s">
        <v>276</v>
      </c>
      <c r="G918" t="s">
        <v>29</v>
      </c>
      <c r="H918">
        <v>4520</v>
      </c>
      <c r="I918" t="s">
        <v>303</v>
      </c>
    </row>
    <row r="919" spans="1:9" x14ac:dyDescent="0.25">
      <c r="A919">
        <v>70368</v>
      </c>
      <c r="B919" t="s">
        <v>211</v>
      </c>
      <c r="C919" t="s">
        <v>238</v>
      </c>
      <c r="D919">
        <v>12</v>
      </c>
      <c r="E919">
        <v>-211051</v>
      </c>
      <c r="F919" t="s">
        <v>276</v>
      </c>
      <c r="G919" t="s">
        <v>29</v>
      </c>
      <c r="H919">
        <v>56458</v>
      </c>
      <c r="I919" t="s">
        <v>304</v>
      </c>
    </row>
    <row r="920" spans="1:9" x14ac:dyDescent="0.25">
      <c r="A920">
        <v>70368</v>
      </c>
      <c r="B920" t="s">
        <v>211</v>
      </c>
      <c r="C920" t="s">
        <v>238</v>
      </c>
      <c r="D920">
        <v>12</v>
      </c>
      <c r="E920">
        <v>-211051</v>
      </c>
      <c r="F920" t="s">
        <v>276</v>
      </c>
      <c r="G920" t="s">
        <v>35</v>
      </c>
      <c r="H920">
        <v>56305</v>
      </c>
      <c r="I920" t="s">
        <v>305</v>
      </c>
    </row>
    <row r="921" spans="1:9" x14ac:dyDescent="0.25">
      <c r="A921">
        <v>70368</v>
      </c>
      <c r="B921" t="s">
        <v>211</v>
      </c>
      <c r="C921" t="s">
        <v>238</v>
      </c>
      <c r="D921">
        <v>12</v>
      </c>
      <c r="E921">
        <v>-211051</v>
      </c>
      <c r="F921" t="s">
        <v>276</v>
      </c>
      <c r="G921" t="s">
        <v>29</v>
      </c>
      <c r="H921">
        <v>4653</v>
      </c>
      <c r="I921" t="s">
        <v>306</v>
      </c>
    </row>
    <row r="922" spans="1:9" x14ac:dyDescent="0.25">
      <c r="A922">
        <v>70368</v>
      </c>
      <c r="B922" t="s">
        <v>211</v>
      </c>
      <c r="C922" t="s">
        <v>238</v>
      </c>
      <c r="D922">
        <v>12</v>
      </c>
      <c r="E922">
        <v>-211051</v>
      </c>
      <c r="F922" t="s">
        <v>276</v>
      </c>
      <c r="G922" t="s">
        <v>29</v>
      </c>
      <c r="H922">
        <v>26997</v>
      </c>
      <c r="I922" t="s">
        <v>307</v>
      </c>
    </row>
    <row r="923" spans="1:9" x14ac:dyDescent="0.25">
      <c r="A923">
        <v>70368</v>
      </c>
      <c r="B923" t="s">
        <v>211</v>
      </c>
      <c r="C923" t="s">
        <v>238</v>
      </c>
      <c r="D923">
        <v>12</v>
      </c>
      <c r="E923">
        <v>-211051</v>
      </c>
      <c r="F923" t="s">
        <v>276</v>
      </c>
      <c r="G923" t="s">
        <v>29</v>
      </c>
      <c r="H923">
        <v>628</v>
      </c>
      <c r="I923" t="s">
        <v>308</v>
      </c>
    </row>
    <row r="924" spans="1:9" x14ac:dyDescent="0.25">
      <c r="A924">
        <v>70368</v>
      </c>
      <c r="B924" t="s">
        <v>211</v>
      </c>
      <c r="C924" t="s">
        <v>238</v>
      </c>
      <c r="D924">
        <v>12</v>
      </c>
      <c r="E924">
        <v>-211051</v>
      </c>
      <c r="F924" t="s">
        <v>276</v>
      </c>
      <c r="G924" t="s">
        <v>34</v>
      </c>
      <c r="H924">
        <v>2840</v>
      </c>
      <c r="I924" t="s">
        <v>309</v>
      </c>
    </row>
    <row r="925" spans="1:9" x14ac:dyDescent="0.25">
      <c r="A925">
        <v>70368</v>
      </c>
      <c r="B925" t="s">
        <v>211</v>
      </c>
      <c r="C925" t="s">
        <v>238</v>
      </c>
      <c r="D925">
        <v>12</v>
      </c>
      <c r="E925">
        <v>-211051</v>
      </c>
      <c r="F925" t="s">
        <v>276</v>
      </c>
      <c r="G925" t="s">
        <v>29</v>
      </c>
      <c r="H925">
        <v>49155</v>
      </c>
      <c r="I925" t="s">
        <v>310</v>
      </c>
    </row>
    <row r="926" spans="1:9" x14ac:dyDescent="0.25">
      <c r="A926">
        <v>70368</v>
      </c>
      <c r="B926" t="s">
        <v>211</v>
      </c>
      <c r="C926" t="s">
        <v>238</v>
      </c>
      <c r="D926">
        <v>12</v>
      </c>
      <c r="E926">
        <v>-211051</v>
      </c>
      <c r="F926" t="s">
        <v>276</v>
      </c>
      <c r="G926" t="s">
        <v>34</v>
      </c>
      <c r="H926">
        <v>10700</v>
      </c>
      <c r="I926" t="s">
        <v>311</v>
      </c>
    </row>
    <row r="927" spans="1:9" x14ac:dyDescent="0.25">
      <c r="A927">
        <v>70368</v>
      </c>
      <c r="B927" t="s">
        <v>211</v>
      </c>
      <c r="C927" t="s">
        <v>238</v>
      </c>
      <c r="D927">
        <v>12</v>
      </c>
      <c r="E927">
        <v>-211051</v>
      </c>
      <c r="F927" t="s">
        <v>276</v>
      </c>
      <c r="G927" t="s">
        <v>29</v>
      </c>
      <c r="H927">
        <v>7017</v>
      </c>
      <c r="I927" t="s">
        <v>312</v>
      </c>
    </row>
    <row r="928" spans="1:9" x14ac:dyDescent="0.25">
      <c r="A928">
        <v>70368</v>
      </c>
      <c r="B928" t="s">
        <v>211</v>
      </c>
      <c r="C928" t="s">
        <v>238</v>
      </c>
      <c r="D928">
        <v>12</v>
      </c>
      <c r="E928">
        <v>-211051</v>
      </c>
      <c r="F928" t="s">
        <v>276</v>
      </c>
      <c r="G928" t="s">
        <v>32</v>
      </c>
      <c r="H928">
        <v>62237</v>
      </c>
      <c r="I928" t="s">
        <v>313</v>
      </c>
    </row>
    <row r="929" spans="1:9" x14ac:dyDescent="0.25">
      <c r="A929">
        <v>70368</v>
      </c>
      <c r="B929" t="s">
        <v>211</v>
      </c>
      <c r="C929" t="s">
        <v>238</v>
      </c>
      <c r="D929">
        <v>12</v>
      </c>
      <c r="E929">
        <v>-211051</v>
      </c>
      <c r="F929" t="s">
        <v>276</v>
      </c>
      <c r="G929" t="s">
        <v>29</v>
      </c>
      <c r="H929">
        <v>12622</v>
      </c>
      <c r="I929" t="s">
        <v>314</v>
      </c>
    </row>
    <row r="930" spans="1:9" x14ac:dyDescent="0.25">
      <c r="A930">
        <v>70368</v>
      </c>
      <c r="B930" t="s">
        <v>211</v>
      </c>
      <c r="C930" t="s">
        <v>238</v>
      </c>
      <c r="D930">
        <v>12</v>
      </c>
      <c r="E930">
        <v>-211051</v>
      </c>
      <c r="F930" t="s">
        <v>276</v>
      </c>
      <c r="G930" t="s">
        <v>35</v>
      </c>
      <c r="H930">
        <v>4078</v>
      </c>
      <c r="I930" t="s">
        <v>315</v>
      </c>
    </row>
    <row r="931" spans="1:9" x14ac:dyDescent="0.25">
      <c r="A931">
        <v>70368</v>
      </c>
      <c r="B931" t="s">
        <v>211</v>
      </c>
      <c r="C931" t="s">
        <v>238</v>
      </c>
      <c r="D931">
        <v>12</v>
      </c>
      <c r="E931">
        <v>-211051</v>
      </c>
      <c r="F931" t="s">
        <v>276</v>
      </c>
      <c r="G931" t="s">
        <v>35</v>
      </c>
      <c r="H931">
        <v>151</v>
      </c>
      <c r="I931" t="s">
        <v>316</v>
      </c>
    </row>
    <row r="932" spans="1:9" x14ac:dyDescent="0.25">
      <c r="A932">
        <v>70368</v>
      </c>
      <c r="B932" t="s">
        <v>211</v>
      </c>
      <c r="C932" t="s">
        <v>238</v>
      </c>
      <c r="D932">
        <v>12</v>
      </c>
      <c r="E932">
        <v>-211051</v>
      </c>
      <c r="F932" t="s">
        <v>276</v>
      </c>
      <c r="G932" t="s">
        <v>35</v>
      </c>
      <c r="H932">
        <v>1529</v>
      </c>
      <c r="I932" t="s">
        <v>317</v>
      </c>
    </row>
    <row r="933" spans="1:9" x14ac:dyDescent="0.25">
      <c r="A933">
        <v>70368</v>
      </c>
      <c r="B933" t="s">
        <v>211</v>
      </c>
      <c r="C933" t="s">
        <v>238</v>
      </c>
      <c r="D933">
        <v>12</v>
      </c>
      <c r="E933">
        <v>-211051</v>
      </c>
      <c r="F933" t="s">
        <v>276</v>
      </c>
      <c r="G933" t="s">
        <v>35</v>
      </c>
      <c r="H933">
        <v>5602</v>
      </c>
      <c r="I933" t="s">
        <v>318</v>
      </c>
    </row>
    <row r="934" spans="1:9" x14ac:dyDescent="0.25">
      <c r="A934">
        <v>70368</v>
      </c>
      <c r="B934" t="s">
        <v>211</v>
      </c>
      <c r="C934" t="s">
        <v>238</v>
      </c>
      <c r="D934">
        <v>12</v>
      </c>
      <c r="E934">
        <v>-211051</v>
      </c>
      <c r="F934" t="s">
        <v>276</v>
      </c>
      <c r="G934" t="s">
        <v>29</v>
      </c>
      <c r="H934">
        <v>4277</v>
      </c>
      <c r="I934" t="s">
        <v>319</v>
      </c>
    </row>
    <row r="935" spans="1:9" x14ac:dyDescent="0.25">
      <c r="A935">
        <v>70368</v>
      </c>
      <c r="B935" t="s">
        <v>211</v>
      </c>
      <c r="C935" t="s">
        <v>238</v>
      </c>
      <c r="D935">
        <v>12</v>
      </c>
      <c r="E935">
        <v>-211051</v>
      </c>
      <c r="F935" t="s">
        <v>276</v>
      </c>
      <c r="G935" t="s">
        <v>36</v>
      </c>
      <c r="H935">
        <v>28151</v>
      </c>
      <c r="I935" t="s">
        <v>320</v>
      </c>
    </row>
    <row r="936" spans="1:9" x14ac:dyDescent="0.25">
      <c r="A936">
        <v>70368</v>
      </c>
      <c r="B936" t="s">
        <v>211</v>
      </c>
      <c r="C936" t="s">
        <v>238</v>
      </c>
      <c r="D936">
        <v>12</v>
      </c>
      <c r="E936">
        <v>-211051</v>
      </c>
      <c r="F936" t="s">
        <v>278</v>
      </c>
      <c r="G936" t="s">
        <v>279</v>
      </c>
      <c r="H936">
        <v>122101</v>
      </c>
      <c r="I936" t="s">
        <v>321</v>
      </c>
    </row>
    <row r="937" spans="1:9" x14ac:dyDescent="0.25">
      <c r="A937">
        <v>70369</v>
      </c>
      <c r="B937" t="s">
        <v>213</v>
      </c>
      <c r="C937" t="s">
        <v>238</v>
      </c>
      <c r="D937">
        <v>12</v>
      </c>
      <c r="E937">
        <v>-331245</v>
      </c>
      <c r="F937" t="s">
        <v>276</v>
      </c>
      <c r="G937" t="s">
        <v>35</v>
      </c>
      <c r="H937">
        <v>4419</v>
      </c>
      <c r="I937" t="s">
        <v>315</v>
      </c>
    </row>
    <row r="938" spans="1:9" x14ac:dyDescent="0.25">
      <c r="A938">
        <v>70369</v>
      </c>
      <c r="B938" t="s">
        <v>213</v>
      </c>
      <c r="C938" t="s">
        <v>238</v>
      </c>
      <c r="D938">
        <v>12</v>
      </c>
      <c r="E938">
        <v>-331245</v>
      </c>
      <c r="F938" t="s">
        <v>276</v>
      </c>
      <c r="G938" t="s">
        <v>35</v>
      </c>
      <c r="H938">
        <v>717</v>
      </c>
      <c r="I938" t="s">
        <v>316</v>
      </c>
    </row>
    <row r="939" spans="1:9" x14ac:dyDescent="0.25">
      <c r="A939">
        <v>70369</v>
      </c>
      <c r="B939" t="s">
        <v>213</v>
      </c>
      <c r="C939" t="s">
        <v>238</v>
      </c>
      <c r="D939">
        <v>12</v>
      </c>
      <c r="E939">
        <v>-331245</v>
      </c>
      <c r="F939" t="s">
        <v>276</v>
      </c>
      <c r="G939" t="s">
        <v>35</v>
      </c>
      <c r="H939">
        <v>950</v>
      </c>
      <c r="I939" t="s">
        <v>317</v>
      </c>
    </row>
    <row r="940" spans="1:9" x14ac:dyDescent="0.25">
      <c r="A940">
        <v>70369</v>
      </c>
      <c r="B940" t="s">
        <v>213</v>
      </c>
      <c r="C940" t="s">
        <v>238</v>
      </c>
      <c r="D940">
        <v>12</v>
      </c>
      <c r="E940">
        <v>-331245</v>
      </c>
      <c r="F940" t="s">
        <v>276</v>
      </c>
      <c r="G940" t="s">
        <v>35</v>
      </c>
      <c r="H940">
        <v>1748</v>
      </c>
      <c r="I940" t="s">
        <v>318</v>
      </c>
    </row>
    <row r="941" spans="1:9" x14ac:dyDescent="0.25">
      <c r="A941">
        <v>70369</v>
      </c>
      <c r="B941" t="s">
        <v>213</v>
      </c>
      <c r="C941" t="s">
        <v>238</v>
      </c>
      <c r="D941">
        <v>12</v>
      </c>
      <c r="E941">
        <v>-331245</v>
      </c>
      <c r="F941" t="s">
        <v>276</v>
      </c>
      <c r="G941" t="s">
        <v>29</v>
      </c>
      <c r="H941">
        <v>4980</v>
      </c>
      <c r="I941" t="s">
        <v>319</v>
      </c>
    </row>
    <row r="942" spans="1:9" x14ac:dyDescent="0.25">
      <c r="A942">
        <v>70369</v>
      </c>
      <c r="B942" t="s">
        <v>213</v>
      </c>
      <c r="C942" t="s">
        <v>238</v>
      </c>
      <c r="D942">
        <v>12</v>
      </c>
      <c r="E942">
        <v>-331245</v>
      </c>
      <c r="F942" t="s">
        <v>276</v>
      </c>
      <c r="G942" t="s">
        <v>36</v>
      </c>
      <c r="H942">
        <v>28134</v>
      </c>
      <c r="I942" t="s">
        <v>320</v>
      </c>
    </row>
    <row r="943" spans="1:9" x14ac:dyDescent="0.25">
      <c r="A943">
        <v>70369</v>
      </c>
      <c r="B943" t="s">
        <v>213</v>
      </c>
      <c r="C943" t="s">
        <v>238</v>
      </c>
      <c r="D943">
        <v>12</v>
      </c>
      <c r="E943">
        <v>-331245</v>
      </c>
      <c r="F943" t="s">
        <v>278</v>
      </c>
      <c r="G943" t="s">
        <v>279</v>
      </c>
      <c r="H943">
        <v>76451</v>
      </c>
      <c r="I943" t="s">
        <v>321</v>
      </c>
    </row>
    <row r="944" spans="1:9" x14ac:dyDescent="0.25">
      <c r="A944">
        <v>70369</v>
      </c>
      <c r="B944" t="s">
        <v>213</v>
      </c>
      <c r="C944" t="s">
        <v>238</v>
      </c>
      <c r="D944">
        <v>12</v>
      </c>
      <c r="E944">
        <v>-331245</v>
      </c>
      <c r="F944" t="s">
        <v>276</v>
      </c>
      <c r="G944" t="s">
        <v>33</v>
      </c>
      <c r="H944">
        <v>6580</v>
      </c>
      <c r="I944" t="s">
        <v>277</v>
      </c>
    </row>
    <row r="945" spans="1:9" x14ac:dyDescent="0.25">
      <c r="A945">
        <v>70369</v>
      </c>
      <c r="B945" t="s">
        <v>213</v>
      </c>
      <c r="C945" t="s">
        <v>238</v>
      </c>
      <c r="D945">
        <v>12</v>
      </c>
      <c r="E945">
        <v>-331245</v>
      </c>
      <c r="F945" t="s">
        <v>276</v>
      </c>
      <c r="G945" t="s">
        <v>33</v>
      </c>
      <c r="H945">
        <v>58109</v>
      </c>
      <c r="I945" t="s">
        <v>324</v>
      </c>
    </row>
    <row r="946" spans="1:9" x14ac:dyDescent="0.25">
      <c r="A946">
        <v>70369</v>
      </c>
      <c r="B946" t="s">
        <v>213</v>
      </c>
      <c r="C946" t="s">
        <v>238</v>
      </c>
      <c r="D946">
        <v>12</v>
      </c>
      <c r="E946">
        <v>-331245</v>
      </c>
      <c r="F946" t="s">
        <v>278</v>
      </c>
      <c r="G946" t="s">
        <v>279</v>
      </c>
      <c r="H946">
        <v>975834</v>
      </c>
      <c r="I946" t="s">
        <v>280</v>
      </c>
    </row>
    <row r="947" spans="1:9" x14ac:dyDescent="0.25">
      <c r="A947">
        <v>70369</v>
      </c>
      <c r="B947" t="s">
        <v>213</v>
      </c>
      <c r="C947" t="s">
        <v>238</v>
      </c>
      <c r="D947">
        <v>12</v>
      </c>
      <c r="E947">
        <v>-331245</v>
      </c>
      <c r="F947" t="s">
        <v>278</v>
      </c>
      <c r="G947" t="s">
        <v>281</v>
      </c>
      <c r="H947">
        <v>7721</v>
      </c>
      <c r="I947" t="s">
        <v>282</v>
      </c>
    </row>
    <row r="948" spans="1:9" x14ac:dyDescent="0.25">
      <c r="A948">
        <v>70369</v>
      </c>
      <c r="B948" t="s">
        <v>213</v>
      </c>
      <c r="C948" t="s">
        <v>238</v>
      </c>
      <c r="D948">
        <v>12</v>
      </c>
      <c r="E948">
        <v>-331245</v>
      </c>
      <c r="F948" t="s">
        <v>278</v>
      </c>
      <c r="G948" t="s">
        <v>279</v>
      </c>
      <c r="H948">
        <v>-27670</v>
      </c>
      <c r="I948" t="s">
        <v>283</v>
      </c>
    </row>
    <row r="949" spans="1:9" x14ac:dyDescent="0.25">
      <c r="A949">
        <v>70369</v>
      </c>
      <c r="B949" t="s">
        <v>213</v>
      </c>
      <c r="C949" t="s">
        <v>238</v>
      </c>
      <c r="D949">
        <v>12</v>
      </c>
      <c r="E949">
        <v>-331245</v>
      </c>
      <c r="F949" t="s">
        <v>276</v>
      </c>
      <c r="G949" t="s">
        <v>30</v>
      </c>
      <c r="H949">
        <v>512232</v>
      </c>
      <c r="I949" t="s">
        <v>284</v>
      </c>
    </row>
    <row r="950" spans="1:9" x14ac:dyDescent="0.25">
      <c r="A950">
        <v>70369</v>
      </c>
      <c r="B950" t="s">
        <v>213</v>
      </c>
      <c r="C950" t="s">
        <v>238</v>
      </c>
      <c r="D950">
        <v>12</v>
      </c>
      <c r="E950">
        <v>-331245</v>
      </c>
      <c r="F950" t="s">
        <v>276</v>
      </c>
      <c r="G950" t="s">
        <v>35</v>
      </c>
      <c r="H950">
        <v>9260</v>
      </c>
      <c r="I950" t="s">
        <v>285</v>
      </c>
    </row>
    <row r="951" spans="1:9" x14ac:dyDescent="0.25">
      <c r="A951">
        <v>70369</v>
      </c>
      <c r="B951" t="s">
        <v>213</v>
      </c>
      <c r="C951" t="s">
        <v>238</v>
      </c>
      <c r="D951">
        <v>12</v>
      </c>
      <c r="E951">
        <v>-331245</v>
      </c>
      <c r="F951" t="s">
        <v>276</v>
      </c>
      <c r="G951" t="s">
        <v>31</v>
      </c>
      <c r="H951">
        <v>281587</v>
      </c>
      <c r="I951" t="s">
        <v>286</v>
      </c>
    </row>
    <row r="952" spans="1:9" x14ac:dyDescent="0.25">
      <c r="A952">
        <v>70369</v>
      </c>
      <c r="B952" t="s">
        <v>213</v>
      </c>
      <c r="C952" t="s">
        <v>238</v>
      </c>
      <c r="D952">
        <v>12</v>
      </c>
      <c r="E952">
        <v>-331245</v>
      </c>
      <c r="F952" t="s">
        <v>276</v>
      </c>
      <c r="G952" t="s">
        <v>30</v>
      </c>
      <c r="H952">
        <v>15611</v>
      </c>
      <c r="I952" t="s">
        <v>289</v>
      </c>
    </row>
    <row r="953" spans="1:9" x14ac:dyDescent="0.25">
      <c r="A953">
        <v>70369</v>
      </c>
      <c r="B953" t="s">
        <v>213</v>
      </c>
      <c r="C953" t="s">
        <v>238</v>
      </c>
      <c r="D953">
        <v>12</v>
      </c>
      <c r="E953">
        <v>-331245</v>
      </c>
      <c r="F953" t="s">
        <v>276</v>
      </c>
      <c r="G953" t="s">
        <v>35</v>
      </c>
      <c r="H953">
        <v>3265</v>
      </c>
      <c r="I953" t="s">
        <v>323</v>
      </c>
    </row>
    <row r="954" spans="1:9" x14ac:dyDescent="0.25">
      <c r="A954">
        <v>70369</v>
      </c>
      <c r="B954" t="s">
        <v>213</v>
      </c>
      <c r="C954" t="s">
        <v>238</v>
      </c>
      <c r="D954">
        <v>12</v>
      </c>
      <c r="E954">
        <v>-331245</v>
      </c>
      <c r="F954" t="s">
        <v>276</v>
      </c>
      <c r="G954" t="s">
        <v>35</v>
      </c>
      <c r="H954">
        <v>110</v>
      </c>
      <c r="I954" t="s">
        <v>290</v>
      </c>
    </row>
    <row r="955" spans="1:9" x14ac:dyDescent="0.25">
      <c r="A955">
        <v>70369</v>
      </c>
      <c r="B955" t="s">
        <v>213</v>
      </c>
      <c r="C955" t="s">
        <v>238</v>
      </c>
      <c r="D955">
        <v>12</v>
      </c>
      <c r="E955">
        <v>-331245</v>
      </c>
      <c r="F955" t="s">
        <v>276</v>
      </c>
      <c r="G955" t="s">
        <v>35</v>
      </c>
      <c r="H955">
        <v>3972</v>
      </c>
      <c r="I955" t="s">
        <v>291</v>
      </c>
    </row>
    <row r="956" spans="1:9" x14ac:dyDescent="0.25">
      <c r="A956">
        <v>70369</v>
      </c>
      <c r="B956" t="s">
        <v>213</v>
      </c>
      <c r="C956" t="s">
        <v>238</v>
      </c>
      <c r="D956">
        <v>12</v>
      </c>
      <c r="E956">
        <v>-331245</v>
      </c>
      <c r="F956" t="s">
        <v>276</v>
      </c>
      <c r="G956" t="s">
        <v>35</v>
      </c>
      <c r="H956">
        <v>14834</v>
      </c>
      <c r="I956" t="s">
        <v>301</v>
      </c>
    </row>
    <row r="957" spans="1:9" x14ac:dyDescent="0.25">
      <c r="A957">
        <v>70369</v>
      </c>
      <c r="B957" t="s">
        <v>213</v>
      </c>
      <c r="C957" t="s">
        <v>238</v>
      </c>
      <c r="D957">
        <v>12</v>
      </c>
      <c r="E957">
        <v>-331245</v>
      </c>
      <c r="F957" t="s">
        <v>276</v>
      </c>
      <c r="G957" t="s">
        <v>35</v>
      </c>
      <c r="H957">
        <v>55</v>
      </c>
      <c r="I957" t="s">
        <v>292</v>
      </c>
    </row>
    <row r="958" spans="1:9" x14ac:dyDescent="0.25">
      <c r="A958">
        <v>70369</v>
      </c>
      <c r="B958" t="s">
        <v>213</v>
      </c>
      <c r="C958" t="s">
        <v>238</v>
      </c>
      <c r="D958">
        <v>12</v>
      </c>
      <c r="E958">
        <v>-331245</v>
      </c>
      <c r="F958" t="s">
        <v>276</v>
      </c>
      <c r="G958" t="s">
        <v>35</v>
      </c>
      <c r="H958">
        <v>570</v>
      </c>
      <c r="I958" t="s">
        <v>293</v>
      </c>
    </row>
    <row r="959" spans="1:9" x14ac:dyDescent="0.25">
      <c r="A959">
        <v>70369</v>
      </c>
      <c r="B959" t="s">
        <v>213</v>
      </c>
      <c r="C959" t="s">
        <v>238</v>
      </c>
      <c r="D959">
        <v>12</v>
      </c>
      <c r="E959">
        <v>-331245</v>
      </c>
      <c r="F959" t="s">
        <v>276</v>
      </c>
      <c r="G959" t="s">
        <v>31</v>
      </c>
      <c r="H959">
        <v>21947</v>
      </c>
      <c r="I959" t="s">
        <v>288</v>
      </c>
    </row>
    <row r="960" spans="1:9" x14ac:dyDescent="0.25">
      <c r="A960">
        <v>70369</v>
      </c>
      <c r="B960" t="s">
        <v>213</v>
      </c>
      <c r="C960" t="s">
        <v>238</v>
      </c>
      <c r="D960">
        <v>12</v>
      </c>
      <c r="E960">
        <v>-331245</v>
      </c>
      <c r="F960" t="s">
        <v>276</v>
      </c>
      <c r="G960" t="s">
        <v>37</v>
      </c>
      <c r="H960">
        <v>20511</v>
      </c>
      <c r="I960" t="s">
        <v>294</v>
      </c>
    </row>
    <row r="961" spans="1:9" x14ac:dyDescent="0.25">
      <c r="A961">
        <v>70369</v>
      </c>
      <c r="B961" t="s">
        <v>213</v>
      </c>
      <c r="C961" t="s">
        <v>238</v>
      </c>
      <c r="D961">
        <v>12</v>
      </c>
      <c r="E961">
        <v>-331245</v>
      </c>
      <c r="F961" t="s">
        <v>276</v>
      </c>
      <c r="G961" t="s">
        <v>35</v>
      </c>
      <c r="H961">
        <v>2573</v>
      </c>
      <c r="I961" t="s">
        <v>295</v>
      </c>
    </row>
    <row r="962" spans="1:9" x14ac:dyDescent="0.25">
      <c r="A962">
        <v>70369</v>
      </c>
      <c r="B962" t="s">
        <v>213</v>
      </c>
      <c r="C962" t="s">
        <v>238</v>
      </c>
      <c r="D962">
        <v>12</v>
      </c>
      <c r="E962">
        <v>-331245</v>
      </c>
      <c r="F962" t="s">
        <v>276</v>
      </c>
      <c r="G962" t="s">
        <v>37</v>
      </c>
      <c r="H962">
        <v>10</v>
      </c>
      <c r="I962" t="s">
        <v>325</v>
      </c>
    </row>
    <row r="963" spans="1:9" x14ac:dyDescent="0.25">
      <c r="A963">
        <v>70369</v>
      </c>
      <c r="B963" t="s">
        <v>213</v>
      </c>
      <c r="C963" t="s">
        <v>238</v>
      </c>
      <c r="D963">
        <v>12</v>
      </c>
      <c r="E963">
        <v>-331245</v>
      </c>
      <c r="F963" t="s">
        <v>276</v>
      </c>
      <c r="G963" t="s">
        <v>37</v>
      </c>
      <c r="H963">
        <v>16207</v>
      </c>
      <c r="I963" t="s">
        <v>296</v>
      </c>
    </row>
    <row r="964" spans="1:9" x14ac:dyDescent="0.25">
      <c r="A964">
        <v>70369</v>
      </c>
      <c r="B964" t="s">
        <v>213</v>
      </c>
      <c r="C964" t="s">
        <v>238</v>
      </c>
      <c r="D964">
        <v>12</v>
      </c>
      <c r="E964">
        <v>-331245</v>
      </c>
      <c r="F964" t="s">
        <v>276</v>
      </c>
      <c r="G964" t="s">
        <v>36</v>
      </c>
      <c r="H964">
        <v>27927</v>
      </c>
      <c r="I964" t="s">
        <v>297</v>
      </c>
    </row>
    <row r="965" spans="1:9" x14ac:dyDescent="0.25">
      <c r="A965">
        <v>70369</v>
      </c>
      <c r="B965" t="s">
        <v>213</v>
      </c>
      <c r="C965" t="s">
        <v>238</v>
      </c>
      <c r="D965">
        <v>12</v>
      </c>
      <c r="E965">
        <v>-331245</v>
      </c>
      <c r="F965" t="s">
        <v>278</v>
      </c>
      <c r="G965" t="s">
        <v>299</v>
      </c>
      <c r="H965">
        <v>318</v>
      </c>
      <c r="I965" t="s">
        <v>300</v>
      </c>
    </row>
    <row r="966" spans="1:9" x14ac:dyDescent="0.25">
      <c r="A966">
        <v>70369</v>
      </c>
      <c r="B966" t="s">
        <v>213</v>
      </c>
      <c r="C966" t="s">
        <v>238</v>
      </c>
      <c r="D966">
        <v>12</v>
      </c>
      <c r="E966">
        <v>-331245</v>
      </c>
      <c r="F966" t="s">
        <v>276</v>
      </c>
      <c r="G966" t="s">
        <v>33</v>
      </c>
      <c r="H966">
        <v>19131</v>
      </c>
      <c r="I966" t="s">
        <v>302</v>
      </c>
    </row>
    <row r="967" spans="1:9" x14ac:dyDescent="0.25">
      <c r="A967">
        <v>70369</v>
      </c>
      <c r="B967" t="s">
        <v>213</v>
      </c>
      <c r="C967" t="s">
        <v>238</v>
      </c>
      <c r="D967">
        <v>12</v>
      </c>
      <c r="E967">
        <v>-331245</v>
      </c>
      <c r="F967" t="s">
        <v>276</v>
      </c>
      <c r="G967" t="s">
        <v>29</v>
      </c>
      <c r="H967">
        <v>3371</v>
      </c>
      <c r="I967" t="s">
        <v>303</v>
      </c>
    </row>
    <row r="968" spans="1:9" x14ac:dyDescent="0.25">
      <c r="A968">
        <v>70369</v>
      </c>
      <c r="B968" t="s">
        <v>213</v>
      </c>
      <c r="C968" t="s">
        <v>238</v>
      </c>
      <c r="D968">
        <v>12</v>
      </c>
      <c r="E968">
        <v>-331245</v>
      </c>
      <c r="F968" t="s">
        <v>276</v>
      </c>
      <c r="G968" t="s">
        <v>29</v>
      </c>
      <c r="H968">
        <v>52230</v>
      </c>
      <c r="I968" t="s">
        <v>304</v>
      </c>
    </row>
    <row r="969" spans="1:9" x14ac:dyDescent="0.25">
      <c r="A969">
        <v>70369</v>
      </c>
      <c r="B969" t="s">
        <v>213</v>
      </c>
      <c r="C969" t="s">
        <v>238</v>
      </c>
      <c r="D969">
        <v>12</v>
      </c>
      <c r="E969">
        <v>-331245</v>
      </c>
      <c r="F969" t="s">
        <v>276</v>
      </c>
      <c r="G969" t="s">
        <v>35</v>
      </c>
      <c r="H969">
        <v>76679</v>
      </c>
      <c r="I969" t="s">
        <v>305</v>
      </c>
    </row>
    <row r="970" spans="1:9" x14ac:dyDescent="0.25">
      <c r="A970">
        <v>70369</v>
      </c>
      <c r="B970" t="s">
        <v>213</v>
      </c>
      <c r="C970" t="s">
        <v>238</v>
      </c>
      <c r="D970">
        <v>12</v>
      </c>
      <c r="E970">
        <v>-331245</v>
      </c>
      <c r="F970" t="s">
        <v>276</v>
      </c>
      <c r="G970" t="s">
        <v>29</v>
      </c>
      <c r="H970">
        <v>5496</v>
      </c>
      <c r="I970" t="s">
        <v>306</v>
      </c>
    </row>
    <row r="971" spans="1:9" x14ac:dyDescent="0.25">
      <c r="A971">
        <v>70369</v>
      </c>
      <c r="B971" t="s">
        <v>213</v>
      </c>
      <c r="C971" t="s">
        <v>238</v>
      </c>
      <c r="D971">
        <v>12</v>
      </c>
      <c r="E971">
        <v>-331245</v>
      </c>
      <c r="F971" t="s">
        <v>276</v>
      </c>
      <c r="G971" t="s">
        <v>29</v>
      </c>
      <c r="H971">
        <v>31860</v>
      </c>
      <c r="I971" t="s">
        <v>307</v>
      </c>
    </row>
    <row r="972" spans="1:9" x14ac:dyDescent="0.25">
      <c r="A972">
        <v>70369</v>
      </c>
      <c r="B972" t="s">
        <v>213</v>
      </c>
      <c r="C972" t="s">
        <v>238</v>
      </c>
      <c r="D972">
        <v>12</v>
      </c>
      <c r="E972">
        <v>-331245</v>
      </c>
      <c r="F972" t="s">
        <v>276</v>
      </c>
      <c r="G972" t="s">
        <v>29</v>
      </c>
      <c r="H972">
        <v>2122</v>
      </c>
      <c r="I972" t="s">
        <v>308</v>
      </c>
    </row>
    <row r="973" spans="1:9" x14ac:dyDescent="0.25">
      <c r="A973">
        <v>70369</v>
      </c>
      <c r="B973" t="s">
        <v>213</v>
      </c>
      <c r="C973" t="s">
        <v>238</v>
      </c>
      <c r="D973">
        <v>12</v>
      </c>
      <c r="E973">
        <v>-331245</v>
      </c>
      <c r="F973" t="s">
        <v>276</v>
      </c>
      <c r="G973" t="s">
        <v>34</v>
      </c>
      <c r="H973">
        <v>1050</v>
      </c>
      <c r="I973" t="s">
        <v>309</v>
      </c>
    </row>
    <row r="974" spans="1:9" x14ac:dyDescent="0.25">
      <c r="A974">
        <v>70369</v>
      </c>
      <c r="B974" t="s">
        <v>213</v>
      </c>
      <c r="C974" t="s">
        <v>238</v>
      </c>
      <c r="D974">
        <v>12</v>
      </c>
      <c r="E974">
        <v>-331245</v>
      </c>
      <c r="F974" t="s">
        <v>276</v>
      </c>
      <c r="G974" t="s">
        <v>29</v>
      </c>
      <c r="H974">
        <v>35815</v>
      </c>
      <c r="I974" t="s">
        <v>310</v>
      </c>
    </row>
    <row r="975" spans="1:9" x14ac:dyDescent="0.25">
      <c r="A975">
        <v>70369</v>
      </c>
      <c r="B975" t="s">
        <v>213</v>
      </c>
      <c r="C975" t="s">
        <v>238</v>
      </c>
      <c r="D975">
        <v>12</v>
      </c>
      <c r="E975">
        <v>-331245</v>
      </c>
      <c r="F975" t="s">
        <v>276</v>
      </c>
      <c r="G975" t="s">
        <v>34</v>
      </c>
      <c r="H975">
        <v>13950</v>
      </c>
      <c r="I975" t="s">
        <v>311</v>
      </c>
    </row>
    <row r="976" spans="1:9" x14ac:dyDescent="0.25">
      <c r="A976">
        <v>70369</v>
      </c>
      <c r="B976" t="s">
        <v>213</v>
      </c>
      <c r="C976" t="s">
        <v>238</v>
      </c>
      <c r="D976">
        <v>12</v>
      </c>
      <c r="E976">
        <v>-331245</v>
      </c>
      <c r="F976" t="s">
        <v>276</v>
      </c>
      <c r="G976" t="s">
        <v>29</v>
      </c>
      <c r="H976">
        <v>7560</v>
      </c>
      <c r="I976" t="s">
        <v>312</v>
      </c>
    </row>
    <row r="977" spans="1:9" x14ac:dyDescent="0.25">
      <c r="A977">
        <v>70369</v>
      </c>
      <c r="B977" t="s">
        <v>213</v>
      </c>
      <c r="C977" t="s">
        <v>238</v>
      </c>
      <c r="D977">
        <v>12</v>
      </c>
      <c r="E977">
        <v>-331245</v>
      </c>
      <c r="F977" t="s">
        <v>276</v>
      </c>
      <c r="G977" t="s">
        <v>32</v>
      </c>
      <c r="H977">
        <v>65772</v>
      </c>
      <c r="I977" t="s">
        <v>313</v>
      </c>
    </row>
    <row r="978" spans="1:9" x14ac:dyDescent="0.25">
      <c r="A978">
        <v>70369</v>
      </c>
      <c r="B978" t="s">
        <v>213</v>
      </c>
      <c r="C978" t="s">
        <v>238</v>
      </c>
      <c r="D978">
        <v>12</v>
      </c>
      <c r="E978">
        <v>-331245</v>
      </c>
      <c r="F978" t="s">
        <v>276</v>
      </c>
      <c r="G978" t="s">
        <v>29</v>
      </c>
      <c r="H978">
        <v>12555</v>
      </c>
      <c r="I978" t="s">
        <v>314</v>
      </c>
    </row>
    <row r="979" spans="1:9" x14ac:dyDescent="0.25">
      <c r="A979">
        <v>70370</v>
      </c>
      <c r="B979" t="s">
        <v>215</v>
      </c>
      <c r="C979" t="s">
        <v>238</v>
      </c>
      <c r="D979">
        <v>12</v>
      </c>
      <c r="E979">
        <v>-208576</v>
      </c>
      <c r="F979" t="s">
        <v>276</v>
      </c>
      <c r="G979" t="s">
        <v>33</v>
      </c>
      <c r="H979">
        <v>63690</v>
      </c>
      <c r="I979" t="s">
        <v>277</v>
      </c>
    </row>
    <row r="980" spans="1:9" x14ac:dyDescent="0.25">
      <c r="A980">
        <v>70370</v>
      </c>
      <c r="B980" t="s">
        <v>215</v>
      </c>
      <c r="C980" t="s">
        <v>238</v>
      </c>
      <c r="D980">
        <v>12</v>
      </c>
      <c r="E980">
        <v>-208576</v>
      </c>
      <c r="F980" t="s">
        <v>278</v>
      </c>
      <c r="G980" t="s">
        <v>279</v>
      </c>
      <c r="H980">
        <v>438362</v>
      </c>
      <c r="I980" t="s">
        <v>280</v>
      </c>
    </row>
    <row r="981" spans="1:9" x14ac:dyDescent="0.25">
      <c r="A981">
        <v>70370</v>
      </c>
      <c r="B981" t="s">
        <v>215</v>
      </c>
      <c r="C981" t="s">
        <v>238</v>
      </c>
      <c r="D981">
        <v>12</v>
      </c>
      <c r="E981">
        <v>-208576</v>
      </c>
      <c r="F981" t="s">
        <v>278</v>
      </c>
      <c r="G981" t="s">
        <v>281</v>
      </c>
      <c r="H981">
        <v>20553</v>
      </c>
      <c r="I981" t="s">
        <v>282</v>
      </c>
    </row>
    <row r="982" spans="1:9" x14ac:dyDescent="0.25">
      <c r="A982">
        <v>70370</v>
      </c>
      <c r="B982" t="s">
        <v>215</v>
      </c>
      <c r="C982" t="s">
        <v>238</v>
      </c>
      <c r="D982">
        <v>12</v>
      </c>
      <c r="E982">
        <v>-208576</v>
      </c>
      <c r="F982" t="s">
        <v>278</v>
      </c>
      <c r="G982" t="s">
        <v>279</v>
      </c>
      <c r="H982">
        <v>-18013</v>
      </c>
      <c r="I982" t="s">
        <v>283</v>
      </c>
    </row>
    <row r="983" spans="1:9" x14ac:dyDescent="0.25">
      <c r="A983">
        <v>70370</v>
      </c>
      <c r="B983" t="s">
        <v>215</v>
      </c>
      <c r="C983" t="s">
        <v>238</v>
      </c>
      <c r="D983">
        <v>12</v>
      </c>
      <c r="E983">
        <v>-208576</v>
      </c>
      <c r="F983" t="s">
        <v>276</v>
      </c>
      <c r="G983" t="s">
        <v>30</v>
      </c>
      <c r="H983">
        <v>294617</v>
      </c>
      <c r="I983" t="s">
        <v>284</v>
      </c>
    </row>
    <row r="984" spans="1:9" x14ac:dyDescent="0.25">
      <c r="A984">
        <v>70370</v>
      </c>
      <c r="B984" t="s">
        <v>215</v>
      </c>
      <c r="C984" t="s">
        <v>238</v>
      </c>
      <c r="D984">
        <v>12</v>
      </c>
      <c r="E984">
        <v>-208576</v>
      </c>
      <c r="F984" t="s">
        <v>276</v>
      </c>
      <c r="G984" t="s">
        <v>35</v>
      </c>
      <c r="H984">
        <v>11170</v>
      </c>
      <c r="I984" t="s">
        <v>285</v>
      </c>
    </row>
    <row r="985" spans="1:9" x14ac:dyDescent="0.25">
      <c r="A985">
        <v>70370</v>
      </c>
      <c r="B985" t="s">
        <v>215</v>
      </c>
      <c r="C985" t="s">
        <v>238</v>
      </c>
      <c r="D985">
        <v>12</v>
      </c>
      <c r="E985">
        <v>-208576</v>
      </c>
      <c r="F985" t="s">
        <v>276</v>
      </c>
      <c r="G985" t="s">
        <v>31</v>
      </c>
      <c r="H985">
        <v>163192</v>
      </c>
      <c r="I985" t="s">
        <v>286</v>
      </c>
    </row>
    <row r="986" spans="1:9" x14ac:dyDescent="0.25">
      <c r="A986">
        <v>70370</v>
      </c>
      <c r="B986" t="s">
        <v>215</v>
      </c>
      <c r="C986" t="s">
        <v>238</v>
      </c>
      <c r="D986">
        <v>12</v>
      </c>
      <c r="E986">
        <v>-208576</v>
      </c>
      <c r="F986" t="s">
        <v>276</v>
      </c>
      <c r="G986" t="s">
        <v>33</v>
      </c>
      <c r="H986">
        <v>3559</v>
      </c>
      <c r="I986" t="s">
        <v>322</v>
      </c>
    </row>
    <row r="987" spans="1:9" x14ac:dyDescent="0.25">
      <c r="A987">
        <v>70370</v>
      </c>
      <c r="B987" t="s">
        <v>215</v>
      </c>
      <c r="C987" t="s">
        <v>238</v>
      </c>
      <c r="D987">
        <v>12</v>
      </c>
      <c r="E987">
        <v>-208576</v>
      </c>
      <c r="F987" t="s">
        <v>276</v>
      </c>
      <c r="G987" t="s">
        <v>31</v>
      </c>
      <c r="H987">
        <v>3396</v>
      </c>
      <c r="I987" t="s">
        <v>288</v>
      </c>
    </row>
    <row r="988" spans="1:9" x14ac:dyDescent="0.25">
      <c r="A988">
        <v>70370</v>
      </c>
      <c r="B988" t="s">
        <v>215</v>
      </c>
      <c r="C988" t="s">
        <v>238</v>
      </c>
      <c r="D988">
        <v>12</v>
      </c>
      <c r="E988">
        <v>-208576</v>
      </c>
      <c r="F988" t="s">
        <v>276</v>
      </c>
      <c r="G988" t="s">
        <v>30</v>
      </c>
      <c r="H988">
        <v>14014</v>
      </c>
      <c r="I988" t="s">
        <v>289</v>
      </c>
    </row>
    <row r="989" spans="1:9" x14ac:dyDescent="0.25">
      <c r="A989">
        <v>70370</v>
      </c>
      <c r="B989" t="s">
        <v>215</v>
      </c>
      <c r="C989" t="s">
        <v>238</v>
      </c>
      <c r="D989">
        <v>12</v>
      </c>
      <c r="E989">
        <v>-208576</v>
      </c>
      <c r="F989" t="s">
        <v>276</v>
      </c>
      <c r="G989" t="s">
        <v>35</v>
      </c>
      <c r="H989">
        <v>10639</v>
      </c>
      <c r="I989" t="s">
        <v>323</v>
      </c>
    </row>
    <row r="990" spans="1:9" x14ac:dyDescent="0.25">
      <c r="A990">
        <v>70370</v>
      </c>
      <c r="B990" t="s">
        <v>215</v>
      </c>
      <c r="C990" t="s">
        <v>238</v>
      </c>
      <c r="D990">
        <v>12</v>
      </c>
      <c r="E990">
        <v>-208576</v>
      </c>
      <c r="F990" t="s">
        <v>276</v>
      </c>
      <c r="G990" t="s">
        <v>35</v>
      </c>
      <c r="H990">
        <v>237</v>
      </c>
      <c r="I990" t="s">
        <v>290</v>
      </c>
    </row>
    <row r="991" spans="1:9" x14ac:dyDescent="0.25">
      <c r="A991">
        <v>70370</v>
      </c>
      <c r="B991" t="s">
        <v>215</v>
      </c>
      <c r="C991" t="s">
        <v>238</v>
      </c>
      <c r="D991">
        <v>12</v>
      </c>
      <c r="E991">
        <v>-208576</v>
      </c>
      <c r="F991" t="s">
        <v>276</v>
      </c>
      <c r="G991" t="s">
        <v>35</v>
      </c>
      <c r="H991">
        <v>24400</v>
      </c>
      <c r="I991" t="s">
        <v>291</v>
      </c>
    </row>
    <row r="992" spans="1:9" x14ac:dyDescent="0.25">
      <c r="A992">
        <v>70370</v>
      </c>
      <c r="B992" t="s">
        <v>215</v>
      </c>
      <c r="C992" t="s">
        <v>238</v>
      </c>
      <c r="D992">
        <v>12</v>
      </c>
      <c r="E992">
        <v>-208576</v>
      </c>
      <c r="F992" t="s">
        <v>276</v>
      </c>
      <c r="G992" t="s">
        <v>35</v>
      </c>
      <c r="H992">
        <v>4357</v>
      </c>
      <c r="I992" t="s">
        <v>301</v>
      </c>
    </row>
    <row r="993" spans="1:9" x14ac:dyDescent="0.25">
      <c r="A993">
        <v>70370</v>
      </c>
      <c r="B993" t="s">
        <v>215</v>
      </c>
      <c r="C993" t="s">
        <v>238</v>
      </c>
      <c r="D993">
        <v>12</v>
      </c>
      <c r="E993">
        <v>-208576</v>
      </c>
      <c r="F993" t="s">
        <v>276</v>
      </c>
      <c r="G993" t="s">
        <v>35</v>
      </c>
      <c r="H993">
        <v>354</v>
      </c>
      <c r="I993" t="s">
        <v>292</v>
      </c>
    </row>
    <row r="994" spans="1:9" x14ac:dyDescent="0.25">
      <c r="A994">
        <v>70370</v>
      </c>
      <c r="B994" t="s">
        <v>215</v>
      </c>
      <c r="C994" t="s">
        <v>238</v>
      </c>
      <c r="D994">
        <v>12</v>
      </c>
      <c r="E994">
        <v>-208576</v>
      </c>
      <c r="F994" t="s">
        <v>276</v>
      </c>
      <c r="G994" t="s">
        <v>34</v>
      </c>
      <c r="H994">
        <v>8877</v>
      </c>
      <c r="I994" t="s">
        <v>309</v>
      </c>
    </row>
    <row r="995" spans="1:9" x14ac:dyDescent="0.25">
      <c r="A995">
        <v>70370</v>
      </c>
      <c r="B995" t="s">
        <v>215</v>
      </c>
      <c r="C995" t="s">
        <v>238</v>
      </c>
      <c r="D995">
        <v>12</v>
      </c>
      <c r="E995">
        <v>-208576</v>
      </c>
      <c r="F995" t="s">
        <v>276</v>
      </c>
      <c r="G995" t="s">
        <v>29</v>
      </c>
      <c r="H995">
        <v>32510</v>
      </c>
      <c r="I995" t="s">
        <v>310</v>
      </c>
    </row>
    <row r="996" spans="1:9" x14ac:dyDescent="0.25">
      <c r="A996">
        <v>70370</v>
      </c>
      <c r="B996" t="s">
        <v>215</v>
      </c>
      <c r="C996" t="s">
        <v>238</v>
      </c>
      <c r="D996">
        <v>12</v>
      </c>
      <c r="E996">
        <v>-208576</v>
      </c>
      <c r="F996" t="s">
        <v>276</v>
      </c>
      <c r="G996" t="s">
        <v>34</v>
      </c>
      <c r="H996">
        <v>9825</v>
      </c>
      <c r="I996" t="s">
        <v>311</v>
      </c>
    </row>
    <row r="997" spans="1:9" x14ac:dyDescent="0.25">
      <c r="A997">
        <v>70370</v>
      </c>
      <c r="B997" t="s">
        <v>215</v>
      </c>
      <c r="C997" t="s">
        <v>238</v>
      </c>
      <c r="D997">
        <v>12</v>
      </c>
      <c r="E997">
        <v>-208576</v>
      </c>
      <c r="F997" t="s">
        <v>276</v>
      </c>
      <c r="G997" t="s">
        <v>29</v>
      </c>
      <c r="H997">
        <v>4482</v>
      </c>
      <c r="I997" t="s">
        <v>312</v>
      </c>
    </row>
    <row r="998" spans="1:9" x14ac:dyDescent="0.25">
      <c r="A998">
        <v>70370</v>
      </c>
      <c r="B998" t="s">
        <v>215</v>
      </c>
      <c r="C998" t="s">
        <v>238</v>
      </c>
      <c r="D998">
        <v>12</v>
      </c>
      <c r="E998">
        <v>-208576</v>
      </c>
      <c r="F998" t="s">
        <v>276</v>
      </c>
      <c r="G998" t="s">
        <v>32</v>
      </c>
      <c r="H998">
        <v>43177</v>
      </c>
      <c r="I998" t="s">
        <v>313</v>
      </c>
    </row>
    <row r="999" spans="1:9" x14ac:dyDescent="0.25">
      <c r="A999">
        <v>70370</v>
      </c>
      <c r="B999" t="s">
        <v>215</v>
      </c>
      <c r="C999" t="s">
        <v>238</v>
      </c>
      <c r="D999">
        <v>12</v>
      </c>
      <c r="E999">
        <v>-208576</v>
      </c>
      <c r="F999" t="s">
        <v>276</v>
      </c>
      <c r="G999" t="s">
        <v>29</v>
      </c>
      <c r="H999">
        <v>9853</v>
      </c>
      <c r="I999" t="s">
        <v>314</v>
      </c>
    </row>
    <row r="1000" spans="1:9" x14ac:dyDescent="0.25">
      <c r="A1000">
        <v>70370</v>
      </c>
      <c r="B1000" t="s">
        <v>215</v>
      </c>
      <c r="C1000" t="s">
        <v>238</v>
      </c>
      <c r="D1000">
        <v>12</v>
      </c>
      <c r="E1000">
        <v>-208576</v>
      </c>
      <c r="F1000" t="s">
        <v>276</v>
      </c>
      <c r="G1000" t="s">
        <v>35</v>
      </c>
      <c r="H1000">
        <v>3732</v>
      </c>
      <c r="I1000" t="s">
        <v>315</v>
      </c>
    </row>
    <row r="1001" spans="1:9" x14ac:dyDescent="0.25">
      <c r="A1001">
        <v>70370</v>
      </c>
      <c r="B1001" t="s">
        <v>215</v>
      </c>
      <c r="C1001" t="s">
        <v>238</v>
      </c>
      <c r="D1001">
        <v>12</v>
      </c>
      <c r="E1001">
        <v>-208576</v>
      </c>
      <c r="F1001" t="s">
        <v>276</v>
      </c>
      <c r="G1001" t="s">
        <v>35</v>
      </c>
      <c r="H1001">
        <v>949</v>
      </c>
      <c r="I1001" t="s">
        <v>316</v>
      </c>
    </row>
    <row r="1002" spans="1:9" x14ac:dyDescent="0.25">
      <c r="A1002">
        <v>70370</v>
      </c>
      <c r="B1002" t="s">
        <v>215</v>
      </c>
      <c r="C1002" t="s">
        <v>238</v>
      </c>
      <c r="D1002">
        <v>12</v>
      </c>
      <c r="E1002">
        <v>-208576</v>
      </c>
      <c r="F1002" t="s">
        <v>276</v>
      </c>
      <c r="G1002" t="s">
        <v>35</v>
      </c>
      <c r="H1002">
        <v>2123</v>
      </c>
      <c r="I1002" t="s">
        <v>317</v>
      </c>
    </row>
    <row r="1003" spans="1:9" x14ac:dyDescent="0.25">
      <c r="A1003">
        <v>70370</v>
      </c>
      <c r="B1003" t="s">
        <v>215</v>
      </c>
      <c r="C1003" t="s">
        <v>238</v>
      </c>
      <c r="D1003">
        <v>12</v>
      </c>
      <c r="E1003">
        <v>-208576</v>
      </c>
      <c r="F1003" t="s">
        <v>276</v>
      </c>
      <c r="G1003" t="s">
        <v>29</v>
      </c>
      <c r="H1003">
        <v>6646</v>
      </c>
      <c r="I1003" t="s">
        <v>308</v>
      </c>
    </row>
    <row r="1004" spans="1:9" x14ac:dyDescent="0.25">
      <c r="A1004">
        <v>70370</v>
      </c>
      <c r="B1004" t="s">
        <v>215</v>
      </c>
      <c r="C1004" t="s">
        <v>238</v>
      </c>
      <c r="D1004">
        <v>12</v>
      </c>
      <c r="E1004">
        <v>-208576</v>
      </c>
      <c r="F1004" t="s">
        <v>276</v>
      </c>
      <c r="G1004" t="s">
        <v>35</v>
      </c>
      <c r="H1004">
        <v>5216</v>
      </c>
      <c r="I1004" t="s">
        <v>318</v>
      </c>
    </row>
    <row r="1005" spans="1:9" x14ac:dyDescent="0.25">
      <c r="A1005">
        <v>70370</v>
      </c>
      <c r="B1005" t="s">
        <v>215</v>
      </c>
      <c r="C1005" t="s">
        <v>238</v>
      </c>
      <c r="D1005">
        <v>12</v>
      </c>
      <c r="E1005">
        <v>-208576</v>
      </c>
      <c r="F1005" t="s">
        <v>276</v>
      </c>
      <c r="G1005" t="s">
        <v>35</v>
      </c>
      <c r="H1005">
        <v>23061</v>
      </c>
      <c r="I1005" t="s">
        <v>328</v>
      </c>
    </row>
    <row r="1006" spans="1:9" x14ac:dyDescent="0.25">
      <c r="A1006">
        <v>70370</v>
      </c>
      <c r="B1006" t="s">
        <v>215</v>
      </c>
      <c r="C1006" t="s">
        <v>238</v>
      </c>
      <c r="D1006">
        <v>12</v>
      </c>
      <c r="E1006">
        <v>-208576</v>
      </c>
      <c r="F1006" t="s">
        <v>276</v>
      </c>
      <c r="G1006" t="s">
        <v>29</v>
      </c>
      <c r="H1006">
        <v>12828</v>
      </c>
      <c r="I1006" t="s">
        <v>319</v>
      </c>
    </row>
    <row r="1007" spans="1:9" x14ac:dyDescent="0.25">
      <c r="A1007">
        <v>70370</v>
      </c>
      <c r="B1007" t="s">
        <v>215</v>
      </c>
      <c r="C1007" t="s">
        <v>238</v>
      </c>
      <c r="D1007">
        <v>12</v>
      </c>
      <c r="E1007">
        <v>-208576</v>
      </c>
      <c r="F1007" t="s">
        <v>276</v>
      </c>
      <c r="G1007" t="s">
        <v>36</v>
      </c>
      <c r="H1007">
        <v>24611</v>
      </c>
      <c r="I1007" t="s">
        <v>320</v>
      </c>
    </row>
    <row r="1008" spans="1:9" x14ac:dyDescent="0.25">
      <c r="A1008">
        <v>70370</v>
      </c>
      <c r="B1008" t="s">
        <v>215</v>
      </c>
      <c r="C1008" t="s">
        <v>238</v>
      </c>
      <c r="D1008">
        <v>12</v>
      </c>
      <c r="E1008">
        <v>-208576</v>
      </c>
      <c r="F1008" t="s">
        <v>278</v>
      </c>
      <c r="G1008" t="s">
        <v>279</v>
      </c>
      <c r="H1008">
        <v>468652</v>
      </c>
      <c r="I1008" t="s">
        <v>321</v>
      </c>
    </row>
    <row r="1009" spans="1:9" x14ac:dyDescent="0.25">
      <c r="A1009">
        <v>70370</v>
      </c>
      <c r="B1009" t="s">
        <v>215</v>
      </c>
      <c r="C1009" t="s">
        <v>238</v>
      </c>
      <c r="D1009">
        <v>12</v>
      </c>
      <c r="E1009">
        <v>-208576</v>
      </c>
      <c r="F1009" t="s">
        <v>276</v>
      </c>
      <c r="G1009" t="s">
        <v>35</v>
      </c>
      <c r="H1009">
        <v>275</v>
      </c>
      <c r="I1009" t="s">
        <v>293</v>
      </c>
    </row>
    <row r="1010" spans="1:9" x14ac:dyDescent="0.25">
      <c r="A1010">
        <v>70370</v>
      </c>
      <c r="B1010" t="s">
        <v>215</v>
      </c>
      <c r="C1010" t="s">
        <v>238</v>
      </c>
      <c r="D1010">
        <v>12</v>
      </c>
      <c r="E1010">
        <v>-208576</v>
      </c>
      <c r="F1010" t="s">
        <v>276</v>
      </c>
      <c r="G1010" t="s">
        <v>37</v>
      </c>
      <c r="H1010">
        <v>19328</v>
      </c>
      <c r="I1010" t="s">
        <v>294</v>
      </c>
    </row>
    <row r="1011" spans="1:9" x14ac:dyDescent="0.25">
      <c r="A1011">
        <v>70370</v>
      </c>
      <c r="B1011" t="s">
        <v>215</v>
      </c>
      <c r="C1011" t="s">
        <v>238</v>
      </c>
      <c r="D1011">
        <v>12</v>
      </c>
      <c r="E1011">
        <v>-208576</v>
      </c>
      <c r="F1011" t="s">
        <v>276</v>
      </c>
      <c r="G1011" t="s">
        <v>35</v>
      </c>
      <c r="H1011">
        <v>5763</v>
      </c>
      <c r="I1011" t="s">
        <v>295</v>
      </c>
    </row>
    <row r="1012" spans="1:9" x14ac:dyDescent="0.25">
      <c r="A1012">
        <v>70370</v>
      </c>
      <c r="B1012" t="s">
        <v>215</v>
      </c>
      <c r="C1012" t="s">
        <v>238</v>
      </c>
      <c r="D1012">
        <v>12</v>
      </c>
      <c r="E1012">
        <v>-208576</v>
      </c>
      <c r="F1012" t="s">
        <v>276</v>
      </c>
      <c r="G1012" t="s">
        <v>37</v>
      </c>
      <c r="H1012">
        <v>43901</v>
      </c>
      <c r="I1012" t="s">
        <v>296</v>
      </c>
    </row>
    <row r="1013" spans="1:9" x14ac:dyDescent="0.25">
      <c r="A1013">
        <v>70370</v>
      </c>
      <c r="B1013" t="s">
        <v>215</v>
      </c>
      <c r="C1013" t="s">
        <v>238</v>
      </c>
      <c r="D1013">
        <v>12</v>
      </c>
      <c r="E1013">
        <v>-208576</v>
      </c>
      <c r="F1013" t="s">
        <v>276</v>
      </c>
      <c r="G1013" t="s">
        <v>36</v>
      </c>
      <c r="H1013">
        <v>73012</v>
      </c>
      <c r="I1013" t="s">
        <v>297</v>
      </c>
    </row>
    <row r="1014" spans="1:9" x14ac:dyDescent="0.25">
      <c r="A1014">
        <v>70370</v>
      </c>
      <c r="B1014" t="s">
        <v>215</v>
      </c>
      <c r="C1014" t="s">
        <v>238</v>
      </c>
      <c r="D1014">
        <v>12</v>
      </c>
      <c r="E1014">
        <v>-208576</v>
      </c>
      <c r="F1014" t="s">
        <v>278</v>
      </c>
      <c r="G1014" t="s">
        <v>299</v>
      </c>
      <c r="H1014">
        <v>70</v>
      </c>
      <c r="I1014" t="s">
        <v>300</v>
      </c>
    </row>
    <row r="1015" spans="1:9" x14ac:dyDescent="0.25">
      <c r="A1015">
        <v>70370</v>
      </c>
      <c r="B1015" t="s">
        <v>215</v>
      </c>
      <c r="C1015" t="s">
        <v>238</v>
      </c>
      <c r="D1015">
        <v>12</v>
      </c>
      <c r="E1015">
        <v>-208576</v>
      </c>
      <c r="F1015" t="s">
        <v>276</v>
      </c>
      <c r="G1015" t="s">
        <v>33</v>
      </c>
      <c r="H1015">
        <v>37030</v>
      </c>
      <c r="I1015" t="s">
        <v>302</v>
      </c>
    </row>
    <row r="1016" spans="1:9" x14ac:dyDescent="0.25">
      <c r="A1016">
        <v>70370</v>
      </c>
      <c r="B1016" t="s">
        <v>215</v>
      </c>
      <c r="C1016" t="s">
        <v>238</v>
      </c>
      <c r="D1016">
        <v>12</v>
      </c>
      <c r="E1016">
        <v>-208576</v>
      </c>
      <c r="F1016" t="s">
        <v>276</v>
      </c>
      <c r="G1016" t="s">
        <v>29</v>
      </c>
      <c r="H1016">
        <v>63</v>
      </c>
      <c r="I1016" t="s">
        <v>303</v>
      </c>
    </row>
    <row r="1017" spans="1:9" x14ac:dyDescent="0.25">
      <c r="A1017">
        <v>70370</v>
      </c>
      <c r="B1017" t="s">
        <v>215</v>
      </c>
      <c r="C1017" t="s">
        <v>238</v>
      </c>
      <c r="D1017">
        <v>12</v>
      </c>
      <c r="E1017">
        <v>-208576</v>
      </c>
      <c r="F1017" t="s">
        <v>276</v>
      </c>
      <c r="G1017" t="s">
        <v>29</v>
      </c>
      <c r="H1017">
        <v>80142</v>
      </c>
      <c r="I1017" t="s">
        <v>304</v>
      </c>
    </row>
    <row r="1018" spans="1:9" x14ac:dyDescent="0.25">
      <c r="A1018">
        <v>70370</v>
      </c>
      <c r="B1018" t="s">
        <v>215</v>
      </c>
      <c r="C1018" t="s">
        <v>238</v>
      </c>
      <c r="D1018">
        <v>12</v>
      </c>
      <c r="E1018">
        <v>-208576</v>
      </c>
      <c r="F1018" t="s">
        <v>276</v>
      </c>
      <c r="G1018" t="s">
        <v>35</v>
      </c>
      <c r="H1018">
        <v>45206</v>
      </c>
      <c r="I1018" t="s">
        <v>305</v>
      </c>
    </row>
    <row r="1019" spans="1:9" x14ac:dyDescent="0.25">
      <c r="A1019">
        <v>70370</v>
      </c>
      <c r="B1019" t="s">
        <v>215</v>
      </c>
      <c r="C1019" t="s">
        <v>238</v>
      </c>
      <c r="D1019">
        <v>12</v>
      </c>
      <c r="E1019">
        <v>-208576</v>
      </c>
      <c r="F1019" t="s">
        <v>276</v>
      </c>
      <c r="G1019" t="s">
        <v>29</v>
      </c>
      <c r="H1019">
        <v>5167</v>
      </c>
      <c r="I1019" t="s">
        <v>306</v>
      </c>
    </row>
    <row r="1020" spans="1:9" x14ac:dyDescent="0.25">
      <c r="A1020">
        <v>70370</v>
      </c>
      <c r="B1020" t="s">
        <v>215</v>
      </c>
      <c r="C1020" t="s">
        <v>238</v>
      </c>
      <c r="D1020">
        <v>12</v>
      </c>
      <c r="E1020">
        <v>-208576</v>
      </c>
      <c r="F1020" t="s">
        <v>276</v>
      </c>
      <c r="G1020" t="s">
        <v>29</v>
      </c>
      <c r="H1020">
        <v>26798</v>
      </c>
      <c r="I1020" t="s">
        <v>307</v>
      </c>
    </row>
    <row r="1021" spans="1:9" x14ac:dyDescent="0.25">
      <c r="A1021">
        <v>70371</v>
      </c>
      <c r="B1021" t="s">
        <v>217</v>
      </c>
      <c r="C1021" t="s">
        <v>238</v>
      </c>
      <c r="D1021">
        <v>12</v>
      </c>
      <c r="E1021">
        <v>-173115</v>
      </c>
      <c r="F1021" t="s">
        <v>276</v>
      </c>
      <c r="G1021" t="s">
        <v>33</v>
      </c>
      <c r="H1021">
        <v>5180</v>
      </c>
      <c r="I1021" t="s">
        <v>277</v>
      </c>
    </row>
    <row r="1022" spans="1:9" x14ac:dyDescent="0.25">
      <c r="A1022">
        <v>70371</v>
      </c>
      <c r="B1022" t="s">
        <v>217</v>
      </c>
      <c r="C1022" t="s">
        <v>238</v>
      </c>
      <c r="D1022">
        <v>12</v>
      </c>
      <c r="E1022">
        <v>-173115</v>
      </c>
      <c r="F1022" t="s">
        <v>276</v>
      </c>
      <c r="G1022" t="s">
        <v>33</v>
      </c>
      <c r="H1022">
        <v>45928</v>
      </c>
      <c r="I1022" t="s">
        <v>324</v>
      </c>
    </row>
    <row r="1023" spans="1:9" x14ac:dyDescent="0.25">
      <c r="A1023">
        <v>70371</v>
      </c>
      <c r="B1023" t="s">
        <v>217</v>
      </c>
      <c r="C1023" t="s">
        <v>238</v>
      </c>
      <c r="D1023">
        <v>12</v>
      </c>
      <c r="E1023">
        <v>-173115</v>
      </c>
      <c r="F1023" t="s">
        <v>278</v>
      </c>
      <c r="G1023" t="s">
        <v>279</v>
      </c>
      <c r="H1023">
        <v>850545</v>
      </c>
      <c r="I1023" t="s">
        <v>280</v>
      </c>
    </row>
    <row r="1024" spans="1:9" x14ac:dyDescent="0.25">
      <c r="A1024">
        <v>70371</v>
      </c>
      <c r="B1024" t="s">
        <v>217</v>
      </c>
      <c r="C1024" t="s">
        <v>238</v>
      </c>
      <c r="D1024">
        <v>12</v>
      </c>
      <c r="E1024">
        <v>-173115</v>
      </c>
      <c r="F1024" t="s">
        <v>278</v>
      </c>
      <c r="G1024" t="s">
        <v>281</v>
      </c>
      <c r="H1024">
        <v>16927</v>
      </c>
      <c r="I1024" t="s">
        <v>282</v>
      </c>
    </row>
    <row r="1025" spans="1:9" x14ac:dyDescent="0.25">
      <c r="A1025">
        <v>70371</v>
      </c>
      <c r="B1025" t="s">
        <v>217</v>
      </c>
      <c r="C1025" t="s">
        <v>238</v>
      </c>
      <c r="D1025">
        <v>12</v>
      </c>
      <c r="E1025">
        <v>-173115</v>
      </c>
      <c r="F1025" t="s">
        <v>278</v>
      </c>
      <c r="G1025" t="s">
        <v>279</v>
      </c>
      <c r="H1025">
        <v>-61883</v>
      </c>
      <c r="I1025" t="s">
        <v>283</v>
      </c>
    </row>
    <row r="1026" spans="1:9" x14ac:dyDescent="0.25">
      <c r="A1026">
        <v>70371</v>
      </c>
      <c r="B1026" t="s">
        <v>217</v>
      </c>
      <c r="C1026" t="s">
        <v>238</v>
      </c>
      <c r="D1026">
        <v>12</v>
      </c>
      <c r="E1026">
        <v>-173115</v>
      </c>
      <c r="F1026" t="s">
        <v>276</v>
      </c>
      <c r="G1026" t="s">
        <v>30</v>
      </c>
      <c r="H1026">
        <v>298845</v>
      </c>
      <c r="I1026" t="s">
        <v>284</v>
      </c>
    </row>
    <row r="1027" spans="1:9" x14ac:dyDescent="0.25">
      <c r="A1027">
        <v>70371</v>
      </c>
      <c r="B1027" t="s">
        <v>217</v>
      </c>
      <c r="C1027" t="s">
        <v>238</v>
      </c>
      <c r="D1027">
        <v>12</v>
      </c>
      <c r="E1027">
        <v>-173115</v>
      </c>
      <c r="F1027" t="s">
        <v>276</v>
      </c>
      <c r="G1027" t="s">
        <v>35</v>
      </c>
      <c r="H1027">
        <v>9296</v>
      </c>
      <c r="I1027" t="s">
        <v>285</v>
      </c>
    </row>
    <row r="1028" spans="1:9" x14ac:dyDescent="0.25">
      <c r="A1028">
        <v>70371</v>
      </c>
      <c r="B1028" t="s">
        <v>217</v>
      </c>
      <c r="C1028" t="s">
        <v>238</v>
      </c>
      <c r="D1028">
        <v>12</v>
      </c>
      <c r="E1028">
        <v>-173115</v>
      </c>
      <c r="F1028" t="s">
        <v>276</v>
      </c>
      <c r="G1028" t="s">
        <v>31</v>
      </c>
      <c r="H1028">
        <v>268508</v>
      </c>
      <c r="I1028" t="s">
        <v>286</v>
      </c>
    </row>
    <row r="1029" spans="1:9" x14ac:dyDescent="0.25">
      <c r="A1029">
        <v>70371</v>
      </c>
      <c r="B1029" t="s">
        <v>217</v>
      </c>
      <c r="C1029" t="s">
        <v>238</v>
      </c>
      <c r="D1029">
        <v>12</v>
      </c>
      <c r="E1029">
        <v>-173115</v>
      </c>
      <c r="F1029" t="s">
        <v>276</v>
      </c>
      <c r="G1029" t="s">
        <v>31</v>
      </c>
      <c r="H1029">
        <v>28029</v>
      </c>
      <c r="I1029" t="s">
        <v>288</v>
      </c>
    </row>
    <row r="1030" spans="1:9" x14ac:dyDescent="0.25">
      <c r="A1030">
        <v>70371</v>
      </c>
      <c r="B1030" t="s">
        <v>217</v>
      </c>
      <c r="C1030" t="s">
        <v>238</v>
      </c>
      <c r="D1030">
        <v>12</v>
      </c>
      <c r="E1030">
        <v>-173115</v>
      </c>
      <c r="F1030" t="s">
        <v>276</v>
      </c>
      <c r="G1030" t="s">
        <v>30</v>
      </c>
      <c r="H1030">
        <v>8620</v>
      </c>
      <c r="I1030" t="s">
        <v>289</v>
      </c>
    </row>
    <row r="1031" spans="1:9" x14ac:dyDescent="0.25">
      <c r="A1031">
        <v>70371</v>
      </c>
      <c r="B1031" t="s">
        <v>217</v>
      </c>
      <c r="C1031" t="s">
        <v>238</v>
      </c>
      <c r="D1031">
        <v>12</v>
      </c>
      <c r="E1031">
        <v>-173115</v>
      </c>
      <c r="F1031" t="s">
        <v>276</v>
      </c>
      <c r="G1031" t="s">
        <v>35</v>
      </c>
      <c r="H1031">
        <v>500</v>
      </c>
      <c r="I1031" t="s">
        <v>323</v>
      </c>
    </row>
    <row r="1032" spans="1:9" x14ac:dyDescent="0.25">
      <c r="A1032">
        <v>70371</v>
      </c>
      <c r="B1032" t="s">
        <v>217</v>
      </c>
      <c r="C1032" t="s">
        <v>238</v>
      </c>
      <c r="D1032">
        <v>12</v>
      </c>
      <c r="E1032">
        <v>-173115</v>
      </c>
      <c r="F1032" t="s">
        <v>276</v>
      </c>
      <c r="G1032" t="s">
        <v>35</v>
      </c>
      <c r="H1032">
        <v>584</v>
      </c>
      <c r="I1032" t="s">
        <v>290</v>
      </c>
    </row>
    <row r="1033" spans="1:9" x14ac:dyDescent="0.25">
      <c r="A1033">
        <v>70371</v>
      </c>
      <c r="B1033" t="s">
        <v>217</v>
      </c>
      <c r="C1033" t="s">
        <v>238</v>
      </c>
      <c r="D1033">
        <v>12</v>
      </c>
      <c r="E1033">
        <v>-173115</v>
      </c>
      <c r="F1033" t="s">
        <v>276</v>
      </c>
      <c r="G1033" t="s">
        <v>35</v>
      </c>
      <c r="H1033">
        <v>5688</v>
      </c>
      <c r="I1033" t="s">
        <v>291</v>
      </c>
    </row>
    <row r="1034" spans="1:9" x14ac:dyDescent="0.25">
      <c r="A1034">
        <v>70371</v>
      </c>
      <c r="B1034" t="s">
        <v>217</v>
      </c>
      <c r="C1034" t="s">
        <v>238</v>
      </c>
      <c r="D1034">
        <v>12</v>
      </c>
      <c r="E1034">
        <v>-173115</v>
      </c>
      <c r="F1034" t="s">
        <v>276</v>
      </c>
      <c r="G1034" t="s">
        <v>35</v>
      </c>
      <c r="H1034">
        <v>10648</v>
      </c>
      <c r="I1034" t="s">
        <v>301</v>
      </c>
    </row>
    <row r="1035" spans="1:9" x14ac:dyDescent="0.25">
      <c r="A1035">
        <v>70371</v>
      </c>
      <c r="B1035" t="s">
        <v>217</v>
      </c>
      <c r="C1035" t="s">
        <v>238</v>
      </c>
      <c r="D1035">
        <v>12</v>
      </c>
      <c r="E1035">
        <v>-173115</v>
      </c>
      <c r="F1035" t="s">
        <v>276</v>
      </c>
      <c r="G1035" t="s">
        <v>35</v>
      </c>
      <c r="H1035">
        <v>84</v>
      </c>
      <c r="I1035" t="s">
        <v>292</v>
      </c>
    </row>
    <row r="1036" spans="1:9" x14ac:dyDescent="0.25">
      <c r="A1036">
        <v>70371</v>
      </c>
      <c r="B1036" t="s">
        <v>217</v>
      </c>
      <c r="C1036" t="s">
        <v>238</v>
      </c>
      <c r="D1036">
        <v>12</v>
      </c>
      <c r="E1036">
        <v>-173115</v>
      </c>
      <c r="F1036" t="s">
        <v>276</v>
      </c>
      <c r="G1036" t="s">
        <v>35</v>
      </c>
      <c r="H1036">
        <v>570</v>
      </c>
      <c r="I1036" t="s">
        <v>293</v>
      </c>
    </row>
    <row r="1037" spans="1:9" x14ac:dyDescent="0.25">
      <c r="A1037">
        <v>70371</v>
      </c>
      <c r="B1037" t="s">
        <v>217</v>
      </c>
      <c r="C1037" t="s">
        <v>238</v>
      </c>
      <c r="D1037">
        <v>12</v>
      </c>
      <c r="E1037">
        <v>-173115</v>
      </c>
      <c r="F1037" t="s">
        <v>276</v>
      </c>
      <c r="G1037" t="s">
        <v>37</v>
      </c>
      <c r="H1037">
        <v>26686</v>
      </c>
      <c r="I1037" t="s">
        <v>294</v>
      </c>
    </row>
    <row r="1038" spans="1:9" x14ac:dyDescent="0.25">
      <c r="A1038">
        <v>70371</v>
      </c>
      <c r="B1038" t="s">
        <v>217</v>
      </c>
      <c r="C1038" t="s">
        <v>238</v>
      </c>
      <c r="D1038">
        <v>12</v>
      </c>
      <c r="E1038">
        <v>-173115</v>
      </c>
      <c r="F1038" t="s">
        <v>276</v>
      </c>
      <c r="G1038" t="s">
        <v>35</v>
      </c>
      <c r="H1038">
        <v>2660</v>
      </c>
      <c r="I1038" t="s">
        <v>295</v>
      </c>
    </row>
    <row r="1039" spans="1:9" x14ac:dyDescent="0.25">
      <c r="A1039">
        <v>70371</v>
      </c>
      <c r="B1039" t="s">
        <v>217</v>
      </c>
      <c r="C1039" t="s">
        <v>238</v>
      </c>
      <c r="D1039">
        <v>12</v>
      </c>
      <c r="E1039">
        <v>-173115</v>
      </c>
      <c r="F1039" t="s">
        <v>276</v>
      </c>
      <c r="G1039" t="s">
        <v>37</v>
      </c>
      <c r="H1039">
        <v>2635</v>
      </c>
      <c r="I1039" t="s">
        <v>296</v>
      </c>
    </row>
    <row r="1040" spans="1:9" x14ac:dyDescent="0.25">
      <c r="A1040">
        <v>70371</v>
      </c>
      <c r="B1040" t="s">
        <v>217</v>
      </c>
      <c r="C1040" t="s">
        <v>238</v>
      </c>
      <c r="D1040">
        <v>12</v>
      </c>
      <c r="E1040">
        <v>-173115</v>
      </c>
      <c r="F1040" t="s">
        <v>276</v>
      </c>
      <c r="G1040" t="s">
        <v>36</v>
      </c>
      <c r="H1040">
        <v>44506</v>
      </c>
      <c r="I1040" t="s">
        <v>297</v>
      </c>
    </row>
    <row r="1041" spans="1:9" x14ac:dyDescent="0.25">
      <c r="A1041">
        <v>70371</v>
      </c>
      <c r="B1041" t="s">
        <v>217</v>
      </c>
      <c r="C1041" t="s">
        <v>238</v>
      </c>
      <c r="D1041">
        <v>12</v>
      </c>
      <c r="E1041">
        <v>-173115</v>
      </c>
      <c r="F1041" t="s">
        <v>278</v>
      </c>
      <c r="G1041" t="s">
        <v>279</v>
      </c>
      <c r="H1041">
        <v>-1803</v>
      </c>
      <c r="I1041" t="s">
        <v>298</v>
      </c>
    </row>
    <row r="1042" spans="1:9" x14ac:dyDescent="0.25">
      <c r="A1042">
        <v>70371</v>
      </c>
      <c r="B1042" t="s">
        <v>217</v>
      </c>
      <c r="C1042" t="s">
        <v>238</v>
      </c>
      <c r="D1042">
        <v>12</v>
      </c>
      <c r="E1042">
        <v>-173115</v>
      </c>
      <c r="F1042" t="s">
        <v>278</v>
      </c>
      <c r="G1042" t="s">
        <v>299</v>
      </c>
      <c r="H1042">
        <v>2436</v>
      </c>
      <c r="I1042" t="s">
        <v>300</v>
      </c>
    </row>
    <row r="1043" spans="1:9" x14ac:dyDescent="0.25">
      <c r="A1043">
        <v>70371</v>
      </c>
      <c r="B1043" t="s">
        <v>217</v>
      </c>
      <c r="C1043" t="s">
        <v>238</v>
      </c>
      <c r="D1043">
        <v>12</v>
      </c>
      <c r="E1043">
        <v>-173115</v>
      </c>
      <c r="F1043" t="s">
        <v>276</v>
      </c>
      <c r="G1043" t="s">
        <v>33</v>
      </c>
      <c r="H1043">
        <v>33106</v>
      </c>
      <c r="I1043" t="s">
        <v>302</v>
      </c>
    </row>
    <row r="1044" spans="1:9" x14ac:dyDescent="0.25">
      <c r="A1044">
        <v>70371</v>
      </c>
      <c r="B1044" t="s">
        <v>217</v>
      </c>
      <c r="C1044" t="s">
        <v>238</v>
      </c>
      <c r="D1044">
        <v>12</v>
      </c>
      <c r="E1044">
        <v>-173115</v>
      </c>
      <c r="F1044" t="s">
        <v>276</v>
      </c>
      <c r="G1044" t="s">
        <v>29</v>
      </c>
      <c r="H1044">
        <v>5176</v>
      </c>
      <c r="I1044" t="s">
        <v>303</v>
      </c>
    </row>
    <row r="1045" spans="1:9" x14ac:dyDescent="0.25">
      <c r="A1045">
        <v>70371</v>
      </c>
      <c r="B1045" t="s">
        <v>217</v>
      </c>
      <c r="C1045" t="s">
        <v>238</v>
      </c>
      <c r="D1045">
        <v>12</v>
      </c>
      <c r="E1045">
        <v>-173115</v>
      </c>
      <c r="F1045" t="s">
        <v>276</v>
      </c>
      <c r="G1045" t="s">
        <v>29</v>
      </c>
      <c r="H1045">
        <v>44981</v>
      </c>
      <c r="I1045" t="s">
        <v>304</v>
      </c>
    </row>
    <row r="1046" spans="1:9" x14ac:dyDescent="0.25">
      <c r="A1046">
        <v>70371</v>
      </c>
      <c r="B1046" t="s">
        <v>217</v>
      </c>
      <c r="C1046" t="s">
        <v>238</v>
      </c>
      <c r="D1046">
        <v>12</v>
      </c>
      <c r="E1046">
        <v>-173115</v>
      </c>
      <c r="F1046" t="s">
        <v>276</v>
      </c>
      <c r="G1046" t="s">
        <v>35</v>
      </c>
      <c r="H1046">
        <v>61049</v>
      </c>
      <c r="I1046" t="s">
        <v>305</v>
      </c>
    </row>
    <row r="1047" spans="1:9" x14ac:dyDescent="0.25">
      <c r="A1047">
        <v>70371</v>
      </c>
      <c r="B1047" t="s">
        <v>217</v>
      </c>
      <c r="C1047" t="s">
        <v>238</v>
      </c>
      <c r="D1047">
        <v>12</v>
      </c>
      <c r="E1047">
        <v>-173115</v>
      </c>
      <c r="F1047" t="s">
        <v>276</v>
      </c>
      <c r="G1047" t="s">
        <v>29</v>
      </c>
      <c r="H1047">
        <v>5272</v>
      </c>
      <c r="I1047" t="s">
        <v>306</v>
      </c>
    </row>
    <row r="1048" spans="1:9" x14ac:dyDescent="0.25">
      <c r="A1048">
        <v>70371</v>
      </c>
      <c r="B1048" t="s">
        <v>217</v>
      </c>
      <c r="C1048" t="s">
        <v>238</v>
      </c>
      <c r="D1048">
        <v>12</v>
      </c>
      <c r="E1048">
        <v>-173115</v>
      </c>
      <c r="F1048" t="s">
        <v>276</v>
      </c>
      <c r="G1048" t="s">
        <v>29</v>
      </c>
      <c r="H1048">
        <v>26413</v>
      </c>
      <c r="I1048" t="s">
        <v>307</v>
      </c>
    </row>
    <row r="1049" spans="1:9" x14ac:dyDescent="0.25">
      <c r="A1049">
        <v>70371</v>
      </c>
      <c r="B1049" t="s">
        <v>217</v>
      </c>
      <c r="C1049" t="s">
        <v>238</v>
      </c>
      <c r="D1049">
        <v>12</v>
      </c>
      <c r="E1049">
        <v>-173115</v>
      </c>
      <c r="F1049" t="s">
        <v>276</v>
      </c>
      <c r="G1049" t="s">
        <v>29</v>
      </c>
      <c r="H1049">
        <v>1514</v>
      </c>
      <c r="I1049" t="s">
        <v>308</v>
      </c>
    </row>
    <row r="1050" spans="1:9" x14ac:dyDescent="0.25">
      <c r="A1050">
        <v>70371</v>
      </c>
      <c r="B1050" t="s">
        <v>217</v>
      </c>
      <c r="C1050" t="s">
        <v>238</v>
      </c>
      <c r="D1050">
        <v>12</v>
      </c>
      <c r="E1050">
        <v>-173115</v>
      </c>
      <c r="F1050" t="s">
        <v>276</v>
      </c>
      <c r="G1050" t="s">
        <v>34</v>
      </c>
      <c r="H1050">
        <v>2582</v>
      </c>
      <c r="I1050" t="s">
        <v>309</v>
      </c>
    </row>
    <row r="1051" spans="1:9" x14ac:dyDescent="0.25">
      <c r="A1051">
        <v>70371</v>
      </c>
      <c r="B1051" t="s">
        <v>217</v>
      </c>
      <c r="C1051" t="s">
        <v>238</v>
      </c>
      <c r="D1051">
        <v>12</v>
      </c>
      <c r="E1051">
        <v>-173115</v>
      </c>
      <c r="F1051" t="s">
        <v>276</v>
      </c>
      <c r="G1051" t="s">
        <v>29</v>
      </c>
      <c r="H1051">
        <v>41998</v>
      </c>
      <c r="I1051" t="s">
        <v>310</v>
      </c>
    </row>
    <row r="1052" spans="1:9" x14ac:dyDescent="0.25">
      <c r="A1052">
        <v>70371</v>
      </c>
      <c r="B1052" t="s">
        <v>217</v>
      </c>
      <c r="C1052" t="s">
        <v>238</v>
      </c>
      <c r="D1052">
        <v>12</v>
      </c>
      <c r="E1052">
        <v>-173115</v>
      </c>
      <c r="F1052" t="s">
        <v>276</v>
      </c>
      <c r="G1052" t="s">
        <v>34</v>
      </c>
      <c r="H1052">
        <v>10700</v>
      </c>
      <c r="I1052" t="s">
        <v>311</v>
      </c>
    </row>
    <row r="1053" spans="1:9" x14ac:dyDescent="0.25">
      <c r="A1053">
        <v>70371</v>
      </c>
      <c r="B1053" t="s">
        <v>217</v>
      </c>
      <c r="C1053" t="s">
        <v>238</v>
      </c>
      <c r="D1053">
        <v>12</v>
      </c>
      <c r="E1053">
        <v>-173115</v>
      </c>
      <c r="F1053" t="s">
        <v>276</v>
      </c>
      <c r="G1053" t="s">
        <v>29</v>
      </c>
      <c r="H1053">
        <v>4854</v>
      </c>
      <c r="I1053" t="s">
        <v>312</v>
      </c>
    </row>
    <row r="1054" spans="1:9" x14ac:dyDescent="0.25">
      <c r="A1054">
        <v>70371</v>
      </c>
      <c r="B1054" t="s">
        <v>217</v>
      </c>
      <c r="C1054" t="s">
        <v>238</v>
      </c>
      <c r="D1054">
        <v>12</v>
      </c>
      <c r="E1054">
        <v>-173115</v>
      </c>
      <c r="F1054" t="s">
        <v>276</v>
      </c>
      <c r="G1054" t="s">
        <v>32</v>
      </c>
      <c r="H1054">
        <v>61769</v>
      </c>
      <c r="I1054" t="s">
        <v>313</v>
      </c>
    </row>
    <row r="1055" spans="1:9" x14ac:dyDescent="0.25">
      <c r="A1055">
        <v>70371</v>
      </c>
      <c r="B1055" t="s">
        <v>217</v>
      </c>
      <c r="C1055" t="s">
        <v>238</v>
      </c>
      <c r="D1055">
        <v>12</v>
      </c>
      <c r="E1055">
        <v>-173115</v>
      </c>
      <c r="F1055" t="s">
        <v>276</v>
      </c>
      <c r="G1055" t="s">
        <v>29</v>
      </c>
      <c r="H1055">
        <v>11329</v>
      </c>
      <c r="I1055" t="s">
        <v>314</v>
      </c>
    </row>
    <row r="1056" spans="1:9" x14ac:dyDescent="0.25">
      <c r="A1056">
        <v>70371</v>
      </c>
      <c r="B1056" t="s">
        <v>217</v>
      </c>
      <c r="C1056" t="s">
        <v>238</v>
      </c>
      <c r="D1056">
        <v>12</v>
      </c>
      <c r="E1056">
        <v>-173115</v>
      </c>
      <c r="F1056" t="s">
        <v>276</v>
      </c>
      <c r="G1056" t="s">
        <v>35</v>
      </c>
      <c r="H1056">
        <v>4762</v>
      </c>
      <c r="I1056" t="s">
        <v>315</v>
      </c>
    </row>
    <row r="1057" spans="1:9" x14ac:dyDescent="0.25">
      <c r="A1057">
        <v>70371</v>
      </c>
      <c r="B1057" t="s">
        <v>217</v>
      </c>
      <c r="C1057" t="s">
        <v>238</v>
      </c>
      <c r="D1057">
        <v>12</v>
      </c>
      <c r="E1057">
        <v>-173115</v>
      </c>
      <c r="F1057" t="s">
        <v>276</v>
      </c>
      <c r="G1057" t="s">
        <v>35</v>
      </c>
      <c r="H1057">
        <v>464</v>
      </c>
      <c r="I1057" t="s">
        <v>316</v>
      </c>
    </row>
    <row r="1058" spans="1:9" x14ac:dyDescent="0.25">
      <c r="A1058">
        <v>70371</v>
      </c>
      <c r="B1058" t="s">
        <v>217</v>
      </c>
      <c r="C1058" t="s">
        <v>238</v>
      </c>
      <c r="D1058">
        <v>12</v>
      </c>
      <c r="E1058">
        <v>-173115</v>
      </c>
      <c r="F1058" t="s">
        <v>276</v>
      </c>
      <c r="G1058" t="s">
        <v>35</v>
      </c>
      <c r="H1058">
        <v>1006</v>
      </c>
      <c r="I1058" t="s">
        <v>318</v>
      </c>
    </row>
    <row r="1059" spans="1:9" x14ac:dyDescent="0.25">
      <c r="A1059">
        <v>70371</v>
      </c>
      <c r="B1059" t="s">
        <v>217</v>
      </c>
      <c r="C1059" t="s">
        <v>238</v>
      </c>
      <c r="D1059">
        <v>12</v>
      </c>
      <c r="E1059">
        <v>-173115</v>
      </c>
      <c r="F1059" t="s">
        <v>276</v>
      </c>
      <c r="G1059" t="s">
        <v>29</v>
      </c>
      <c r="H1059">
        <v>1620</v>
      </c>
      <c r="I1059" t="s">
        <v>319</v>
      </c>
    </row>
    <row r="1060" spans="1:9" x14ac:dyDescent="0.25">
      <c r="A1060">
        <v>70371</v>
      </c>
      <c r="B1060" t="s">
        <v>217</v>
      </c>
      <c r="C1060" t="s">
        <v>238</v>
      </c>
      <c r="D1060">
        <v>12</v>
      </c>
      <c r="E1060">
        <v>-173115</v>
      </c>
      <c r="F1060" t="s">
        <v>276</v>
      </c>
      <c r="G1060" t="s">
        <v>36</v>
      </c>
      <c r="H1060">
        <v>21343</v>
      </c>
      <c r="I1060" t="s">
        <v>320</v>
      </c>
    </row>
    <row r="1061" spans="1:9" x14ac:dyDescent="0.25">
      <c r="A1061">
        <v>70371</v>
      </c>
      <c r="B1061" t="s">
        <v>217</v>
      </c>
      <c r="C1061" t="s">
        <v>238</v>
      </c>
      <c r="D1061">
        <v>12</v>
      </c>
      <c r="E1061">
        <v>-173115</v>
      </c>
      <c r="F1061" t="s">
        <v>278</v>
      </c>
      <c r="G1061" t="s">
        <v>279</v>
      </c>
      <c r="H1061">
        <v>119568</v>
      </c>
      <c r="I1061" t="s">
        <v>321</v>
      </c>
    </row>
    <row r="1062" spans="1:9" x14ac:dyDescent="0.25">
      <c r="A1062">
        <v>70372</v>
      </c>
      <c r="B1062" t="s">
        <v>219</v>
      </c>
      <c r="C1062" t="s">
        <v>238</v>
      </c>
      <c r="D1062">
        <v>12</v>
      </c>
      <c r="E1062">
        <v>-190988</v>
      </c>
      <c r="F1062" t="s">
        <v>276</v>
      </c>
      <c r="G1062" t="s">
        <v>35</v>
      </c>
      <c r="H1062">
        <v>1875</v>
      </c>
      <c r="I1062" t="s">
        <v>317</v>
      </c>
    </row>
    <row r="1063" spans="1:9" x14ac:dyDescent="0.25">
      <c r="A1063">
        <v>70372</v>
      </c>
      <c r="B1063" t="s">
        <v>219</v>
      </c>
      <c r="C1063" t="s">
        <v>238</v>
      </c>
      <c r="D1063">
        <v>12</v>
      </c>
      <c r="E1063">
        <v>-190988</v>
      </c>
      <c r="F1063" t="s">
        <v>276</v>
      </c>
      <c r="G1063" t="s">
        <v>35</v>
      </c>
      <c r="H1063">
        <v>3864</v>
      </c>
      <c r="I1063" t="s">
        <v>318</v>
      </c>
    </row>
    <row r="1064" spans="1:9" x14ac:dyDescent="0.25">
      <c r="A1064">
        <v>70372</v>
      </c>
      <c r="B1064" t="s">
        <v>219</v>
      </c>
      <c r="C1064" t="s">
        <v>238</v>
      </c>
      <c r="D1064">
        <v>12</v>
      </c>
      <c r="E1064">
        <v>-190988</v>
      </c>
      <c r="F1064" t="s">
        <v>276</v>
      </c>
      <c r="G1064" t="s">
        <v>35</v>
      </c>
      <c r="H1064">
        <v>23061</v>
      </c>
      <c r="I1064" t="s">
        <v>328</v>
      </c>
    </row>
    <row r="1065" spans="1:9" x14ac:dyDescent="0.25">
      <c r="A1065">
        <v>70372</v>
      </c>
      <c r="B1065" t="s">
        <v>219</v>
      </c>
      <c r="C1065" t="s">
        <v>238</v>
      </c>
      <c r="D1065">
        <v>12</v>
      </c>
      <c r="E1065">
        <v>-190988</v>
      </c>
      <c r="F1065" t="s">
        <v>276</v>
      </c>
      <c r="G1065" t="s">
        <v>29</v>
      </c>
      <c r="H1065">
        <v>12480</v>
      </c>
      <c r="I1065" t="s">
        <v>319</v>
      </c>
    </row>
    <row r="1066" spans="1:9" x14ac:dyDescent="0.25">
      <c r="A1066">
        <v>70372</v>
      </c>
      <c r="B1066" t="s">
        <v>219</v>
      </c>
      <c r="C1066" t="s">
        <v>238</v>
      </c>
      <c r="D1066">
        <v>12</v>
      </c>
      <c r="E1066">
        <v>-190988</v>
      </c>
      <c r="F1066" t="s">
        <v>276</v>
      </c>
      <c r="G1066" t="s">
        <v>36</v>
      </c>
      <c r="H1066">
        <v>21254</v>
      </c>
      <c r="I1066" t="s">
        <v>320</v>
      </c>
    </row>
    <row r="1067" spans="1:9" x14ac:dyDescent="0.25">
      <c r="A1067">
        <v>70372</v>
      </c>
      <c r="B1067" t="s">
        <v>219</v>
      </c>
      <c r="C1067" t="s">
        <v>238</v>
      </c>
      <c r="D1067">
        <v>12</v>
      </c>
      <c r="E1067">
        <v>-190988</v>
      </c>
      <c r="F1067" t="s">
        <v>278</v>
      </c>
      <c r="G1067" t="s">
        <v>279</v>
      </c>
      <c r="H1067">
        <v>117840</v>
      </c>
      <c r="I1067" t="s">
        <v>321</v>
      </c>
    </row>
    <row r="1068" spans="1:9" x14ac:dyDescent="0.25">
      <c r="A1068">
        <v>70372</v>
      </c>
      <c r="B1068" t="s">
        <v>219</v>
      </c>
      <c r="C1068" t="s">
        <v>238</v>
      </c>
      <c r="D1068">
        <v>12</v>
      </c>
      <c r="E1068">
        <v>-190988</v>
      </c>
      <c r="F1068" t="s">
        <v>276</v>
      </c>
      <c r="G1068" t="s">
        <v>35</v>
      </c>
      <c r="H1068">
        <v>1592</v>
      </c>
      <c r="I1068" t="s">
        <v>316</v>
      </c>
    </row>
    <row r="1069" spans="1:9" x14ac:dyDescent="0.25">
      <c r="A1069">
        <v>70372</v>
      </c>
      <c r="B1069" t="s">
        <v>219</v>
      </c>
      <c r="C1069" t="s">
        <v>238</v>
      </c>
      <c r="D1069">
        <v>12</v>
      </c>
      <c r="E1069">
        <v>-190988</v>
      </c>
      <c r="F1069" t="s">
        <v>276</v>
      </c>
      <c r="G1069" t="s">
        <v>35</v>
      </c>
      <c r="H1069">
        <v>23759</v>
      </c>
      <c r="I1069" t="s">
        <v>291</v>
      </c>
    </row>
    <row r="1070" spans="1:9" x14ac:dyDescent="0.25">
      <c r="A1070">
        <v>70372</v>
      </c>
      <c r="B1070" t="s">
        <v>219</v>
      </c>
      <c r="C1070" t="s">
        <v>238</v>
      </c>
      <c r="D1070">
        <v>12</v>
      </c>
      <c r="E1070">
        <v>-190988</v>
      </c>
      <c r="F1070" t="s">
        <v>276</v>
      </c>
      <c r="G1070" t="s">
        <v>35</v>
      </c>
      <c r="H1070">
        <v>4279</v>
      </c>
      <c r="I1070" t="s">
        <v>301</v>
      </c>
    </row>
    <row r="1071" spans="1:9" x14ac:dyDescent="0.25">
      <c r="A1071">
        <v>70372</v>
      </c>
      <c r="B1071" t="s">
        <v>219</v>
      </c>
      <c r="C1071" t="s">
        <v>238</v>
      </c>
      <c r="D1071">
        <v>12</v>
      </c>
      <c r="E1071">
        <v>-190988</v>
      </c>
      <c r="F1071" t="s">
        <v>276</v>
      </c>
      <c r="G1071" t="s">
        <v>35</v>
      </c>
      <c r="H1071">
        <v>288</v>
      </c>
      <c r="I1071" t="s">
        <v>292</v>
      </c>
    </row>
    <row r="1072" spans="1:9" x14ac:dyDescent="0.25">
      <c r="A1072">
        <v>70372</v>
      </c>
      <c r="B1072" t="s">
        <v>219</v>
      </c>
      <c r="C1072" t="s">
        <v>238</v>
      </c>
      <c r="D1072">
        <v>12</v>
      </c>
      <c r="E1072">
        <v>-190988</v>
      </c>
      <c r="F1072" t="s">
        <v>276</v>
      </c>
      <c r="G1072" t="s">
        <v>35</v>
      </c>
      <c r="H1072">
        <v>275</v>
      </c>
      <c r="I1072" t="s">
        <v>293</v>
      </c>
    </row>
    <row r="1073" spans="1:9" x14ac:dyDescent="0.25">
      <c r="A1073">
        <v>70372</v>
      </c>
      <c r="B1073" t="s">
        <v>219</v>
      </c>
      <c r="C1073" t="s">
        <v>238</v>
      </c>
      <c r="D1073">
        <v>12</v>
      </c>
      <c r="E1073">
        <v>-190988</v>
      </c>
      <c r="F1073" t="s">
        <v>276</v>
      </c>
      <c r="G1073" t="s">
        <v>37</v>
      </c>
      <c r="H1073">
        <v>22554</v>
      </c>
      <c r="I1073" t="s">
        <v>294</v>
      </c>
    </row>
    <row r="1074" spans="1:9" x14ac:dyDescent="0.25">
      <c r="A1074">
        <v>70372</v>
      </c>
      <c r="B1074" t="s">
        <v>219</v>
      </c>
      <c r="C1074" t="s">
        <v>238</v>
      </c>
      <c r="D1074">
        <v>12</v>
      </c>
      <c r="E1074">
        <v>-190988</v>
      </c>
      <c r="F1074" t="s">
        <v>276</v>
      </c>
      <c r="G1074" t="s">
        <v>35</v>
      </c>
      <c r="H1074">
        <v>5277</v>
      </c>
      <c r="I1074" t="s">
        <v>295</v>
      </c>
    </row>
    <row r="1075" spans="1:9" x14ac:dyDescent="0.25">
      <c r="A1075">
        <v>70372</v>
      </c>
      <c r="B1075" t="s">
        <v>219</v>
      </c>
      <c r="C1075" t="s">
        <v>238</v>
      </c>
      <c r="D1075">
        <v>12</v>
      </c>
      <c r="E1075">
        <v>-190988</v>
      </c>
      <c r="F1075" t="s">
        <v>276</v>
      </c>
      <c r="G1075" t="s">
        <v>37</v>
      </c>
      <c r="H1075">
        <v>4</v>
      </c>
      <c r="I1075" t="s">
        <v>325</v>
      </c>
    </row>
    <row r="1076" spans="1:9" x14ac:dyDescent="0.25">
      <c r="A1076">
        <v>70372</v>
      </c>
      <c r="B1076" t="s">
        <v>219</v>
      </c>
      <c r="C1076" t="s">
        <v>238</v>
      </c>
      <c r="D1076">
        <v>12</v>
      </c>
      <c r="E1076">
        <v>-190988</v>
      </c>
      <c r="F1076" t="s">
        <v>276</v>
      </c>
      <c r="G1076" t="s">
        <v>37</v>
      </c>
      <c r="H1076">
        <v>42200</v>
      </c>
      <c r="I1076" t="s">
        <v>296</v>
      </c>
    </row>
    <row r="1077" spans="1:9" x14ac:dyDescent="0.25">
      <c r="A1077">
        <v>70372</v>
      </c>
      <c r="B1077" t="s">
        <v>219</v>
      </c>
      <c r="C1077" t="s">
        <v>238</v>
      </c>
      <c r="D1077">
        <v>12</v>
      </c>
      <c r="E1077">
        <v>-190988</v>
      </c>
      <c r="F1077" t="s">
        <v>276</v>
      </c>
      <c r="G1077" t="s">
        <v>36</v>
      </c>
      <c r="H1077">
        <v>31689</v>
      </c>
      <c r="I1077" t="s">
        <v>297</v>
      </c>
    </row>
    <row r="1078" spans="1:9" x14ac:dyDescent="0.25">
      <c r="A1078">
        <v>70372</v>
      </c>
      <c r="B1078" t="s">
        <v>219</v>
      </c>
      <c r="C1078" t="s">
        <v>238</v>
      </c>
      <c r="D1078">
        <v>12</v>
      </c>
      <c r="E1078">
        <v>-190988</v>
      </c>
      <c r="F1078" t="s">
        <v>278</v>
      </c>
      <c r="G1078" t="s">
        <v>299</v>
      </c>
      <c r="H1078">
        <v>13</v>
      </c>
      <c r="I1078" t="s">
        <v>300</v>
      </c>
    </row>
    <row r="1079" spans="1:9" x14ac:dyDescent="0.25">
      <c r="A1079">
        <v>70372</v>
      </c>
      <c r="B1079" t="s">
        <v>219</v>
      </c>
      <c r="C1079" t="s">
        <v>238</v>
      </c>
      <c r="D1079">
        <v>12</v>
      </c>
      <c r="E1079">
        <v>-190988</v>
      </c>
      <c r="F1079" t="s">
        <v>276</v>
      </c>
      <c r="G1079" t="s">
        <v>33</v>
      </c>
      <c r="H1079">
        <v>26190</v>
      </c>
      <c r="I1079" t="s">
        <v>302</v>
      </c>
    </row>
    <row r="1080" spans="1:9" x14ac:dyDescent="0.25">
      <c r="A1080">
        <v>70372</v>
      </c>
      <c r="B1080" t="s">
        <v>219</v>
      </c>
      <c r="C1080" t="s">
        <v>238</v>
      </c>
      <c r="D1080">
        <v>12</v>
      </c>
      <c r="E1080">
        <v>-190988</v>
      </c>
      <c r="F1080" t="s">
        <v>276</v>
      </c>
      <c r="G1080" t="s">
        <v>29</v>
      </c>
      <c r="H1080">
        <v>3266</v>
      </c>
      <c r="I1080" t="s">
        <v>303</v>
      </c>
    </row>
    <row r="1081" spans="1:9" x14ac:dyDescent="0.25">
      <c r="A1081">
        <v>70372</v>
      </c>
      <c r="B1081" t="s">
        <v>219</v>
      </c>
      <c r="C1081" t="s">
        <v>238</v>
      </c>
      <c r="D1081">
        <v>12</v>
      </c>
      <c r="E1081">
        <v>-190988</v>
      </c>
      <c r="F1081" t="s">
        <v>276</v>
      </c>
      <c r="G1081" t="s">
        <v>29</v>
      </c>
      <c r="H1081">
        <v>49312</v>
      </c>
      <c r="I1081" t="s">
        <v>304</v>
      </c>
    </row>
    <row r="1082" spans="1:9" x14ac:dyDescent="0.25">
      <c r="A1082">
        <v>70372</v>
      </c>
      <c r="B1082" t="s">
        <v>219</v>
      </c>
      <c r="C1082" t="s">
        <v>238</v>
      </c>
      <c r="D1082">
        <v>12</v>
      </c>
      <c r="E1082">
        <v>-190988</v>
      </c>
      <c r="F1082" t="s">
        <v>276</v>
      </c>
      <c r="G1082" t="s">
        <v>35</v>
      </c>
      <c r="H1082">
        <v>37392</v>
      </c>
      <c r="I1082" t="s">
        <v>305</v>
      </c>
    </row>
    <row r="1083" spans="1:9" x14ac:dyDescent="0.25">
      <c r="A1083">
        <v>70372</v>
      </c>
      <c r="B1083" t="s">
        <v>219</v>
      </c>
      <c r="C1083" t="s">
        <v>238</v>
      </c>
      <c r="D1083">
        <v>12</v>
      </c>
      <c r="E1083">
        <v>-190988</v>
      </c>
      <c r="F1083" t="s">
        <v>276</v>
      </c>
      <c r="G1083" t="s">
        <v>29</v>
      </c>
      <c r="H1083">
        <v>4337</v>
      </c>
      <c r="I1083" t="s">
        <v>306</v>
      </c>
    </row>
    <row r="1084" spans="1:9" x14ac:dyDescent="0.25">
      <c r="A1084">
        <v>70372</v>
      </c>
      <c r="B1084" t="s">
        <v>219</v>
      </c>
      <c r="C1084" t="s">
        <v>238</v>
      </c>
      <c r="D1084">
        <v>12</v>
      </c>
      <c r="E1084">
        <v>-190988</v>
      </c>
      <c r="F1084" t="s">
        <v>276</v>
      </c>
      <c r="G1084" t="s">
        <v>29</v>
      </c>
      <c r="H1084">
        <v>17747</v>
      </c>
      <c r="I1084" t="s">
        <v>307</v>
      </c>
    </row>
    <row r="1085" spans="1:9" x14ac:dyDescent="0.25">
      <c r="A1085">
        <v>70372</v>
      </c>
      <c r="B1085" t="s">
        <v>219</v>
      </c>
      <c r="C1085" t="s">
        <v>238</v>
      </c>
      <c r="D1085">
        <v>12</v>
      </c>
      <c r="E1085">
        <v>-190988</v>
      </c>
      <c r="F1085" t="s">
        <v>276</v>
      </c>
      <c r="G1085" t="s">
        <v>29</v>
      </c>
      <c r="H1085">
        <v>722</v>
      </c>
      <c r="I1085" t="s">
        <v>308</v>
      </c>
    </row>
    <row r="1086" spans="1:9" x14ac:dyDescent="0.25">
      <c r="A1086">
        <v>70372</v>
      </c>
      <c r="B1086" t="s">
        <v>219</v>
      </c>
      <c r="C1086" t="s">
        <v>238</v>
      </c>
      <c r="D1086">
        <v>12</v>
      </c>
      <c r="E1086">
        <v>-190988</v>
      </c>
      <c r="F1086" t="s">
        <v>276</v>
      </c>
      <c r="G1086" t="s">
        <v>34</v>
      </c>
      <c r="H1086">
        <v>1096</v>
      </c>
      <c r="I1086" t="s">
        <v>309</v>
      </c>
    </row>
    <row r="1087" spans="1:9" x14ac:dyDescent="0.25">
      <c r="A1087">
        <v>70372</v>
      </c>
      <c r="B1087" t="s">
        <v>219</v>
      </c>
      <c r="C1087" t="s">
        <v>238</v>
      </c>
      <c r="D1087">
        <v>12</v>
      </c>
      <c r="E1087">
        <v>-190988</v>
      </c>
      <c r="F1087" t="s">
        <v>276</v>
      </c>
      <c r="G1087" t="s">
        <v>29</v>
      </c>
      <c r="H1087">
        <v>37731</v>
      </c>
      <c r="I1087" t="s">
        <v>310</v>
      </c>
    </row>
    <row r="1088" spans="1:9" x14ac:dyDescent="0.25">
      <c r="A1088">
        <v>70372</v>
      </c>
      <c r="B1088" t="s">
        <v>219</v>
      </c>
      <c r="C1088" t="s">
        <v>238</v>
      </c>
      <c r="D1088">
        <v>12</v>
      </c>
      <c r="E1088">
        <v>-190988</v>
      </c>
      <c r="F1088" t="s">
        <v>276</v>
      </c>
      <c r="G1088" t="s">
        <v>34</v>
      </c>
      <c r="H1088">
        <v>10700</v>
      </c>
      <c r="I1088" t="s">
        <v>311</v>
      </c>
    </row>
    <row r="1089" spans="1:9" x14ac:dyDescent="0.25">
      <c r="A1089">
        <v>70372</v>
      </c>
      <c r="B1089" t="s">
        <v>219</v>
      </c>
      <c r="C1089" t="s">
        <v>238</v>
      </c>
      <c r="D1089">
        <v>12</v>
      </c>
      <c r="E1089">
        <v>-190988</v>
      </c>
      <c r="F1089" t="s">
        <v>276</v>
      </c>
      <c r="G1089" t="s">
        <v>29</v>
      </c>
      <c r="H1089">
        <v>5046</v>
      </c>
      <c r="I1089" t="s">
        <v>312</v>
      </c>
    </row>
    <row r="1090" spans="1:9" x14ac:dyDescent="0.25">
      <c r="A1090">
        <v>70372</v>
      </c>
      <c r="B1090" t="s">
        <v>219</v>
      </c>
      <c r="C1090" t="s">
        <v>238</v>
      </c>
      <c r="D1090">
        <v>12</v>
      </c>
      <c r="E1090">
        <v>-190988</v>
      </c>
      <c r="F1090" t="s">
        <v>276</v>
      </c>
      <c r="G1090" t="s">
        <v>32</v>
      </c>
      <c r="H1090">
        <v>27628</v>
      </c>
      <c r="I1090" t="s">
        <v>313</v>
      </c>
    </row>
    <row r="1091" spans="1:9" x14ac:dyDescent="0.25">
      <c r="A1091">
        <v>70372</v>
      </c>
      <c r="B1091" t="s">
        <v>219</v>
      </c>
      <c r="C1091" t="s">
        <v>238</v>
      </c>
      <c r="D1091">
        <v>12</v>
      </c>
      <c r="E1091">
        <v>-190988</v>
      </c>
      <c r="F1091" t="s">
        <v>276</v>
      </c>
      <c r="G1091" t="s">
        <v>29</v>
      </c>
      <c r="H1091">
        <v>9324</v>
      </c>
      <c r="I1091" t="s">
        <v>314</v>
      </c>
    </row>
    <row r="1092" spans="1:9" x14ac:dyDescent="0.25">
      <c r="A1092">
        <v>70372</v>
      </c>
      <c r="B1092" t="s">
        <v>219</v>
      </c>
      <c r="C1092" t="s">
        <v>238</v>
      </c>
      <c r="D1092">
        <v>12</v>
      </c>
      <c r="E1092">
        <v>-190988</v>
      </c>
      <c r="F1092" t="s">
        <v>276</v>
      </c>
      <c r="G1092" t="s">
        <v>35</v>
      </c>
      <c r="H1092">
        <v>3474</v>
      </c>
      <c r="I1092" t="s">
        <v>315</v>
      </c>
    </row>
    <row r="1093" spans="1:9" x14ac:dyDescent="0.25">
      <c r="A1093">
        <v>70372</v>
      </c>
      <c r="B1093" t="s">
        <v>219</v>
      </c>
      <c r="C1093" t="s">
        <v>238</v>
      </c>
      <c r="D1093">
        <v>12</v>
      </c>
      <c r="E1093">
        <v>-190988</v>
      </c>
      <c r="F1093" t="s">
        <v>276</v>
      </c>
      <c r="G1093" t="s">
        <v>33</v>
      </c>
      <c r="H1093">
        <v>22487</v>
      </c>
      <c r="I1093" t="s">
        <v>277</v>
      </c>
    </row>
    <row r="1094" spans="1:9" x14ac:dyDescent="0.25">
      <c r="A1094">
        <v>70372</v>
      </c>
      <c r="B1094" t="s">
        <v>219</v>
      </c>
      <c r="C1094" t="s">
        <v>238</v>
      </c>
      <c r="D1094">
        <v>12</v>
      </c>
      <c r="E1094">
        <v>-190988</v>
      </c>
      <c r="F1094" t="s">
        <v>278</v>
      </c>
      <c r="G1094" t="s">
        <v>279</v>
      </c>
      <c r="H1094">
        <v>479084</v>
      </c>
      <c r="I1094" t="s">
        <v>280</v>
      </c>
    </row>
    <row r="1095" spans="1:9" x14ac:dyDescent="0.25">
      <c r="A1095">
        <v>70372</v>
      </c>
      <c r="B1095" t="s">
        <v>219</v>
      </c>
      <c r="C1095" t="s">
        <v>238</v>
      </c>
      <c r="D1095">
        <v>12</v>
      </c>
      <c r="E1095">
        <v>-190988</v>
      </c>
      <c r="F1095" t="s">
        <v>278</v>
      </c>
      <c r="G1095" t="s">
        <v>281</v>
      </c>
      <c r="H1095">
        <v>16451</v>
      </c>
      <c r="I1095" t="s">
        <v>282</v>
      </c>
    </row>
    <row r="1096" spans="1:9" x14ac:dyDescent="0.25">
      <c r="A1096">
        <v>70372</v>
      </c>
      <c r="B1096" t="s">
        <v>219</v>
      </c>
      <c r="C1096" t="s">
        <v>238</v>
      </c>
      <c r="D1096">
        <v>12</v>
      </c>
      <c r="E1096">
        <v>-190988</v>
      </c>
      <c r="F1096" t="s">
        <v>278</v>
      </c>
      <c r="G1096" t="s">
        <v>279</v>
      </c>
      <c r="H1096">
        <v>-8926</v>
      </c>
      <c r="I1096" t="s">
        <v>283</v>
      </c>
    </row>
    <row r="1097" spans="1:9" x14ac:dyDescent="0.25">
      <c r="A1097">
        <v>70372</v>
      </c>
      <c r="B1097" t="s">
        <v>219</v>
      </c>
      <c r="C1097" t="s">
        <v>238</v>
      </c>
      <c r="D1097">
        <v>12</v>
      </c>
      <c r="E1097">
        <v>-190988</v>
      </c>
      <c r="F1097" t="s">
        <v>276</v>
      </c>
      <c r="G1097" t="s">
        <v>30</v>
      </c>
      <c r="H1097">
        <v>240078</v>
      </c>
      <c r="I1097" t="s">
        <v>284</v>
      </c>
    </row>
    <row r="1098" spans="1:9" x14ac:dyDescent="0.25">
      <c r="A1098">
        <v>70372</v>
      </c>
      <c r="B1098" t="s">
        <v>219</v>
      </c>
      <c r="C1098" t="s">
        <v>238</v>
      </c>
      <c r="D1098">
        <v>12</v>
      </c>
      <c r="E1098">
        <v>-190988</v>
      </c>
      <c r="F1098" t="s">
        <v>276</v>
      </c>
      <c r="G1098" t="s">
        <v>35</v>
      </c>
      <c r="H1098">
        <v>6294</v>
      </c>
      <c r="I1098" t="s">
        <v>285</v>
      </c>
    </row>
    <row r="1099" spans="1:9" x14ac:dyDescent="0.25">
      <c r="A1099">
        <v>70372</v>
      </c>
      <c r="B1099" t="s">
        <v>219</v>
      </c>
      <c r="C1099" t="s">
        <v>238</v>
      </c>
      <c r="D1099">
        <v>12</v>
      </c>
      <c r="E1099">
        <v>-190988</v>
      </c>
      <c r="F1099" t="s">
        <v>276</v>
      </c>
      <c r="G1099" t="s">
        <v>31</v>
      </c>
      <c r="H1099">
        <v>71459</v>
      </c>
      <c r="I1099" t="s">
        <v>286</v>
      </c>
    </row>
    <row r="1100" spans="1:9" x14ac:dyDescent="0.25">
      <c r="A1100">
        <v>70372</v>
      </c>
      <c r="B1100" t="s">
        <v>219</v>
      </c>
      <c r="C1100" t="s">
        <v>238</v>
      </c>
      <c r="D1100">
        <v>12</v>
      </c>
      <c r="E1100">
        <v>-190988</v>
      </c>
      <c r="F1100" t="s">
        <v>276</v>
      </c>
      <c r="G1100" t="s">
        <v>33</v>
      </c>
      <c r="H1100">
        <v>3041</v>
      </c>
      <c r="I1100" t="s">
        <v>322</v>
      </c>
    </row>
    <row r="1101" spans="1:9" x14ac:dyDescent="0.25">
      <c r="A1101">
        <v>70372</v>
      </c>
      <c r="B1101" t="s">
        <v>219</v>
      </c>
      <c r="C1101" t="s">
        <v>238</v>
      </c>
      <c r="D1101">
        <v>12</v>
      </c>
      <c r="E1101">
        <v>-190988</v>
      </c>
      <c r="F1101" t="s">
        <v>276</v>
      </c>
      <c r="G1101" t="s">
        <v>31</v>
      </c>
      <c r="H1101">
        <v>3244</v>
      </c>
      <c r="I1101" t="s">
        <v>288</v>
      </c>
    </row>
    <row r="1102" spans="1:9" x14ac:dyDescent="0.25">
      <c r="A1102">
        <v>70372</v>
      </c>
      <c r="B1102" t="s">
        <v>219</v>
      </c>
      <c r="C1102" t="s">
        <v>238</v>
      </c>
      <c r="D1102">
        <v>12</v>
      </c>
      <c r="E1102">
        <v>-190988</v>
      </c>
      <c r="F1102" t="s">
        <v>276</v>
      </c>
      <c r="G1102" t="s">
        <v>30</v>
      </c>
      <c r="H1102">
        <v>11611</v>
      </c>
      <c r="I1102" t="s">
        <v>289</v>
      </c>
    </row>
    <row r="1103" spans="1:9" x14ac:dyDescent="0.25">
      <c r="A1103">
        <v>70372</v>
      </c>
      <c r="B1103" t="s">
        <v>219</v>
      </c>
      <c r="C1103" t="s">
        <v>238</v>
      </c>
      <c r="D1103">
        <v>12</v>
      </c>
      <c r="E1103">
        <v>-190988</v>
      </c>
      <c r="F1103" t="s">
        <v>276</v>
      </c>
      <c r="G1103" t="s">
        <v>35</v>
      </c>
      <c r="H1103">
        <v>8820</v>
      </c>
      <c r="I1103" t="s">
        <v>323</v>
      </c>
    </row>
    <row r="1104" spans="1:9" x14ac:dyDescent="0.25">
      <c r="A1104">
        <v>70373</v>
      </c>
      <c r="B1104" t="s">
        <v>221</v>
      </c>
      <c r="C1104" t="s">
        <v>238</v>
      </c>
      <c r="D1104">
        <v>12</v>
      </c>
      <c r="E1104">
        <v>-131720</v>
      </c>
      <c r="F1104" t="s">
        <v>276</v>
      </c>
      <c r="G1104" t="s">
        <v>29</v>
      </c>
      <c r="H1104">
        <v>29228</v>
      </c>
      <c r="I1104" t="s">
        <v>307</v>
      </c>
    </row>
    <row r="1105" spans="1:9" x14ac:dyDescent="0.25">
      <c r="A1105">
        <v>70373</v>
      </c>
      <c r="B1105" t="s">
        <v>221</v>
      </c>
      <c r="C1105" t="s">
        <v>238</v>
      </c>
      <c r="D1105">
        <v>12</v>
      </c>
      <c r="E1105">
        <v>-131720</v>
      </c>
      <c r="F1105" t="s">
        <v>276</v>
      </c>
      <c r="G1105" t="s">
        <v>29</v>
      </c>
      <c r="H1105">
        <v>3312</v>
      </c>
      <c r="I1105" t="s">
        <v>308</v>
      </c>
    </row>
    <row r="1106" spans="1:9" x14ac:dyDescent="0.25">
      <c r="A1106">
        <v>70373</v>
      </c>
      <c r="B1106" t="s">
        <v>221</v>
      </c>
      <c r="C1106" t="s">
        <v>238</v>
      </c>
      <c r="D1106">
        <v>12</v>
      </c>
      <c r="E1106">
        <v>-131720</v>
      </c>
      <c r="F1106" t="s">
        <v>276</v>
      </c>
      <c r="G1106" t="s">
        <v>34</v>
      </c>
      <c r="H1106">
        <v>3178</v>
      </c>
      <c r="I1106" t="s">
        <v>309</v>
      </c>
    </row>
    <row r="1107" spans="1:9" x14ac:dyDescent="0.25">
      <c r="A1107">
        <v>70373</v>
      </c>
      <c r="B1107" t="s">
        <v>221</v>
      </c>
      <c r="C1107" t="s">
        <v>238</v>
      </c>
      <c r="D1107">
        <v>12</v>
      </c>
      <c r="E1107">
        <v>-131720</v>
      </c>
      <c r="F1107" t="s">
        <v>276</v>
      </c>
      <c r="G1107" t="s">
        <v>29</v>
      </c>
      <c r="H1107">
        <v>43506</v>
      </c>
      <c r="I1107" t="s">
        <v>310</v>
      </c>
    </row>
    <row r="1108" spans="1:9" x14ac:dyDescent="0.25">
      <c r="A1108">
        <v>70373</v>
      </c>
      <c r="B1108" t="s">
        <v>221</v>
      </c>
      <c r="C1108" t="s">
        <v>238</v>
      </c>
      <c r="D1108">
        <v>12</v>
      </c>
      <c r="E1108">
        <v>-131720</v>
      </c>
      <c r="F1108" t="s">
        <v>276</v>
      </c>
      <c r="G1108" t="s">
        <v>34</v>
      </c>
      <c r="H1108">
        <v>10700</v>
      </c>
      <c r="I1108" t="s">
        <v>311</v>
      </c>
    </row>
    <row r="1109" spans="1:9" x14ac:dyDescent="0.25">
      <c r="A1109">
        <v>70373</v>
      </c>
      <c r="B1109" t="s">
        <v>221</v>
      </c>
      <c r="C1109" t="s">
        <v>238</v>
      </c>
      <c r="D1109">
        <v>12</v>
      </c>
      <c r="E1109">
        <v>-131720</v>
      </c>
      <c r="F1109" t="s">
        <v>276</v>
      </c>
      <c r="G1109" t="s">
        <v>29</v>
      </c>
      <c r="H1109">
        <v>7661</v>
      </c>
      <c r="I1109" t="s">
        <v>312</v>
      </c>
    </row>
    <row r="1110" spans="1:9" x14ac:dyDescent="0.25">
      <c r="A1110">
        <v>70373</v>
      </c>
      <c r="B1110" t="s">
        <v>221</v>
      </c>
      <c r="C1110" t="s">
        <v>238</v>
      </c>
      <c r="D1110">
        <v>12</v>
      </c>
      <c r="E1110">
        <v>-131720</v>
      </c>
      <c r="F1110" t="s">
        <v>276</v>
      </c>
      <c r="G1110" t="s">
        <v>32</v>
      </c>
      <c r="H1110">
        <v>60896</v>
      </c>
      <c r="I1110" t="s">
        <v>313</v>
      </c>
    </row>
    <row r="1111" spans="1:9" x14ac:dyDescent="0.25">
      <c r="A1111">
        <v>70373</v>
      </c>
      <c r="B1111" t="s">
        <v>221</v>
      </c>
      <c r="C1111" t="s">
        <v>238</v>
      </c>
      <c r="D1111">
        <v>12</v>
      </c>
      <c r="E1111">
        <v>-131720</v>
      </c>
      <c r="F1111" t="s">
        <v>276</v>
      </c>
      <c r="G1111" t="s">
        <v>29</v>
      </c>
      <c r="H1111">
        <v>12555</v>
      </c>
      <c r="I1111" t="s">
        <v>314</v>
      </c>
    </row>
    <row r="1112" spans="1:9" x14ac:dyDescent="0.25">
      <c r="A1112">
        <v>70373</v>
      </c>
      <c r="B1112" t="s">
        <v>221</v>
      </c>
      <c r="C1112" t="s">
        <v>238</v>
      </c>
      <c r="D1112">
        <v>12</v>
      </c>
      <c r="E1112">
        <v>-131720</v>
      </c>
      <c r="F1112" t="s">
        <v>276</v>
      </c>
      <c r="G1112" t="s">
        <v>35</v>
      </c>
      <c r="H1112">
        <v>5945</v>
      </c>
      <c r="I1112" t="s">
        <v>315</v>
      </c>
    </row>
    <row r="1113" spans="1:9" x14ac:dyDescent="0.25">
      <c r="A1113">
        <v>70373</v>
      </c>
      <c r="B1113" t="s">
        <v>221</v>
      </c>
      <c r="C1113" t="s">
        <v>238</v>
      </c>
      <c r="D1113">
        <v>12</v>
      </c>
      <c r="E1113">
        <v>-131720</v>
      </c>
      <c r="F1113" t="s">
        <v>276</v>
      </c>
      <c r="G1113" t="s">
        <v>35</v>
      </c>
      <c r="H1113">
        <v>1063</v>
      </c>
      <c r="I1113" t="s">
        <v>316</v>
      </c>
    </row>
    <row r="1114" spans="1:9" x14ac:dyDescent="0.25">
      <c r="A1114">
        <v>70373</v>
      </c>
      <c r="B1114" t="s">
        <v>221</v>
      </c>
      <c r="C1114" t="s">
        <v>238</v>
      </c>
      <c r="D1114">
        <v>12</v>
      </c>
      <c r="E1114">
        <v>-131720</v>
      </c>
      <c r="F1114" t="s">
        <v>276</v>
      </c>
      <c r="G1114" t="s">
        <v>35</v>
      </c>
      <c r="H1114">
        <v>2162</v>
      </c>
      <c r="I1114" t="s">
        <v>317</v>
      </c>
    </row>
    <row r="1115" spans="1:9" x14ac:dyDescent="0.25">
      <c r="A1115">
        <v>70373</v>
      </c>
      <c r="B1115" t="s">
        <v>221</v>
      </c>
      <c r="C1115" t="s">
        <v>238</v>
      </c>
      <c r="D1115">
        <v>12</v>
      </c>
      <c r="E1115">
        <v>-131720</v>
      </c>
      <c r="F1115" t="s">
        <v>276</v>
      </c>
      <c r="G1115" t="s">
        <v>35</v>
      </c>
      <c r="H1115">
        <v>6191</v>
      </c>
      <c r="I1115" t="s">
        <v>318</v>
      </c>
    </row>
    <row r="1116" spans="1:9" x14ac:dyDescent="0.25">
      <c r="A1116">
        <v>70373</v>
      </c>
      <c r="B1116" t="s">
        <v>221</v>
      </c>
      <c r="C1116" t="s">
        <v>238</v>
      </c>
      <c r="D1116">
        <v>12</v>
      </c>
      <c r="E1116">
        <v>-131720</v>
      </c>
      <c r="F1116" t="s">
        <v>276</v>
      </c>
      <c r="G1116" t="s">
        <v>29</v>
      </c>
      <c r="H1116">
        <v>15996</v>
      </c>
      <c r="I1116" t="s">
        <v>319</v>
      </c>
    </row>
    <row r="1117" spans="1:9" x14ac:dyDescent="0.25">
      <c r="A1117">
        <v>70373</v>
      </c>
      <c r="B1117" t="s">
        <v>221</v>
      </c>
      <c r="C1117" t="s">
        <v>238</v>
      </c>
      <c r="D1117">
        <v>12</v>
      </c>
      <c r="E1117">
        <v>-131720</v>
      </c>
      <c r="F1117" t="s">
        <v>276</v>
      </c>
      <c r="G1117" t="s">
        <v>36</v>
      </c>
      <c r="H1117">
        <v>28356</v>
      </c>
      <c r="I1117" t="s">
        <v>320</v>
      </c>
    </row>
    <row r="1118" spans="1:9" x14ac:dyDescent="0.25">
      <c r="A1118">
        <v>70373</v>
      </c>
      <c r="B1118" t="s">
        <v>221</v>
      </c>
      <c r="C1118" t="s">
        <v>238</v>
      </c>
      <c r="D1118">
        <v>12</v>
      </c>
      <c r="E1118">
        <v>-131720</v>
      </c>
      <c r="F1118" t="s">
        <v>278</v>
      </c>
      <c r="G1118" t="s">
        <v>279</v>
      </c>
      <c r="H1118">
        <v>40907</v>
      </c>
      <c r="I1118" t="s">
        <v>321</v>
      </c>
    </row>
    <row r="1119" spans="1:9" x14ac:dyDescent="0.25">
      <c r="A1119">
        <v>70373</v>
      </c>
      <c r="B1119" t="s">
        <v>221</v>
      </c>
      <c r="C1119" t="s">
        <v>238</v>
      </c>
      <c r="D1119">
        <v>12</v>
      </c>
      <c r="E1119">
        <v>-131720</v>
      </c>
      <c r="F1119" t="s">
        <v>278</v>
      </c>
      <c r="G1119" t="s">
        <v>279</v>
      </c>
      <c r="H1119">
        <v>933473</v>
      </c>
      <c r="I1119" t="s">
        <v>280</v>
      </c>
    </row>
    <row r="1120" spans="1:9" x14ac:dyDescent="0.25">
      <c r="A1120">
        <v>70373</v>
      </c>
      <c r="B1120" t="s">
        <v>221</v>
      </c>
      <c r="C1120" t="s">
        <v>238</v>
      </c>
      <c r="D1120">
        <v>12</v>
      </c>
      <c r="E1120">
        <v>-131720</v>
      </c>
      <c r="F1120" t="s">
        <v>278</v>
      </c>
      <c r="G1120" t="s">
        <v>281</v>
      </c>
      <c r="H1120">
        <v>23491</v>
      </c>
      <c r="I1120" t="s">
        <v>282</v>
      </c>
    </row>
    <row r="1121" spans="1:9" x14ac:dyDescent="0.25">
      <c r="A1121">
        <v>70373</v>
      </c>
      <c r="B1121" t="s">
        <v>221</v>
      </c>
      <c r="C1121" t="s">
        <v>238</v>
      </c>
      <c r="D1121">
        <v>12</v>
      </c>
      <c r="E1121">
        <v>-131720</v>
      </c>
      <c r="F1121" t="s">
        <v>278</v>
      </c>
      <c r="G1121" t="s">
        <v>279</v>
      </c>
      <c r="H1121">
        <v>-88067</v>
      </c>
      <c r="I1121" t="s">
        <v>283</v>
      </c>
    </row>
    <row r="1122" spans="1:9" x14ac:dyDescent="0.25">
      <c r="A1122">
        <v>70373</v>
      </c>
      <c r="B1122" t="s">
        <v>221</v>
      </c>
      <c r="C1122" t="s">
        <v>238</v>
      </c>
      <c r="D1122">
        <v>12</v>
      </c>
      <c r="E1122">
        <v>-131720</v>
      </c>
      <c r="F1122" t="s">
        <v>276</v>
      </c>
      <c r="G1122" t="s">
        <v>30</v>
      </c>
      <c r="H1122">
        <v>109373</v>
      </c>
      <c r="I1122" t="s">
        <v>284</v>
      </c>
    </row>
    <row r="1123" spans="1:9" x14ac:dyDescent="0.25">
      <c r="A1123">
        <v>70373</v>
      </c>
      <c r="B1123" t="s">
        <v>221</v>
      </c>
      <c r="C1123" t="s">
        <v>238</v>
      </c>
      <c r="D1123">
        <v>12</v>
      </c>
      <c r="E1123">
        <v>-131720</v>
      </c>
      <c r="F1123" t="s">
        <v>276</v>
      </c>
      <c r="G1123" t="s">
        <v>35</v>
      </c>
      <c r="H1123">
        <v>14239</v>
      </c>
      <c r="I1123" t="s">
        <v>285</v>
      </c>
    </row>
    <row r="1124" spans="1:9" x14ac:dyDescent="0.25">
      <c r="A1124">
        <v>70373</v>
      </c>
      <c r="B1124" t="s">
        <v>221</v>
      </c>
      <c r="C1124" t="s">
        <v>238</v>
      </c>
      <c r="D1124">
        <v>12</v>
      </c>
      <c r="E1124">
        <v>-131720</v>
      </c>
      <c r="F1124" t="s">
        <v>276</v>
      </c>
      <c r="G1124" t="s">
        <v>31</v>
      </c>
      <c r="H1124">
        <v>152875</v>
      </c>
      <c r="I1124" t="s">
        <v>286</v>
      </c>
    </row>
    <row r="1125" spans="1:9" x14ac:dyDescent="0.25">
      <c r="A1125">
        <v>70373</v>
      </c>
      <c r="B1125" t="s">
        <v>221</v>
      </c>
      <c r="C1125" t="s">
        <v>238</v>
      </c>
      <c r="D1125">
        <v>12</v>
      </c>
      <c r="E1125">
        <v>-131720</v>
      </c>
      <c r="F1125" t="s">
        <v>276</v>
      </c>
      <c r="G1125" t="s">
        <v>31</v>
      </c>
      <c r="H1125">
        <v>140405</v>
      </c>
      <c r="I1125" t="s">
        <v>288</v>
      </c>
    </row>
    <row r="1126" spans="1:9" x14ac:dyDescent="0.25">
      <c r="A1126">
        <v>70373</v>
      </c>
      <c r="B1126" t="s">
        <v>221</v>
      </c>
      <c r="C1126" t="s">
        <v>238</v>
      </c>
      <c r="D1126">
        <v>12</v>
      </c>
      <c r="E1126">
        <v>-131720</v>
      </c>
      <c r="F1126" t="s">
        <v>276</v>
      </c>
      <c r="G1126" t="s">
        <v>30</v>
      </c>
      <c r="H1126">
        <v>48988</v>
      </c>
      <c r="I1126" t="s">
        <v>289</v>
      </c>
    </row>
    <row r="1127" spans="1:9" x14ac:dyDescent="0.25">
      <c r="A1127">
        <v>70373</v>
      </c>
      <c r="B1127" t="s">
        <v>221</v>
      </c>
      <c r="C1127" t="s">
        <v>238</v>
      </c>
      <c r="D1127">
        <v>12</v>
      </c>
      <c r="E1127">
        <v>-131720</v>
      </c>
      <c r="F1127" t="s">
        <v>276</v>
      </c>
      <c r="G1127" t="s">
        <v>35</v>
      </c>
      <c r="H1127">
        <v>6674</v>
      </c>
      <c r="I1127" t="s">
        <v>323</v>
      </c>
    </row>
    <row r="1128" spans="1:9" x14ac:dyDescent="0.25">
      <c r="A1128">
        <v>70373</v>
      </c>
      <c r="B1128" t="s">
        <v>221</v>
      </c>
      <c r="C1128" t="s">
        <v>238</v>
      </c>
      <c r="D1128">
        <v>12</v>
      </c>
      <c r="E1128">
        <v>-131720</v>
      </c>
      <c r="F1128" t="s">
        <v>276</v>
      </c>
      <c r="G1128" t="s">
        <v>35</v>
      </c>
      <c r="H1128">
        <v>472</v>
      </c>
      <c r="I1128" t="s">
        <v>290</v>
      </c>
    </row>
    <row r="1129" spans="1:9" x14ac:dyDescent="0.25">
      <c r="A1129">
        <v>70373</v>
      </c>
      <c r="B1129" t="s">
        <v>221</v>
      </c>
      <c r="C1129" t="s">
        <v>238</v>
      </c>
      <c r="D1129">
        <v>12</v>
      </c>
      <c r="E1129">
        <v>-131720</v>
      </c>
      <c r="F1129" t="s">
        <v>276</v>
      </c>
      <c r="G1129" t="s">
        <v>35</v>
      </c>
      <c r="H1129">
        <v>1827</v>
      </c>
      <c r="I1129" t="s">
        <v>291</v>
      </c>
    </row>
    <row r="1130" spans="1:9" x14ac:dyDescent="0.25">
      <c r="A1130">
        <v>70373</v>
      </c>
      <c r="B1130" t="s">
        <v>221</v>
      </c>
      <c r="C1130" t="s">
        <v>238</v>
      </c>
      <c r="D1130">
        <v>12</v>
      </c>
      <c r="E1130">
        <v>-131720</v>
      </c>
      <c r="F1130" t="s">
        <v>276</v>
      </c>
      <c r="G1130" t="s">
        <v>35</v>
      </c>
      <c r="H1130">
        <v>10800</v>
      </c>
      <c r="I1130" t="s">
        <v>301</v>
      </c>
    </row>
    <row r="1131" spans="1:9" x14ac:dyDescent="0.25">
      <c r="A1131">
        <v>70373</v>
      </c>
      <c r="B1131" t="s">
        <v>221</v>
      </c>
      <c r="C1131" t="s">
        <v>238</v>
      </c>
      <c r="D1131">
        <v>12</v>
      </c>
      <c r="E1131">
        <v>-131720</v>
      </c>
      <c r="F1131" t="s">
        <v>276</v>
      </c>
      <c r="G1131" t="s">
        <v>35</v>
      </c>
      <c r="H1131">
        <v>165</v>
      </c>
      <c r="I1131" t="s">
        <v>292</v>
      </c>
    </row>
    <row r="1132" spans="1:9" x14ac:dyDescent="0.25">
      <c r="A1132">
        <v>70373</v>
      </c>
      <c r="B1132" t="s">
        <v>221</v>
      </c>
      <c r="C1132" t="s">
        <v>238</v>
      </c>
      <c r="D1132">
        <v>12</v>
      </c>
      <c r="E1132">
        <v>-131720</v>
      </c>
      <c r="F1132" t="s">
        <v>276</v>
      </c>
      <c r="G1132" t="s">
        <v>35</v>
      </c>
      <c r="H1132">
        <v>2238</v>
      </c>
      <c r="I1132" t="s">
        <v>293</v>
      </c>
    </row>
    <row r="1133" spans="1:9" x14ac:dyDescent="0.25">
      <c r="A1133">
        <v>70373</v>
      </c>
      <c r="B1133" t="s">
        <v>221</v>
      </c>
      <c r="C1133" t="s">
        <v>238</v>
      </c>
      <c r="D1133">
        <v>12</v>
      </c>
      <c r="E1133">
        <v>-131720</v>
      </c>
      <c r="F1133" t="s">
        <v>276</v>
      </c>
      <c r="G1133" t="s">
        <v>37</v>
      </c>
      <c r="H1133">
        <v>48527</v>
      </c>
      <c r="I1133" t="s">
        <v>294</v>
      </c>
    </row>
    <row r="1134" spans="1:9" x14ac:dyDescent="0.25">
      <c r="A1134">
        <v>70373</v>
      </c>
      <c r="B1134" t="s">
        <v>221</v>
      </c>
      <c r="C1134" t="s">
        <v>238</v>
      </c>
      <c r="D1134">
        <v>12</v>
      </c>
      <c r="E1134">
        <v>-131720</v>
      </c>
      <c r="F1134" t="s">
        <v>276</v>
      </c>
      <c r="G1134" t="s">
        <v>35</v>
      </c>
      <c r="H1134">
        <v>6097</v>
      </c>
      <c r="I1134" t="s">
        <v>295</v>
      </c>
    </row>
    <row r="1135" spans="1:9" x14ac:dyDescent="0.25">
      <c r="A1135">
        <v>70373</v>
      </c>
      <c r="B1135" t="s">
        <v>221</v>
      </c>
      <c r="C1135" t="s">
        <v>238</v>
      </c>
      <c r="D1135">
        <v>12</v>
      </c>
      <c r="E1135">
        <v>-131720</v>
      </c>
      <c r="F1135" t="s">
        <v>276</v>
      </c>
      <c r="G1135" t="s">
        <v>37</v>
      </c>
      <c r="H1135">
        <v>4198</v>
      </c>
      <c r="I1135" t="s">
        <v>296</v>
      </c>
    </row>
    <row r="1136" spans="1:9" x14ac:dyDescent="0.25">
      <c r="A1136">
        <v>70373</v>
      </c>
      <c r="B1136" t="s">
        <v>221</v>
      </c>
      <c r="C1136" t="s">
        <v>238</v>
      </c>
      <c r="D1136">
        <v>12</v>
      </c>
      <c r="E1136">
        <v>-131720</v>
      </c>
      <c r="F1136" t="s">
        <v>276</v>
      </c>
      <c r="G1136" t="s">
        <v>36</v>
      </c>
      <c r="H1136">
        <v>63612</v>
      </c>
      <c r="I1136" t="s">
        <v>297</v>
      </c>
    </row>
    <row r="1137" spans="1:9" x14ac:dyDescent="0.25">
      <c r="A1137">
        <v>70373</v>
      </c>
      <c r="B1137" t="s">
        <v>221</v>
      </c>
      <c r="C1137" t="s">
        <v>238</v>
      </c>
      <c r="D1137">
        <v>12</v>
      </c>
      <c r="E1137">
        <v>-131720</v>
      </c>
      <c r="F1137" t="s">
        <v>278</v>
      </c>
      <c r="G1137" t="s">
        <v>279</v>
      </c>
      <c r="H1137">
        <v>-438</v>
      </c>
      <c r="I1137" t="s">
        <v>298</v>
      </c>
    </row>
    <row r="1138" spans="1:9" x14ac:dyDescent="0.25">
      <c r="A1138">
        <v>70373</v>
      </c>
      <c r="B1138" t="s">
        <v>221</v>
      </c>
      <c r="C1138" t="s">
        <v>238</v>
      </c>
      <c r="D1138">
        <v>12</v>
      </c>
      <c r="E1138">
        <v>-131720</v>
      </c>
      <c r="F1138" t="s">
        <v>278</v>
      </c>
      <c r="G1138" t="s">
        <v>299</v>
      </c>
      <c r="H1138">
        <v>250</v>
      </c>
      <c r="I1138" t="s">
        <v>300</v>
      </c>
    </row>
    <row r="1139" spans="1:9" x14ac:dyDescent="0.25">
      <c r="A1139">
        <v>70373</v>
      </c>
      <c r="B1139" t="s">
        <v>221</v>
      </c>
      <c r="C1139" t="s">
        <v>238</v>
      </c>
      <c r="D1139">
        <v>12</v>
      </c>
      <c r="E1139">
        <v>-131720</v>
      </c>
      <c r="F1139" t="s">
        <v>276</v>
      </c>
      <c r="G1139" t="s">
        <v>33</v>
      </c>
      <c r="H1139">
        <v>64878</v>
      </c>
      <c r="I1139" t="s">
        <v>302</v>
      </c>
    </row>
    <row r="1140" spans="1:9" x14ac:dyDescent="0.25">
      <c r="A1140">
        <v>70373</v>
      </c>
      <c r="B1140" t="s">
        <v>221</v>
      </c>
      <c r="C1140" t="s">
        <v>238</v>
      </c>
      <c r="D1140">
        <v>12</v>
      </c>
      <c r="E1140">
        <v>-131720</v>
      </c>
      <c r="F1140" t="s">
        <v>276</v>
      </c>
      <c r="G1140" t="s">
        <v>29</v>
      </c>
      <c r="H1140">
        <v>3940</v>
      </c>
      <c r="I1140" t="s">
        <v>303</v>
      </c>
    </row>
    <row r="1141" spans="1:9" x14ac:dyDescent="0.25">
      <c r="A1141">
        <v>70373</v>
      </c>
      <c r="B1141" t="s">
        <v>221</v>
      </c>
      <c r="C1141" t="s">
        <v>238</v>
      </c>
      <c r="D1141">
        <v>12</v>
      </c>
      <c r="E1141">
        <v>-131720</v>
      </c>
      <c r="F1141" t="s">
        <v>276</v>
      </c>
      <c r="G1141" t="s">
        <v>29</v>
      </c>
      <c r="H1141">
        <v>55403</v>
      </c>
      <c r="I1141" t="s">
        <v>304</v>
      </c>
    </row>
    <row r="1142" spans="1:9" x14ac:dyDescent="0.25">
      <c r="A1142">
        <v>70373</v>
      </c>
      <c r="B1142" t="s">
        <v>221</v>
      </c>
      <c r="C1142" t="s">
        <v>238</v>
      </c>
      <c r="D1142">
        <v>12</v>
      </c>
      <c r="E1142">
        <v>-131720</v>
      </c>
      <c r="F1142" t="s">
        <v>276</v>
      </c>
      <c r="G1142" t="s">
        <v>35</v>
      </c>
      <c r="H1142">
        <v>70033</v>
      </c>
      <c r="I1142" t="s">
        <v>305</v>
      </c>
    </row>
    <row r="1143" spans="1:9" x14ac:dyDescent="0.25">
      <c r="A1143">
        <v>70373</v>
      </c>
      <c r="B1143" t="s">
        <v>221</v>
      </c>
      <c r="C1143" t="s">
        <v>238</v>
      </c>
      <c r="D1143">
        <v>12</v>
      </c>
      <c r="E1143">
        <v>-131720</v>
      </c>
      <c r="F1143" t="s">
        <v>276</v>
      </c>
      <c r="G1143" t="s">
        <v>29</v>
      </c>
      <c r="H1143">
        <v>5843</v>
      </c>
      <c r="I1143" t="s">
        <v>306</v>
      </c>
    </row>
    <row r="1144" spans="1:9" x14ac:dyDescent="0.25">
      <c r="A1144">
        <v>70374</v>
      </c>
      <c r="B1144" t="s">
        <v>224</v>
      </c>
      <c r="C1144" t="s">
        <v>238</v>
      </c>
      <c r="D1144">
        <v>12</v>
      </c>
      <c r="E1144">
        <v>-56772</v>
      </c>
      <c r="F1144" t="s">
        <v>276</v>
      </c>
      <c r="G1144" t="s">
        <v>35</v>
      </c>
      <c r="H1144">
        <v>1050</v>
      </c>
      <c r="I1144" t="s">
        <v>328</v>
      </c>
    </row>
    <row r="1145" spans="1:9" x14ac:dyDescent="0.25">
      <c r="A1145">
        <v>70374</v>
      </c>
      <c r="B1145" t="s">
        <v>224</v>
      </c>
      <c r="C1145" t="s">
        <v>238</v>
      </c>
      <c r="D1145">
        <v>12</v>
      </c>
      <c r="E1145">
        <v>-56772</v>
      </c>
      <c r="F1145" t="s">
        <v>276</v>
      </c>
      <c r="G1145" t="s">
        <v>29</v>
      </c>
      <c r="H1145">
        <v>2314</v>
      </c>
      <c r="I1145" t="s">
        <v>319</v>
      </c>
    </row>
    <row r="1146" spans="1:9" x14ac:dyDescent="0.25">
      <c r="A1146">
        <v>70374</v>
      </c>
      <c r="B1146" t="s">
        <v>224</v>
      </c>
      <c r="C1146" t="s">
        <v>238</v>
      </c>
      <c r="D1146">
        <v>12</v>
      </c>
      <c r="E1146">
        <v>-56772</v>
      </c>
      <c r="F1146" t="s">
        <v>276</v>
      </c>
      <c r="G1146" t="s">
        <v>36</v>
      </c>
      <c r="H1146">
        <v>26275</v>
      </c>
      <c r="I1146" t="s">
        <v>320</v>
      </c>
    </row>
    <row r="1147" spans="1:9" x14ac:dyDescent="0.25">
      <c r="A1147">
        <v>70374</v>
      </c>
      <c r="B1147" t="s">
        <v>224</v>
      </c>
      <c r="C1147" t="s">
        <v>238</v>
      </c>
      <c r="D1147">
        <v>12</v>
      </c>
      <c r="E1147">
        <v>-56772</v>
      </c>
      <c r="F1147" t="s">
        <v>278</v>
      </c>
      <c r="G1147" t="s">
        <v>279</v>
      </c>
      <c r="H1147">
        <v>245040</v>
      </c>
      <c r="I1147" t="s">
        <v>321</v>
      </c>
    </row>
    <row r="1148" spans="1:9" x14ac:dyDescent="0.25">
      <c r="A1148">
        <v>70374</v>
      </c>
      <c r="B1148" t="s">
        <v>224</v>
      </c>
      <c r="C1148" t="s">
        <v>238</v>
      </c>
      <c r="D1148">
        <v>12</v>
      </c>
      <c r="E1148">
        <v>-56772</v>
      </c>
      <c r="F1148" t="s">
        <v>276</v>
      </c>
      <c r="G1148" t="s">
        <v>37</v>
      </c>
      <c r="H1148">
        <v>10</v>
      </c>
      <c r="I1148" t="s">
        <v>325</v>
      </c>
    </row>
    <row r="1149" spans="1:9" x14ac:dyDescent="0.25">
      <c r="A1149">
        <v>70374</v>
      </c>
      <c r="B1149" t="s">
        <v>224</v>
      </c>
      <c r="C1149" t="s">
        <v>238</v>
      </c>
      <c r="D1149">
        <v>12</v>
      </c>
      <c r="E1149">
        <v>-56772</v>
      </c>
      <c r="F1149" t="s">
        <v>276</v>
      </c>
      <c r="G1149" t="s">
        <v>37</v>
      </c>
      <c r="H1149">
        <v>1930</v>
      </c>
      <c r="I1149" t="s">
        <v>296</v>
      </c>
    </row>
    <row r="1150" spans="1:9" x14ac:dyDescent="0.25">
      <c r="A1150">
        <v>70374</v>
      </c>
      <c r="B1150" t="s">
        <v>224</v>
      </c>
      <c r="C1150" t="s">
        <v>238</v>
      </c>
      <c r="D1150">
        <v>12</v>
      </c>
      <c r="E1150">
        <v>-56772</v>
      </c>
      <c r="F1150" t="s">
        <v>276</v>
      </c>
      <c r="G1150" t="s">
        <v>36</v>
      </c>
      <c r="H1150">
        <v>51867</v>
      </c>
      <c r="I1150" t="s">
        <v>297</v>
      </c>
    </row>
    <row r="1151" spans="1:9" x14ac:dyDescent="0.25">
      <c r="A1151">
        <v>70374</v>
      </c>
      <c r="B1151" t="s">
        <v>224</v>
      </c>
      <c r="C1151" t="s">
        <v>238</v>
      </c>
      <c r="D1151">
        <v>12</v>
      </c>
      <c r="E1151">
        <v>-56772</v>
      </c>
      <c r="F1151" t="s">
        <v>278</v>
      </c>
      <c r="G1151" t="s">
        <v>279</v>
      </c>
      <c r="H1151">
        <v>-419</v>
      </c>
      <c r="I1151" t="s">
        <v>298</v>
      </c>
    </row>
    <row r="1152" spans="1:9" x14ac:dyDescent="0.25">
      <c r="A1152">
        <v>70374</v>
      </c>
      <c r="B1152" t="s">
        <v>224</v>
      </c>
      <c r="C1152" t="s">
        <v>238</v>
      </c>
      <c r="D1152">
        <v>12</v>
      </c>
      <c r="E1152">
        <v>-56772</v>
      </c>
      <c r="F1152" t="s">
        <v>278</v>
      </c>
      <c r="G1152" t="s">
        <v>299</v>
      </c>
      <c r="H1152">
        <v>97</v>
      </c>
      <c r="I1152" t="s">
        <v>300</v>
      </c>
    </row>
    <row r="1153" spans="1:9" x14ac:dyDescent="0.25">
      <c r="A1153">
        <v>70374</v>
      </c>
      <c r="B1153" t="s">
        <v>224</v>
      </c>
      <c r="C1153" t="s">
        <v>238</v>
      </c>
      <c r="D1153">
        <v>12</v>
      </c>
      <c r="E1153">
        <v>-56772</v>
      </c>
      <c r="F1153" t="s">
        <v>276</v>
      </c>
      <c r="G1153" t="s">
        <v>33</v>
      </c>
      <c r="H1153">
        <v>43637</v>
      </c>
      <c r="I1153" t="s">
        <v>302</v>
      </c>
    </row>
    <row r="1154" spans="1:9" x14ac:dyDescent="0.25">
      <c r="A1154">
        <v>70374</v>
      </c>
      <c r="B1154" t="s">
        <v>224</v>
      </c>
      <c r="C1154" t="s">
        <v>238</v>
      </c>
      <c r="D1154">
        <v>12</v>
      </c>
      <c r="E1154">
        <v>-56772</v>
      </c>
      <c r="F1154" t="s">
        <v>276</v>
      </c>
      <c r="G1154" t="s">
        <v>29</v>
      </c>
      <c r="H1154">
        <v>4375</v>
      </c>
      <c r="I1154" t="s">
        <v>303</v>
      </c>
    </row>
    <row r="1155" spans="1:9" x14ac:dyDescent="0.25">
      <c r="A1155">
        <v>70374</v>
      </c>
      <c r="B1155" t="s">
        <v>224</v>
      </c>
      <c r="C1155" t="s">
        <v>238</v>
      </c>
      <c r="D1155">
        <v>12</v>
      </c>
      <c r="E1155">
        <v>-56772</v>
      </c>
      <c r="F1155" t="s">
        <v>276</v>
      </c>
      <c r="G1155" t="s">
        <v>29</v>
      </c>
      <c r="H1155">
        <v>49637</v>
      </c>
      <c r="I1155" t="s">
        <v>304</v>
      </c>
    </row>
    <row r="1156" spans="1:9" x14ac:dyDescent="0.25">
      <c r="A1156">
        <v>70374</v>
      </c>
      <c r="B1156" t="s">
        <v>224</v>
      </c>
      <c r="C1156" t="s">
        <v>238</v>
      </c>
      <c r="D1156">
        <v>12</v>
      </c>
      <c r="E1156">
        <v>-56772</v>
      </c>
      <c r="F1156" t="s">
        <v>276</v>
      </c>
      <c r="G1156" t="s">
        <v>35</v>
      </c>
      <c r="H1156">
        <v>66317</v>
      </c>
      <c r="I1156" t="s">
        <v>305</v>
      </c>
    </row>
    <row r="1157" spans="1:9" x14ac:dyDescent="0.25">
      <c r="A1157">
        <v>70374</v>
      </c>
      <c r="B1157" t="s">
        <v>224</v>
      </c>
      <c r="C1157" t="s">
        <v>238</v>
      </c>
      <c r="D1157">
        <v>12</v>
      </c>
      <c r="E1157">
        <v>-56772</v>
      </c>
      <c r="F1157" t="s">
        <v>276</v>
      </c>
      <c r="G1157" t="s">
        <v>29</v>
      </c>
      <c r="H1157">
        <v>5362</v>
      </c>
      <c r="I1157" t="s">
        <v>306</v>
      </c>
    </row>
    <row r="1158" spans="1:9" x14ac:dyDescent="0.25">
      <c r="A1158">
        <v>70374</v>
      </c>
      <c r="B1158" t="s">
        <v>224</v>
      </c>
      <c r="C1158" t="s">
        <v>238</v>
      </c>
      <c r="D1158">
        <v>12</v>
      </c>
      <c r="E1158">
        <v>-56772</v>
      </c>
      <c r="F1158" t="s">
        <v>276</v>
      </c>
      <c r="G1158" t="s">
        <v>29</v>
      </c>
      <c r="H1158">
        <v>32233</v>
      </c>
      <c r="I1158" t="s">
        <v>307</v>
      </c>
    </row>
    <row r="1159" spans="1:9" x14ac:dyDescent="0.25">
      <c r="A1159">
        <v>70374</v>
      </c>
      <c r="B1159" t="s">
        <v>224</v>
      </c>
      <c r="C1159" t="s">
        <v>238</v>
      </c>
      <c r="D1159">
        <v>12</v>
      </c>
      <c r="E1159">
        <v>-56772</v>
      </c>
      <c r="F1159" t="s">
        <v>276</v>
      </c>
      <c r="G1159" t="s">
        <v>29</v>
      </c>
      <c r="H1159">
        <v>3035</v>
      </c>
      <c r="I1159" t="s">
        <v>308</v>
      </c>
    </row>
    <row r="1160" spans="1:9" x14ac:dyDescent="0.25">
      <c r="A1160">
        <v>70374</v>
      </c>
      <c r="B1160" t="s">
        <v>224</v>
      </c>
      <c r="C1160" t="s">
        <v>238</v>
      </c>
      <c r="D1160">
        <v>12</v>
      </c>
      <c r="E1160">
        <v>-56772</v>
      </c>
      <c r="F1160" t="s">
        <v>276</v>
      </c>
      <c r="G1160" t="s">
        <v>34</v>
      </c>
      <c r="H1160">
        <v>802</v>
      </c>
      <c r="I1160" t="s">
        <v>309</v>
      </c>
    </row>
    <row r="1161" spans="1:9" x14ac:dyDescent="0.25">
      <c r="A1161">
        <v>70374</v>
      </c>
      <c r="B1161" t="s">
        <v>224</v>
      </c>
      <c r="C1161" t="s">
        <v>238</v>
      </c>
      <c r="D1161">
        <v>12</v>
      </c>
      <c r="E1161">
        <v>-56772</v>
      </c>
      <c r="F1161" t="s">
        <v>276</v>
      </c>
      <c r="G1161" t="s">
        <v>29</v>
      </c>
      <c r="H1161">
        <v>43569</v>
      </c>
      <c r="I1161" t="s">
        <v>310</v>
      </c>
    </row>
    <row r="1162" spans="1:9" x14ac:dyDescent="0.25">
      <c r="A1162">
        <v>70374</v>
      </c>
      <c r="B1162" t="s">
        <v>224</v>
      </c>
      <c r="C1162" t="s">
        <v>238</v>
      </c>
      <c r="D1162">
        <v>12</v>
      </c>
      <c r="E1162">
        <v>-56772</v>
      </c>
      <c r="F1162" t="s">
        <v>276</v>
      </c>
      <c r="G1162" t="s">
        <v>34</v>
      </c>
      <c r="H1162">
        <v>10700</v>
      </c>
      <c r="I1162" t="s">
        <v>311</v>
      </c>
    </row>
    <row r="1163" spans="1:9" x14ac:dyDescent="0.25">
      <c r="A1163">
        <v>70374</v>
      </c>
      <c r="B1163" t="s">
        <v>224</v>
      </c>
      <c r="C1163" t="s">
        <v>238</v>
      </c>
      <c r="D1163">
        <v>12</v>
      </c>
      <c r="E1163">
        <v>-56772</v>
      </c>
      <c r="F1163" t="s">
        <v>276</v>
      </c>
      <c r="G1163" t="s">
        <v>29</v>
      </c>
      <c r="H1163">
        <v>6576</v>
      </c>
      <c r="I1163" t="s">
        <v>312</v>
      </c>
    </row>
    <row r="1164" spans="1:9" x14ac:dyDescent="0.25">
      <c r="A1164">
        <v>70374</v>
      </c>
      <c r="B1164" t="s">
        <v>224</v>
      </c>
      <c r="C1164" t="s">
        <v>238</v>
      </c>
      <c r="D1164">
        <v>12</v>
      </c>
      <c r="E1164">
        <v>-56772</v>
      </c>
      <c r="F1164" t="s">
        <v>276</v>
      </c>
      <c r="G1164" t="s">
        <v>32</v>
      </c>
      <c r="H1164">
        <v>61941</v>
      </c>
      <c r="I1164" t="s">
        <v>313</v>
      </c>
    </row>
    <row r="1165" spans="1:9" x14ac:dyDescent="0.25">
      <c r="A1165">
        <v>70374</v>
      </c>
      <c r="B1165" t="s">
        <v>224</v>
      </c>
      <c r="C1165" t="s">
        <v>238</v>
      </c>
      <c r="D1165">
        <v>12</v>
      </c>
      <c r="E1165">
        <v>-56772</v>
      </c>
      <c r="F1165" t="s">
        <v>276</v>
      </c>
      <c r="G1165" t="s">
        <v>29</v>
      </c>
      <c r="H1165">
        <v>12529</v>
      </c>
      <c r="I1165" t="s">
        <v>314</v>
      </c>
    </row>
    <row r="1166" spans="1:9" x14ac:dyDescent="0.25">
      <c r="A1166">
        <v>70374</v>
      </c>
      <c r="B1166" t="s">
        <v>224</v>
      </c>
      <c r="C1166" t="s">
        <v>238</v>
      </c>
      <c r="D1166">
        <v>12</v>
      </c>
      <c r="E1166">
        <v>-56772</v>
      </c>
      <c r="F1166" t="s">
        <v>276</v>
      </c>
      <c r="G1166" t="s">
        <v>35</v>
      </c>
      <c r="H1166">
        <v>3272</v>
      </c>
      <c r="I1166" t="s">
        <v>315</v>
      </c>
    </row>
    <row r="1167" spans="1:9" x14ac:dyDescent="0.25">
      <c r="A1167">
        <v>70374</v>
      </c>
      <c r="B1167" t="s">
        <v>224</v>
      </c>
      <c r="C1167" t="s">
        <v>238</v>
      </c>
      <c r="D1167">
        <v>12</v>
      </c>
      <c r="E1167">
        <v>-56772</v>
      </c>
      <c r="F1167" t="s">
        <v>276</v>
      </c>
      <c r="G1167" t="s">
        <v>35</v>
      </c>
      <c r="H1167">
        <v>566</v>
      </c>
      <c r="I1167" t="s">
        <v>316</v>
      </c>
    </row>
    <row r="1168" spans="1:9" x14ac:dyDescent="0.25">
      <c r="A1168">
        <v>70374</v>
      </c>
      <c r="B1168" t="s">
        <v>224</v>
      </c>
      <c r="C1168" t="s">
        <v>238</v>
      </c>
      <c r="D1168">
        <v>12</v>
      </c>
      <c r="E1168">
        <v>-56772</v>
      </c>
      <c r="F1168" t="s">
        <v>276</v>
      </c>
      <c r="G1168" t="s">
        <v>35</v>
      </c>
      <c r="H1168">
        <v>1418</v>
      </c>
      <c r="I1168" t="s">
        <v>318</v>
      </c>
    </row>
    <row r="1169" spans="1:9" x14ac:dyDescent="0.25">
      <c r="A1169">
        <v>70374</v>
      </c>
      <c r="B1169" t="s">
        <v>224</v>
      </c>
      <c r="C1169" t="s">
        <v>238</v>
      </c>
      <c r="D1169">
        <v>12</v>
      </c>
      <c r="E1169">
        <v>-56772</v>
      </c>
      <c r="F1169" t="s">
        <v>278</v>
      </c>
      <c r="G1169" t="s">
        <v>279</v>
      </c>
      <c r="H1169">
        <v>850599</v>
      </c>
      <c r="I1169" t="s">
        <v>280</v>
      </c>
    </row>
    <row r="1170" spans="1:9" x14ac:dyDescent="0.25">
      <c r="A1170">
        <v>70374</v>
      </c>
      <c r="B1170" t="s">
        <v>224</v>
      </c>
      <c r="C1170" t="s">
        <v>238</v>
      </c>
      <c r="D1170">
        <v>12</v>
      </c>
      <c r="E1170">
        <v>-56772</v>
      </c>
      <c r="F1170" t="s">
        <v>278</v>
      </c>
      <c r="G1170" t="s">
        <v>281</v>
      </c>
      <c r="H1170">
        <v>20962</v>
      </c>
      <c r="I1170" t="s">
        <v>282</v>
      </c>
    </row>
    <row r="1171" spans="1:9" x14ac:dyDescent="0.25">
      <c r="A1171">
        <v>70374</v>
      </c>
      <c r="B1171" t="s">
        <v>224</v>
      </c>
      <c r="C1171" t="s">
        <v>238</v>
      </c>
      <c r="D1171">
        <v>12</v>
      </c>
      <c r="E1171">
        <v>-56772</v>
      </c>
      <c r="F1171" t="s">
        <v>278</v>
      </c>
      <c r="G1171" t="s">
        <v>279</v>
      </c>
      <c r="H1171">
        <v>-63852</v>
      </c>
      <c r="I1171" t="s">
        <v>283</v>
      </c>
    </row>
    <row r="1172" spans="1:9" x14ac:dyDescent="0.25">
      <c r="A1172">
        <v>70374</v>
      </c>
      <c r="B1172" t="s">
        <v>224</v>
      </c>
      <c r="C1172" t="s">
        <v>238</v>
      </c>
      <c r="D1172">
        <v>12</v>
      </c>
      <c r="E1172">
        <v>-56772</v>
      </c>
      <c r="F1172" t="s">
        <v>276</v>
      </c>
      <c r="G1172" t="s">
        <v>30</v>
      </c>
      <c r="H1172">
        <v>78580</v>
      </c>
      <c r="I1172" t="s">
        <v>284</v>
      </c>
    </row>
    <row r="1173" spans="1:9" x14ac:dyDescent="0.25">
      <c r="A1173">
        <v>70374</v>
      </c>
      <c r="B1173" t="s">
        <v>224</v>
      </c>
      <c r="C1173" t="s">
        <v>238</v>
      </c>
      <c r="D1173">
        <v>12</v>
      </c>
      <c r="E1173">
        <v>-56772</v>
      </c>
      <c r="F1173" t="s">
        <v>276</v>
      </c>
      <c r="G1173" t="s">
        <v>35</v>
      </c>
      <c r="H1173">
        <v>13001</v>
      </c>
      <c r="I1173" t="s">
        <v>285</v>
      </c>
    </row>
    <row r="1174" spans="1:9" x14ac:dyDescent="0.25">
      <c r="A1174">
        <v>70374</v>
      </c>
      <c r="B1174" t="s">
        <v>224</v>
      </c>
      <c r="C1174" t="s">
        <v>238</v>
      </c>
      <c r="D1174">
        <v>12</v>
      </c>
      <c r="E1174">
        <v>-56772</v>
      </c>
      <c r="F1174" t="s">
        <v>276</v>
      </c>
      <c r="G1174" t="s">
        <v>31</v>
      </c>
      <c r="H1174">
        <v>216953</v>
      </c>
      <c r="I1174" t="s">
        <v>286</v>
      </c>
    </row>
    <row r="1175" spans="1:9" x14ac:dyDescent="0.25">
      <c r="A1175">
        <v>70374</v>
      </c>
      <c r="B1175" t="s">
        <v>224</v>
      </c>
      <c r="C1175" t="s">
        <v>238</v>
      </c>
      <c r="D1175">
        <v>12</v>
      </c>
      <c r="E1175">
        <v>-56772</v>
      </c>
      <c r="F1175" t="s">
        <v>276</v>
      </c>
      <c r="G1175" t="s">
        <v>31</v>
      </c>
      <c r="H1175">
        <v>290067</v>
      </c>
      <c r="I1175" t="s">
        <v>288</v>
      </c>
    </row>
    <row r="1176" spans="1:9" x14ac:dyDescent="0.25">
      <c r="A1176">
        <v>70374</v>
      </c>
      <c r="B1176" t="s">
        <v>224</v>
      </c>
      <c r="C1176" t="s">
        <v>238</v>
      </c>
      <c r="D1176">
        <v>12</v>
      </c>
      <c r="E1176">
        <v>-56772</v>
      </c>
      <c r="F1176" t="s">
        <v>276</v>
      </c>
      <c r="G1176" t="s">
        <v>30</v>
      </c>
      <c r="H1176">
        <v>36501</v>
      </c>
      <c r="I1176" t="s">
        <v>289</v>
      </c>
    </row>
    <row r="1177" spans="1:9" x14ac:dyDescent="0.25">
      <c r="A1177">
        <v>70374</v>
      </c>
      <c r="B1177" t="s">
        <v>224</v>
      </c>
      <c r="C1177" t="s">
        <v>238</v>
      </c>
      <c r="D1177">
        <v>12</v>
      </c>
      <c r="E1177">
        <v>-56772</v>
      </c>
      <c r="F1177" t="s">
        <v>276</v>
      </c>
      <c r="G1177" t="s">
        <v>35</v>
      </c>
      <c r="H1177">
        <v>75</v>
      </c>
      <c r="I1177" t="s">
        <v>290</v>
      </c>
    </row>
    <row r="1178" spans="1:9" x14ac:dyDescent="0.25">
      <c r="A1178">
        <v>70374</v>
      </c>
      <c r="B1178" t="s">
        <v>224</v>
      </c>
      <c r="C1178" t="s">
        <v>238</v>
      </c>
      <c r="D1178">
        <v>12</v>
      </c>
      <c r="E1178">
        <v>-56772</v>
      </c>
      <c r="F1178" t="s">
        <v>276</v>
      </c>
      <c r="G1178" t="s">
        <v>35</v>
      </c>
      <c r="H1178">
        <v>6149</v>
      </c>
      <c r="I1178" t="s">
        <v>291</v>
      </c>
    </row>
    <row r="1179" spans="1:9" x14ac:dyDescent="0.25">
      <c r="A1179">
        <v>70374</v>
      </c>
      <c r="B1179" t="s">
        <v>224</v>
      </c>
      <c r="C1179" t="s">
        <v>238</v>
      </c>
      <c r="D1179">
        <v>12</v>
      </c>
      <c r="E1179">
        <v>-56772</v>
      </c>
      <c r="F1179" t="s">
        <v>276</v>
      </c>
      <c r="G1179" t="s">
        <v>35</v>
      </c>
      <c r="H1179">
        <v>10971</v>
      </c>
      <c r="I1179" t="s">
        <v>301</v>
      </c>
    </row>
    <row r="1180" spans="1:9" x14ac:dyDescent="0.25">
      <c r="A1180">
        <v>70374</v>
      </c>
      <c r="B1180" t="s">
        <v>224</v>
      </c>
      <c r="C1180" t="s">
        <v>238</v>
      </c>
      <c r="D1180">
        <v>12</v>
      </c>
      <c r="E1180">
        <v>-56772</v>
      </c>
      <c r="F1180" t="s">
        <v>276</v>
      </c>
      <c r="G1180" t="s">
        <v>35</v>
      </c>
      <c r="H1180">
        <v>45</v>
      </c>
      <c r="I1180" t="s">
        <v>292</v>
      </c>
    </row>
    <row r="1181" spans="1:9" x14ac:dyDescent="0.25">
      <c r="A1181">
        <v>70374</v>
      </c>
      <c r="B1181" t="s">
        <v>224</v>
      </c>
      <c r="C1181" t="s">
        <v>238</v>
      </c>
      <c r="D1181">
        <v>12</v>
      </c>
      <c r="E1181">
        <v>-56772</v>
      </c>
      <c r="F1181" t="s">
        <v>276</v>
      </c>
      <c r="G1181" t="s">
        <v>35</v>
      </c>
      <c r="H1181">
        <v>570</v>
      </c>
      <c r="I1181" t="s">
        <v>293</v>
      </c>
    </row>
    <row r="1182" spans="1:9" x14ac:dyDescent="0.25">
      <c r="A1182">
        <v>70374</v>
      </c>
      <c r="B1182" t="s">
        <v>224</v>
      </c>
      <c r="C1182" t="s">
        <v>238</v>
      </c>
      <c r="D1182">
        <v>12</v>
      </c>
      <c r="E1182">
        <v>-56772</v>
      </c>
      <c r="F1182" t="s">
        <v>276</v>
      </c>
      <c r="G1182" t="s">
        <v>37</v>
      </c>
      <c r="H1182">
        <v>23280</v>
      </c>
      <c r="I1182" t="s">
        <v>294</v>
      </c>
    </row>
    <row r="1183" spans="1:9" x14ac:dyDescent="0.25">
      <c r="A1183">
        <v>70374</v>
      </c>
      <c r="B1183" t="s">
        <v>224</v>
      </c>
      <c r="C1183" t="s">
        <v>238</v>
      </c>
      <c r="D1183">
        <v>12</v>
      </c>
      <c r="E1183">
        <v>-56772</v>
      </c>
      <c r="F1183" t="s">
        <v>276</v>
      </c>
      <c r="G1183" t="s">
        <v>35</v>
      </c>
      <c r="H1183">
        <v>3592</v>
      </c>
      <c r="I1183" t="s">
        <v>295</v>
      </c>
    </row>
    <row r="1184" spans="1:9" x14ac:dyDescent="0.25">
      <c r="A1184">
        <v>70375</v>
      </c>
      <c r="B1184" t="s">
        <v>227</v>
      </c>
      <c r="C1184" t="s">
        <v>238</v>
      </c>
      <c r="D1184">
        <v>12</v>
      </c>
      <c r="E1184">
        <v>197694</v>
      </c>
      <c r="F1184" t="s">
        <v>276</v>
      </c>
      <c r="G1184" t="s">
        <v>35</v>
      </c>
      <c r="H1184">
        <v>10068</v>
      </c>
      <c r="I1184" t="s">
        <v>301</v>
      </c>
    </row>
    <row r="1185" spans="1:9" x14ac:dyDescent="0.25">
      <c r="A1185">
        <v>70375</v>
      </c>
      <c r="B1185" t="s">
        <v>227</v>
      </c>
      <c r="C1185" t="s">
        <v>238</v>
      </c>
      <c r="D1185">
        <v>12</v>
      </c>
      <c r="E1185">
        <v>197694</v>
      </c>
      <c r="F1185" t="s">
        <v>276</v>
      </c>
      <c r="G1185" t="s">
        <v>35</v>
      </c>
      <c r="H1185">
        <v>49</v>
      </c>
      <c r="I1185" t="s">
        <v>292</v>
      </c>
    </row>
    <row r="1186" spans="1:9" x14ac:dyDescent="0.25">
      <c r="A1186">
        <v>70375</v>
      </c>
      <c r="B1186" t="s">
        <v>227</v>
      </c>
      <c r="C1186" t="s">
        <v>238</v>
      </c>
      <c r="D1186">
        <v>12</v>
      </c>
      <c r="E1186">
        <v>197694</v>
      </c>
      <c r="F1186" t="s">
        <v>276</v>
      </c>
      <c r="G1186" t="s">
        <v>35</v>
      </c>
      <c r="H1186">
        <v>1425</v>
      </c>
      <c r="I1186" t="s">
        <v>293</v>
      </c>
    </row>
    <row r="1187" spans="1:9" x14ac:dyDescent="0.25">
      <c r="A1187">
        <v>70375</v>
      </c>
      <c r="B1187" t="s">
        <v>227</v>
      </c>
      <c r="C1187" t="s">
        <v>238</v>
      </c>
      <c r="D1187">
        <v>12</v>
      </c>
      <c r="E1187">
        <v>197694</v>
      </c>
      <c r="F1187" t="s">
        <v>276</v>
      </c>
      <c r="G1187" t="s">
        <v>37</v>
      </c>
      <c r="H1187">
        <v>32943</v>
      </c>
      <c r="I1187" t="s">
        <v>294</v>
      </c>
    </row>
    <row r="1188" spans="1:9" x14ac:dyDescent="0.25">
      <c r="A1188">
        <v>70375</v>
      </c>
      <c r="B1188" t="s">
        <v>227</v>
      </c>
      <c r="C1188" t="s">
        <v>238</v>
      </c>
      <c r="D1188">
        <v>12</v>
      </c>
      <c r="E1188">
        <v>197694</v>
      </c>
      <c r="F1188" t="s">
        <v>276</v>
      </c>
      <c r="G1188" t="s">
        <v>35</v>
      </c>
      <c r="H1188">
        <v>4809</v>
      </c>
      <c r="I1188" t="s">
        <v>295</v>
      </c>
    </row>
    <row r="1189" spans="1:9" x14ac:dyDescent="0.25">
      <c r="A1189">
        <v>70375</v>
      </c>
      <c r="B1189" t="s">
        <v>227</v>
      </c>
      <c r="C1189" t="s">
        <v>238</v>
      </c>
      <c r="D1189">
        <v>12</v>
      </c>
      <c r="E1189">
        <v>197694</v>
      </c>
      <c r="F1189" t="s">
        <v>276</v>
      </c>
      <c r="G1189" t="s">
        <v>37</v>
      </c>
      <c r="H1189">
        <v>1478</v>
      </c>
      <c r="I1189" t="s">
        <v>326</v>
      </c>
    </row>
    <row r="1190" spans="1:9" x14ac:dyDescent="0.25">
      <c r="A1190">
        <v>70375</v>
      </c>
      <c r="B1190" t="s">
        <v>227</v>
      </c>
      <c r="C1190" t="s">
        <v>238</v>
      </c>
      <c r="D1190">
        <v>12</v>
      </c>
      <c r="E1190">
        <v>197694</v>
      </c>
      <c r="F1190" t="s">
        <v>276</v>
      </c>
      <c r="G1190" t="s">
        <v>37</v>
      </c>
      <c r="H1190">
        <v>7621</v>
      </c>
      <c r="I1190" t="s">
        <v>296</v>
      </c>
    </row>
    <row r="1191" spans="1:9" x14ac:dyDescent="0.25">
      <c r="A1191">
        <v>70375</v>
      </c>
      <c r="B1191" t="s">
        <v>227</v>
      </c>
      <c r="C1191" t="s">
        <v>238</v>
      </c>
      <c r="D1191">
        <v>12</v>
      </c>
      <c r="E1191">
        <v>197694</v>
      </c>
      <c r="F1191" t="s">
        <v>276</v>
      </c>
      <c r="G1191" t="s">
        <v>36</v>
      </c>
      <c r="H1191">
        <v>57377</v>
      </c>
      <c r="I1191" t="s">
        <v>297</v>
      </c>
    </row>
    <row r="1192" spans="1:9" x14ac:dyDescent="0.25">
      <c r="A1192">
        <v>70375</v>
      </c>
      <c r="B1192" t="s">
        <v>227</v>
      </c>
      <c r="C1192" t="s">
        <v>238</v>
      </c>
      <c r="D1192">
        <v>12</v>
      </c>
      <c r="E1192">
        <v>197694</v>
      </c>
      <c r="F1192" t="s">
        <v>276</v>
      </c>
      <c r="G1192" t="s">
        <v>35</v>
      </c>
      <c r="H1192">
        <v>2166</v>
      </c>
      <c r="I1192" t="s">
        <v>291</v>
      </c>
    </row>
    <row r="1193" spans="1:9" x14ac:dyDescent="0.25">
      <c r="A1193">
        <v>70375</v>
      </c>
      <c r="B1193" t="s">
        <v>227</v>
      </c>
      <c r="C1193" t="s">
        <v>238</v>
      </c>
      <c r="D1193">
        <v>12</v>
      </c>
      <c r="E1193">
        <v>197694</v>
      </c>
      <c r="F1193" t="s">
        <v>278</v>
      </c>
      <c r="G1193" t="s">
        <v>299</v>
      </c>
      <c r="H1193">
        <v>453</v>
      </c>
      <c r="I1193" t="s">
        <v>300</v>
      </c>
    </row>
    <row r="1194" spans="1:9" x14ac:dyDescent="0.25">
      <c r="A1194">
        <v>70375</v>
      </c>
      <c r="B1194" t="s">
        <v>227</v>
      </c>
      <c r="C1194" t="s">
        <v>238</v>
      </c>
      <c r="D1194">
        <v>12</v>
      </c>
      <c r="E1194">
        <v>197694</v>
      </c>
      <c r="F1194" t="s">
        <v>276</v>
      </c>
      <c r="G1194" t="s">
        <v>33</v>
      </c>
      <c r="H1194">
        <v>41279</v>
      </c>
      <c r="I1194" t="s">
        <v>302</v>
      </c>
    </row>
    <row r="1195" spans="1:9" x14ac:dyDescent="0.25">
      <c r="A1195">
        <v>70375</v>
      </c>
      <c r="B1195" t="s">
        <v>227</v>
      </c>
      <c r="C1195" t="s">
        <v>238</v>
      </c>
      <c r="D1195">
        <v>12</v>
      </c>
      <c r="E1195">
        <v>197694</v>
      </c>
      <c r="F1195" t="s">
        <v>276</v>
      </c>
      <c r="G1195" t="s">
        <v>29</v>
      </c>
      <c r="H1195">
        <v>4990</v>
      </c>
      <c r="I1195" t="s">
        <v>303</v>
      </c>
    </row>
    <row r="1196" spans="1:9" x14ac:dyDescent="0.25">
      <c r="A1196">
        <v>70375</v>
      </c>
      <c r="B1196" t="s">
        <v>227</v>
      </c>
      <c r="C1196" t="s">
        <v>238</v>
      </c>
      <c r="D1196">
        <v>12</v>
      </c>
      <c r="E1196">
        <v>197694</v>
      </c>
      <c r="F1196" t="s">
        <v>276</v>
      </c>
      <c r="G1196" t="s">
        <v>29</v>
      </c>
      <c r="H1196">
        <v>52366</v>
      </c>
      <c r="I1196" t="s">
        <v>304</v>
      </c>
    </row>
    <row r="1197" spans="1:9" x14ac:dyDescent="0.25">
      <c r="A1197">
        <v>70375</v>
      </c>
      <c r="B1197" t="s">
        <v>227</v>
      </c>
      <c r="C1197" t="s">
        <v>238</v>
      </c>
      <c r="D1197">
        <v>12</v>
      </c>
      <c r="E1197">
        <v>197694</v>
      </c>
      <c r="F1197" t="s">
        <v>276</v>
      </c>
      <c r="G1197" t="s">
        <v>35</v>
      </c>
      <c r="H1197">
        <v>75731</v>
      </c>
      <c r="I1197" t="s">
        <v>305</v>
      </c>
    </row>
    <row r="1198" spans="1:9" x14ac:dyDescent="0.25">
      <c r="A1198">
        <v>70375</v>
      </c>
      <c r="B1198" t="s">
        <v>227</v>
      </c>
      <c r="C1198" t="s">
        <v>238</v>
      </c>
      <c r="D1198">
        <v>12</v>
      </c>
      <c r="E1198">
        <v>197694</v>
      </c>
      <c r="F1198" t="s">
        <v>276</v>
      </c>
      <c r="G1198" t="s">
        <v>29</v>
      </c>
      <c r="H1198">
        <v>5309</v>
      </c>
      <c r="I1198" t="s">
        <v>306</v>
      </c>
    </row>
    <row r="1199" spans="1:9" x14ac:dyDescent="0.25">
      <c r="A1199">
        <v>70375</v>
      </c>
      <c r="B1199" t="s">
        <v>227</v>
      </c>
      <c r="C1199" t="s">
        <v>238</v>
      </c>
      <c r="D1199">
        <v>12</v>
      </c>
      <c r="E1199">
        <v>197694</v>
      </c>
      <c r="F1199" t="s">
        <v>276</v>
      </c>
      <c r="G1199" t="s">
        <v>29</v>
      </c>
      <c r="H1199">
        <v>33584</v>
      </c>
      <c r="I1199" t="s">
        <v>307</v>
      </c>
    </row>
    <row r="1200" spans="1:9" x14ac:dyDescent="0.25">
      <c r="A1200">
        <v>70375</v>
      </c>
      <c r="B1200" t="s">
        <v>227</v>
      </c>
      <c r="C1200" t="s">
        <v>238</v>
      </c>
      <c r="D1200">
        <v>12</v>
      </c>
      <c r="E1200">
        <v>197694</v>
      </c>
      <c r="F1200" t="s">
        <v>276</v>
      </c>
      <c r="G1200" t="s">
        <v>29</v>
      </c>
      <c r="H1200">
        <v>4195</v>
      </c>
      <c r="I1200" t="s">
        <v>308</v>
      </c>
    </row>
    <row r="1201" spans="1:9" x14ac:dyDescent="0.25">
      <c r="A1201">
        <v>70375</v>
      </c>
      <c r="B1201" t="s">
        <v>227</v>
      </c>
      <c r="C1201" t="s">
        <v>238</v>
      </c>
      <c r="D1201">
        <v>12</v>
      </c>
      <c r="E1201">
        <v>197694</v>
      </c>
      <c r="F1201" t="s">
        <v>276</v>
      </c>
      <c r="G1201" t="s">
        <v>34</v>
      </c>
      <c r="H1201">
        <v>2259</v>
      </c>
      <c r="I1201" t="s">
        <v>309</v>
      </c>
    </row>
    <row r="1202" spans="1:9" x14ac:dyDescent="0.25">
      <c r="A1202">
        <v>70375</v>
      </c>
      <c r="B1202" t="s">
        <v>227</v>
      </c>
      <c r="C1202" t="s">
        <v>238</v>
      </c>
      <c r="D1202">
        <v>12</v>
      </c>
      <c r="E1202">
        <v>197694</v>
      </c>
      <c r="F1202" t="s">
        <v>278</v>
      </c>
      <c r="G1202" t="s">
        <v>279</v>
      </c>
      <c r="H1202">
        <v>759753</v>
      </c>
      <c r="I1202" t="s">
        <v>280</v>
      </c>
    </row>
    <row r="1203" spans="1:9" x14ac:dyDescent="0.25">
      <c r="A1203">
        <v>70375</v>
      </c>
      <c r="B1203" t="s">
        <v>227</v>
      </c>
      <c r="C1203" t="s">
        <v>238</v>
      </c>
      <c r="D1203">
        <v>12</v>
      </c>
      <c r="E1203">
        <v>197694</v>
      </c>
      <c r="F1203" t="s">
        <v>278</v>
      </c>
      <c r="G1203" t="s">
        <v>281</v>
      </c>
      <c r="H1203">
        <v>17086</v>
      </c>
      <c r="I1203" t="s">
        <v>282</v>
      </c>
    </row>
    <row r="1204" spans="1:9" x14ac:dyDescent="0.25">
      <c r="A1204">
        <v>70375</v>
      </c>
      <c r="B1204" t="s">
        <v>227</v>
      </c>
      <c r="C1204" t="s">
        <v>238</v>
      </c>
      <c r="D1204">
        <v>12</v>
      </c>
      <c r="E1204">
        <v>197694</v>
      </c>
      <c r="F1204" t="s">
        <v>278</v>
      </c>
      <c r="G1204" t="s">
        <v>279</v>
      </c>
      <c r="H1204">
        <v>-20755</v>
      </c>
      <c r="I1204" t="s">
        <v>283</v>
      </c>
    </row>
    <row r="1205" spans="1:9" x14ac:dyDescent="0.25">
      <c r="A1205">
        <v>70375</v>
      </c>
      <c r="B1205" t="s">
        <v>227</v>
      </c>
      <c r="C1205" t="s">
        <v>238</v>
      </c>
      <c r="D1205">
        <v>12</v>
      </c>
      <c r="E1205">
        <v>197694</v>
      </c>
      <c r="F1205" t="s">
        <v>276</v>
      </c>
      <c r="G1205" t="s">
        <v>30</v>
      </c>
      <c r="H1205">
        <v>65744</v>
      </c>
      <c r="I1205" t="s">
        <v>284</v>
      </c>
    </row>
    <row r="1206" spans="1:9" x14ac:dyDescent="0.25">
      <c r="A1206">
        <v>70375</v>
      </c>
      <c r="B1206" t="s">
        <v>227</v>
      </c>
      <c r="C1206" t="s">
        <v>238</v>
      </c>
      <c r="D1206">
        <v>12</v>
      </c>
      <c r="E1206">
        <v>197694</v>
      </c>
      <c r="F1206" t="s">
        <v>276</v>
      </c>
      <c r="G1206" t="s">
        <v>35</v>
      </c>
      <c r="H1206">
        <v>14099</v>
      </c>
      <c r="I1206" t="s">
        <v>285</v>
      </c>
    </row>
    <row r="1207" spans="1:9" x14ac:dyDescent="0.25">
      <c r="A1207">
        <v>70375</v>
      </c>
      <c r="B1207" t="s">
        <v>227</v>
      </c>
      <c r="C1207" t="s">
        <v>238</v>
      </c>
      <c r="D1207">
        <v>12</v>
      </c>
      <c r="E1207">
        <v>197694</v>
      </c>
      <c r="F1207" t="s">
        <v>276</v>
      </c>
      <c r="G1207" t="s">
        <v>31</v>
      </c>
      <c r="H1207">
        <v>175655</v>
      </c>
      <c r="I1207" t="s">
        <v>286</v>
      </c>
    </row>
    <row r="1208" spans="1:9" x14ac:dyDescent="0.25">
      <c r="A1208">
        <v>70375</v>
      </c>
      <c r="B1208" t="s">
        <v>227</v>
      </c>
      <c r="C1208" t="s">
        <v>238</v>
      </c>
      <c r="D1208">
        <v>12</v>
      </c>
      <c r="E1208">
        <v>197694</v>
      </c>
      <c r="F1208" t="s">
        <v>276</v>
      </c>
      <c r="G1208" t="s">
        <v>31</v>
      </c>
      <c r="H1208">
        <v>6935</v>
      </c>
      <c r="I1208" t="s">
        <v>288</v>
      </c>
    </row>
    <row r="1209" spans="1:9" x14ac:dyDescent="0.25">
      <c r="A1209">
        <v>70375</v>
      </c>
      <c r="B1209" t="s">
        <v>227</v>
      </c>
      <c r="C1209" t="s">
        <v>238</v>
      </c>
      <c r="D1209">
        <v>12</v>
      </c>
      <c r="E1209">
        <v>197694</v>
      </c>
      <c r="F1209" t="s">
        <v>276</v>
      </c>
      <c r="G1209" t="s">
        <v>30</v>
      </c>
      <c r="H1209">
        <v>29570</v>
      </c>
      <c r="I1209" t="s">
        <v>289</v>
      </c>
    </row>
    <row r="1210" spans="1:9" x14ac:dyDescent="0.25">
      <c r="A1210">
        <v>70375</v>
      </c>
      <c r="B1210" t="s">
        <v>227</v>
      </c>
      <c r="C1210" t="s">
        <v>238</v>
      </c>
      <c r="D1210">
        <v>12</v>
      </c>
      <c r="E1210">
        <v>197694</v>
      </c>
      <c r="F1210" t="s">
        <v>276</v>
      </c>
      <c r="G1210" t="s">
        <v>35</v>
      </c>
      <c r="H1210">
        <v>1519</v>
      </c>
      <c r="I1210" t="s">
        <v>323</v>
      </c>
    </row>
    <row r="1211" spans="1:9" x14ac:dyDescent="0.25">
      <c r="A1211">
        <v>70375</v>
      </c>
      <c r="B1211" t="s">
        <v>227</v>
      </c>
      <c r="C1211" t="s">
        <v>238</v>
      </c>
      <c r="D1211">
        <v>12</v>
      </c>
      <c r="E1211">
        <v>197694</v>
      </c>
      <c r="F1211" t="s">
        <v>276</v>
      </c>
      <c r="G1211" t="s">
        <v>35</v>
      </c>
      <c r="H1211">
        <v>1153</v>
      </c>
      <c r="I1211" t="s">
        <v>290</v>
      </c>
    </row>
    <row r="1212" spans="1:9" x14ac:dyDescent="0.25">
      <c r="A1212">
        <v>70375</v>
      </c>
      <c r="B1212" t="s">
        <v>227</v>
      </c>
      <c r="C1212" t="s">
        <v>238</v>
      </c>
      <c r="D1212">
        <v>12</v>
      </c>
      <c r="E1212">
        <v>197694</v>
      </c>
      <c r="F1212" t="s">
        <v>276</v>
      </c>
      <c r="G1212" t="s">
        <v>29</v>
      </c>
      <c r="H1212">
        <v>46392</v>
      </c>
      <c r="I1212" t="s">
        <v>310</v>
      </c>
    </row>
    <row r="1213" spans="1:9" x14ac:dyDescent="0.25">
      <c r="A1213">
        <v>70375</v>
      </c>
      <c r="B1213" t="s">
        <v>227</v>
      </c>
      <c r="C1213" t="s">
        <v>238</v>
      </c>
      <c r="D1213">
        <v>12</v>
      </c>
      <c r="E1213">
        <v>197694</v>
      </c>
      <c r="F1213" t="s">
        <v>276</v>
      </c>
      <c r="G1213" t="s">
        <v>34</v>
      </c>
      <c r="H1213">
        <v>10700</v>
      </c>
      <c r="I1213" t="s">
        <v>311</v>
      </c>
    </row>
    <row r="1214" spans="1:9" x14ac:dyDescent="0.25">
      <c r="A1214">
        <v>70375</v>
      </c>
      <c r="B1214" t="s">
        <v>227</v>
      </c>
      <c r="C1214" t="s">
        <v>238</v>
      </c>
      <c r="D1214">
        <v>12</v>
      </c>
      <c r="E1214">
        <v>197694</v>
      </c>
      <c r="F1214" t="s">
        <v>276</v>
      </c>
      <c r="G1214" t="s">
        <v>29</v>
      </c>
      <c r="H1214">
        <v>8109</v>
      </c>
      <c r="I1214" t="s">
        <v>312</v>
      </c>
    </row>
    <row r="1215" spans="1:9" x14ac:dyDescent="0.25">
      <c r="A1215">
        <v>70375</v>
      </c>
      <c r="B1215" t="s">
        <v>227</v>
      </c>
      <c r="C1215" t="s">
        <v>238</v>
      </c>
      <c r="D1215">
        <v>12</v>
      </c>
      <c r="E1215">
        <v>197694</v>
      </c>
      <c r="F1215" t="s">
        <v>276</v>
      </c>
      <c r="G1215" t="s">
        <v>32</v>
      </c>
      <c r="H1215">
        <v>60997</v>
      </c>
      <c r="I1215" t="s">
        <v>313</v>
      </c>
    </row>
    <row r="1216" spans="1:9" x14ac:dyDescent="0.25">
      <c r="A1216">
        <v>70375</v>
      </c>
      <c r="B1216" t="s">
        <v>227</v>
      </c>
      <c r="C1216" t="s">
        <v>238</v>
      </c>
      <c r="D1216">
        <v>12</v>
      </c>
      <c r="E1216">
        <v>197694</v>
      </c>
      <c r="F1216" t="s">
        <v>276</v>
      </c>
      <c r="G1216" t="s">
        <v>29</v>
      </c>
      <c r="H1216">
        <v>12641</v>
      </c>
      <c r="I1216" t="s">
        <v>314</v>
      </c>
    </row>
    <row r="1217" spans="1:9" x14ac:dyDescent="0.25">
      <c r="A1217">
        <v>70375</v>
      </c>
      <c r="B1217" t="s">
        <v>227</v>
      </c>
      <c r="C1217" t="s">
        <v>238</v>
      </c>
      <c r="D1217">
        <v>12</v>
      </c>
      <c r="E1217">
        <v>197694</v>
      </c>
      <c r="F1217" t="s">
        <v>276</v>
      </c>
      <c r="G1217" t="s">
        <v>35</v>
      </c>
      <c r="H1217">
        <v>5739</v>
      </c>
      <c r="I1217" t="s">
        <v>315</v>
      </c>
    </row>
    <row r="1218" spans="1:9" x14ac:dyDescent="0.25">
      <c r="A1218">
        <v>70375</v>
      </c>
      <c r="B1218" t="s">
        <v>227</v>
      </c>
      <c r="C1218" t="s">
        <v>238</v>
      </c>
      <c r="D1218">
        <v>12</v>
      </c>
      <c r="E1218">
        <v>197694</v>
      </c>
      <c r="F1218" t="s">
        <v>276</v>
      </c>
      <c r="G1218" t="s">
        <v>35</v>
      </c>
      <c r="H1218">
        <v>354</v>
      </c>
      <c r="I1218" t="s">
        <v>316</v>
      </c>
    </row>
    <row r="1219" spans="1:9" x14ac:dyDescent="0.25">
      <c r="A1219">
        <v>70375</v>
      </c>
      <c r="B1219" t="s">
        <v>227</v>
      </c>
      <c r="C1219" t="s">
        <v>238</v>
      </c>
      <c r="D1219">
        <v>12</v>
      </c>
      <c r="E1219">
        <v>197694</v>
      </c>
      <c r="F1219" t="s">
        <v>276</v>
      </c>
      <c r="G1219" t="s">
        <v>35</v>
      </c>
      <c r="H1219">
        <v>3498</v>
      </c>
      <c r="I1219" t="s">
        <v>317</v>
      </c>
    </row>
    <row r="1220" spans="1:9" x14ac:dyDescent="0.25">
      <c r="A1220">
        <v>70375</v>
      </c>
      <c r="B1220" t="s">
        <v>227</v>
      </c>
      <c r="C1220" t="s">
        <v>238</v>
      </c>
      <c r="D1220">
        <v>12</v>
      </c>
      <c r="E1220">
        <v>197694</v>
      </c>
      <c r="F1220" t="s">
        <v>276</v>
      </c>
      <c r="G1220" t="s">
        <v>35</v>
      </c>
      <c r="H1220">
        <v>1960</v>
      </c>
      <c r="I1220" t="s">
        <v>318</v>
      </c>
    </row>
    <row r="1221" spans="1:9" x14ac:dyDescent="0.25">
      <c r="A1221">
        <v>70375</v>
      </c>
      <c r="B1221" t="s">
        <v>227</v>
      </c>
      <c r="C1221" t="s">
        <v>238</v>
      </c>
      <c r="D1221">
        <v>12</v>
      </c>
      <c r="E1221">
        <v>197694</v>
      </c>
      <c r="F1221" t="s">
        <v>276</v>
      </c>
      <c r="G1221" t="s">
        <v>35</v>
      </c>
      <c r="H1221">
        <v>1659</v>
      </c>
      <c r="I1221" t="s">
        <v>328</v>
      </c>
    </row>
    <row r="1222" spans="1:9" x14ac:dyDescent="0.25">
      <c r="A1222">
        <v>70375</v>
      </c>
      <c r="B1222" t="s">
        <v>227</v>
      </c>
      <c r="C1222" t="s">
        <v>238</v>
      </c>
      <c r="D1222">
        <v>12</v>
      </c>
      <c r="E1222">
        <v>197694</v>
      </c>
      <c r="F1222" t="s">
        <v>276</v>
      </c>
      <c r="G1222" t="s">
        <v>29</v>
      </c>
      <c r="H1222">
        <v>4035</v>
      </c>
      <c r="I1222" t="s">
        <v>319</v>
      </c>
    </row>
    <row r="1223" spans="1:9" x14ac:dyDescent="0.25">
      <c r="A1223">
        <v>70375</v>
      </c>
      <c r="B1223" t="s">
        <v>227</v>
      </c>
      <c r="C1223" t="s">
        <v>238</v>
      </c>
      <c r="D1223">
        <v>12</v>
      </c>
      <c r="E1223">
        <v>197694</v>
      </c>
      <c r="F1223" t="s">
        <v>276</v>
      </c>
      <c r="G1223" t="s">
        <v>36</v>
      </c>
      <c r="H1223">
        <v>26197</v>
      </c>
      <c r="I1223" t="s">
        <v>320</v>
      </c>
    </row>
    <row r="1224" spans="1:9" x14ac:dyDescent="0.25">
      <c r="A1224">
        <v>70375</v>
      </c>
      <c r="B1224" t="s">
        <v>227</v>
      </c>
      <c r="C1224" t="s">
        <v>238</v>
      </c>
      <c r="D1224">
        <v>12</v>
      </c>
      <c r="E1224">
        <v>197694</v>
      </c>
      <c r="F1224" t="s">
        <v>278</v>
      </c>
      <c r="G1224" t="s">
        <v>279</v>
      </c>
      <c r="H1224">
        <v>255762</v>
      </c>
      <c r="I1224" t="s">
        <v>321</v>
      </c>
    </row>
    <row r="1225" spans="1:9" x14ac:dyDescent="0.25">
      <c r="A1225">
        <v>70376</v>
      </c>
      <c r="B1225" t="s">
        <v>229</v>
      </c>
      <c r="C1225" t="s">
        <v>238</v>
      </c>
      <c r="D1225">
        <v>12</v>
      </c>
      <c r="E1225">
        <v>-57045</v>
      </c>
      <c r="F1225" t="s">
        <v>276</v>
      </c>
      <c r="G1225" t="s">
        <v>33</v>
      </c>
      <c r="H1225">
        <v>67197</v>
      </c>
      <c r="I1225" t="s">
        <v>277</v>
      </c>
    </row>
    <row r="1226" spans="1:9" x14ac:dyDescent="0.25">
      <c r="A1226">
        <v>70376</v>
      </c>
      <c r="B1226" t="s">
        <v>229</v>
      </c>
      <c r="C1226" t="s">
        <v>238</v>
      </c>
      <c r="D1226">
        <v>12</v>
      </c>
      <c r="E1226">
        <v>-57045</v>
      </c>
      <c r="F1226" t="s">
        <v>278</v>
      </c>
      <c r="G1226" t="s">
        <v>279</v>
      </c>
      <c r="H1226">
        <v>805519</v>
      </c>
      <c r="I1226" t="s">
        <v>280</v>
      </c>
    </row>
    <row r="1227" spans="1:9" x14ac:dyDescent="0.25">
      <c r="A1227">
        <v>70376</v>
      </c>
      <c r="B1227" t="s">
        <v>229</v>
      </c>
      <c r="C1227" t="s">
        <v>238</v>
      </c>
      <c r="D1227">
        <v>12</v>
      </c>
      <c r="E1227">
        <v>-57045</v>
      </c>
      <c r="F1227" t="s">
        <v>278</v>
      </c>
      <c r="G1227" t="s">
        <v>281</v>
      </c>
      <c r="H1227">
        <v>20006</v>
      </c>
      <c r="I1227" t="s">
        <v>282</v>
      </c>
    </row>
    <row r="1228" spans="1:9" x14ac:dyDescent="0.25">
      <c r="A1228">
        <v>70376</v>
      </c>
      <c r="B1228" t="s">
        <v>229</v>
      </c>
      <c r="C1228" t="s">
        <v>238</v>
      </c>
      <c r="D1228">
        <v>12</v>
      </c>
      <c r="E1228">
        <v>-57045</v>
      </c>
      <c r="F1228" t="s">
        <v>278</v>
      </c>
      <c r="G1228" t="s">
        <v>279</v>
      </c>
      <c r="H1228">
        <v>-21911</v>
      </c>
      <c r="I1228" t="s">
        <v>283</v>
      </c>
    </row>
    <row r="1229" spans="1:9" x14ac:dyDescent="0.25">
      <c r="A1229">
        <v>70376</v>
      </c>
      <c r="B1229" t="s">
        <v>229</v>
      </c>
      <c r="C1229" t="s">
        <v>238</v>
      </c>
      <c r="D1229">
        <v>12</v>
      </c>
      <c r="E1229">
        <v>-57045</v>
      </c>
      <c r="F1229" t="s">
        <v>276</v>
      </c>
      <c r="G1229" t="s">
        <v>30</v>
      </c>
      <c r="H1229">
        <v>292048</v>
      </c>
      <c r="I1229" t="s">
        <v>284</v>
      </c>
    </row>
    <row r="1230" spans="1:9" x14ac:dyDescent="0.25">
      <c r="A1230">
        <v>70376</v>
      </c>
      <c r="B1230" t="s">
        <v>229</v>
      </c>
      <c r="C1230" t="s">
        <v>238</v>
      </c>
      <c r="D1230">
        <v>12</v>
      </c>
      <c r="E1230">
        <v>-57045</v>
      </c>
      <c r="F1230" t="s">
        <v>276</v>
      </c>
      <c r="G1230" t="s">
        <v>35</v>
      </c>
      <c r="H1230">
        <v>13077</v>
      </c>
      <c r="I1230" t="s">
        <v>285</v>
      </c>
    </row>
    <row r="1231" spans="1:9" x14ac:dyDescent="0.25">
      <c r="A1231">
        <v>70376</v>
      </c>
      <c r="B1231" t="s">
        <v>229</v>
      </c>
      <c r="C1231" t="s">
        <v>238</v>
      </c>
      <c r="D1231">
        <v>12</v>
      </c>
      <c r="E1231">
        <v>-57045</v>
      </c>
      <c r="F1231" t="s">
        <v>276</v>
      </c>
      <c r="G1231" t="s">
        <v>31</v>
      </c>
      <c r="H1231">
        <v>204990</v>
      </c>
      <c r="I1231" t="s">
        <v>286</v>
      </c>
    </row>
    <row r="1232" spans="1:9" x14ac:dyDescent="0.25">
      <c r="A1232">
        <v>70376</v>
      </c>
      <c r="B1232" t="s">
        <v>229</v>
      </c>
      <c r="C1232" t="s">
        <v>238</v>
      </c>
      <c r="D1232">
        <v>12</v>
      </c>
      <c r="E1232">
        <v>-57045</v>
      </c>
      <c r="F1232" t="s">
        <v>276</v>
      </c>
      <c r="G1232" t="s">
        <v>33</v>
      </c>
      <c r="H1232">
        <v>4031</v>
      </c>
      <c r="I1232" t="s">
        <v>322</v>
      </c>
    </row>
    <row r="1233" spans="1:9" x14ac:dyDescent="0.25">
      <c r="A1233">
        <v>70376</v>
      </c>
      <c r="B1233" t="s">
        <v>229</v>
      </c>
      <c r="C1233" t="s">
        <v>238</v>
      </c>
      <c r="D1233">
        <v>12</v>
      </c>
      <c r="E1233">
        <v>-57045</v>
      </c>
      <c r="F1233" t="s">
        <v>276</v>
      </c>
      <c r="G1233" t="s">
        <v>31</v>
      </c>
      <c r="H1233">
        <v>4670</v>
      </c>
      <c r="I1233" t="s">
        <v>288</v>
      </c>
    </row>
    <row r="1234" spans="1:9" x14ac:dyDescent="0.25">
      <c r="A1234">
        <v>70376</v>
      </c>
      <c r="B1234" t="s">
        <v>229</v>
      </c>
      <c r="C1234" t="s">
        <v>238</v>
      </c>
      <c r="D1234">
        <v>12</v>
      </c>
      <c r="E1234">
        <v>-57045</v>
      </c>
      <c r="F1234" t="s">
        <v>276</v>
      </c>
      <c r="G1234" t="s">
        <v>30</v>
      </c>
      <c r="H1234">
        <v>13294</v>
      </c>
      <c r="I1234" t="s">
        <v>289</v>
      </c>
    </row>
    <row r="1235" spans="1:9" x14ac:dyDescent="0.25">
      <c r="A1235">
        <v>70376</v>
      </c>
      <c r="B1235" t="s">
        <v>229</v>
      </c>
      <c r="C1235" t="s">
        <v>238</v>
      </c>
      <c r="D1235">
        <v>12</v>
      </c>
      <c r="E1235">
        <v>-57045</v>
      </c>
      <c r="F1235" t="s">
        <v>276</v>
      </c>
      <c r="G1235" t="s">
        <v>35</v>
      </c>
      <c r="H1235">
        <v>1000</v>
      </c>
      <c r="I1235" t="s">
        <v>323</v>
      </c>
    </row>
    <row r="1236" spans="1:9" x14ac:dyDescent="0.25">
      <c r="A1236">
        <v>70376</v>
      </c>
      <c r="B1236" t="s">
        <v>229</v>
      </c>
      <c r="C1236" t="s">
        <v>238</v>
      </c>
      <c r="D1236">
        <v>12</v>
      </c>
      <c r="E1236">
        <v>-57045</v>
      </c>
      <c r="F1236" t="s">
        <v>276</v>
      </c>
      <c r="G1236" t="s">
        <v>35</v>
      </c>
      <c r="H1236">
        <v>1090</v>
      </c>
      <c r="I1236" t="s">
        <v>290</v>
      </c>
    </row>
    <row r="1237" spans="1:9" x14ac:dyDescent="0.25">
      <c r="A1237">
        <v>70376</v>
      </c>
      <c r="B1237" t="s">
        <v>229</v>
      </c>
      <c r="C1237" t="s">
        <v>238</v>
      </c>
      <c r="D1237">
        <v>12</v>
      </c>
      <c r="E1237">
        <v>-57045</v>
      </c>
      <c r="F1237" t="s">
        <v>276</v>
      </c>
      <c r="G1237" t="s">
        <v>35</v>
      </c>
      <c r="H1237">
        <v>2096</v>
      </c>
      <c r="I1237" t="s">
        <v>291</v>
      </c>
    </row>
    <row r="1238" spans="1:9" x14ac:dyDescent="0.25">
      <c r="A1238">
        <v>70376</v>
      </c>
      <c r="B1238" t="s">
        <v>229</v>
      </c>
      <c r="C1238" t="s">
        <v>238</v>
      </c>
      <c r="D1238">
        <v>12</v>
      </c>
      <c r="E1238">
        <v>-57045</v>
      </c>
      <c r="F1238" t="s">
        <v>276</v>
      </c>
      <c r="G1238" t="s">
        <v>35</v>
      </c>
      <c r="H1238">
        <v>9293</v>
      </c>
      <c r="I1238" t="s">
        <v>301</v>
      </c>
    </row>
    <row r="1239" spans="1:9" x14ac:dyDescent="0.25">
      <c r="A1239">
        <v>70376</v>
      </c>
      <c r="B1239" t="s">
        <v>229</v>
      </c>
      <c r="C1239" t="s">
        <v>238</v>
      </c>
      <c r="D1239">
        <v>12</v>
      </c>
      <c r="E1239">
        <v>-57045</v>
      </c>
      <c r="F1239" t="s">
        <v>276</v>
      </c>
      <c r="G1239" t="s">
        <v>35</v>
      </c>
      <c r="H1239">
        <v>175</v>
      </c>
      <c r="I1239" t="s">
        <v>292</v>
      </c>
    </row>
    <row r="1240" spans="1:9" x14ac:dyDescent="0.25">
      <c r="A1240">
        <v>70376</v>
      </c>
      <c r="B1240" t="s">
        <v>229</v>
      </c>
      <c r="C1240" t="s">
        <v>238</v>
      </c>
      <c r="D1240">
        <v>12</v>
      </c>
      <c r="E1240">
        <v>-57045</v>
      </c>
      <c r="F1240" t="s">
        <v>276</v>
      </c>
      <c r="G1240" t="s">
        <v>35</v>
      </c>
      <c r="H1240">
        <v>1730</v>
      </c>
      <c r="I1240" t="s">
        <v>293</v>
      </c>
    </row>
    <row r="1241" spans="1:9" x14ac:dyDescent="0.25">
      <c r="A1241">
        <v>70376</v>
      </c>
      <c r="B1241" t="s">
        <v>229</v>
      </c>
      <c r="C1241" t="s">
        <v>238</v>
      </c>
      <c r="D1241">
        <v>12</v>
      </c>
      <c r="E1241">
        <v>-57045</v>
      </c>
      <c r="F1241" t="s">
        <v>276</v>
      </c>
      <c r="G1241" t="s">
        <v>37</v>
      </c>
      <c r="H1241">
        <v>30568</v>
      </c>
      <c r="I1241" t="s">
        <v>294</v>
      </c>
    </row>
    <row r="1242" spans="1:9" x14ac:dyDescent="0.25">
      <c r="A1242">
        <v>70376</v>
      </c>
      <c r="B1242" t="s">
        <v>229</v>
      </c>
      <c r="C1242" t="s">
        <v>238</v>
      </c>
      <c r="D1242">
        <v>12</v>
      </c>
      <c r="E1242">
        <v>-57045</v>
      </c>
      <c r="F1242" t="s">
        <v>276</v>
      </c>
      <c r="G1242" t="s">
        <v>35</v>
      </c>
      <c r="H1242">
        <v>1307</v>
      </c>
      <c r="I1242" t="s">
        <v>295</v>
      </c>
    </row>
    <row r="1243" spans="1:9" x14ac:dyDescent="0.25">
      <c r="A1243">
        <v>70376</v>
      </c>
      <c r="B1243" t="s">
        <v>229</v>
      </c>
      <c r="C1243" t="s">
        <v>238</v>
      </c>
      <c r="D1243">
        <v>12</v>
      </c>
      <c r="E1243">
        <v>-57045</v>
      </c>
      <c r="F1243" t="s">
        <v>276</v>
      </c>
      <c r="G1243" t="s">
        <v>37</v>
      </c>
      <c r="H1243">
        <v>16</v>
      </c>
      <c r="I1243" t="s">
        <v>325</v>
      </c>
    </row>
    <row r="1244" spans="1:9" x14ac:dyDescent="0.25">
      <c r="A1244">
        <v>70376</v>
      </c>
      <c r="B1244" t="s">
        <v>229</v>
      </c>
      <c r="C1244" t="s">
        <v>238</v>
      </c>
      <c r="D1244">
        <v>12</v>
      </c>
      <c r="E1244">
        <v>-57045</v>
      </c>
      <c r="F1244" t="s">
        <v>276</v>
      </c>
      <c r="G1244" t="s">
        <v>37</v>
      </c>
      <c r="H1244">
        <v>7976</v>
      </c>
      <c r="I1244" t="s">
        <v>296</v>
      </c>
    </row>
    <row r="1245" spans="1:9" x14ac:dyDescent="0.25">
      <c r="A1245">
        <v>70376</v>
      </c>
      <c r="B1245" t="s">
        <v>229</v>
      </c>
      <c r="C1245" t="s">
        <v>238</v>
      </c>
      <c r="D1245">
        <v>12</v>
      </c>
      <c r="E1245">
        <v>-57045</v>
      </c>
      <c r="F1245" t="s">
        <v>276</v>
      </c>
      <c r="G1245" t="s">
        <v>36</v>
      </c>
      <c r="H1245">
        <v>45839</v>
      </c>
      <c r="I1245" t="s">
        <v>297</v>
      </c>
    </row>
    <row r="1246" spans="1:9" x14ac:dyDescent="0.25">
      <c r="A1246">
        <v>70376</v>
      </c>
      <c r="B1246" t="s">
        <v>229</v>
      </c>
      <c r="C1246" t="s">
        <v>238</v>
      </c>
      <c r="D1246">
        <v>12</v>
      </c>
      <c r="E1246">
        <v>-57045</v>
      </c>
      <c r="F1246" t="s">
        <v>278</v>
      </c>
      <c r="G1246" t="s">
        <v>299</v>
      </c>
      <c r="H1246">
        <v>9</v>
      </c>
      <c r="I1246" t="s">
        <v>300</v>
      </c>
    </row>
    <row r="1247" spans="1:9" x14ac:dyDescent="0.25">
      <c r="A1247">
        <v>70376</v>
      </c>
      <c r="B1247" t="s">
        <v>229</v>
      </c>
      <c r="C1247" t="s">
        <v>238</v>
      </c>
      <c r="D1247">
        <v>12</v>
      </c>
      <c r="E1247">
        <v>-57045</v>
      </c>
      <c r="F1247" t="s">
        <v>276</v>
      </c>
      <c r="G1247" t="s">
        <v>33</v>
      </c>
      <c r="H1247">
        <v>27215</v>
      </c>
      <c r="I1247" t="s">
        <v>302</v>
      </c>
    </row>
    <row r="1248" spans="1:9" x14ac:dyDescent="0.25">
      <c r="A1248">
        <v>70376</v>
      </c>
      <c r="B1248" t="s">
        <v>229</v>
      </c>
      <c r="C1248" t="s">
        <v>238</v>
      </c>
      <c r="D1248">
        <v>12</v>
      </c>
      <c r="E1248">
        <v>-57045</v>
      </c>
      <c r="F1248" t="s">
        <v>276</v>
      </c>
      <c r="G1248" t="s">
        <v>29</v>
      </c>
      <c r="H1248">
        <v>3526</v>
      </c>
      <c r="I1248" t="s">
        <v>303</v>
      </c>
    </row>
    <row r="1249" spans="1:9" x14ac:dyDescent="0.25">
      <c r="A1249">
        <v>70376</v>
      </c>
      <c r="B1249" t="s">
        <v>229</v>
      </c>
      <c r="C1249" t="s">
        <v>238</v>
      </c>
      <c r="D1249">
        <v>12</v>
      </c>
      <c r="E1249">
        <v>-57045</v>
      </c>
      <c r="F1249" t="s">
        <v>276</v>
      </c>
      <c r="G1249" t="s">
        <v>35</v>
      </c>
      <c r="H1249">
        <v>82097</v>
      </c>
      <c r="I1249" t="s">
        <v>305</v>
      </c>
    </row>
    <row r="1250" spans="1:9" x14ac:dyDescent="0.25">
      <c r="A1250">
        <v>70376</v>
      </c>
      <c r="B1250" t="s">
        <v>229</v>
      </c>
      <c r="C1250" t="s">
        <v>238</v>
      </c>
      <c r="D1250">
        <v>12</v>
      </c>
      <c r="E1250">
        <v>-57045</v>
      </c>
      <c r="F1250" t="s">
        <v>276</v>
      </c>
      <c r="G1250" t="s">
        <v>29</v>
      </c>
      <c r="H1250">
        <v>5802</v>
      </c>
      <c r="I1250" t="s">
        <v>306</v>
      </c>
    </row>
    <row r="1251" spans="1:9" x14ac:dyDescent="0.25">
      <c r="A1251">
        <v>70376</v>
      </c>
      <c r="B1251" t="s">
        <v>229</v>
      </c>
      <c r="C1251" t="s">
        <v>238</v>
      </c>
      <c r="D1251">
        <v>12</v>
      </c>
      <c r="E1251">
        <v>-57045</v>
      </c>
      <c r="F1251" t="s">
        <v>276</v>
      </c>
      <c r="G1251" t="s">
        <v>29</v>
      </c>
      <c r="H1251">
        <v>27659</v>
      </c>
      <c r="I1251" t="s">
        <v>307</v>
      </c>
    </row>
    <row r="1252" spans="1:9" x14ac:dyDescent="0.25">
      <c r="A1252">
        <v>70376</v>
      </c>
      <c r="B1252" t="s">
        <v>229</v>
      </c>
      <c r="C1252" t="s">
        <v>238</v>
      </c>
      <c r="D1252">
        <v>12</v>
      </c>
      <c r="E1252">
        <v>-57045</v>
      </c>
      <c r="F1252" t="s">
        <v>276</v>
      </c>
      <c r="G1252" t="s">
        <v>29</v>
      </c>
      <c r="H1252">
        <v>3972</v>
      </c>
      <c r="I1252" t="s">
        <v>308</v>
      </c>
    </row>
    <row r="1253" spans="1:9" x14ac:dyDescent="0.25">
      <c r="A1253">
        <v>70376</v>
      </c>
      <c r="B1253" t="s">
        <v>229</v>
      </c>
      <c r="C1253" t="s">
        <v>238</v>
      </c>
      <c r="D1253">
        <v>12</v>
      </c>
      <c r="E1253">
        <v>-57045</v>
      </c>
      <c r="F1253" t="s">
        <v>276</v>
      </c>
      <c r="G1253" t="s">
        <v>34</v>
      </c>
      <c r="H1253">
        <v>1282</v>
      </c>
      <c r="I1253" t="s">
        <v>309</v>
      </c>
    </row>
    <row r="1254" spans="1:9" x14ac:dyDescent="0.25">
      <c r="A1254">
        <v>70376</v>
      </c>
      <c r="B1254" t="s">
        <v>229</v>
      </c>
      <c r="C1254" t="s">
        <v>238</v>
      </c>
      <c r="D1254">
        <v>12</v>
      </c>
      <c r="E1254">
        <v>-57045</v>
      </c>
      <c r="F1254" t="s">
        <v>276</v>
      </c>
      <c r="G1254" t="s">
        <v>29</v>
      </c>
      <c r="H1254">
        <v>42379</v>
      </c>
      <c r="I1254" t="s">
        <v>310</v>
      </c>
    </row>
    <row r="1255" spans="1:9" x14ac:dyDescent="0.25">
      <c r="A1255">
        <v>70376</v>
      </c>
      <c r="B1255" t="s">
        <v>229</v>
      </c>
      <c r="C1255" t="s">
        <v>238</v>
      </c>
      <c r="D1255">
        <v>12</v>
      </c>
      <c r="E1255">
        <v>-57045</v>
      </c>
      <c r="F1255" t="s">
        <v>276</v>
      </c>
      <c r="G1255" t="s">
        <v>34</v>
      </c>
      <c r="H1255">
        <v>10700</v>
      </c>
      <c r="I1255" t="s">
        <v>311</v>
      </c>
    </row>
    <row r="1256" spans="1:9" x14ac:dyDescent="0.25">
      <c r="A1256">
        <v>70376</v>
      </c>
      <c r="B1256" t="s">
        <v>229</v>
      </c>
      <c r="C1256" t="s">
        <v>238</v>
      </c>
      <c r="D1256">
        <v>12</v>
      </c>
      <c r="E1256">
        <v>-57045</v>
      </c>
      <c r="F1256" t="s">
        <v>276</v>
      </c>
      <c r="G1256" t="s">
        <v>29</v>
      </c>
      <c r="H1256">
        <v>6658</v>
      </c>
      <c r="I1256" t="s">
        <v>312</v>
      </c>
    </row>
    <row r="1257" spans="1:9" x14ac:dyDescent="0.25">
      <c r="A1257">
        <v>70376</v>
      </c>
      <c r="B1257" t="s">
        <v>229</v>
      </c>
      <c r="C1257" t="s">
        <v>238</v>
      </c>
      <c r="D1257">
        <v>12</v>
      </c>
      <c r="E1257">
        <v>-57045</v>
      </c>
      <c r="F1257" t="s">
        <v>276</v>
      </c>
      <c r="G1257" t="s">
        <v>32</v>
      </c>
      <c r="H1257">
        <v>61108</v>
      </c>
      <c r="I1257" t="s">
        <v>313</v>
      </c>
    </row>
    <row r="1258" spans="1:9" x14ac:dyDescent="0.25">
      <c r="A1258">
        <v>70376</v>
      </c>
      <c r="B1258" t="s">
        <v>229</v>
      </c>
      <c r="C1258" t="s">
        <v>238</v>
      </c>
      <c r="D1258">
        <v>12</v>
      </c>
      <c r="E1258">
        <v>-57045</v>
      </c>
      <c r="F1258" t="s">
        <v>276</v>
      </c>
      <c r="G1258" t="s">
        <v>29</v>
      </c>
      <c r="H1258">
        <v>12531</v>
      </c>
      <c r="I1258" t="s">
        <v>314</v>
      </c>
    </row>
    <row r="1259" spans="1:9" x14ac:dyDescent="0.25">
      <c r="A1259">
        <v>70376</v>
      </c>
      <c r="B1259" t="s">
        <v>229</v>
      </c>
      <c r="C1259" t="s">
        <v>238</v>
      </c>
      <c r="D1259">
        <v>12</v>
      </c>
      <c r="E1259">
        <v>-57045</v>
      </c>
      <c r="F1259" t="s">
        <v>276</v>
      </c>
      <c r="G1259" t="s">
        <v>35</v>
      </c>
      <c r="H1259">
        <v>4513</v>
      </c>
      <c r="I1259" t="s">
        <v>315</v>
      </c>
    </row>
    <row r="1260" spans="1:9" x14ac:dyDescent="0.25">
      <c r="A1260">
        <v>70376</v>
      </c>
      <c r="B1260" t="s">
        <v>229</v>
      </c>
      <c r="C1260" t="s">
        <v>238</v>
      </c>
      <c r="D1260">
        <v>12</v>
      </c>
      <c r="E1260">
        <v>-57045</v>
      </c>
      <c r="F1260" t="s">
        <v>276</v>
      </c>
      <c r="G1260" t="s">
        <v>35</v>
      </c>
      <c r="H1260">
        <v>979</v>
      </c>
      <c r="I1260" t="s">
        <v>316</v>
      </c>
    </row>
    <row r="1261" spans="1:9" x14ac:dyDescent="0.25">
      <c r="A1261">
        <v>70376</v>
      </c>
      <c r="B1261" t="s">
        <v>229</v>
      </c>
      <c r="C1261" t="s">
        <v>238</v>
      </c>
      <c r="D1261">
        <v>12</v>
      </c>
      <c r="E1261">
        <v>-57045</v>
      </c>
      <c r="F1261" t="s">
        <v>276</v>
      </c>
      <c r="G1261" t="s">
        <v>29</v>
      </c>
      <c r="H1261">
        <v>49821</v>
      </c>
      <c r="I1261" t="s">
        <v>304</v>
      </c>
    </row>
    <row r="1262" spans="1:9" x14ac:dyDescent="0.25">
      <c r="A1262">
        <v>70376</v>
      </c>
      <c r="B1262" t="s">
        <v>229</v>
      </c>
      <c r="C1262" t="s">
        <v>238</v>
      </c>
      <c r="D1262">
        <v>12</v>
      </c>
      <c r="E1262">
        <v>-57045</v>
      </c>
      <c r="F1262" t="s">
        <v>276</v>
      </c>
      <c r="G1262" t="s">
        <v>35</v>
      </c>
      <c r="H1262">
        <v>1403</v>
      </c>
      <c r="I1262" t="s">
        <v>318</v>
      </c>
    </row>
    <row r="1263" spans="1:9" x14ac:dyDescent="0.25">
      <c r="A1263">
        <v>70376</v>
      </c>
      <c r="B1263" t="s">
        <v>229</v>
      </c>
      <c r="C1263" t="s">
        <v>238</v>
      </c>
      <c r="D1263">
        <v>12</v>
      </c>
      <c r="E1263">
        <v>-57045</v>
      </c>
      <c r="F1263" t="s">
        <v>276</v>
      </c>
      <c r="G1263" t="s">
        <v>29</v>
      </c>
      <c r="H1263">
        <v>1652</v>
      </c>
      <c r="I1263" t="s">
        <v>319</v>
      </c>
    </row>
    <row r="1264" spans="1:9" x14ac:dyDescent="0.25">
      <c r="A1264">
        <v>70376</v>
      </c>
      <c r="B1264" t="s">
        <v>229</v>
      </c>
      <c r="C1264" t="s">
        <v>238</v>
      </c>
      <c r="D1264">
        <v>12</v>
      </c>
      <c r="E1264">
        <v>-57045</v>
      </c>
      <c r="F1264" t="s">
        <v>276</v>
      </c>
      <c r="G1264" t="s">
        <v>36</v>
      </c>
      <c r="H1264">
        <v>26819</v>
      </c>
      <c r="I1264" t="s">
        <v>320</v>
      </c>
    </row>
    <row r="1265" spans="1:9" x14ac:dyDescent="0.25">
      <c r="A1265">
        <v>70376</v>
      </c>
      <c r="B1265" t="s">
        <v>229</v>
      </c>
      <c r="C1265" t="s">
        <v>238</v>
      </c>
      <c r="D1265">
        <v>12</v>
      </c>
      <c r="E1265">
        <v>-57045</v>
      </c>
      <c r="F1265" t="s">
        <v>278</v>
      </c>
      <c r="G1265" t="s">
        <v>279</v>
      </c>
      <c r="H1265">
        <v>209845</v>
      </c>
      <c r="I1265" t="s">
        <v>321</v>
      </c>
    </row>
    <row r="1266" spans="1:9" x14ac:dyDescent="0.25">
      <c r="A1266">
        <v>70377</v>
      </c>
      <c r="B1266" t="s">
        <v>231</v>
      </c>
      <c r="C1266" t="s">
        <v>238</v>
      </c>
      <c r="D1266">
        <v>12</v>
      </c>
      <c r="E1266">
        <v>-3436</v>
      </c>
      <c r="F1266" t="s">
        <v>276</v>
      </c>
      <c r="G1266" t="s">
        <v>30</v>
      </c>
      <c r="H1266">
        <v>8162</v>
      </c>
      <c r="I1266" t="s">
        <v>289</v>
      </c>
    </row>
    <row r="1267" spans="1:9" x14ac:dyDescent="0.25">
      <c r="A1267">
        <v>70377</v>
      </c>
      <c r="B1267" t="s">
        <v>231</v>
      </c>
      <c r="C1267" t="s">
        <v>238</v>
      </c>
      <c r="D1267">
        <v>12</v>
      </c>
      <c r="E1267">
        <v>-3436</v>
      </c>
      <c r="F1267" t="s">
        <v>276</v>
      </c>
      <c r="G1267" t="s">
        <v>35</v>
      </c>
      <c r="H1267">
        <v>368</v>
      </c>
      <c r="I1267" t="s">
        <v>323</v>
      </c>
    </row>
    <row r="1268" spans="1:9" x14ac:dyDescent="0.25">
      <c r="A1268">
        <v>70377</v>
      </c>
      <c r="B1268" t="s">
        <v>231</v>
      </c>
      <c r="C1268" t="s">
        <v>238</v>
      </c>
      <c r="D1268">
        <v>12</v>
      </c>
      <c r="E1268">
        <v>-3436</v>
      </c>
      <c r="F1268" t="s">
        <v>276</v>
      </c>
      <c r="G1268" t="s">
        <v>35</v>
      </c>
      <c r="H1268">
        <v>277</v>
      </c>
      <c r="I1268" t="s">
        <v>290</v>
      </c>
    </row>
    <row r="1269" spans="1:9" x14ac:dyDescent="0.25">
      <c r="A1269">
        <v>70377</v>
      </c>
      <c r="B1269" t="s">
        <v>231</v>
      </c>
      <c r="C1269" t="s">
        <v>238</v>
      </c>
      <c r="D1269">
        <v>12</v>
      </c>
      <c r="E1269">
        <v>-3436</v>
      </c>
      <c r="F1269" t="s">
        <v>276</v>
      </c>
      <c r="G1269" t="s">
        <v>35</v>
      </c>
      <c r="H1269">
        <v>1889</v>
      </c>
      <c r="I1269" t="s">
        <v>291</v>
      </c>
    </row>
    <row r="1270" spans="1:9" x14ac:dyDescent="0.25">
      <c r="A1270">
        <v>70377</v>
      </c>
      <c r="B1270" t="s">
        <v>231</v>
      </c>
      <c r="C1270" t="s">
        <v>238</v>
      </c>
      <c r="D1270">
        <v>12</v>
      </c>
      <c r="E1270">
        <v>-3436</v>
      </c>
      <c r="F1270" t="s">
        <v>276</v>
      </c>
      <c r="G1270" t="s">
        <v>35</v>
      </c>
      <c r="H1270">
        <v>11138</v>
      </c>
      <c r="I1270" t="s">
        <v>301</v>
      </c>
    </row>
    <row r="1271" spans="1:9" x14ac:dyDescent="0.25">
      <c r="A1271">
        <v>70377</v>
      </c>
      <c r="B1271" t="s">
        <v>231</v>
      </c>
      <c r="C1271" t="s">
        <v>238</v>
      </c>
      <c r="D1271">
        <v>12</v>
      </c>
      <c r="E1271">
        <v>-3436</v>
      </c>
      <c r="F1271" t="s">
        <v>276</v>
      </c>
      <c r="G1271" t="s">
        <v>35</v>
      </c>
      <c r="H1271">
        <v>105</v>
      </c>
      <c r="I1271" t="s">
        <v>292</v>
      </c>
    </row>
    <row r="1272" spans="1:9" x14ac:dyDescent="0.25">
      <c r="A1272">
        <v>70377</v>
      </c>
      <c r="B1272" t="s">
        <v>231</v>
      </c>
      <c r="C1272" t="s">
        <v>238</v>
      </c>
      <c r="D1272">
        <v>12</v>
      </c>
      <c r="E1272">
        <v>-3436</v>
      </c>
      <c r="F1272" t="s">
        <v>276</v>
      </c>
      <c r="G1272" t="s">
        <v>35</v>
      </c>
      <c r="H1272">
        <v>1850</v>
      </c>
      <c r="I1272" t="s">
        <v>293</v>
      </c>
    </row>
    <row r="1273" spans="1:9" x14ac:dyDescent="0.25">
      <c r="A1273">
        <v>70377</v>
      </c>
      <c r="B1273" t="s">
        <v>231</v>
      </c>
      <c r="C1273" t="s">
        <v>238</v>
      </c>
      <c r="D1273">
        <v>12</v>
      </c>
      <c r="E1273">
        <v>-3436</v>
      </c>
      <c r="F1273" t="s">
        <v>276</v>
      </c>
      <c r="G1273" t="s">
        <v>37</v>
      </c>
      <c r="H1273">
        <v>21189</v>
      </c>
      <c r="I1273" t="s">
        <v>294</v>
      </c>
    </row>
    <row r="1274" spans="1:9" x14ac:dyDescent="0.25">
      <c r="A1274">
        <v>70377</v>
      </c>
      <c r="B1274" t="s">
        <v>231</v>
      </c>
      <c r="C1274" t="s">
        <v>238</v>
      </c>
      <c r="D1274">
        <v>12</v>
      </c>
      <c r="E1274">
        <v>-3436</v>
      </c>
      <c r="F1274" t="s">
        <v>276</v>
      </c>
      <c r="G1274" t="s">
        <v>33</v>
      </c>
      <c r="H1274">
        <v>5180</v>
      </c>
      <c r="I1274" t="s">
        <v>277</v>
      </c>
    </row>
    <row r="1275" spans="1:9" x14ac:dyDescent="0.25">
      <c r="A1275">
        <v>70377</v>
      </c>
      <c r="B1275" t="s">
        <v>231</v>
      </c>
      <c r="C1275" t="s">
        <v>238</v>
      </c>
      <c r="D1275">
        <v>12</v>
      </c>
      <c r="E1275">
        <v>-3436</v>
      </c>
      <c r="F1275" t="s">
        <v>276</v>
      </c>
      <c r="G1275" t="s">
        <v>33</v>
      </c>
      <c r="H1275">
        <v>95276</v>
      </c>
      <c r="I1275" t="s">
        <v>324</v>
      </c>
    </row>
    <row r="1276" spans="1:9" x14ac:dyDescent="0.25">
      <c r="A1276">
        <v>70377</v>
      </c>
      <c r="B1276" t="s">
        <v>231</v>
      </c>
      <c r="C1276" t="s">
        <v>238</v>
      </c>
      <c r="D1276">
        <v>12</v>
      </c>
      <c r="E1276">
        <v>-3436</v>
      </c>
      <c r="F1276" t="s">
        <v>278</v>
      </c>
      <c r="G1276" t="s">
        <v>279</v>
      </c>
      <c r="H1276">
        <v>889716</v>
      </c>
      <c r="I1276" t="s">
        <v>280</v>
      </c>
    </row>
    <row r="1277" spans="1:9" x14ac:dyDescent="0.25">
      <c r="A1277">
        <v>70377</v>
      </c>
      <c r="B1277" t="s">
        <v>231</v>
      </c>
      <c r="C1277" t="s">
        <v>238</v>
      </c>
      <c r="D1277">
        <v>12</v>
      </c>
      <c r="E1277">
        <v>-3436</v>
      </c>
      <c r="F1277" t="s">
        <v>278</v>
      </c>
      <c r="G1277" t="s">
        <v>281</v>
      </c>
      <c r="H1277">
        <v>23013</v>
      </c>
      <c r="I1277" t="s">
        <v>282</v>
      </c>
    </row>
    <row r="1278" spans="1:9" x14ac:dyDescent="0.25">
      <c r="A1278">
        <v>70377</v>
      </c>
      <c r="B1278" t="s">
        <v>231</v>
      </c>
      <c r="C1278" t="s">
        <v>238</v>
      </c>
      <c r="D1278">
        <v>12</v>
      </c>
      <c r="E1278">
        <v>-3436</v>
      </c>
      <c r="F1278" t="s">
        <v>278</v>
      </c>
      <c r="G1278" t="s">
        <v>279</v>
      </c>
      <c r="H1278">
        <v>-60057</v>
      </c>
      <c r="I1278" t="s">
        <v>283</v>
      </c>
    </row>
    <row r="1279" spans="1:9" x14ac:dyDescent="0.25">
      <c r="A1279">
        <v>70377</v>
      </c>
      <c r="B1279" t="s">
        <v>231</v>
      </c>
      <c r="C1279" t="s">
        <v>238</v>
      </c>
      <c r="D1279">
        <v>12</v>
      </c>
      <c r="E1279">
        <v>-3436</v>
      </c>
      <c r="F1279" t="s">
        <v>276</v>
      </c>
      <c r="G1279" t="s">
        <v>30</v>
      </c>
      <c r="H1279">
        <v>197917</v>
      </c>
      <c r="I1279" t="s">
        <v>284</v>
      </c>
    </row>
    <row r="1280" spans="1:9" x14ac:dyDescent="0.25">
      <c r="A1280">
        <v>70377</v>
      </c>
      <c r="B1280" t="s">
        <v>231</v>
      </c>
      <c r="C1280" t="s">
        <v>238</v>
      </c>
      <c r="D1280">
        <v>12</v>
      </c>
      <c r="E1280">
        <v>-3436</v>
      </c>
      <c r="F1280" t="s">
        <v>276</v>
      </c>
      <c r="G1280" t="s">
        <v>35</v>
      </c>
      <c r="H1280">
        <v>12898</v>
      </c>
      <c r="I1280" t="s">
        <v>285</v>
      </c>
    </row>
    <row r="1281" spans="1:9" x14ac:dyDescent="0.25">
      <c r="A1281">
        <v>70377</v>
      </c>
      <c r="B1281" t="s">
        <v>231</v>
      </c>
      <c r="C1281" t="s">
        <v>238</v>
      </c>
      <c r="D1281">
        <v>12</v>
      </c>
      <c r="E1281">
        <v>-3436</v>
      </c>
      <c r="F1281" t="s">
        <v>276</v>
      </c>
      <c r="G1281" t="s">
        <v>31</v>
      </c>
      <c r="H1281">
        <v>307716</v>
      </c>
      <c r="I1281" t="s">
        <v>286</v>
      </c>
    </row>
    <row r="1282" spans="1:9" x14ac:dyDescent="0.25">
      <c r="A1282">
        <v>70377</v>
      </c>
      <c r="B1282" t="s">
        <v>231</v>
      </c>
      <c r="C1282" t="s">
        <v>238</v>
      </c>
      <c r="D1282">
        <v>12</v>
      </c>
      <c r="E1282">
        <v>-3436</v>
      </c>
      <c r="F1282" t="s">
        <v>276</v>
      </c>
      <c r="G1282" t="s">
        <v>31</v>
      </c>
      <c r="H1282">
        <v>28788</v>
      </c>
      <c r="I1282" t="s">
        <v>288</v>
      </c>
    </row>
    <row r="1283" spans="1:9" x14ac:dyDescent="0.25">
      <c r="A1283">
        <v>70377</v>
      </c>
      <c r="B1283" t="s">
        <v>231</v>
      </c>
      <c r="C1283" t="s">
        <v>238</v>
      </c>
      <c r="D1283">
        <v>12</v>
      </c>
      <c r="E1283">
        <v>-3436</v>
      </c>
      <c r="F1283" t="s">
        <v>276</v>
      </c>
      <c r="G1283" t="s">
        <v>37</v>
      </c>
      <c r="H1283">
        <v>4291</v>
      </c>
      <c r="I1283" t="s">
        <v>296</v>
      </c>
    </row>
    <row r="1284" spans="1:9" x14ac:dyDescent="0.25">
      <c r="A1284">
        <v>70377</v>
      </c>
      <c r="B1284" t="s">
        <v>231</v>
      </c>
      <c r="C1284" t="s">
        <v>238</v>
      </c>
      <c r="D1284">
        <v>12</v>
      </c>
      <c r="E1284">
        <v>-3436</v>
      </c>
      <c r="F1284" t="s">
        <v>276</v>
      </c>
      <c r="G1284" t="s">
        <v>36</v>
      </c>
      <c r="H1284">
        <v>48074</v>
      </c>
      <c r="I1284" t="s">
        <v>297</v>
      </c>
    </row>
    <row r="1285" spans="1:9" x14ac:dyDescent="0.25">
      <c r="A1285">
        <v>70377</v>
      </c>
      <c r="B1285" t="s">
        <v>231</v>
      </c>
      <c r="C1285" t="s">
        <v>238</v>
      </c>
      <c r="D1285">
        <v>12</v>
      </c>
      <c r="E1285">
        <v>-3436</v>
      </c>
      <c r="F1285" t="s">
        <v>278</v>
      </c>
      <c r="G1285" t="s">
        <v>299</v>
      </c>
      <c r="H1285">
        <v>2802</v>
      </c>
      <c r="I1285" t="s">
        <v>300</v>
      </c>
    </row>
    <row r="1286" spans="1:9" x14ac:dyDescent="0.25">
      <c r="A1286">
        <v>70377</v>
      </c>
      <c r="B1286" t="s">
        <v>231</v>
      </c>
      <c r="C1286" t="s">
        <v>238</v>
      </c>
      <c r="D1286">
        <v>12</v>
      </c>
      <c r="E1286">
        <v>-3436</v>
      </c>
      <c r="F1286" t="s">
        <v>276</v>
      </c>
      <c r="G1286" t="s">
        <v>33</v>
      </c>
      <c r="H1286">
        <v>36850</v>
      </c>
      <c r="I1286" t="s">
        <v>302</v>
      </c>
    </row>
    <row r="1287" spans="1:9" x14ac:dyDescent="0.25">
      <c r="A1287">
        <v>70377</v>
      </c>
      <c r="B1287" t="s">
        <v>231</v>
      </c>
      <c r="C1287" t="s">
        <v>238</v>
      </c>
      <c r="D1287">
        <v>12</v>
      </c>
      <c r="E1287">
        <v>-3436</v>
      </c>
      <c r="F1287" t="s">
        <v>276</v>
      </c>
      <c r="G1287" t="s">
        <v>29</v>
      </c>
      <c r="H1287">
        <v>5285</v>
      </c>
      <c r="I1287" t="s">
        <v>303</v>
      </c>
    </row>
    <row r="1288" spans="1:9" x14ac:dyDescent="0.25">
      <c r="A1288">
        <v>70377</v>
      </c>
      <c r="B1288" t="s">
        <v>231</v>
      </c>
      <c r="C1288" t="s">
        <v>238</v>
      </c>
      <c r="D1288">
        <v>12</v>
      </c>
      <c r="E1288">
        <v>-3436</v>
      </c>
      <c r="F1288" t="s">
        <v>276</v>
      </c>
      <c r="G1288" t="s">
        <v>29</v>
      </c>
      <c r="H1288">
        <v>54329</v>
      </c>
      <c r="I1288" t="s">
        <v>304</v>
      </c>
    </row>
    <row r="1289" spans="1:9" x14ac:dyDescent="0.25">
      <c r="A1289">
        <v>70377</v>
      </c>
      <c r="B1289" t="s">
        <v>231</v>
      </c>
      <c r="C1289" t="s">
        <v>238</v>
      </c>
      <c r="D1289">
        <v>12</v>
      </c>
      <c r="E1289">
        <v>-3436</v>
      </c>
      <c r="F1289" t="s">
        <v>276</v>
      </c>
      <c r="G1289" t="s">
        <v>35</v>
      </c>
      <c r="H1289">
        <v>78967</v>
      </c>
      <c r="I1289" t="s">
        <v>305</v>
      </c>
    </row>
    <row r="1290" spans="1:9" x14ac:dyDescent="0.25">
      <c r="A1290">
        <v>70377</v>
      </c>
      <c r="B1290" t="s">
        <v>231</v>
      </c>
      <c r="C1290" t="s">
        <v>238</v>
      </c>
      <c r="D1290">
        <v>12</v>
      </c>
      <c r="E1290">
        <v>-3436</v>
      </c>
      <c r="F1290" t="s">
        <v>276</v>
      </c>
      <c r="G1290" t="s">
        <v>29</v>
      </c>
      <c r="H1290">
        <v>5244</v>
      </c>
      <c r="I1290" t="s">
        <v>306</v>
      </c>
    </row>
    <row r="1291" spans="1:9" x14ac:dyDescent="0.25">
      <c r="A1291">
        <v>70377</v>
      </c>
      <c r="B1291" t="s">
        <v>231</v>
      </c>
      <c r="C1291" t="s">
        <v>238</v>
      </c>
      <c r="D1291">
        <v>12</v>
      </c>
      <c r="E1291">
        <v>-3436</v>
      </c>
      <c r="F1291" t="s">
        <v>276</v>
      </c>
      <c r="G1291" t="s">
        <v>29</v>
      </c>
      <c r="H1291">
        <v>35096</v>
      </c>
      <c r="I1291" t="s">
        <v>307</v>
      </c>
    </row>
    <row r="1292" spans="1:9" x14ac:dyDescent="0.25">
      <c r="A1292">
        <v>70377</v>
      </c>
      <c r="B1292" t="s">
        <v>231</v>
      </c>
      <c r="C1292" t="s">
        <v>238</v>
      </c>
      <c r="D1292">
        <v>12</v>
      </c>
      <c r="E1292">
        <v>-3436</v>
      </c>
      <c r="F1292" t="s">
        <v>276</v>
      </c>
      <c r="G1292" t="s">
        <v>29</v>
      </c>
      <c r="H1292">
        <v>3863</v>
      </c>
      <c r="I1292" t="s">
        <v>308</v>
      </c>
    </row>
    <row r="1293" spans="1:9" x14ac:dyDescent="0.25">
      <c r="A1293">
        <v>70377</v>
      </c>
      <c r="B1293" t="s">
        <v>231</v>
      </c>
      <c r="C1293" t="s">
        <v>238</v>
      </c>
      <c r="D1293">
        <v>12</v>
      </c>
      <c r="E1293">
        <v>-3436</v>
      </c>
      <c r="F1293" t="s">
        <v>276</v>
      </c>
      <c r="G1293" t="s">
        <v>35</v>
      </c>
      <c r="H1293">
        <v>4883</v>
      </c>
      <c r="I1293" t="s">
        <v>295</v>
      </c>
    </row>
    <row r="1294" spans="1:9" x14ac:dyDescent="0.25">
      <c r="A1294">
        <v>70377</v>
      </c>
      <c r="B1294" t="s">
        <v>231</v>
      </c>
      <c r="C1294" t="s">
        <v>238</v>
      </c>
      <c r="D1294">
        <v>12</v>
      </c>
      <c r="E1294">
        <v>-3436</v>
      </c>
      <c r="F1294" t="s">
        <v>276</v>
      </c>
      <c r="G1294" t="s">
        <v>34</v>
      </c>
      <c r="H1294">
        <v>3978</v>
      </c>
      <c r="I1294" t="s">
        <v>309</v>
      </c>
    </row>
    <row r="1295" spans="1:9" x14ac:dyDescent="0.25">
      <c r="A1295">
        <v>70377</v>
      </c>
      <c r="B1295" t="s">
        <v>231</v>
      </c>
      <c r="C1295" t="s">
        <v>238</v>
      </c>
      <c r="D1295">
        <v>12</v>
      </c>
      <c r="E1295">
        <v>-3436</v>
      </c>
      <c r="F1295" t="s">
        <v>276</v>
      </c>
      <c r="G1295" t="s">
        <v>29</v>
      </c>
      <c r="H1295">
        <v>48706</v>
      </c>
      <c r="I1295" t="s">
        <v>310</v>
      </c>
    </row>
    <row r="1296" spans="1:9" x14ac:dyDescent="0.25">
      <c r="A1296">
        <v>70377</v>
      </c>
      <c r="B1296" t="s">
        <v>231</v>
      </c>
      <c r="C1296" t="s">
        <v>238</v>
      </c>
      <c r="D1296">
        <v>12</v>
      </c>
      <c r="E1296">
        <v>-3436</v>
      </c>
      <c r="F1296" t="s">
        <v>276</v>
      </c>
      <c r="G1296" t="s">
        <v>34</v>
      </c>
      <c r="H1296">
        <v>10700</v>
      </c>
      <c r="I1296" t="s">
        <v>311</v>
      </c>
    </row>
    <row r="1297" spans="1:9" x14ac:dyDescent="0.25">
      <c r="A1297">
        <v>70377</v>
      </c>
      <c r="B1297" t="s">
        <v>231</v>
      </c>
      <c r="C1297" t="s">
        <v>238</v>
      </c>
      <c r="D1297">
        <v>12</v>
      </c>
      <c r="E1297">
        <v>-3436</v>
      </c>
      <c r="F1297" t="s">
        <v>276</v>
      </c>
      <c r="G1297" t="s">
        <v>29</v>
      </c>
      <c r="H1297">
        <v>6363</v>
      </c>
      <c r="I1297" t="s">
        <v>312</v>
      </c>
    </row>
    <row r="1298" spans="1:9" x14ac:dyDescent="0.25">
      <c r="A1298">
        <v>70377</v>
      </c>
      <c r="B1298" t="s">
        <v>231</v>
      </c>
      <c r="C1298" t="s">
        <v>238</v>
      </c>
      <c r="D1298">
        <v>12</v>
      </c>
      <c r="E1298">
        <v>-3436</v>
      </c>
      <c r="F1298" t="s">
        <v>276</v>
      </c>
      <c r="G1298" t="s">
        <v>32</v>
      </c>
      <c r="H1298">
        <v>62905</v>
      </c>
      <c r="I1298" t="s">
        <v>313</v>
      </c>
    </row>
    <row r="1299" spans="1:9" x14ac:dyDescent="0.25">
      <c r="A1299">
        <v>70377</v>
      </c>
      <c r="B1299" t="s">
        <v>231</v>
      </c>
      <c r="C1299" t="s">
        <v>238</v>
      </c>
      <c r="D1299">
        <v>12</v>
      </c>
      <c r="E1299">
        <v>-3436</v>
      </c>
      <c r="F1299" t="s">
        <v>276</v>
      </c>
      <c r="G1299" t="s">
        <v>29</v>
      </c>
      <c r="H1299">
        <v>12883</v>
      </c>
      <c r="I1299" t="s">
        <v>314</v>
      </c>
    </row>
    <row r="1300" spans="1:9" x14ac:dyDescent="0.25">
      <c r="A1300">
        <v>70377</v>
      </c>
      <c r="B1300" t="s">
        <v>231</v>
      </c>
      <c r="C1300" t="s">
        <v>238</v>
      </c>
      <c r="D1300">
        <v>12</v>
      </c>
      <c r="E1300">
        <v>-3436</v>
      </c>
      <c r="F1300" t="s">
        <v>276</v>
      </c>
      <c r="G1300" t="s">
        <v>35</v>
      </c>
      <c r="H1300">
        <v>2606</v>
      </c>
      <c r="I1300" t="s">
        <v>315</v>
      </c>
    </row>
    <row r="1301" spans="1:9" x14ac:dyDescent="0.25">
      <c r="A1301">
        <v>70377</v>
      </c>
      <c r="B1301" t="s">
        <v>231</v>
      </c>
      <c r="C1301" t="s">
        <v>238</v>
      </c>
      <c r="D1301">
        <v>12</v>
      </c>
      <c r="E1301">
        <v>-3436</v>
      </c>
      <c r="F1301" t="s">
        <v>276</v>
      </c>
      <c r="G1301" t="s">
        <v>35</v>
      </c>
      <c r="H1301">
        <v>1608</v>
      </c>
      <c r="I1301" t="s">
        <v>316</v>
      </c>
    </row>
    <row r="1302" spans="1:9" x14ac:dyDescent="0.25">
      <c r="A1302">
        <v>70377</v>
      </c>
      <c r="B1302" t="s">
        <v>231</v>
      </c>
      <c r="C1302" t="s">
        <v>238</v>
      </c>
      <c r="D1302">
        <v>12</v>
      </c>
      <c r="E1302">
        <v>-3436</v>
      </c>
      <c r="F1302" t="s">
        <v>276</v>
      </c>
      <c r="G1302" t="s">
        <v>35</v>
      </c>
      <c r="H1302">
        <v>2303</v>
      </c>
      <c r="I1302" t="s">
        <v>317</v>
      </c>
    </row>
    <row r="1303" spans="1:9" x14ac:dyDescent="0.25">
      <c r="A1303">
        <v>70377</v>
      </c>
      <c r="B1303" t="s">
        <v>231</v>
      </c>
      <c r="C1303" t="s">
        <v>238</v>
      </c>
      <c r="D1303">
        <v>12</v>
      </c>
      <c r="E1303">
        <v>-3436</v>
      </c>
      <c r="F1303" t="s">
        <v>276</v>
      </c>
      <c r="G1303" t="s">
        <v>35</v>
      </c>
      <c r="H1303">
        <v>2390</v>
      </c>
      <c r="I1303" t="s">
        <v>318</v>
      </c>
    </row>
    <row r="1304" spans="1:9" x14ac:dyDescent="0.25">
      <c r="A1304">
        <v>70377</v>
      </c>
      <c r="B1304" t="s">
        <v>231</v>
      </c>
      <c r="C1304" t="s">
        <v>238</v>
      </c>
      <c r="D1304">
        <v>12</v>
      </c>
      <c r="E1304">
        <v>-3436</v>
      </c>
      <c r="F1304" t="s">
        <v>276</v>
      </c>
      <c r="G1304" t="s">
        <v>29</v>
      </c>
      <c r="H1304">
        <v>367</v>
      </c>
      <c r="I1304" t="s">
        <v>319</v>
      </c>
    </row>
    <row r="1305" spans="1:9" x14ac:dyDescent="0.25">
      <c r="A1305">
        <v>70377</v>
      </c>
      <c r="B1305" t="s">
        <v>231</v>
      </c>
      <c r="C1305" t="s">
        <v>238</v>
      </c>
      <c r="D1305">
        <v>12</v>
      </c>
      <c r="E1305">
        <v>-3436</v>
      </c>
      <c r="F1305" t="s">
        <v>276</v>
      </c>
      <c r="G1305" t="s">
        <v>36</v>
      </c>
      <c r="H1305">
        <v>26120</v>
      </c>
      <c r="I1305" t="s">
        <v>320</v>
      </c>
    </row>
    <row r="1306" spans="1:9" x14ac:dyDescent="0.25">
      <c r="A1306">
        <v>70377</v>
      </c>
      <c r="B1306" t="s">
        <v>231</v>
      </c>
      <c r="C1306" t="s">
        <v>238</v>
      </c>
      <c r="D1306">
        <v>12</v>
      </c>
      <c r="E1306">
        <v>-3436</v>
      </c>
      <c r="F1306" t="s">
        <v>278</v>
      </c>
      <c r="G1306" t="s">
        <v>279</v>
      </c>
      <c r="H1306">
        <v>291654</v>
      </c>
      <c r="I1306" t="s">
        <v>321</v>
      </c>
    </row>
    <row r="1307" spans="1:9" x14ac:dyDescent="0.25">
      <c r="A1307">
        <v>70378</v>
      </c>
      <c r="B1307" t="s">
        <v>233</v>
      </c>
      <c r="C1307" t="s">
        <v>238</v>
      </c>
      <c r="D1307">
        <v>12</v>
      </c>
      <c r="E1307">
        <v>-37537</v>
      </c>
      <c r="F1307" t="s">
        <v>276</v>
      </c>
      <c r="G1307" t="s">
        <v>37</v>
      </c>
      <c r="H1307">
        <v>17</v>
      </c>
      <c r="I1307" t="s">
        <v>325</v>
      </c>
    </row>
    <row r="1308" spans="1:9" x14ac:dyDescent="0.25">
      <c r="A1308">
        <v>70378</v>
      </c>
      <c r="B1308" t="s">
        <v>233</v>
      </c>
      <c r="C1308" t="s">
        <v>238</v>
      </c>
      <c r="D1308">
        <v>12</v>
      </c>
      <c r="E1308">
        <v>-37537</v>
      </c>
      <c r="F1308" t="s">
        <v>276</v>
      </c>
      <c r="G1308" t="s">
        <v>37</v>
      </c>
      <c r="H1308">
        <v>5452</v>
      </c>
      <c r="I1308" t="s">
        <v>296</v>
      </c>
    </row>
    <row r="1309" spans="1:9" x14ac:dyDescent="0.25">
      <c r="A1309">
        <v>70378</v>
      </c>
      <c r="B1309" t="s">
        <v>233</v>
      </c>
      <c r="C1309" t="s">
        <v>238</v>
      </c>
      <c r="D1309">
        <v>12</v>
      </c>
      <c r="E1309">
        <v>-37537</v>
      </c>
      <c r="F1309" t="s">
        <v>276</v>
      </c>
      <c r="G1309" t="s">
        <v>36</v>
      </c>
      <c r="H1309">
        <v>55457</v>
      </c>
      <c r="I1309" t="s">
        <v>297</v>
      </c>
    </row>
    <row r="1310" spans="1:9" x14ac:dyDescent="0.25">
      <c r="A1310">
        <v>70378</v>
      </c>
      <c r="B1310" t="s">
        <v>233</v>
      </c>
      <c r="C1310" t="s">
        <v>238</v>
      </c>
      <c r="D1310">
        <v>12</v>
      </c>
      <c r="E1310">
        <v>-37537</v>
      </c>
      <c r="F1310" t="s">
        <v>278</v>
      </c>
      <c r="G1310" t="s">
        <v>279</v>
      </c>
      <c r="H1310">
        <v>-445</v>
      </c>
      <c r="I1310" t="s">
        <v>298</v>
      </c>
    </row>
    <row r="1311" spans="1:9" x14ac:dyDescent="0.25">
      <c r="A1311">
        <v>70378</v>
      </c>
      <c r="B1311" t="s">
        <v>233</v>
      </c>
      <c r="C1311" t="s">
        <v>238</v>
      </c>
      <c r="D1311">
        <v>12</v>
      </c>
      <c r="E1311">
        <v>-37537</v>
      </c>
      <c r="F1311" t="s">
        <v>278</v>
      </c>
      <c r="G1311" t="s">
        <v>299</v>
      </c>
      <c r="H1311">
        <v>2701</v>
      </c>
      <c r="I1311" t="s">
        <v>300</v>
      </c>
    </row>
    <row r="1312" spans="1:9" x14ac:dyDescent="0.25">
      <c r="A1312">
        <v>70378</v>
      </c>
      <c r="B1312" t="s">
        <v>233</v>
      </c>
      <c r="C1312" t="s">
        <v>238</v>
      </c>
      <c r="D1312">
        <v>12</v>
      </c>
      <c r="E1312">
        <v>-37537</v>
      </c>
      <c r="F1312" t="s">
        <v>276</v>
      </c>
      <c r="G1312" t="s">
        <v>33</v>
      </c>
      <c r="H1312">
        <v>28587</v>
      </c>
      <c r="I1312" t="s">
        <v>302</v>
      </c>
    </row>
    <row r="1313" spans="1:9" x14ac:dyDescent="0.25">
      <c r="A1313">
        <v>70378</v>
      </c>
      <c r="B1313" t="s">
        <v>233</v>
      </c>
      <c r="C1313" t="s">
        <v>238</v>
      </c>
      <c r="D1313">
        <v>12</v>
      </c>
      <c r="E1313">
        <v>-37537</v>
      </c>
      <c r="F1313" t="s">
        <v>276</v>
      </c>
      <c r="G1313" t="s">
        <v>29</v>
      </c>
      <c r="H1313">
        <v>4699</v>
      </c>
      <c r="I1313" t="s">
        <v>303</v>
      </c>
    </row>
    <row r="1314" spans="1:9" x14ac:dyDescent="0.25">
      <c r="A1314">
        <v>70378</v>
      </c>
      <c r="B1314" t="s">
        <v>233</v>
      </c>
      <c r="C1314" t="s">
        <v>238</v>
      </c>
      <c r="D1314">
        <v>12</v>
      </c>
      <c r="E1314">
        <v>-37537</v>
      </c>
      <c r="F1314" t="s">
        <v>276</v>
      </c>
      <c r="G1314" t="s">
        <v>29</v>
      </c>
      <c r="H1314">
        <v>53768</v>
      </c>
      <c r="I1314" t="s">
        <v>304</v>
      </c>
    </row>
    <row r="1315" spans="1:9" x14ac:dyDescent="0.25">
      <c r="A1315">
        <v>70378</v>
      </c>
      <c r="B1315" t="s">
        <v>233</v>
      </c>
      <c r="C1315" t="s">
        <v>238</v>
      </c>
      <c r="D1315">
        <v>12</v>
      </c>
      <c r="E1315">
        <v>-37537</v>
      </c>
      <c r="F1315" t="s">
        <v>276</v>
      </c>
      <c r="G1315" t="s">
        <v>35</v>
      </c>
      <c r="H1315">
        <v>2467</v>
      </c>
      <c r="I1315" t="s">
        <v>295</v>
      </c>
    </row>
    <row r="1316" spans="1:9" x14ac:dyDescent="0.25">
      <c r="A1316">
        <v>70378</v>
      </c>
      <c r="B1316" t="s">
        <v>233</v>
      </c>
      <c r="C1316" t="s">
        <v>238</v>
      </c>
      <c r="D1316">
        <v>12</v>
      </c>
      <c r="E1316">
        <v>-37537</v>
      </c>
      <c r="F1316" t="s">
        <v>276</v>
      </c>
      <c r="G1316" t="s">
        <v>35</v>
      </c>
      <c r="H1316">
        <v>72040</v>
      </c>
      <c r="I1316" t="s">
        <v>305</v>
      </c>
    </row>
    <row r="1317" spans="1:9" x14ac:dyDescent="0.25">
      <c r="A1317">
        <v>70378</v>
      </c>
      <c r="B1317" t="s">
        <v>233</v>
      </c>
      <c r="C1317" t="s">
        <v>238</v>
      </c>
      <c r="D1317">
        <v>12</v>
      </c>
      <c r="E1317">
        <v>-37537</v>
      </c>
      <c r="F1317" t="s">
        <v>276</v>
      </c>
      <c r="G1317" t="s">
        <v>29</v>
      </c>
      <c r="H1317">
        <v>5694</v>
      </c>
      <c r="I1317" t="s">
        <v>306</v>
      </c>
    </row>
    <row r="1318" spans="1:9" x14ac:dyDescent="0.25">
      <c r="A1318">
        <v>70378</v>
      </c>
      <c r="B1318" t="s">
        <v>233</v>
      </c>
      <c r="C1318" t="s">
        <v>238</v>
      </c>
      <c r="D1318">
        <v>12</v>
      </c>
      <c r="E1318">
        <v>-37537</v>
      </c>
      <c r="F1318" t="s">
        <v>276</v>
      </c>
      <c r="G1318" t="s">
        <v>29</v>
      </c>
      <c r="H1318">
        <v>27015</v>
      </c>
      <c r="I1318" t="s">
        <v>307</v>
      </c>
    </row>
    <row r="1319" spans="1:9" x14ac:dyDescent="0.25">
      <c r="A1319">
        <v>70378</v>
      </c>
      <c r="B1319" t="s">
        <v>233</v>
      </c>
      <c r="C1319" t="s">
        <v>238</v>
      </c>
      <c r="D1319">
        <v>12</v>
      </c>
      <c r="E1319">
        <v>-37537</v>
      </c>
      <c r="F1319" t="s">
        <v>276</v>
      </c>
      <c r="G1319" t="s">
        <v>29</v>
      </c>
      <c r="H1319">
        <v>2204</v>
      </c>
      <c r="I1319" t="s">
        <v>308</v>
      </c>
    </row>
    <row r="1320" spans="1:9" x14ac:dyDescent="0.25">
      <c r="A1320">
        <v>70378</v>
      </c>
      <c r="B1320" t="s">
        <v>233</v>
      </c>
      <c r="C1320" t="s">
        <v>238</v>
      </c>
      <c r="D1320">
        <v>12</v>
      </c>
      <c r="E1320">
        <v>-37537</v>
      </c>
      <c r="F1320" t="s">
        <v>276</v>
      </c>
      <c r="G1320" t="s">
        <v>34</v>
      </c>
      <c r="H1320">
        <v>2764</v>
      </c>
      <c r="I1320" t="s">
        <v>309</v>
      </c>
    </row>
    <row r="1321" spans="1:9" x14ac:dyDescent="0.25">
      <c r="A1321">
        <v>70378</v>
      </c>
      <c r="B1321" t="s">
        <v>233</v>
      </c>
      <c r="C1321" t="s">
        <v>238</v>
      </c>
      <c r="D1321">
        <v>12</v>
      </c>
      <c r="E1321">
        <v>-37537</v>
      </c>
      <c r="F1321" t="s">
        <v>276</v>
      </c>
      <c r="G1321" t="s">
        <v>29</v>
      </c>
      <c r="H1321">
        <v>46669</v>
      </c>
      <c r="I1321" t="s">
        <v>310</v>
      </c>
    </row>
    <row r="1322" spans="1:9" x14ac:dyDescent="0.25">
      <c r="A1322">
        <v>70378</v>
      </c>
      <c r="B1322" t="s">
        <v>233</v>
      </c>
      <c r="C1322" t="s">
        <v>238</v>
      </c>
      <c r="D1322">
        <v>12</v>
      </c>
      <c r="E1322">
        <v>-37537</v>
      </c>
      <c r="F1322" t="s">
        <v>276</v>
      </c>
      <c r="G1322" t="s">
        <v>34</v>
      </c>
      <c r="H1322">
        <v>10700</v>
      </c>
      <c r="I1322" t="s">
        <v>311</v>
      </c>
    </row>
    <row r="1323" spans="1:9" x14ac:dyDescent="0.25">
      <c r="A1323">
        <v>70378</v>
      </c>
      <c r="B1323" t="s">
        <v>233</v>
      </c>
      <c r="C1323" t="s">
        <v>238</v>
      </c>
      <c r="D1323">
        <v>12</v>
      </c>
      <c r="E1323">
        <v>-37537</v>
      </c>
      <c r="F1323" t="s">
        <v>276</v>
      </c>
      <c r="G1323" t="s">
        <v>29</v>
      </c>
      <c r="H1323">
        <v>6656</v>
      </c>
      <c r="I1323" t="s">
        <v>312</v>
      </c>
    </row>
    <row r="1324" spans="1:9" x14ac:dyDescent="0.25">
      <c r="A1324">
        <v>70378</v>
      </c>
      <c r="B1324" t="s">
        <v>233</v>
      </c>
      <c r="C1324" t="s">
        <v>238</v>
      </c>
      <c r="D1324">
        <v>12</v>
      </c>
      <c r="E1324">
        <v>-37537</v>
      </c>
      <c r="F1324" t="s">
        <v>276</v>
      </c>
      <c r="G1324" t="s">
        <v>32</v>
      </c>
      <c r="H1324">
        <v>61730</v>
      </c>
      <c r="I1324" t="s">
        <v>313</v>
      </c>
    </row>
    <row r="1325" spans="1:9" x14ac:dyDescent="0.25">
      <c r="A1325">
        <v>70378</v>
      </c>
      <c r="B1325" t="s">
        <v>233</v>
      </c>
      <c r="C1325" t="s">
        <v>238</v>
      </c>
      <c r="D1325">
        <v>12</v>
      </c>
      <c r="E1325">
        <v>-37537</v>
      </c>
      <c r="F1325" t="s">
        <v>276</v>
      </c>
      <c r="G1325" t="s">
        <v>29</v>
      </c>
      <c r="H1325">
        <v>13609</v>
      </c>
      <c r="I1325" t="s">
        <v>314</v>
      </c>
    </row>
    <row r="1326" spans="1:9" x14ac:dyDescent="0.25">
      <c r="A1326">
        <v>70378</v>
      </c>
      <c r="B1326" t="s">
        <v>233</v>
      </c>
      <c r="C1326" t="s">
        <v>238</v>
      </c>
      <c r="D1326">
        <v>12</v>
      </c>
      <c r="E1326">
        <v>-37537</v>
      </c>
      <c r="F1326" t="s">
        <v>276</v>
      </c>
      <c r="G1326" t="s">
        <v>35</v>
      </c>
      <c r="H1326">
        <v>2463</v>
      </c>
      <c r="I1326" t="s">
        <v>317</v>
      </c>
    </row>
    <row r="1327" spans="1:9" x14ac:dyDescent="0.25">
      <c r="A1327">
        <v>70378</v>
      </c>
      <c r="B1327" t="s">
        <v>233</v>
      </c>
      <c r="C1327" t="s">
        <v>238</v>
      </c>
      <c r="D1327">
        <v>12</v>
      </c>
      <c r="E1327">
        <v>-37537</v>
      </c>
      <c r="F1327" t="s">
        <v>276</v>
      </c>
      <c r="G1327" t="s">
        <v>35</v>
      </c>
      <c r="H1327">
        <v>2062</v>
      </c>
      <c r="I1327" t="s">
        <v>318</v>
      </c>
    </row>
    <row r="1328" spans="1:9" x14ac:dyDescent="0.25">
      <c r="A1328">
        <v>70378</v>
      </c>
      <c r="B1328" t="s">
        <v>233</v>
      </c>
      <c r="C1328" t="s">
        <v>238</v>
      </c>
      <c r="D1328">
        <v>12</v>
      </c>
      <c r="E1328">
        <v>-37537</v>
      </c>
      <c r="F1328" t="s">
        <v>276</v>
      </c>
      <c r="G1328" t="s">
        <v>29</v>
      </c>
      <c r="H1328">
        <v>1554</v>
      </c>
      <c r="I1328" t="s">
        <v>319</v>
      </c>
    </row>
    <row r="1329" spans="1:9" x14ac:dyDescent="0.25">
      <c r="A1329">
        <v>70378</v>
      </c>
      <c r="B1329" t="s">
        <v>233</v>
      </c>
      <c r="C1329" t="s">
        <v>238</v>
      </c>
      <c r="D1329">
        <v>12</v>
      </c>
      <c r="E1329">
        <v>-37537</v>
      </c>
      <c r="F1329" t="s">
        <v>276</v>
      </c>
      <c r="G1329" t="s">
        <v>36</v>
      </c>
      <c r="H1329">
        <v>25798</v>
      </c>
      <c r="I1329" t="s">
        <v>320</v>
      </c>
    </row>
    <row r="1330" spans="1:9" x14ac:dyDescent="0.25">
      <c r="A1330">
        <v>70378</v>
      </c>
      <c r="B1330" t="s">
        <v>233</v>
      </c>
      <c r="C1330" t="s">
        <v>238</v>
      </c>
      <c r="D1330">
        <v>12</v>
      </c>
      <c r="E1330">
        <v>-37537</v>
      </c>
      <c r="F1330" t="s">
        <v>278</v>
      </c>
      <c r="G1330" t="s">
        <v>279</v>
      </c>
      <c r="H1330">
        <v>198729</v>
      </c>
      <c r="I1330" t="s">
        <v>321</v>
      </c>
    </row>
    <row r="1331" spans="1:9" x14ac:dyDescent="0.25">
      <c r="A1331">
        <v>70378</v>
      </c>
      <c r="B1331" t="s">
        <v>233</v>
      </c>
      <c r="C1331" t="s">
        <v>238</v>
      </c>
      <c r="D1331">
        <v>12</v>
      </c>
      <c r="E1331">
        <v>-37537</v>
      </c>
      <c r="F1331" t="s">
        <v>276</v>
      </c>
      <c r="G1331" t="s">
        <v>35</v>
      </c>
      <c r="H1331">
        <v>6850</v>
      </c>
      <c r="I1331" t="s">
        <v>315</v>
      </c>
    </row>
    <row r="1332" spans="1:9" x14ac:dyDescent="0.25">
      <c r="A1332">
        <v>70378</v>
      </c>
      <c r="B1332" t="s">
        <v>233</v>
      </c>
      <c r="C1332" t="s">
        <v>238</v>
      </c>
      <c r="D1332">
        <v>12</v>
      </c>
      <c r="E1332">
        <v>-37537</v>
      </c>
      <c r="F1332" t="s">
        <v>276</v>
      </c>
      <c r="G1332" t="s">
        <v>35</v>
      </c>
      <c r="H1332">
        <v>1483</v>
      </c>
      <c r="I1332" t="s">
        <v>290</v>
      </c>
    </row>
    <row r="1333" spans="1:9" x14ac:dyDescent="0.25">
      <c r="A1333">
        <v>70378</v>
      </c>
      <c r="B1333" t="s">
        <v>233</v>
      </c>
      <c r="C1333" t="s">
        <v>238</v>
      </c>
      <c r="D1333">
        <v>12</v>
      </c>
      <c r="E1333">
        <v>-37537</v>
      </c>
      <c r="F1333" t="s">
        <v>276</v>
      </c>
      <c r="G1333" t="s">
        <v>35</v>
      </c>
      <c r="H1333">
        <v>2955</v>
      </c>
      <c r="I1333" t="s">
        <v>291</v>
      </c>
    </row>
    <row r="1334" spans="1:9" x14ac:dyDescent="0.25">
      <c r="A1334">
        <v>70378</v>
      </c>
      <c r="B1334" t="s">
        <v>233</v>
      </c>
      <c r="C1334" t="s">
        <v>238</v>
      </c>
      <c r="D1334">
        <v>12</v>
      </c>
      <c r="E1334">
        <v>-37537</v>
      </c>
      <c r="F1334" t="s">
        <v>276</v>
      </c>
      <c r="G1334" t="s">
        <v>35</v>
      </c>
      <c r="H1334">
        <v>13759</v>
      </c>
      <c r="I1334" t="s">
        <v>301</v>
      </c>
    </row>
    <row r="1335" spans="1:9" x14ac:dyDescent="0.25">
      <c r="A1335">
        <v>70378</v>
      </c>
      <c r="B1335" t="s">
        <v>233</v>
      </c>
      <c r="C1335" t="s">
        <v>238</v>
      </c>
      <c r="D1335">
        <v>12</v>
      </c>
      <c r="E1335">
        <v>-37537</v>
      </c>
      <c r="F1335" t="s">
        <v>276</v>
      </c>
      <c r="G1335" t="s">
        <v>35</v>
      </c>
      <c r="H1335">
        <v>855</v>
      </c>
      <c r="I1335" t="s">
        <v>293</v>
      </c>
    </row>
    <row r="1336" spans="1:9" x14ac:dyDescent="0.25">
      <c r="A1336">
        <v>70378</v>
      </c>
      <c r="B1336" t="s">
        <v>233</v>
      </c>
      <c r="C1336" t="s">
        <v>238</v>
      </c>
      <c r="D1336">
        <v>12</v>
      </c>
      <c r="E1336">
        <v>-37537</v>
      </c>
      <c r="F1336" t="s">
        <v>276</v>
      </c>
      <c r="G1336" t="s">
        <v>37</v>
      </c>
      <c r="H1336">
        <v>24716</v>
      </c>
      <c r="I1336" t="s">
        <v>294</v>
      </c>
    </row>
    <row r="1337" spans="1:9" x14ac:dyDescent="0.25">
      <c r="A1337">
        <v>70378</v>
      </c>
      <c r="B1337" t="s">
        <v>233</v>
      </c>
      <c r="C1337" t="s">
        <v>238</v>
      </c>
      <c r="D1337">
        <v>12</v>
      </c>
      <c r="E1337">
        <v>-37537</v>
      </c>
      <c r="F1337" t="s">
        <v>278</v>
      </c>
      <c r="G1337" t="s">
        <v>279</v>
      </c>
      <c r="H1337">
        <v>938077</v>
      </c>
      <c r="I1337" t="s">
        <v>280</v>
      </c>
    </row>
    <row r="1338" spans="1:9" x14ac:dyDescent="0.25">
      <c r="A1338">
        <v>70378</v>
      </c>
      <c r="B1338" t="s">
        <v>233</v>
      </c>
      <c r="C1338" t="s">
        <v>238</v>
      </c>
      <c r="D1338">
        <v>12</v>
      </c>
      <c r="E1338">
        <v>-37537</v>
      </c>
      <c r="F1338" t="s">
        <v>278</v>
      </c>
      <c r="G1338" t="s">
        <v>281</v>
      </c>
      <c r="H1338">
        <v>26453</v>
      </c>
      <c r="I1338" t="s">
        <v>282</v>
      </c>
    </row>
    <row r="1339" spans="1:9" x14ac:dyDescent="0.25">
      <c r="A1339">
        <v>70378</v>
      </c>
      <c r="B1339" t="s">
        <v>233</v>
      </c>
      <c r="C1339" t="s">
        <v>238</v>
      </c>
      <c r="D1339">
        <v>12</v>
      </c>
      <c r="E1339">
        <v>-37537</v>
      </c>
      <c r="F1339" t="s">
        <v>278</v>
      </c>
      <c r="G1339" t="s">
        <v>279</v>
      </c>
      <c r="H1339">
        <v>-91311</v>
      </c>
      <c r="I1339" t="s">
        <v>283</v>
      </c>
    </row>
    <row r="1340" spans="1:9" x14ac:dyDescent="0.25">
      <c r="A1340">
        <v>70378</v>
      </c>
      <c r="B1340" t="s">
        <v>233</v>
      </c>
      <c r="C1340" t="s">
        <v>238</v>
      </c>
      <c r="D1340">
        <v>12</v>
      </c>
      <c r="E1340">
        <v>-37537</v>
      </c>
      <c r="F1340" t="s">
        <v>276</v>
      </c>
      <c r="G1340" t="s">
        <v>30</v>
      </c>
      <c r="H1340">
        <v>204736</v>
      </c>
      <c r="I1340" t="s">
        <v>284</v>
      </c>
    </row>
    <row r="1341" spans="1:9" x14ac:dyDescent="0.25">
      <c r="A1341">
        <v>70378</v>
      </c>
      <c r="B1341" t="s">
        <v>233</v>
      </c>
      <c r="C1341" t="s">
        <v>238</v>
      </c>
      <c r="D1341">
        <v>12</v>
      </c>
      <c r="E1341">
        <v>-37537</v>
      </c>
      <c r="F1341" t="s">
        <v>276</v>
      </c>
      <c r="G1341" t="s">
        <v>35</v>
      </c>
      <c r="H1341">
        <v>25729</v>
      </c>
      <c r="I1341" t="s">
        <v>285</v>
      </c>
    </row>
    <row r="1342" spans="1:9" x14ac:dyDescent="0.25">
      <c r="A1342">
        <v>70378</v>
      </c>
      <c r="B1342" t="s">
        <v>233</v>
      </c>
      <c r="C1342" t="s">
        <v>238</v>
      </c>
      <c r="D1342">
        <v>12</v>
      </c>
      <c r="E1342">
        <v>-37537</v>
      </c>
      <c r="F1342" t="s">
        <v>276</v>
      </c>
      <c r="G1342" t="s">
        <v>31</v>
      </c>
      <c r="H1342">
        <v>320467</v>
      </c>
      <c r="I1342" t="s">
        <v>286</v>
      </c>
    </row>
    <row r="1343" spans="1:9" x14ac:dyDescent="0.25">
      <c r="A1343">
        <v>70378</v>
      </c>
      <c r="B1343" t="s">
        <v>233</v>
      </c>
      <c r="C1343" t="s">
        <v>238</v>
      </c>
      <c r="D1343">
        <v>12</v>
      </c>
      <c r="E1343">
        <v>-37537</v>
      </c>
      <c r="F1343" t="s">
        <v>276</v>
      </c>
      <c r="G1343" t="s">
        <v>31</v>
      </c>
      <c r="H1343">
        <v>29782</v>
      </c>
      <c r="I1343" t="s">
        <v>288</v>
      </c>
    </row>
    <row r="1344" spans="1:9" x14ac:dyDescent="0.25">
      <c r="A1344">
        <v>70378</v>
      </c>
      <c r="B1344" t="s">
        <v>233</v>
      </c>
      <c r="C1344" t="s">
        <v>238</v>
      </c>
      <c r="D1344">
        <v>12</v>
      </c>
      <c r="E1344">
        <v>-37537</v>
      </c>
      <c r="F1344" t="s">
        <v>276</v>
      </c>
      <c r="G1344" t="s">
        <v>30</v>
      </c>
      <c r="H1344">
        <v>8235</v>
      </c>
      <c r="I1344" t="s">
        <v>289</v>
      </c>
    </row>
    <row r="1345" spans="1:9" x14ac:dyDescent="0.25">
      <c r="A1345">
        <v>70378</v>
      </c>
      <c r="B1345" t="s">
        <v>233</v>
      </c>
      <c r="C1345" t="s">
        <v>238</v>
      </c>
      <c r="D1345">
        <v>12</v>
      </c>
      <c r="E1345">
        <v>-37537</v>
      </c>
      <c r="F1345" t="s">
        <v>276</v>
      </c>
      <c r="G1345" t="s">
        <v>35</v>
      </c>
      <c r="H1345">
        <v>1740</v>
      </c>
      <c r="I1345" t="s">
        <v>323</v>
      </c>
    </row>
    <row r="1346" spans="1:9" x14ac:dyDescent="0.25">
      <c r="A1346">
        <v>70378</v>
      </c>
      <c r="B1346" t="s">
        <v>233</v>
      </c>
      <c r="C1346" t="s">
        <v>238</v>
      </c>
      <c r="D1346">
        <v>12</v>
      </c>
      <c r="E1346">
        <v>-37537</v>
      </c>
      <c r="F1346" t="s">
        <v>276</v>
      </c>
      <c r="G1346" t="s">
        <v>33</v>
      </c>
      <c r="H1346">
        <v>5180</v>
      </c>
      <c r="I1346" t="s">
        <v>277</v>
      </c>
    </row>
    <row r="1347" spans="1:9" x14ac:dyDescent="0.25">
      <c r="A1347">
        <v>70378</v>
      </c>
      <c r="B1347" t="s">
        <v>233</v>
      </c>
      <c r="C1347" t="s">
        <v>238</v>
      </c>
      <c r="D1347">
        <v>12</v>
      </c>
      <c r="E1347">
        <v>-37537</v>
      </c>
      <c r="F1347" t="s">
        <v>276</v>
      </c>
      <c r="G1347" t="s">
        <v>33</v>
      </c>
      <c r="H1347">
        <v>33849</v>
      </c>
      <c r="I1347" t="s">
        <v>324</v>
      </c>
    </row>
    <row r="1348" spans="1:9" x14ac:dyDescent="0.25">
      <c r="A1348">
        <v>70379</v>
      </c>
      <c r="B1348" t="s">
        <v>235</v>
      </c>
      <c r="C1348" t="s">
        <v>238</v>
      </c>
      <c r="D1348">
        <v>12</v>
      </c>
      <c r="E1348">
        <v>121934</v>
      </c>
      <c r="F1348" t="s">
        <v>276</v>
      </c>
      <c r="G1348" t="s">
        <v>33</v>
      </c>
      <c r="H1348">
        <v>6790</v>
      </c>
      <c r="I1348" t="s">
        <v>277</v>
      </c>
    </row>
    <row r="1349" spans="1:9" x14ac:dyDescent="0.25">
      <c r="A1349">
        <v>70379</v>
      </c>
      <c r="B1349" t="s">
        <v>235</v>
      </c>
      <c r="C1349" t="s">
        <v>238</v>
      </c>
      <c r="D1349">
        <v>12</v>
      </c>
      <c r="E1349">
        <v>121934</v>
      </c>
      <c r="F1349" t="s">
        <v>276</v>
      </c>
      <c r="G1349" t="s">
        <v>37</v>
      </c>
      <c r="H1349">
        <v>13032</v>
      </c>
      <c r="I1349" t="s">
        <v>326</v>
      </c>
    </row>
    <row r="1350" spans="1:9" x14ac:dyDescent="0.25">
      <c r="A1350">
        <v>70379</v>
      </c>
      <c r="B1350" t="s">
        <v>235</v>
      </c>
      <c r="C1350" t="s">
        <v>238</v>
      </c>
      <c r="D1350">
        <v>12</v>
      </c>
      <c r="E1350">
        <v>121934</v>
      </c>
      <c r="F1350" t="s">
        <v>276</v>
      </c>
      <c r="G1350" t="s">
        <v>37</v>
      </c>
      <c r="H1350">
        <v>3944</v>
      </c>
      <c r="I1350" t="s">
        <v>296</v>
      </c>
    </row>
    <row r="1351" spans="1:9" x14ac:dyDescent="0.25">
      <c r="A1351">
        <v>70379</v>
      </c>
      <c r="B1351" t="s">
        <v>235</v>
      </c>
      <c r="C1351" t="s">
        <v>238</v>
      </c>
      <c r="D1351">
        <v>12</v>
      </c>
      <c r="E1351">
        <v>121934</v>
      </c>
      <c r="F1351" t="s">
        <v>276</v>
      </c>
      <c r="G1351" t="s">
        <v>36</v>
      </c>
      <c r="H1351">
        <v>52582</v>
      </c>
      <c r="I1351" t="s">
        <v>297</v>
      </c>
    </row>
    <row r="1352" spans="1:9" x14ac:dyDescent="0.25">
      <c r="A1352">
        <v>70379</v>
      </c>
      <c r="B1352" t="s">
        <v>235</v>
      </c>
      <c r="C1352" t="s">
        <v>238</v>
      </c>
      <c r="D1352">
        <v>12</v>
      </c>
      <c r="E1352">
        <v>121934</v>
      </c>
      <c r="F1352" t="s">
        <v>278</v>
      </c>
      <c r="G1352" t="s">
        <v>279</v>
      </c>
      <c r="H1352">
        <v>-980</v>
      </c>
      <c r="I1352" t="s">
        <v>298</v>
      </c>
    </row>
    <row r="1353" spans="1:9" x14ac:dyDescent="0.25">
      <c r="A1353">
        <v>70379</v>
      </c>
      <c r="B1353" t="s">
        <v>235</v>
      </c>
      <c r="C1353" t="s">
        <v>238</v>
      </c>
      <c r="D1353">
        <v>12</v>
      </c>
      <c r="E1353">
        <v>121934</v>
      </c>
      <c r="F1353" t="s">
        <v>278</v>
      </c>
      <c r="G1353" t="s">
        <v>299</v>
      </c>
      <c r="H1353">
        <v>220</v>
      </c>
      <c r="I1353" t="s">
        <v>300</v>
      </c>
    </row>
    <row r="1354" spans="1:9" x14ac:dyDescent="0.25">
      <c r="A1354">
        <v>70379</v>
      </c>
      <c r="B1354" t="s">
        <v>235</v>
      </c>
      <c r="C1354" t="s">
        <v>238</v>
      </c>
      <c r="D1354">
        <v>12</v>
      </c>
      <c r="E1354">
        <v>121934</v>
      </c>
      <c r="F1354" t="s">
        <v>276</v>
      </c>
      <c r="G1354" t="s">
        <v>33</v>
      </c>
      <c r="H1354">
        <v>55694</v>
      </c>
      <c r="I1354" t="s">
        <v>302</v>
      </c>
    </row>
    <row r="1355" spans="1:9" x14ac:dyDescent="0.25">
      <c r="A1355">
        <v>70379</v>
      </c>
      <c r="B1355" t="s">
        <v>235</v>
      </c>
      <c r="C1355" t="s">
        <v>238</v>
      </c>
      <c r="D1355">
        <v>12</v>
      </c>
      <c r="E1355">
        <v>121934</v>
      </c>
      <c r="F1355" t="s">
        <v>276</v>
      </c>
      <c r="G1355" t="s">
        <v>29</v>
      </c>
      <c r="H1355">
        <v>5903</v>
      </c>
      <c r="I1355" t="s">
        <v>303</v>
      </c>
    </row>
    <row r="1356" spans="1:9" x14ac:dyDescent="0.25">
      <c r="A1356">
        <v>70379</v>
      </c>
      <c r="B1356" t="s">
        <v>235</v>
      </c>
      <c r="C1356" t="s">
        <v>238</v>
      </c>
      <c r="D1356">
        <v>12</v>
      </c>
      <c r="E1356">
        <v>121934</v>
      </c>
      <c r="F1356" t="s">
        <v>276</v>
      </c>
      <c r="G1356" t="s">
        <v>29</v>
      </c>
      <c r="H1356">
        <v>62212</v>
      </c>
      <c r="I1356" t="s">
        <v>304</v>
      </c>
    </row>
    <row r="1357" spans="1:9" x14ac:dyDescent="0.25">
      <c r="A1357">
        <v>70379</v>
      </c>
      <c r="B1357" t="s">
        <v>235</v>
      </c>
      <c r="C1357" t="s">
        <v>238</v>
      </c>
      <c r="D1357">
        <v>12</v>
      </c>
      <c r="E1357">
        <v>121934</v>
      </c>
      <c r="F1357" t="s">
        <v>276</v>
      </c>
      <c r="G1357" t="s">
        <v>35</v>
      </c>
      <c r="H1357">
        <v>88761</v>
      </c>
      <c r="I1357" t="s">
        <v>305</v>
      </c>
    </row>
    <row r="1358" spans="1:9" x14ac:dyDescent="0.25">
      <c r="A1358">
        <v>70379</v>
      </c>
      <c r="B1358" t="s">
        <v>235</v>
      </c>
      <c r="C1358" t="s">
        <v>238</v>
      </c>
      <c r="D1358">
        <v>12</v>
      </c>
      <c r="E1358">
        <v>121934</v>
      </c>
      <c r="F1358" t="s">
        <v>276</v>
      </c>
      <c r="G1358" t="s">
        <v>29</v>
      </c>
      <c r="H1358">
        <v>7112</v>
      </c>
      <c r="I1358" t="s">
        <v>306</v>
      </c>
    </row>
    <row r="1359" spans="1:9" x14ac:dyDescent="0.25">
      <c r="A1359">
        <v>70379</v>
      </c>
      <c r="B1359" t="s">
        <v>235</v>
      </c>
      <c r="C1359" t="s">
        <v>238</v>
      </c>
      <c r="D1359">
        <v>12</v>
      </c>
      <c r="E1359">
        <v>121934</v>
      </c>
      <c r="F1359" t="s">
        <v>276</v>
      </c>
      <c r="G1359" t="s">
        <v>29</v>
      </c>
      <c r="H1359">
        <v>30782</v>
      </c>
      <c r="I1359" t="s">
        <v>307</v>
      </c>
    </row>
    <row r="1360" spans="1:9" x14ac:dyDescent="0.25">
      <c r="A1360">
        <v>70379</v>
      </c>
      <c r="B1360" t="s">
        <v>235</v>
      </c>
      <c r="C1360" t="s">
        <v>238</v>
      </c>
      <c r="D1360">
        <v>12</v>
      </c>
      <c r="E1360">
        <v>121934</v>
      </c>
      <c r="F1360" t="s">
        <v>276</v>
      </c>
      <c r="G1360" t="s">
        <v>29</v>
      </c>
      <c r="H1360">
        <v>5678</v>
      </c>
      <c r="I1360" t="s">
        <v>308</v>
      </c>
    </row>
    <row r="1361" spans="1:9" x14ac:dyDescent="0.25">
      <c r="A1361">
        <v>70379</v>
      </c>
      <c r="B1361" t="s">
        <v>235</v>
      </c>
      <c r="C1361" t="s">
        <v>238</v>
      </c>
      <c r="D1361">
        <v>12</v>
      </c>
      <c r="E1361">
        <v>121934</v>
      </c>
      <c r="F1361" t="s">
        <v>276</v>
      </c>
      <c r="G1361" t="s">
        <v>34</v>
      </c>
      <c r="H1361">
        <v>5035</v>
      </c>
      <c r="I1361" t="s">
        <v>309</v>
      </c>
    </row>
    <row r="1362" spans="1:9" x14ac:dyDescent="0.25">
      <c r="A1362">
        <v>70379</v>
      </c>
      <c r="B1362" t="s">
        <v>235</v>
      </c>
      <c r="C1362" t="s">
        <v>238</v>
      </c>
      <c r="D1362">
        <v>12</v>
      </c>
      <c r="E1362">
        <v>121934</v>
      </c>
      <c r="F1362" t="s">
        <v>276</v>
      </c>
      <c r="G1362" t="s">
        <v>29</v>
      </c>
      <c r="H1362">
        <v>47870</v>
      </c>
      <c r="I1362" t="s">
        <v>310</v>
      </c>
    </row>
    <row r="1363" spans="1:9" x14ac:dyDescent="0.25">
      <c r="A1363">
        <v>70379</v>
      </c>
      <c r="B1363" t="s">
        <v>235</v>
      </c>
      <c r="C1363" t="s">
        <v>238</v>
      </c>
      <c r="D1363">
        <v>12</v>
      </c>
      <c r="E1363">
        <v>121934</v>
      </c>
      <c r="F1363" t="s">
        <v>276</v>
      </c>
      <c r="G1363" t="s">
        <v>34</v>
      </c>
      <c r="H1363">
        <v>10700</v>
      </c>
      <c r="I1363" t="s">
        <v>311</v>
      </c>
    </row>
    <row r="1364" spans="1:9" x14ac:dyDescent="0.25">
      <c r="A1364">
        <v>70379</v>
      </c>
      <c r="B1364" t="s">
        <v>235</v>
      </c>
      <c r="C1364" t="s">
        <v>238</v>
      </c>
      <c r="D1364">
        <v>12</v>
      </c>
      <c r="E1364">
        <v>121934</v>
      </c>
      <c r="F1364" t="s">
        <v>276</v>
      </c>
      <c r="G1364" t="s">
        <v>29</v>
      </c>
      <c r="H1364">
        <v>8221</v>
      </c>
      <c r="I1364" t="s">
        <v>312</v>
      </c>
    </row>
    <row r="1365" spans="1:9" x14ac:dyDescent="0.25">
      <c r="A1365">
        <v>70379</v>
      </c>
      <c r="B1365" t="s">
        <v>235</v>
      </c>
      <c r="C1365" t="s">
        <v>238</v>
      </c>
      <c r="D1365">
        <v>12</v>
      </c>
      <c r="E1365">
        <v>121934</v>
      </c>
      <c r="F1365" t="s">
        <v>276</v>
      </c>
      <c r="G1365" t="s">
        <v>32</v>
      </c>
      <c r="H1365">
        <v>62859</v>
      </c>
      <c r="I1365" t="s">
        <v>313</v>
      </c>
    </row>
    <row r="1366" spans="1:9" x14ac:dyDescent="0.25">
      <c r="A1366">
        <v>70379</v>
      </c>
      <c r="B1366" t="s">
        <v>235</v>
      </c>
      <c r="C1366" t="s">
        <v>238</v>
      </c>
      <c r="D1366">
        <v>12</v>
      </c>
      <c r="E1366">
        <v>121934</v>
      </c>
      <c r="F1366" t="s">
        <v>276</v>
      </c>
      <c r="G1366" t="s">
        <v>29</v>
      </c>
      <c r="H1366">
        <v>14035</v>
      </c>
      <c r="I1366" t="s">
        <v>314</v>
      </c>
    </row>
    <row r="1367" spans="1:9" x14ac:dyDescent="0.25">
      <c r="A1367">
        <v>70379</v>
      </c>
      <c r="B1367" t="s">
        <v>235</v>
      </c>
      <c r="C1367" t="s">
        <v>238</v>
      </c>
      <c r="D1367">
        <v>12</v>
      </c>
      <c r="E1367">
        <v>121934</v>
      </c>
      <c r="F1367" t="s">
        <v>276</v>
      </c>
      <c r="G1367" t="s">
        <v>30</v>
      </c>
      <c r="H1367">
        <v>22245</v>
      </c>
      <c r="I1367" t="s">
        <v>289</v>
      </c>
    </row>
    <row r="1368" spans="1:9" x14ac:dyDescent="0.25">
      <c r="A1368">
        <v>70379</v>
      </c>
      <c r="B1368" t="s">
        <v>235</v>
      </c>
      <c r="C1368" t="s">
        <v>238</v>
      </c>
      <c r="D1368">
        <v>12</v>
      </c>
      <c r="E1368">
        <v>121934</v>
      </c>
      <c r="F1368" t="s">
        <v>276</v>
      </c>
      <c r="G1368" t="s">
        <v>35</v>
      </c>
      <c r="H1368">
        <v>450</v>
      </c>
      <c r="I1368" t="s">
        <v>323</v>
      </c>
    </row>
    <row r="1369" spans="1:9" x14ac:dyDescent="0.25">
      <c r="A1369">
        <v>70379</v>
      </c>
      <c r="B1369" t="s">
        <v>235</v>
      </c>
      <c r="C1369" t="s">
        <v>238</v>
      </c>
      <c r="D1369">
        <v>12</v>
      </c>
      <c r="E1369">
        <v>121934</v>
      </c>
      <c r="F1369" t="s">
        <v>276</v>
      </c>
      <c r="G1369" t="s">
        <v>35</v>
      </c>
      <c r="H1369">
        <v>571</v>
      </c>
      <c r="I1369" t="s">
        <v>290</v>
      </c>
    </row>
    <row r="1370" spans="1:9" x14ac:dyDescent="0.25">
      <c r="A1370">
        <v>70379</v>
      </c>
      <c r="B1370" t="s">
        <v>235</v>
      </c>
      <c r="C1370" t="s">
        <v>238</v>
      </c>
      <c r="D1370">
        <v>12</v>
      </c>
      <c r="E1370">
        <v>121934</v>
      </c>
      <c r="F1370" t="s">
        <v>276</v>
      </c>
      <c r="G1370" t="s">
        <v>35</v>
      </c>
      <c r="H1370">
        <v>1114</v>
      </c>
      <c r="I1370" t="s">
        <v>291</v>
      </c>
    </row>
    <row r="1371" spans="1:9" x14ac:dyDescent="0.25">
      <c r="A1371">
        <v>70379</v>
      </c>
      <c r="B1371" t="s">
        <v>235</v>
      </c>
      <c r="C1371" t="s">
        <v>238</v>
      </c>
      <c r="D1371">
        <v>12</v>
      </c>
      <c r="E1371">
        <v>121934</v>
      </c>
      <c r="F1371" t="s">
        <v>276</v>
      </c>
      <c r="G1371" t="s">
        <v>31</v>
      </c>
      <c r="H1371">
        <v>4869</v>
      </c>
      <c r="I1371" t="s">
        <v>288</v>
      </c>
    </row>
    <row r="1372" spans="1:9" x14ac:dyDescent="0.25">
      <c r="A1372">
        <v>70379</v>
      </c>
      <c r="B1372" t="s">
        <v>235</v>
      </c>
      <c r="C1372" t="s">
        <v>238</v>
      </c>
      <c r="D1372">
        <v>12</v>
      </c>
      <c r="E1372">
        <v>121934</v>
      </c>
      <c r="F1372" t="s">
        <v>276</v>
      </c>
      <c r="G1372" t="s">
        <v>35</v>
      </c>
      <c r="H1372">
        <v>11480</v>
      </c>
      <c r="I1372" t="s">
        <v>301</v>
      </c>
    </row>
    <row r="1373" spans="1:9" x14ac:dyDescent="0.25">
      <c r="A1373">
        <v>70379</v>
      </c>
      <c r="B1373" t="s">
        <v>235</v>
      </c>
      <c r="C1373" t="s">
        <v>238</v>
      </c>
      <c r="D1373">
        <v>12</v>
      </c>
      <c r="E1373">
        <v>121934</v>
      </c>
      <c r="F1373" t="s">
        <v>276</v>
      </c>
      <c r="G1373" t="s">
        <v>35</v>
      </c>
      <c r="H1373">
        <v>169</v>
      </c>
      <c r="I1373" t="s">
        <v>292</v>
      </c>
    </row>
    <row r="1374" spans="1:9" x14ac:dyDescent="0.25">
      <c r="A1374">
        <v>70379</v>
      </c>
      <c r="B1374" t="s">
        <v>235</v>
      </c>
      <c r="C1374" t="s">
        <v>238</v>
      </c>
      <c r="D1374">
        <v>12</v>
      </c>
      <c r="E1374">
        <v>121934</v>
      </c>
      <c r="F1374" t="s">
        <v>276</v>
      </c>
      <c r="G1374" t="s">
        <v>35</v>
      </c>
      <c r="H1374">
        <v>1710</v>
      </c>
      <c r="I1374" t="s">
        <v>293</v>
      </c>
    </row>
    <row r="1375" spans="1:9" x14ac:dyDescent="0.25">
      <c r="A1375">
        <v>70379</v>
      </c>
      <c r="B1375" t="s">
        <v>235</v>
      </c>
      <c r="C1375" t="s">
        <v>238</v>
      </c>
      <c r="D1375">
        <v>12</v>
      </c>
      <c r="E1375">
        <v>121934</v>
      </c>
      <c r="F1375" t="s">
        <v>276</v>
      </c>
      <c r="G1375" t="s">
        <v>37</v>
      </c>
      <c r="H1375">
        <v>38123</v>
      </c>
      <c r="I1375" t="s">
        <v>294</v>
      </c>
    </row>
    <row r="1376" spans="1:9" x14ac:dyDescent="0.25">
      <c r="A1376">
        <v>70379</v>
      </c>
      <c r="B1376" t="s">
        <v>235</v>
      </c>
      <c r="C1376" t="s">
        <v>238</v>
      </c>
      <c r="D1376">
        <v>12</v>
      </c>
      <c r="E1376">
        <v>121934</v>
      </c>
      <c r="F1376" t="s">
        <v>276</v>
      </c>
      <c r="G1376" t="s">
        <v>35</v>
      </c>
      <c r="H1376">
        <v>2046</v>
      </c>
      <c r="I1376" t="s">
        <v>295</v>
      </c>
    </row>
    <row r="1377" spans="1:9" x14ac:dyDescent="0.25">
      <c r="A1377">
        <v>70379</v>
      </c>
      <c r="B1377" t="s">
        <v>235</v>
      </c>
      <c r="C1377" t="s">
        <v>238</v>
      </c>
      <c r="D1377">
        <v>12</v>
      </c>
      <c r="E1377">
        <v>121934</v>
      </c>
      <c r="F1377" t="s">
        <v>276</v>
      </c>
      <c r="G1377" t="s">
        <v>35</v>
      </c>
      <c r="H1377">
        <v>9809</v>
      </c>
      <c r="I1377" t="s">
        <v>315</v>
      </c>
    </row>
    <row r="1378" spans="1:9" x14ac:dyDescent="0.25">
      <c r="A1378">
        <v>70379</v>
      </c>
      <c r="B1378" t="s">
        <v>235</v>
      </c>
      <c r="C1378" t="s">
        <v>238</v>
      </c>
      <c r="D1378">
        <v>12</v>
      </c>
      <c r="E1378">
        <v>121934</v>
      </c>
      <c r="F1378" t="s">
        <v>276</v>
      </c>
      <c r="G1378" t="s">
        <v>35</v>
      </c>
      <c r="H1378">
        <v>1929</v>
      </c>
      <c r="I1378" t="s">
        <v>316</v>
      </c>
    </row>
    <row r="1379" spans="1:9" x14ac:dyDescent="0.25">
      <c r="A1379">
        <v>70379</v>
      </c>
      <c r="B1379" t="s">
        <v>235</v>
      </c>
      <c r="C1379" t="s">
        <v>238</v>
      </c>
      <c r="D1379">
        <v>12</v>
      </c>
      <c r="E1379">
        <v>121934</v>
      </c>
      <c r="F1379" t="s">
        <v>276</v>
      </c>
      <c r="G1379" t="s">
        <v>35</v>
      </c>
      <c r="H1379">
        <v>1243</v>
      </c>
      <c r="I1379" t="s">
        <v>317</v>
      </c>
    </row>
    <row r="1380" spans="1:9" x14ac:dyDescent="0.25">
      <c r="A1380">
        <v>70379</v>
      </c>
      <c r="B1380" t="s">
        <v>235</v>
      </c>
      <c r="C1380" t="s">
        <v>238</v>
      </c>
      <c r="D1380">
        <v>12</v>
      </c>
      <c r="E1380">
        <v>121934</v>
      </c>
      <c r="F1380" t="s">
        <v>276</v>
      </c>
      <c r="G1380" t="s">
        <v>35</v>
      </c>
      <c r="H1380">
        <v>12324</v>
      </c>
      <c r="I1380" t="s">
        <v>318</v>
      </c>
    </row>
    <row r="1381" spans="1:9" x14ac:dyDescent="0.25">
      <c r="A1381">
        <v>70379</v>
      </c>
      <c r="B1381" t="s">
        <v>235</v>
      </c>
      <c r="C1381" t="s">
        <v>238</v>
      </c>
      <c r="D1381">
        <v>12</v>
      </c>
      <c r="E1381">
        <v>121934</v>
      </c>
      <c r="F1381" t="s">
        <v>276</v>
      </c>
      <c r="G1381" t="s">
        <v>29</v>
      </c>
      <c r="H1381">
        <v>1896</v>
      </c>
      <c r="I1381" t="s">
        <v>319</v>
      </c>
    </row>
    <row r="1382" spans="1:9" x14ac:dyDescent="0.25">
      <c r="A1382">
        <v>70379</v>
      </c>
      <c r="B1382" t="s">
        <v>235</v>
      </c>
      <c r="C1382" t="s">
        <v>238</v>
      </c>
      <c r="D1382">
        <v>12</v>
      </c>
      <c r="E1382">
        <v>121934</v>
      </c>
      <c r="F1382" t="s">
        <v>276</v>
      </c>
      <c r="G1382" t="s">
        <v>36</v>
      </c>
      <c r="H1382">
        <v>28992</v>
      </c>
      <c r="I1382" t="s">
        <v>320</v>
      </c>
    </row>
    <row r="1383" spans="1:9" x14ac:dyDescent="0.25">
      <c r="A1383">
        <v>70379</v>
      </c>
      <c r="B1383" t="s">
        <v>235</v>
      </c>
      <c r="C1383" t="s">
        <v>238</v>
      </c>
      <c r="D1383">
        <v>12</v>
      </c>
      <c r="E1383">
        <v>121934</v>
      </c>
      <c r="F1383" t="s">
        <v>278</v>
      </c>
      <c r="G1383" t="s">
        <v>279</v>
      </c>
      <c r="H1383">
        <v>220739</v>
      </c>
      <c r="I1383" t="s">
        <v>321</v>
      </c>
    </row>
    <row r="1384" spans="1:9" x14ac:dyDescent="0.25">
      <c r="A1384">
        <v>70379</v>
      </c>
      <c r="B1384" t="s">
        <v>235</v>
      </c>
      <c r="C1384" t="s">
        <v>238</v>
      </c>
      <c r="D1384">
        <v>12</v>
      </c>
      <c r="E1384">
        <v>121934</v>
      </c>
      <c r="F1384" t="s">
        <v>278</v>
      </c>
      <c r="G1384" t="s">
        <v>279</v>
      </c>
      <c r="H1384">
        <v>1058136</v>
      </c>
      <c r="I1384" t="s">
        <v>280</v>
      </c>
    </row>
    <row r="1385" spans="1:9" x14ac:dyDescent="0.25">
      <c r="A1385">
        <v>70379</v>
      </c>
      <c r="B1385" t="s">
        <v>235</v>
      </c>
      <c r="C1385" t="s">
        <v>238</v>
      </c>
      <c r="D1385">
        <v>12</v>
      </c>
      <c r="E1385">
        <v>121934</v>
      </c>
      <c r="F1385" t="s">
        <v>278</v>
      </c>
      <c r="G1385" t="s">
        <v>281</v>
      </c>
      <c r="H1385">
        <v>30459</v>
      </c>
      <c r="I1385" t="s">
        <v>282</v>
      </c>
    </row>
    <row r="1386" spans="1:9" x14ac:dyDescent="0.25">
      <c r="A1386">
        <v>70379</v>
      </c>
      <c r="B1386" t="s">
        <v>235</v>
      </c>
      <c r="C1386" t="s">
        <v>238</v>
      </c>
      <c r="D1386">
        <v>12</v>
      </c>
      <c r="E1386">
        <v>121934</v>
      </c>
      <c r="F1386" t="s">
        <v>278</v>
      </c>
      <c r="G1386" t="s">
        <v>279</v>
      </c>
      <c r="H1386">
        <v>-86042</v>
      </c>
      <c r="I1386" t="s">
        <v>283</v>
      </c>
    </row>
    <row r="1387" spans="1:9" x14ac:dyDescent="0.25">
      <c r="A1387">
        <v>70379</v>
      </c>
      <c r="B1387" t="s">
        <v>235</v>
      </c>
      <c r="C1387" t="s">
        <v>238</v>
      </c>
      <c r="D1387">
        <v>12</v>
      </c>
      <c r="E1387">
        <v>121934</v>
      </c>
      <c r="F1387" t="s">
        <v>276</v>
      </c>
      <c r="G1387" t="s">
        <v>30</v>
      </c>
      <c r="H1387">
        <v>165949</v>
      </c>
      <c r="I1387" t="s">
        <v>284</v>
      </c>
    </row>
    <row r="1388" spans="1:9" x14ac:dyDescent="0.25">
      <c r="A1388">
        <v>70379</v>
      </c>
      <c r="B1388" t="s">
        <v>235</v>
      </c>
      <c r="C1388" t="s">
        <v>238</v>
      </c>
      <c r="D1388">
        <v>12</v>
      </c>
      <c r="E1388">
        <v>121934</v>
      </c>
      <c r="F1388" t="s">
        <v>276</v>
      </c>
      <c r="G1388" t="s">
        <v>35</v>
      </c>
      <c r="H1388">
        <v>17886</v>
      </c>
      <c r="I1388" t="s">
        <v>285</v>
      </c>
    </row>
    <row r="1389" spans="1:9" x14ac:dyDescent="0.25">
      <c r="A1389">
        <v>70379</v>
      </c>
      <c r="B1389" t="s">
        <v>235</v>
      </c>
      <c r="C1389" t="s">
        <v>238</v>
      </c>
      <c r="D1389">
        <v>12</v>
      </c>
      <c r="E1389">
        <v>121934</v>
      </c>
      <c r="F1389" t="s">
        <v>276</v>
      </c>
      <c r="G1389" t="s">
        <v>31</v>
      </c>
      <c r="H1389">
        <v>296583</v>
      </c>
      <c r="I1389" t="s">
        <v>286</v>
      </c>
    </row>
    <row r="1390" spans="1:9" x14ac:dyDescent="0.25">
      <c r="A1390">
        <v>70382</v>
      </c>
      <c r="B1390" t="s">
        <v>274</v>
      </c>
      <c r="C1390" t="s">
        <v>238</v>
      </c>
      <c r="D1390">
        <v>12</v>
      </c>
      <c r="E1390">
        <v>-51611</v>
      </c>
      <c r="F1390" t="s">
        <v>276</v>
      </c>
      <c r="G1390" t="s">
        <v>33</v>
      </c>
      <c r="H1390">
        <v>74341</v>
      </c>
      <c r="I1390" t="s">
        <v>277</v>
      </c>
    </row>
    <row r="1391" spans="1:9" x14ac:dyDescent="0.25">
      <c r="A1391">
        <v>70382</v>
      </c>
      <c r="B1391" t="s">
        <v>274</v>
      </c>
      <c r="C1391" t="s">
        <v>238</v>
      </c>
      <c r="D1391">
        <v>12</v>
      </c>
      <c r="E1391">
        <v>-51611</v>
      </c>
      <c r="F1391" t="s">
        <v>278</v>
      </c>
      <c r="G1391" t="s">
        <v>279</v>
      </c>
      <c r="H1391">
        <v>283639</v>
      </c>
      <c r="I1391" t="s">
        <v>280</v>
      </c>
    </row>
    <row r="1392" spans="1:9" x14ac:dyDescent="0.25">
      <c r="A1392">
        <v>70382</v>
      </c>
      <c r="B1392" t="s">
        <v>274</v>
      </c>
      <c r="C1392" t="s">
        <v>238</v>
      </c>
      <c r="D1392">
        <v>12</v>
      </c>
      <c r="E1392">
        <v>-51611</v>
      </c>
      <c r="F1392" t="s">
        <v>278</v>
      </c>
      <c r="G1392" t="s">
        <v>281</v>
      </c>
      <c r="H1392">
        <v>33625</v>
      </c>
      <c r="I1392" t="s">
        <v>282</v>
      </c>
    </row>
    <row r="1393" spans="1:9" x14ac:dyDescent="0.25">
      <c r="A1393">
        <v>70382</v>
      </c>
      <c r="B1393" t="s">
        <v>274</v>
      </c>
      <c r="C1393" t="s">
        <v>238</v>
      </c>
      <c r="D1393">
        <v>12</v>
      </c>
      <c r="E1393">
        <v>-51611</v>
      </c>
      <c r="F1393" t="s">
        <v>278</v>
      </c>
      <c r="G1393" t="s">
        <v>279</v>
      </c>
      <c r="H1393">
        <v>-36573</v>
      </c>
      <c r="I1393" t="s">
        <v>283</v>
      </c>
    </row>
    <row r="1394" spans="1:9" x14ac:dyDescent="0.25">
      <c r="A1394">
        <v>70382</v>
      </c>
      <c r="B1394" t="s">
        <v>274</v>
      </c>
      <c r="C1394" t="s">
        <v>238</v>
      </c>
      <c r="D1394">
        <v>12</v>
      </c>
      <c r="E1394">
        <v>-51611</v>
      </c>
      <c r="F1394" t="s">
        <v>276</v>
      </c>
      <c r="G1394" t="s">
        <v>30</v>
      </c>
      <c r="H1394">
        <v>375269</v>
      </c>
      <c r="I1394" t="s">
        <v>284</v>
      </c>
    </row>
    <row r="1395" spans="1:9" x14ac:dyDescent="0.25">
      <c r="A1395">
        <v>70382</v>
      </c>
      <c r="B1395" t="s">
        <v>274</v>
      </c>
      <c r="C1395" t="s">
        <v>238</v>
      </c>
      <c r="D1395">
        <v>12</v>
      </c>
      <c r="E1395">
        <v>-51611</v>
      </c>
      <c r="F1395" t="s">
        <v>276</v>
      </c>
      <c r="G1395" t="s">
        <v>35</v>
      </c>
      <c r="H1395">
        <v>31800</v>
      </c>
      <c r="I1395" t="s">
        <v>285</v>
      </c>
    </row>
    <row r="1396" spans="1:9" x14ac:dyDescent="0.25">
      <c r="A1396">
        <v>70382</v>
      </c>
      <c r="B1396" t="s">
        <v>274</v>
      </c>
      <c r="C1396" t="s">
        <v>238</v>
      </c>
      <c r="D1396">
        <v>12</v>
      </c>
      <c r="E1396">
        <v>-51611</v>
      </c>
      <c r="F1396" t="s">
        <v>276</v>
      </c>
      <c r="G1396" t="s">
        <v>31</v>
      </c>
      <c r="H1396">
        <v>196270</v>
      </c>
      <c r="I1396" t="s">
        <v>286</v>
      </c>
    </row>
    <row r="1397" spans="1:9" x14ac:dyDescent="0.25">
      <c r="A1397">
        <v>70382</v>
      </c>
      <c r="B1397" t="s">
        <v>274</v>
      </c>
      <c r="C1397" t="s">
        <v>238</v>
      </c>
      <c r="D1397">
        <v>12</v>
      </c>
      <c r="E1397">
        <v>-51611</v>
      </c>
      <c r="F1397" t="s">
        <v>276</v>
      </c>
      <c r="G1397" t="s">
        <v>33</v>
      </c>
      <c r="H1397">
        <v>3056</v>
      </c>
      <c r="I1397" t="s">
        <v>322</v>
      </c>
    </row>
    <row r="1398" spans="1:9" x14ac:dyDescent="0.25">
      <c r="A1398">
        <v>70382</v>
      </c>
      <c r="B1398" t="s">
        <v>274</v>
      </c>
      <c r="C1398" t="s">
        <v>238</v>
      </c>
      <c r="D1398">
        <v>12</v>
      </c>
      <c r="E1398">
        <v>-51611</v>
      </c>
      <c r="F1398" t="s">
        <v>276</v>
      </c>
      <c r="G1398" t="s">
        <v>31</v>
      </c>
      <c r="H1398">
        <v>26228</v>
      </c>
      <c r="I1398" t="s">
        <v>288</v>
      </c>
    </row>
    <row r="1399" spans="1:9" x14ac:dyDescent="0.25">
      <c r="A1399">
        <v>70382</v>
      </c>
      <c r="B1399" t="s">
        <v>274</v>
      </c>
      <c r="C1399" t="s">
        <v>238</v>
      </c>
      <c r="D1399">
        <v>12</v>
      </c>
      <c r="E1399">
        <v>-51611</v>
      </c>
      <c r="F1399" t="s">
        <v>276</v>
      </c>
      <c r="G1399" t="s">
        <v>30</v>
      </c>
      <c r="H1399">
        <v>13560</v>
      </c>
      <c r="I1399" t="s">
        <v>289</v>
      </c>
    </row>
    <row r="1400" spans="1:9" x14ac:dyDescent="0.25">
      <c r="A1400">
        <v>70382</v>
      </c>
      <c r="B1400" t="s">
        <v>274</v>
      </c>
      <c r="C1400" t="s">
        <v>238</v>
      </c>
      <c r="D1400">
        <v>12</v>
      </c>
      <c r="E1400">
        <v>-51611</v>
      </c>
      <c r="F1400" t="s">
        <v>276</v>
      </c>
      <c r="G1400" t="s">
        <v>35</v>
      </c>
      <c r="H1400">
        <v>25558</v>
      </c>
      <c r="I1400" t="s">
        <v>323</v>
      </c>
    </row>
    <row r="1401" spans="1:9" x14ac:dyDescent="0.25">
      <c r="A1401">
        <v>70382</v>
      </c>
      <c r="B1401" t="s">
        <v>274</v>
      </c>
      <c r="C1401" t="s">
        <v>238</v>
      </c>
      <c r="D1401">
        <v>12</v>
      </c>
      <c r="E1401">
        <v>-51611</v>
      </c>
      <c r="F1401" t="s">
        <v>276</v>
      </c>
      <c r="G1401" t="s">
        <v>35</v>
      </c>
      <c r="H1401">
        <v>338</v>
      </c>
      <c r="I1401" t="s">
        <v>290</v>
      </c>
    </row>
    <row r="1402" spans="1:9" x14ac:dyDescent="0.25">
      <c r="A1402">
        <v>70382</v>
      </c>
      <c r="B1402" t="s">
        <v>274</v>
      </c>
      <c r="C1402" t="s">
        <v>238</v>
      </c>
      <c r="D1402">
        <v>12</v>
      </c>
      <c r="E1402">
        <v>-51611</v>
      </c>
      <c r="F1402" t="s">
        <v>276</v>
      </c>
      <c r="G1402" t="s">
        <v>35</v>
      </c>
      <c r="H1402">
        <v>3068</v>
      </c>
      <c r="I1402" t="s">
        <v>291</v>
      </c>
    </row>
    <row r="1403" spans="1:9" x14ac:dyDescent="0.25">
      <c r="A1403">
        <v>70382</v>
      </c>
      <c r="B1403" t="s">
        <v>274</v>
      </c>
      <c r="C1403" t="s">
        <v>238</v>
      </c>
      <c r="D1403">
        <v>12</v>
      </c>
      <c r="E1403">
        <v>-51611</v>
      </c>
      <c r="F1403" t="s">
        <v>276</v>
      </c>
      <c r="G1403" t="s">
        <v>35</v>
      </c>
      <c r="H1403">
        <v>16255</v>
      </c>
      <c r="I1403" t="s">
        <v>301</v>
      </c>
    </row>
    <row r="1404" spans="1:9" x14ac:dyDescent="0.25">
      <c r="A1404">
        <v>70382</v>
      </c>
      <c r="B1404" t="s">
        <v>274</v>
      </c>
      <c r="C1404" t="s">
        <v>238</v>
      </c>
      <c r="D1404">
        <v>12</v>
      </c>
      <c r="E1404">
        <v>-51611</v>
      </c>
      <c r="F1404" t="s">
        <v>276</v>
      </c>
      <c r="G1404" t="s">
        <v>35</v>
      </c>
      <c r="H1404">
        <v>246</v>
      </c>
      <c r="I1404" t="s">
        <v>292</v>
      </c>
    </row>
    <row r="1405" spans="1:9" x14ac:dyDescent="0.25">
      <c r="A1405">
        <v>70382</v>
      </c>
      <c r="B1405" t="s">
        <v>274</v>
      </c>
      <c r="C1405" t="s">
        <v>238</v>
      </c>
      <c r="D1405">
        <v>12</v>
      </c>
      <c r="E1405">
        <v>-51611</v>
      </c>
      <c r="F1405" t="s">
        <v>276</v>
      </c>
      <c r="G1405" t="s">
        <v>35</v>
      </c>
      <c r="H1405">
        <v>4203</v>
      </c>
      <c r="I1405" t="s">
        <v>293</v>
      </c>
    </row>
    <row r="1406" spans="1:9" x14ac:dyDescent="0.25">
      <c r="A1406">
        <v>70382</v>
      </c>
      <c r="B1406" t="s">
        <v>274</v>
      </c>
      <c r="C1406" t="s">
        <v>238</v>
      </c>
      <c r="D1406">
        <v>12</v>
      </c>
      <c r="E1406">
        <v>-51611</v>
      </c>
      <c r="F1406" t="s">
        <v>276</v>
      </c>
      <c r="G1406" t="s">
        <v>37</v>
      </c>
      <c r="H1406">
        <v>15491</v>
      </c>
      <c r="I1406" t="s">
        <v>294</v>
      </c>
    </row>
    <row r="1407" spans="1:9" x14ac:dyDescent="0.25">
      <c r="A1407">
        <v>70382</v>
      </c>
      <c r="B1407" t="s">
        <v>274</v>
      </c>
      <c r="C1407" t="s">
        <v>238</v>
      </c>
      <c r="D1407">
        <v>12</v>
      </c>
      <c r="E1407">
        <v>-51611</v>
      </c>
      <c r="F1407" t="s">
        <v>276</v>
      </c>
      <c r="G1407" t="s">
        <v>35</v>
      </c>
      <c r="H1407">
        <v>11334</v>
      </c>
      <c r="I1407" t="s">
        <v>295</v>
      </c>
    </row>
    <row r="1408" spans="1:9" x14ac:dyDescent="0.25">
      <c r="A1408">
        <v>70382</v>
      </c>
      <c r="B1408" t="s">
        <v>274</v>
      </c>
      <c r="C1408" t="s">
        <v>238</v>
      </c>
      <c r="D1408">
        <v>12</v>
      </c>
      <c r="E1408">
        <v>-51611</v>
      </c>
      <c r="F1408" t="s">
        <v>276</v>
      </c>
      <c r="G1408" t="s">
        <v>37</v>
      </c>
      <c r="H1408">
        <v>20685</v>
      </c>
      <c r="I1408" t="s">
        <v>296</v>
      </c>
    </row>
    <row r="1409" spans="1:9" x14ac:dyDescent="0.25">
      <c r="A1409">
        <v>70382</v>
      </c>
      <c r="B1409" t="s">
        <v>274</v>
      </c>
      <c r="C1409" t="s">
        <v>238</v>
      </c>
      <c r="D1409">
        <v>12</v>
      </c>
      <c r="E1409">
        <v>-51611</v>
      </c>
      <c r="F1409" t="s">
        <v>276</v>
      </c>
      <c r="G1409" t="s">
        <v>36</v>
      </c>
      <c r="H1409">
        <v>80247</v>
      </c>
      <c r="I1409" t="s">
        <v>297</v>
      </c>
    </row>
    <row r="1410" spans="1:9" x14ac:dyDescent="0.25">
      <c r="A1410">
        <v>70382</v>
      </c>
      <c r="B1410" t="s">
        <v>274</v>
      </c>
      <c r="C1410" t="s">
        <v>238</v>
      </c>
      <c r="D1410">
        <v>12</v>
      </c>
      <c r="E1410">
        <v>-51611</v>
      </c>
      <c r="F1410" t="s">
        <v>278</v>
      </c>
      <c r="G1410" t="s">
        <v>279</v>
      </c>
      <c r="H1410">
        <v>-3125</v>
      </c>
      <c r="I1410" t="s">
        <v>298</v>
      </c>
    </row>
    <row r="1411" spans="1:9" x14ac:dyDescent="0.25">
      <c r="A1411">
        <v>70382</v>
      </c>
      <c r="B1411" t="s">
        <v>274</v>
      </c>
      <c r="C1411" t="s">
        <v>238</v>
      </c>
      <c r="D1411">
        <v>12</v>
      </c>
      <c r="E1411">
        <v>-51611</v>
      </c>
      <c r="F1411" t="s">
        <v>278</v>
      </c>
      <c r="G1411" t="s">
        <v>299</v>
      </c>
      <c r="H1411">
        <v>169</v>
      </c>
      <c r="I1411" t="s">
        <v>300</v>
      </c>
    </row>
    <row r="1412" spans="1:9" x14ac:dyDescent="0.25">
      <c r="A1412">
        <v>70382</v>
      </c>
      <c r="B1412" t="s">
        <v>274</v>
      </c>
      <c r="C1412" t="s">
        <v>238</v>
      </c>
      <c r="D1412">
        <v>12</v>
      </c>
      <c r="E1412">
        <v>-51611</v>
      </c>
      <c r="F1412" t="s">
        <v>276</v>
      </c>
      <c r="G1412" t="s">
        <v>33</v>
      </c>
      <c r="H1412">
        <v>57587</v>
      </c>
      <c r="I1412" t="s">
        <v>302</v>
      </c>
    </row>
    <row r="1413" spans="1:9" x14ac:dyDescent="0.25">
      <c r="A1413">
        <v>70382</v>
      </c>
      <c r="B1413" t="s">
        <v>274</v>
      </c>
      <c r="C1413" t="s">
        <v>238</v>
      </c>
      <c r="D1413">
        <v>12</v>
      </c>
      <c r="E1413">
        <v>-51611</v>
      </c>
      <c r="F1413" t="s">
        <v>276</v>
      </c>
      <c r="G1413" t="s">
        <v>29</v>
      </c>
      <c r="H1413">
        <v>159</v>
      </c>
      <c r="I1413" t="s">
        <v>303</v>
      </c>
    </row>
    <row r="1414" spans="1:9" x14ac:dyDescent="0.25">
      <c r="A1414">
        <v>70382</v>
      </c>
      <c r="B1414" t="s">
        <v>274</v>
      </c>
      <c r="C1414" t="s">
        <v>238</v>
      </c>
      <c r="D1414">
        <v>12</v>
      </c>
      <c r="E1414">
        <v>-51611</v>
      </c>
      <c r="F1414" t="s">
        <v>276</v>
      </c>
      <c r="G1414" t="s">
        <v>29</v>
      </c>
      <c r="H1414">
        <v>83842</v>
      </c>
      <c r="I1414" t="s">
        <v>304</v>
      </c>
    </row>
    <row r="1415" spans="1:9" x14ac:dyDescent="0.25">
      <c r="A1415">
        <v>70382</v>
      </c>
      <c r="B1415" t="s">
        <v>274</v>
      </c>
      <c r="C1415" t="s">
        <v>238</v>
      </c>
      <c r="D1415">
        <v>12</v>
      </c>
      <c r="E1415">
        <v>-51611</v>
      </c>
      <c r="F1415" t="s">
        <v>276</v>
      </c>
      <c r="G1415" t="s">
        <v>35</v>
      </c>
      <c r="H1415">
        <v>86236</v>
      </c>
      <c r="I1415" t="s">
        <v>305</v>
      </c>
    </row>
    <row r="1416" spans="1:9" x14ac:dyDescent="0.25">
      <c r="A1416">
        <v>70382</v>
      </c>
      <c r="B1416" t="s">
        <v>274</v>
      </c>
      <c r="C1416" t="s">
        <v>238</v>
      </c>
      <c r="D1416">
        <v>12</v>
      </c>
      <c r="E1416">
        <v>-51611</v>
      </c>
      <c r="F1416" t="s">
        <v>276</v>
      </c>
      <c r="G1416" t="s">
        <v>29</v>
      </c>
      <c r="H1416">
        <v>7857</v>
      </c>
      <c r="I1416" t="s">
        <v>306</v>
      </c>
    </row>
    <row r="1417" spans="1:9" x14ac:dyDescent="0.25">
      <c r="A1417">
        <v>70382</v>
      </c>
      <c r="B1417" t="s">
        <v>274</v>
      </c>
      <c r="C1417" t="s">
        <v>238</v>
      </c>
      <c r="D1417">
        <v>12</v>
      </c>
      <c r="E1417">
        <v>-51611</v>
      </c>
      <c r="F1417" t="s">
        <v>276</v>
      </c>
      <c r="G1417" t="s">
        <v>29</v>
      </c>
      <c r="H1417">
        <v>32432</v>
      </c>
      <c r="I1417" t="s">
        <v>307</v>
      </c>
    </row>
    <row r="1418" spans="1:9" x14ac:dyDescent="0.25">
      <c r="A1418">
        <v>70382</v>
      </c>
      <c r="B1418" t="s">
        <v>274</v>
      </c>
      <c r="C1418" t="s">
        <v>238</v>
      </c>
      <c r="D1418">
        <v>12</v>
      </c>
      <c r="E1418">
        <v>-51611</v>
      </c>
      <c r="F1418" t="s">
        <v>276</v>
      </c>
      <c r="G1418" t="s">
        <v>29</v>
      </c>
      <c r="H1418">
        <v>9133</v>
      </c>
      <c r="I1418" t="s">
        <v>308</v>
      </c>
    </row>
    <row r="1419" spans="1:9" x14ac:dyDescent="0.25">
      <c r="A1419">
        <v>70382</v>
      </c>
      <c r="B1419" t="s">
        <v>274</v>
      </c>
      <c r="C1419" t="s">
        <v>238</v>
      </c>
      <c r="D1419">
        <v>12</v>
      </c>
      <c r="E1419">
        <v>-51611</v>
      </c>
      <c r="F1419" t="s">
        <v>276</v>
      </c>
      <c r="G1419" t="s">
        <v>34</v>
      </c>
      <c r="H1419">
        <v>8016</v>
      </c>
      <c r="I1419" t="s">
        <v>309</v>
      </c>
    </row>
    <row r="1420" spans="1:9" x14ac:dyDescent="0.25">
      <c r="A1420">
        <v>70382</v>
      </c>
      <c r="B1420" t="s">
        <v>274</v>
      </c>
      <c r="C1420" t="s">
        <v>238</v>
      </c>
      <c r="D1420">
        <v>12</v>
      </c>
      <c r="E1420">
        <v>-51611</v>
      </c>
      <c r="F1420" t="s">
        <v>276</v>
      </c>
      <c r="G1420" t="s">
        <v>29</v>
      </c>
      <c r="H1420">
        <v>27772</v>
      </c>
      <c r="I1420" t="s">
        <v>310</v>
      </c>
    </row>
    <row r="1421" spans="1:9" x14ac:dyDescent="0.25">
      <c r="A1421">
        <v>70382</v>
      </c>
      <c r="B1421" t="s">
        <v>274</v>
      </c>
      <c r="C1421" t="s">
        <v>238</v>
      </c>
      <c r="D1421">
        <v>12</v>
      </c>
      <c r="E1421">
        <v>-51611</v>
      </c>
      <c r="F1421" t="s">
        <v>276</v>
      </c>
      <c r="G1421" t="s">
        <v>34</v>
      </c>
      <c r="H1421">
        <v>12200</v>
      </c>
      <c r="I1421" t="s">
        <v>311</v>
      </c>
    </row>
    <row r="1422" spans="1:9" x14ac:dyDescent="0.25">
      <c r="A1422">
        <v>70382</v>
      </c>
      <c r="B1422" t="s">
        <v>274</v>
      </c>
      <c r="C1422" t="s">
        <v>238</v>
      </c>
      <c r="D1422">
        <v>12</v>
      </c>
      <c r="E1422">
        <v>-51611</v>
      </c>
      <c r="F1422" t="s">
        <v>276</v>
      </c>
      <c r="G1422" t="s">
        <v>29</v>
      </c>
      <c r="H1422">
        <v>10342</v>
      </c>
      <c r="I1422" t="s">
        <v>312</v>
      </c>
    </row>
    <row r="1423" spans="1:9" x14ac:dyDescent="0.25">
      <c r="A1423">
        <v>70382</v>
      </c>
      <c r="B1423" t="s">
        <v>274</v>
      </c>
      <c r="C1423" t="s">
        <v>238</v>
      </c>
      <c r="D1423">
        <v>12</v>
      </c>
      <c r="E1423">
        <v>-51611</v>
      </c>
      <c r="F1423" t="s">
        <v>276</v>
      </c>
      <c r="G1423" t="s">
        <v>32</v>
      </c>
      <c r="H1423">
        <v>85178</v>
      </c>
      <c r="I1423" t="s">
        <v>313</v>
      </c>
    </row>
    <row r="1424" spans="1:9" x14ac:dyDescent="0.25">
      <c r="A1424">
        <v>70382</v>
      </c>
      <c r="B1424" t="s">
        <v>274</v>
      </c>
      <c r="C1424" t="s">
        <v>238</v>
      </c>
      <c r="D1424">
        <v>12</v>
      </c>
      <c r="E1424">
        <v>-51611</v>
      </c>
      <c r="F1424" t="s">
        <v>276</v>
      </c>
      <c r="G1424" t="s">
        <v>29</v>
      </c>
      <c r="H1424">
        <v>14628</v>
      </c>
      <c r="I1424" t="s">
        <v>314</v>
      </c>
    </row>
    <row r="1425" spans="1:9" x14ac:dyDescent="0.25">
      <c r="A1425">
        <v>70382</v>
      </c>
      <c r="B1425" t="s">
        <v>274</v>
      </c>
      <c r="C1425" t="s">
        <v>238</v>
      </c>
      <c r="D1425">
        <v>12</v>
      </c>
      <c r="E1425">
        <v>-51611</v>
      </c>
      <c r="F1425" t="s">
        <v>276</v>
      </c>
      <c r="G1425" t="s">
        <v>35</v>
      </c>
      <c r="H1425">
        <v>2948</v>
      </c>
      <c r="I1425" t="s">
        <v>316</v>
      </c>
    </row>
    <row r="1426" spans="1:9" x14ac:dyDescent="0.25">
      <c r="A1426">
        <v>70382</v>
      </c>
      <c r="B1426" t="s">
        <v>274</v>
      </c>
      <c r="C1426" t="s">
        <v>238</v>
      </c>
      <c r="D1426">
        <v>12</v>
      </c>
      <c r="E1426">
        <v>-51611</v>
      </c>
      <c r="F1426" t="s">
        <v>276</v>
      </c>
      <c r="G1426" t="s">
        <v>35</v>
      </c>
      <c r="H1426">
        <v>2519</v>
      </c>
      <c r="I1426" t="s">
        <v>317</v>
      </c>
    </row>
    <row r="1427" spans="1:9" x14ac:dyDescent="0.25">
      <c r="A1427">
        <v>70382</v>
      </c>
      <c r="B1427" t="s">
        <v>274</v>
      </c>
      <c r="C1427" t="s">
        <v>238</v>
      </c>
      <c r="D1427">
        <v>12</v>
      </c>
      <c r="E1427">
        <v>-51611</v>
      </c>
      <c r="F1427" t="s">
        <v>276</v>
      </c>
      <c r="G1427" t="s">
        <v>35</v>
      </c>
      <c r="H1427">
        <v>10341</v>
      </c>
      <c r="I1427" t="s">
        <v>318</v>
      </c>
    </row>
    <row r="1428" spans="1:9" x14ac:dyDescent="0.25">
      <c r="A1428">
        <v>70382</v>
      </c>
      <c r="B1428" t="s">
        <v>274</v>
      </c>
      <c r="C1428" t="s">
        <v>238</v>
      </c>
      <c r="D1428">
        <v>12</v>
      </c>
      <c r="E1428">
        <v>-51611</v>
      </c>
      <c r="F1428" t="s">
        <v>276</v>
      </c>
      <c r="G1428" t="s">
        <v>35</v>
      </c>
      <c r="H1428">
        <v>140</v>
      </c>
      <c r="I1428" t="s">
        <v>328</v>
      </c>
    </row>
    <row r="1429" spans="1:9" x14ac:dyDescent="0.25">
      <c r="A1429">
        <v>70382</v>
      </c>
      <c r="B1429" t="s">
        <v>274</v>
      </c>
      <c r="C1429" t="s">
        <v>238</v>
      </c>
      <c r="D1429">
        <v>12</v>
      </c>
      <c r="E1429">
        <v>-51611</v>
      </c>
      <c r="F1429" t="s">
        <v>276</v>
      </c>
      <c r="G1429" t="s">
        <v>29</v>
      </c>
      <c r="H1429">
        <v>2000</v>
      </c>
      <c r="I1429" t="s">
        <v>319</v>
      </c>
    </row>
    <row r="1430" spans="1:9" x14ac:dyDescent="0.25">
      <c r="A1430">
        <v>70382</v>
      </c>
      <c r="B1430" t="s">
        <v>274</v>
      </c>
      <c r="C1430" t="s">
        <v>238</v>
      </c>
      <c r="D1430">
        <v>12</v>
      </c>
      <c r="E1430">
        <v>-51611</v>
      </c>
      <c r="F1430" t="s">
        <v>276</v>
      </c>
      <c r="G1430" t="s">
        <v>36</v>
      </c>
      <c r="H1430">
        <v>29595</v>
      </c>
      <c r="I1430" t="s">
        <v>320</v>
      </c>
    </row>
    <row r="1431" spans="1:9" x14ac:dyDescent="0.25">
      <c r="A1431">
        <v>70382</v>
      </c>
      <c r="B1431" t="s">
        <v>274</v>
      </c>
      <c r="C1431" t="s">
        <v>238</v>
      </c>
      <c r="D1431">
        <v>12</v>
      </c>
      <c r="E1431">
        <v>-51611</v>
      </c>
      <c r="F1431" t="s">
        <v>278</v>
      </c>
      <c r="G1431" t="s">
        <v>279</v>
      </c>
      <c r="H1431">
        <v>1051528</v>
      </c>
      <c r="I1431" t="s">
        <v>321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Main</vt:lpstr>
      <vt:lpstr>BalSht</vt:lpstr>
      <vt:lpstr>IncStmt</vt:lpstr>
      <vt:lpstr>BalSht!Print_Area</vt:lpstr>
      <vt:lpstr>IncStmt!Print_Area</vt:lpstr>
      <vt:lpstr>BalSht!Print_Titles</vt:lpstr>
      <vt:lpstr>IncStmt!Print_Titles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2018-04-23T01:00:28Z</dcterms:modified>
</cp:coreProperties>
</file>