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u\OneDrive\Attachments\"/>
    </mc:Choice>
  </mc:AlternateContent>
  <xr:revisionPtr revIDLastSave="0" documentId="13_ncr:1_{BE33492D-7031-4F0B-9215-E66B3AA127FF}" xr6:coauthVersionLast="47" xr6:coauthVersionMax="47" xr10:uidLastSave="{00000000-0000-0000-0000-000000000000}"/>
  <bookViews>
    <workbookView xWindow="-108" yWindow="-108" windowWidth="23256" windowHeight="12456" activeTab="2" xr2:uid="{B60B2FCA-75C5-40E2-A2CD-CBFFE2D8D1F9}"/>
  </bookViews>
  <sheets>
    <sheet name="vlookup" sheetId="1" r:id="rId1"/>
    <sheet name="hlookup" sheetId="3" r:id="rId2"/>
    <sheet name="Sheet2" sheetId="2" r:id="rId3"/>
    <sheet name="xlook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3" i="3" l="1"/>
  <c r="N34" i="3"/>
  <c r="N35" i="3"/>
  <c r="N36" i="3"/>
  <c r="N37" i="3"/>
  <c r="N38" i="3"/>
  <c r="N39" i="3"/>
  <c r="N40" i="3"/>
  <c r="N41" i="3"/>
  <c r="N42" i="3"/>
  <c r="N43" i="3"/>
  <c r="N32" i="3"/>
  <c r="N27" i="3"/>
  <c r="O27" i="3"/>
  <c r="P27" i="3"/>
  <c r="Q27" i="3"/>
  <c r="R27" i="3"/>
  <c r="S27" i="3"/>
  <c r="T27" i="3"/>
  <c r="U27" i="3"/>
  <c r="V27" i="3"/>
  <c r="W27" i="3"/>
  <c r="X27" i="3"/>
  <c r="M27" i="3"/>
  <c r="M26" i="3" a="1"/>
  <c r="M26" i="3" s="1"/>
  <c r="I5" i="3"/>
  <c r="I6" i="3"/>
  <c r="I7" i="3"/>
  <c r="R19" i="3" s="1"/>
  <c r="I8" i="3"/>
  <c r="I9" i="3"/>
  <c r="I10" i="3"/>
  <c r="I11" i="3"/>
  <c r="K74" i="4" a="1"/>
  <c r="K74" i="4" s="1"/>
  <c r="H79" i="4"/>
  <c r="H78" i="4"/>
  <c r="H77" i="4"/>
  <c r="H76" i="4"/>
  <c r="H75" i="4"/>
  <c r="H74" i="4"/>
  <c r="H73" i="4"/>
  <c r="I54" i="4" a="1"/>
  <c r="I54" i="4" s="1"/>
  <c r="H45" i="4" a="1"/>
  <c r="H45" i="4" s="1"/>
  <c r="H41" i="4"/>
  <c r="I41" i="4" s="1"/>
  <c r="J41" i="4" s="1"/>
  <c r="F33" i="4"/>
  <c r="F28" i="4" a="1"/>
  <c r="F28" i="4" s="1"/>
  <c r="G15" i="4"/>
  <c r="G16" i="4"/>
  <c r="G17" i="4"/>
  <c r="G18" i="4"/>
  <c r="G14" i="4"/>
  <c r="G3" i="4"/>
  <c r="G4" i="4"/>
  <c r="G5" i="4"/>
  <c r="G6" i="4"/>
  <c r="G7" i="4"/>
  <c r="Q19" i="3"/>
  <c r="P19" i="3"/>
  <c r="O19" i="3"/>
  <c r="N19" i="3"/>
  <c r="M19" i="3"/>
  <c r="N13" i="3"/>
  <c r="N14" i="3" s="1"/>
  <c r="N15" i="3" s="1"/>
  <c r="M8" i="3"/>
  <c r="M4" i="3"/>
  <c r="J44" i="1" a="1"/>
  <c r="J44" i="1" s="1"/>
  <c r="J35" i="1"/>
  <c r="A28" i="1"/>
  <c r="J40" i="1" s="1"/>
  <c r="J34" i="1"/>
  <c r="A29" i="1"/>
  <c r="A30" i="1"/>
  <c r="A31" i="1"/>
  <c r="A32" i="1"/>
  <c r="A33" i="1"/>
  <c r="A34" i="1"/>
  <c r="A35" i="1"/>
  <c r="J39" i="1" s="1"/>
  <c r="A36" i="1"/>
  <c r="A37" i="1"/>
  <c r="A38" i="1"/>
  <c r="A39" i="1"/>
  <c r="A40" i="1"/>
  <c r="A41" i="1"/>
  <c r="A42" i="1"/>
  <c r="A43" i="1"/>
  <c r="A44" i="1"/>
  <c r="J22" i="1"/>
  <c r="K22" i="1"/>
  <c r="L22" i="1"/>
  <c r="J23" i="1"/>
  <c r="K23" i="1"/>
  <c r="L23" i="1"/>
  <c r="J24" i="1"/>
  <c r="K24" i="1"/>
  <c r="L24" i="1"/>
  <c r="K21" i="1"/>
  <c r="L21" i="1"/>
  <c r="J21" i="1"/>
  <c r="K12" i="1"/>
  <c r="L12" i="1"/>
  <c r="J12" i="1"/>
  <c r="J8" i="1"/>
  <c r="J4" i="1"/>
  <c r="J16" i="1"/>
  <c r="K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<sst xmlns="http://schemas.openxmlformats.org/spreadsheetml/2006/main" count="465" uniqueCount="185">
  <si>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</si>
  <si>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</si>
  <si>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</si>
  <si>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</si>
  <si>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</si>
  <si>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</si>
  <si>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</si>
  <si>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</si>
  <si>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</si>
  <si>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</si>
  <si>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</si>
  <si>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</si>
  <si>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</si>
  <si>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</si>
  <si>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</si>
  <si>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 xml:space="preserve">MOUSE </t>
  </si>
  <si>
    <t>MONITOR</t>
  </si>
  <si>
    <t>PRINTER</t>
  </si>
  <si>
    <t>PROCESSOR I3</t>
  </si>
  <si>
    <t>PROCESSOR I4</t>
  </si>
  <si>
    <t>SPEAKER</t>
  </si>
  <si>
    <t>RGB LIGHT</t>
  </si>
  <si>
    <t>KEYBOARD</t>
  </si>
  <si>
    <t>MOUSE 3.0</t>
  </si>
  <si>
    <t>WERELESS MOUSE</t>
  </si>
  <si>
    <t>HDD 256 GB</t>
  </si>
  <si>
    <t>RAM</t>
  </si>
  <si>
    <t>ROM</t>
  </si>
  <si>
    <t>JUICER</t>
  </si>
  <si>
    <t>PRODUCT ID</t>
  </si>
  <si>
    <t>PRODUCT</t>
  </si>
  <si>
    <t>REGION</t>
  </si>
  <si>
    <t>QTY SOLD</t>
  </si>
  <si>
    <t>EAST</t>
  </si>
  <si>
    <t>WEST</t>
  </si>
  <si>
    <t>SOUTH</t>
  </si>
  <si>
    <t>NORTH</t>
  </si>
  <si>
    <t>Basic vlookup</t>
  </si>
  <si>
    <t>Product id</t>
  </si>
  <si>
    <t>Product</t>
  </si>
  <si>
    <t>if error vlookup</t>
  </si>
  <si>
    <t>if the value is from out of the table then it show as not found</t>
  </si>
  <si>
    <t xml:space="preserve">vlookup with columns </t>
  </si>
  <si>
    <t>dynamic vlookup</t>
  </si>
  <si>
    <t>P16</t>
  </si>
  <si>
    <t>P17</t>
  </si>
  <si>
    <t>WHEN YOU ADDED NEW DATA IN EXISTING DATA VLOOKUP AUTOMATICALLY FETCH THE DATA AND GIVR RETURN VALUE</t>
  </si>
  <si>
    <t>FOR THIS NEW NEED TO CONVERT EXISTING DATA INTO TABLE FORMAT</t>
  </si>
  <si>
    <t>vlookup multiple column</t>
  </si>
  <si>
    <t>vlookup to multiple column at a time</t>
  </si>
  <si>
    <t xml:space="preserve">multiple vlookup </t>
  </si>
  <si>
    <t>HELPER</t>
  </si>
  <si>
    <t>FOR A MULTIPLE VLOOKUP YOU NEED TO ADD EXTRA COLUMN AT THE BEGINNING</t>
  </si>
  <si>
    <t xml:space="preserve">VLOOKUP WITH MATCH </t>
  </si>
  <si>
    <t>ITS GIVE THE VALUE ACCORDING TO HEADER CHANGE</t>
  </si>
  <si>
    <t>REVERS VLOOKUP + choose</t>
  </si>
  <si>
    <t>Name</t>
  </si>
  <si>
    <t>Brand</t>
  </si>
  <si>
    <t>Sumit</t>
  </si>
  <si>
    <t>Amit</t>
  </si>
  <si>
    <t>LG</t>
  </si>
  <si>
    <t>Nokia</t>
  </si>
  <si>
    <t>Motorola</t>
  </si>
  <si>
    <t>Samsung</t>
  </si>
  <si>
    <t>Iphone</t>
  </si>
  <si>
    <t>Raj</t>
  </si>
  <si>
    <t xml:space="preserve">vlookup without column formula </t>
  </si>
  <si>
    <t>month</t>
  </si>
  <si>
    <t xml:space="preserve">sum ifs </t>
  </si>
  <si>
    <t>sales</t>
  </si>
  <si>
    <t>target</t>
  </si>
  <si>
    <t>total</t>
  </si>
  <si>
    <t>bonus</t>
  </si>
  <si>
    <t>calc. bonus</t>
  </si>
  <si>
    <t>payout</t>
  </si>
  <si>
    <t>cl</t>
  </si>
  <si>
    <t>yes</t>
  </si>
  <si>
    <t>c2</t>
  </si>
  <si>
    <t>no</t>
  </si>
  <si>
    <t>c3</t>
  </si>
  <si>
    <t>c4</t>
  </si>
  <si>
    <t>c5</t>
  </si>
  <si>
    <t>c6</t>
  </si>
  <si>
    <t>c7</t>
  </si>
  <si>
    <t>c8</t>
  </si>
  <si>
    <t>c9</t>
  </si>
  <si>
    <t>CIO</t>
  </si>
  <si>
    <t>bonus margin</t>
  </si>
  <si>
    <t>CLASS</t>
  </si>
  <si>
    <t>CHE</t>
  </si>
  <si>
    <t>0M</t>
  </si>
  <si>
    <t>RAJ</t>
  </si>
  <si>
    <t>ANIL</t>
  </si>
  <si>
    <t>SHU</t>
  </si>
  <si>
    <t>NAME</t>
  </si>
  <si>
    <t>AJAY</t>
  </si>
  <si>
    <t>JEET</t>
  </si>
  <si>
    <t>YASH</t>
  </si>
  <si>
    <t xml:space="preserve"> ENG'</t>
  </si>
  <si>
    <t>MATH</t>
  </si>
  <si>
    <t>TOTAL</t>
  </si>
  <si>
    <t>HLOOKUP</t>
  </si>
  <si>
    <t>FIND JEET MATH VALUE</t>
  </si>
  <si>
    <t>PHY</t>
  </si>
  <si>
    <t>che</t>
  </si>
  <si>
    <t>with match</t>
  </si>
  <si>
    <t>hlookup formula with match function</t>
  </si>
  <si>
    <t xml:space="preserve">score </t>
  </si>
  <si>
    <t>grade</t>
  </si>
  <si>
    <t xml:space="preserve">equal to or over </t>
  </si>
  <si>
    <t>A</t>
  </si>
  <si>
    <t>B</t>
  </si>
  <si>
    <t>C</t>
  </si>
  <si>
    <t>D</t>
  </si>
  <si>
    <t>F</t>
  </si>
  <si>
    <t xml:space="preserve">STUDENT </t>
  </si>
  <si>
    <t>ANU</t>
  </si>
  <si>
    <t>MIKU</t>
  </si>
  <si>
    <t>NIHA</t>
  </si>
  <si>
    <t>BHASH</t>
  </si>
  <si>
    <t>SWA</t>
  </si>
  <si>
    <t>SCORE</t>
  </si>
  <si>
    <t>GRADE</t>
  </si>
  <si>
    <t xml:space="preserve">EXACT MATCH OR SMALLER NUMER </t>
  </si>
  <si>
    <t>equal to or under</t>
  </si>
  <si>
    <t>Model</t>
  </si>
  <si>
    <t>Price</t>
  </si>
  <si>
    <t>Apple iPhone 11</t>
  </si>
  <si>
    <t>Apple iPhone X</t>
  </si>
  <si>
    <t>Samsung Galaxy M30</t>
  </si>
  <si>
    <t>Samsung Galaxy Note 8</t>
  </si>
  <si>
    <t>Realme XT</t>
  </si>
  <si>
    <t>OnePlus 7 Pro</t>
  </si>
  <si>
    <t>iPhone X</t>
  </si>
  <si>
    <t>model</t>
  </si>
  <si>
    <t>price</t>
  </si>
  <si>
    <t xml:space="preserve">xlookup with wildcard value,(match mode) in formula, with the help of thus you can find the value </t>
  </si>
  <si>
    <t>xlookup with wildcard</t>
  </si>
  <si>
    <t>xlookup with reverse order bottom to top</t>
  </si>
  <si>
    <t xml:space="preserve">for bottom to top choose -1 search mode in formula </t>
  </si>
  <si>
    <t>Salesperson</t>
  </si>
  <si>
    <t>Date</t>
  </si>
  <si>
    <t>Amount</t>
  </si>
  <si>
    <t>Rohit</t>
  </si>
  <si>
    <t>Anumeet</t>
  </si>
  <si>
    <t>Mitali</t>
  </si>
  <si>
    <t>Bhashkar</t>
  </si>
  <si>
    <t>Oppo</t>
  </si>
  <si>
    <t>Raunak</t>
  </si>
  <si>
    <t>Suhail</t>
  </si>
  <si>
    <t>Lava</t>
  </si>
  <si>
    <t>xlookup with row and column</t>
  </si>
  <si>
    <t xml:space="preserve">xlookup with column </t>
  </si>
  <si>
    <t>xlookup with cloumn</t>
  </si>
  <si>
    <t>xlookup with row</t>
  </si>
  <si>
    <t>coverted column data into row data for this you need to apply transpose function</t>
  </si>
  <si>
    <t>xlookup condition with multiple column</t>
  </si>
  <si>
    <t>SR</t>
  </si>
  <si>
    <t>QTY</t>
  </si>
  <si>
    <t xml:space="preserve">TWO WAY XLOOKUP </t>
  </si>
  <si>
    <t xml:space="preserve">NAME </t>
  </si>
  <si>
    <t>SUB</t>
  </si>
  <si>
    <t>AMOUNT</t>
  </si>
  <si>
    <t xml:space="preserve">APLLY TWO XLOOKUP </t>
  </si>
  <si>
    <t>DA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</si>
  <si>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</si>
  <si>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</si>
  <si>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</si>
  <si>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</si>
  <si>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</si>
  <si>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</si>
  <si>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</si>
  <si>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</si>
  <si>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</si>
  <si>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</si>
  <si>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</si>
  <si>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</si>
  <si>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HRA</t>
  </si>
  <si>
    <t>OT</t>
  </si>
  <si>
    <t>GROSS</t>
  </si>
  <si>
    <t>MONTH</t>
  </si>
  <si>
    <t>BASIC</t>
  </si>
  <si>
    <t>FIND</t>
  </si>
  <si>
    <t>HLOOKUP WITH COLUMN FORMULA</t>
  </si>
  <si>
    <t>HLOOKUP WITH ROWS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</si>
</sst>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2" fillId="2" borderId="1" xfId="0" applyFont="1" applyFill="1" applyBorder="1"/>
    <xf numFmtId="17" fontId="2" fillId="2" borderId="1" xfId="0" applyNumberFormat="1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/>
    <xf numFmtId="0" fontId="2" fillId="5" borderId="1" xfId="0" applyFont="1" applyFill="1" applyBorder="1"/>
    <xf numFmtId="16" fontId="2" fillId="0" borderId="1" xfId="0" applyNumberFormat="1" applyFont="1" applyBorder="1"/>
    <xf numFmtId="3" fontId="2" fillId="0" borderId="1" xfId="0" applyNumberFormat="1" applyFont="1" applyBorder="1"/>
    <xf numFmtId="14" fontId="2" fillId="0" borderId="1" xfId="0" applyNumberFormat="1" applyFont="1" applyBorder="1"/>
    <xf numFmtId="16" fontId="2" fillId="0" borderId="0" xfId="0" applyNumberFormat="1" applyFont="1"/>
    <xf numFmtId="9" fontId="2" fillId="0" borderId="0" xfId="0" applyNumberFormat="1" applyFont="1"/>
    <xf numFmtId="0" fontId="2" fillId="6" borderId="1" xfId="0" applyFont="1" applyFill="1" applyBorder="1"/>
    <xf numFmtId="0" fontId="2" fillId="2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8292D-366B-4D43-ABF5-2A6A33367322}" name="Table1" displayName="Table1" ref="B3:E20" totalsRowShown="0" headerRowDxfId="7" headerRowBorderDxfId="6" tableBorderDxfId="5" totalsRowBorderDxfId="4">
  <autoFilter ref="B3:E20" xr:uid="{1CF8292D-366B-4D43-ABF5-2A6A33367322}"/>
  <tableColumns count="4">
    <tableColumn id="1" xr3:uid="{B6016E38-85A0-4ED4-A0BE-908601BE8772}" name="PRODUCT ID" dataDxfId="3"/>
    <tableColumn id="2" xr3:uid="{9C2EF92C-09DF-48B8-9FFA-C3F99092AEAF}" name="PRODUCT" dataDxfId="2"/>
    <tableColumn id="3" xr3:uid="{79862704-8B1C-43AF-B6E9-D73184902164}" name="REGION" dataDxfId="1"/>
    <tableColumn id="4" xr3:uid="{DFDE2887-4812-43BF-B5AF-073E84E2D990}" name="QTY SO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CA1D-ECCF-4663-941F-DBFB2ED5F7AA}">
  <dimension ref="A3:W44"/>
  <sheetViews>
    <sheetView topLeftCell="A24" workbookViewId="0">
      <selection activeCell="B28" sqref="B28:B39"/>
    </sheetView>
  </sheetViews>
  <sheetFormatPr defaultRowHeight="14.4" x14ac:dyDescent="0.3"/>
  <cols>
    <col min="1" max="1" width="19.44140625" bestFit="1" customWidth="1"/>
    <col min="2" max="2" width="13.33203125" customWidth="1"/>
    <col min="3" max="3" width="16.33203125" bestFit="1" customWidth="1"/>
    <col min="4" max="4" width="9.44140625" customWidth="1"/>
    <col min="5" max="5" width="11.109375" customWidth="1"/>
    <col min="8" max="8" width="21.109375" bestFit="1" customWidth="1"/>
    <col min="9" max="9" width="11.33203125" bestFit="1" customWidth="1"/>
    <col min="10" max="10" width="12.77734375" bestFit="1" customWidth="1"/>
  </cols>
  <sheetData>
    <row r="3" spans="2:23" x14ac:dyDescent="0.3">
      <c r="B3" s="5" t="s">
        <v>29</v>
      </c>
      <c r="C3" s="6" t="s">
        <v>30</v>
      </c>
      <c r="D3" s="6" t="s">
        <v>31</v>
      </c>
      <c r="E3" s="7" t="s">
        <v>32</v>
      </c>
      <c r="G3">
        <v>1</v>
      </c>
      <c r="H3" s="4" t="s">
        <v>37</v>
      </c>
      <c r="I3" s="2" t="s">
        <v>38</v>
      </c>
      <c r="J3" s="2" t="s">
        <v>39</v>
      </c>
    </row>
    <row r="4" spans="2:23" x14ac:dyDescent="0.3">
      <c r="B4" s="3" t="s">
        <v>0</v>
      </c>
      <c r="C4" s="3" t="s">
        <v>15</v>
      </c>
      <c r="D4" s="3" t="s">
        <v>33</v>
      </c>
      <c r="E4" s="3">
        <v>100</v>
      </c>
      <c r="I4" s="3" t="s">
        <v>6</v>
      </c>
      <c r="J4" s="1" t="str">
        <f>VLOOKUP(I4,B4:E20,2,FALSE)</f>
        <v>RGB LIGHT</v>
      </c>
    </row>
    <row r="5" spans="2:23" x14ac:dyDescent="0.3">
      <c r="B5" s="3" t="s">
        <v>1</v>
      </c>
      <c r="C5" s="3" t="s">
        <v>16</v>
      </c>
      <c r="D5" s="3" t="s">
        <v>34</v>
      </c>
      <c r="E5" s="3">
        <v>230</v>
      </c>
    </row>
    <row r="6" spans="2:23" x14ac:dyDescent="0.3">
      <c r="B6" s="3" t="s">
        <v>2</v>
      </c>
      <c r="C6" s="3" t="s">
        <v>17</v>
      </c>
      <c r="D6" s="3" t="s">
        <v>35</v>
      </c>
      <c r="E6" s="3">
        <v>120</v>
      </c>
    </row>
    <row r="7" spans="2:23" x14ac:dyDescent="0.3">
      <c r="B7" s="3" t="s">
        <v>3</v>
      </c>
      <c r="C7" s="3" t="s">
        <v>18</v>
      </c>
      <c r="D7" s="3" t="s">
        <v>36</v>
      </c>
      <c r="E7" s="3">
        <v>144</v>
      </c>
      <c r="G7">
        <v>2</v>
      </c>
      <c r="H7" t="s">
        <v>40</v>
      </c>
      <c r="I7" s="2" t="s">
        <v>38</v>
      </c>
      <c r="J7" s="2" t="s">
        <v>39</v>
      </c>
      <c r="L7" s="23" t="s">
        <v>41</v>
      </c>
      <c r="M7" s="23"/>
      <c r="N7" s="23"/>
      <c r="O7" s="23"/>
      <c r="P7" s="23"/>
      <c r="Q7" s="23"/>
    </row>
    <row r="8" spans="2:23" x14ac:dyDescent="0.3">
      <c r="B8" s="3" t="s">
        <v>4</v>
      </c>
      <c r="C8" s="3" t="s">
        <v>19</v>
      </c>
      <c r="D8" s="3" t="s">
        <v>33</v>
      </c>
      <c r="E8" s="3">
        <v>50</v>
      </c>
      <c r="I8" s="3" t="s">
        <v>9</v>
      </c>
      <c r="J8" s="1" t="str">
        <f>IFERROR(VLOOKUP(I8,B4:E20,2,FALSE),"not found")</f>
        <v>MOUSE 3.0</v>
      </c>
    </row>
    <row r="9" spans="2:23" x14ac:dyDescent="0.3">
      <c r="B9" s="3" t="s">
        <v>5</v>
      </c>
      <c r="C9" s="3" t="s">
        <v>20</v>
      </c>
      <c r="D9" s="3" t="s">
        <v>34</v>
      </c>
      <c r="E9" s="3">
        <v>340</v>
      </c>
    </row>
    <row r="10" spans="2:23" x14ac:dyDescent="0.3">
      <c r="B10" s="3" t="s">
        <v>6</v>
      </c>
      <c r="C10" s="3" t="s">
        <v>21</v>
      </c>
      <c r="D10" s="3" t="s">
        <v>35</v>
      </c>
      <c r="E10" s="3">
        <v>210</v>
      </c>
    </row>
    <row r="11" spans="2:23" x14ac:dyDescent="0.3">
      <c r="B11" s="3" t="s">
        <v>7</v>
      </c>
      <c r="C11" s="3" t="s">
        <v>16</v>
      </c>
      <c r="D11" s="3" t="s">
        <v>36</v>
      </c>
      <c r="E11" s="3">
        <v>170</v>
      </c>
      <c r="G11">
        <v>3</v>
      </c>
      <c r="H11" t="s">
        <v>42</v>
      </c>
      <c r="I11" s="2" t="s">
        <v>29</v>
      </c>
      <c r="J11" s="2" t="s">
        <v>30</v>
      </c>
      <c r="K11" s="2" t="s">
        <v>31</v>
      </c>
      <c r="L11" s="2" t="s">
        <v>32</v>
      </c>
    </row>
    <row r="12" spans="2:23" x14ac:dyDescent="0.3">
      <c r="B12" s="3" t="s">
        <v>8</v>
      </c>
      <c r="C12" s="3" t="s">
        <v>22</v>
      </c>
      <c r="D12" s="3" t="s">
        <v>33</v>
      </c>
      <c r="E12" s="3">
        <v>55</v>
      </c>
      <c r="I12" s="3" t="s">
        <v>8</v>
      </c>
      <c r="J12" t="str">
        <f>VLOOKUP($I$12,$B$4:$E$20,COLUMNS($I$11:J11),FALSE)</f>
        <v>KEYBOARD</v>
      </c>
      <c r="K12" t="str">
        <f>VLOOKUP($I$12,$B$4:$E$20,COLUMNS($I$11:K11),FALSE)</f>
        <v>EAST</v>
      </c>
      <c r="L12">
        <f>VLOOKUP($I$12,$B$4:$E$20,COLUMNS($I$11:L11),FALSE)</f>
        <v>55</v>
      </c>
    </row>
    <row r="13" spans="2:23" x14ac:dyDescent="0.3">
      <c r="B13" s="3" t="s">
        <v>9</v>
      </c>
      <c r="C13" s="3" t="s">
        <v>23</v>
      </c>
      <c r="D13" s="3" t="s">
        <v>34</v>
      </c>
      <c r="E13" s="3">
        <v>77</v>
      </c>
    </row>
    <row r="14" spans="2:23" x14ac:dyDescent="0.3">
      <c r="B14" s="3" t="s">
        <v>10</v>
      </c>
      <c r="C14" s="3" t="s">
        <v>24</v>
      </c>
      <c r="D14" s="3" t="s">
        <v>35</v>
      </c>
      <c r="E14" s="3">
        <v>154</v>
      </c>
    </row>
    <row r="15" spans="2:23" x14ac:dyDescent="0.3">
      <c r="B15" s="3" t="s">
        <v>11</v>
      </c>
      <c r="C15" s="3" t="s">
        <v>25</v>
      </c>
      <c r="D15" s="3" t="s">
        <v>36</v>
      </c>
      <c r="E15" s="3">
        <v>230</v>
      </c>
      <c r="G15">
        <v>4</v>
      </c>
      <c r="H15" t="s">
        <v>43</v>
      </c>
      <c r="I15" s="2" t="s">
        <v>38</v>
      </c>
      <c r="J15" s="2" t="s">
        <v>39</v>
      </c>
      <c r="L15" s="24" t="s">
        <v>46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4.4" customHeight="1" x14ac:dyDescent="0.3">
      <c r="B16" s="3" t="s">
        <v>12</v>
      </c>
      <c r="C16" s="3" t="s">
        <v>26</v>
      </c>
      <c r="D16" s="3" t="s">
        <v>33</v>
      </c>
      <c r="E16" s="3">
        <v>450</v>
      </c>
      <c r="I16" s="3" t="s">
        <v>10</v>
      </c>
      <c r="J16" s="1">
        <f>VLOOKUP(I16,Table1[],4,0)</f>
        <v>154</v>
      </c>
      <c r="L16" t="s">
        <v>47</v>
      </c>
    </row>
    <row r="17" spans="1:20" x14ac:dyDescent="0.3">
      <c r="B17" s="3" t="s">
        <v>13</v>
      </c>
      <c r="C17" s="3" t="s">
        <v>27</v>
      </c>
      <c r="D17" s="3" t="s">
        <v>34</v>
      </c>
      <c r="E17" s="3">
        <v>230</v>
      </c>
    </row>
    <row r="18" spans="1:20" x14ac:dyDescent="0.3">
      <c r="B18" s="3" t="s">
        <v>14</v>
      </c>
      <c r="C18" s="3" t="s">
        <v>28</v>
      </c>
      <c r="D18" s="3" t="s">
        <v>35</v>
      </c>
      <c r="E18" s="3">
        <v>450</v>
      </c>
    </row>
    <row r="19" spans="1:20" x14ac:dyDescent="0.3">
      <c r="B19" s="3" t="s">
        <v>44</v>
      </c>
      <c r="C19" s="3" t="s">
        <v>16</v>
      </c>
      <c r="D19" s="3" t="s">
        <v>36</v>
      </c>
      <c r="E19" s="3">
        <v>300</v>
      </c>
    </row>
    <row r="20" spans="1:20" x14ac:dyDescent="0.3">
      <c r="B20" s="3" t="s">
        <v>45</v>
      </c>
      <c r="C20" s="3" t="s">
        <v>27</v>
      </c>
      <c r="D20" s="3" t="s">
        <v>33</v>
      </c>
      <c r="E20" s="3">
        <v>350</v>
      </c>
      <c r="G20">
        <v>5</v>
      </c>
      <c r="H20" t="s">
        <v>48</v>
      </c>
      <c r="I20" s="2" t="s">
        <v>29</v>
      </c>
      <c r="J20" s="2" t="s">
        <v>30</v>
      </c>
      <c r="K20" s="2" t="s">
        <v>31</v>
      </c>
      <c r="L20" s="2" t="s">
        <v>32</v>
      </c>
    </row>
    <row r="21" spans="1:20" x14ac:dyDescent="0.3">
      <c r="I21" s="3" t="s">
        <v>4</v>
      </c>
      <c r="J21" s="1" t="str">
        <f>VLOOKUP($I21,Table1[],COLUMNS($I$20:J20),0)</f>
        <v>PROCESSOR I4</v>
      </c>
      <c r="K21" s="1" t="str">
        <f>VLOOKUP($I21,Table1[],COLUMNS($I$20:K20),0)</f>
        <v>EAST</v>
      </c>
      <c r="L21" s="1">
        <f>VLOOKUP($I21,Table1[],COLUMNS($I$20:L20),0)</f>
        <v>50</v>
      </c>
      <c r="N21" s="23" t="s">
        <v>49</v>
      </c>
      <c r="O21" s="23"/>
      <c r="P21" s="23"/>
      <c r="Q21" s="23"/>
    </row>
    <row r="22" spans="1:20" x14ac:dyDescent="0.3">
      <c r="I22" s="1" t="s">
        <v>9</v>
      </c>
      <c r="J22" s="1" t="str">
        <f>VLOOKUP($I22,Table1[],COLUMNS($I$20:J21),0)</f>
        <v>MOUSE 3.0</v>
      </c>
      <c r="K22" s="1" t="str">
        <f>VLOOKUP($I22,Table1[],COLUMNS($I$20:K21),0)</f>
        <v>WEST</v>
      </c>
      <c r="L22" s="1">
        <f>VLOOKUP($I22,Table1[],COLUMNS($I$20:L21),0)</f>
        <v>77</v>
      </c>
    </row>
    <row r="23" spans="1:20" x14ac:dyDescent="0.3">
      <c r="I23" s="1" t="s">
        <v>14</v>
      </c>
      <c r="J23" s="1" t="str">
        <f>VLOOKUP($I23,Table1[],COLUMNS($I$20:J22),0)</f>
        <v>JUICER</v>
      </c>
      <c r="K23" s="1" t="str">
        <f>VLOOKUP($I23,Table1[],COLUMNS($I$20:K22),0)</f>
        <v>SOUTH</v>
      </c>
      <c r="L23" s="1">
        <f>VLOOKUP($I23,Table1[],COLUMNS($I$20:L22),0)</f>
        <v>450</v>
      </c>
    </row>
    <row r="24" spans="1:20" x14ac:dyDescent="0.3">
      <c r="I24" s="1" t="s">
        <v>45</v>
      </c>
      <c r="J24" s="1" t="str">
        <f>VLOOKUP($I24,Table1[],COLUMNS($I$20:J23),0)</f>
        <v>ROM</v>
      </c>
      <c r="K24" s="1" t="str">
        <f>VLOOKUP($I24,Table1[],COLUMNS($I$20:K23),0)</f>
        <v>EAST</v>
      </c>
      <c r="L24" s="1">
        <f>VLOOKUP($I24,Table1[],COLUMNS($I$20:L23),0)</f>
        <v>350</v>
      </c>
    </row>
    <row r="27" spans="1:20" x14ac:dyDescent="0.3">
      <c r="A27" s="2" t="s">
        <v>51</v>
      </c>
      <c r="B27" s="2" t="s">
        <v>29</v>
      </c>
      <c r="C27" s="2" t="s">
        <v>30</v>
      </c>
      <c r="D27" s="2" t="s">
        <v>31</v>
      </c>
      <c r="E27" s="2" t="s">
        <v>32</v>
      </c>
    </row>
    <row r="28" spans="1:20" x14ac:dyDescent="0.3">
      <c r="A28" s="3" t="str">
        <f>B28&amp;C28</f>
        <v xml:space="preserve">P01MOUSE </v>
      </c>
      <c r="B28" s="3" t="s">
        <v>0</v>
      </c>
      <c r="C28" s="3" t="s">
        <v>15</v>
      </c>
      <c r="D28" s="3" t="s">
        <v>33</v>
      </c>
      <c r="E28" s="3">
        <v>100</v>
      </c>
      <c r="G28">
        <v>6</v>
      </c>
      <c r="H28" t="s">
        <v>50</v>
      </c>
      <c r="I28" s="2" t="s">
        <v>29</v>
      </c>
      <c r="J28" s="2" t="s">
        <v>30</v>
      </c>
      <c r="K28" s="2" t="s">
        <v>32</v>
      </c>
      <c r="M28" s="25" t="s">
        <v>52</v>
      </c>
      <c r="N28" s="25"/>
      <c r="O28" s="25"/>
      <c r="P28" s="25"/>
      <c r="Q28" s="25"/>
      <c r="R28" s="25"/>
      <c r="S28" s="25"/>
      <c r="T28" s="25"/>
    </row>
    <row r="29" spans="1:20" x14ac:dyDescent="0.3">
      <c r="A29" s="3" t="str">
        <f t="shared" ref="A29:A44" si="0">B29&amp;C29</f>
        <v>P02MONITOR</v>
      </c>
      <c r="B29" s="3" t="s">
        <v>1</v>
      </c>
      <c r="C29" s="3" t="s">
        <v>16</v>
      </c>
      <c r="D29" s="3" t="s">
        <v>34</v>
      </c>
      <c r="E29" s="3">
        <v>230</v>
      </c>
      <c r="I29" s="3" t="s">
        <v>2</v>
      </c>
      <c r="J29" s="3" t="s">
        <v>17</v>
      </c>
      <c r="K29" s="1">
        <f>VLOOKUP(I29&amp;J29,A27:E44,5,0)</f>
        <v>120</v>
      </c>
    </row>
    <row r="30" spans="1:20" x14ac:dyDescent="0.3">
      <c r="A30" s="3" t="str">
        <f t="shared" si="0"/>
        <v>P03PRINTER</v>
      </c>
      <c r="B30" s="3" t="s">
        <v>2</v>
      </c>
      <c r="C30" s="3" t="s">
        <v>17</v>
      </c>
      <c r="D30" s="3" t="s">
        <v>35</v>
      </c>
      <c r="E30" s="3">
        <v>120</v>
      </c>
    </row>
    <row r="31" spans="1:20" x14ac:dyDescent="0.3">
      <c r="A31" s="3" t="str">
        <f t="shared" si="0"/>
        <v>P04PROCESSOR I3</v>
      </c>
      <c r="B31" s="3" t="s">
        <v>3</v>
      </c>
      <c r="C31" s="3" t="s">
        <v>18</v>
      </c>
      <c r="D31" s="3" t="s">
        <v>36</v>
      </c>
      <c r="E31" s="3">
        <v>144</v>
      </c>
    </row>
    <row r="32" spans="1:20" x14ac:dyDescent="0.3">
      <c r="A32" s="3" t="str">
        <f t="shared" si="0"/>
        <v>P05PROCESSOR I4</v>
      </c>
      <c r="B32" s="3" t="s">
        <v>4</v>
      </c>
      <c r="C32" s="3" t="s">
        <v>19</v>
      </c>
      <c r="D32" s="3" t="s">
        <v>33</v>
      </c>
      <c r="E32" s="3">
        <v>50</v>
      </c>
    </row>
    <row r="33" spans="1:12" x14ac:dyDescent="0.3">
      <c r="A33" s="3" t="str">
        <f t="shared" si="0"/>
        <v>P06SPEAKER</v>
      </c>
      <c r="B33" s="3" t="s">
        <v>5</v>
      </c>
      <c r="C33" s="3" t="s">
        <v>20</v>
      </c>
      <c r="D33" s="3" t="s">
        <v>34</v>
      </c>
      <c r="E33" s="3">
        <v>340</v>
      </c>
      <c r="G33">
        <v>7</v>
      </c>
      <c r="H33" t="s">
        <v>53</v>
      </c>
      <c r="I33" s="2" t="s">
        <v>29</v>
      </c>
      <c r="J33" s="2" t="s">
        <v>32</v>
      </c>
      <c r="L33" t="s">
        <v>54</v>
      </c>
    </row>
    <row r="34" spans="1:12" x14ac:dyDescent="0.3">
      <c r="A34" s="3" t="str">
        <f t="shared" si="0"/>
        <v>P07RGB LIGHT</v>
      </c>
      <c r="B34" s="3" t="s">
        <v>6</v>
      </c>
      <c r="C34" s="3" t="s">
        <v>21</v>
      </c>
      <c r="D34" s="3" t="s">
        <v>35</v>
      </c>
      <c r="E34" s="3">
        <v>210</v>
      </c>
      <c r="I34" s="3" t="s">
        <v>1</v>
      </c>
      <c r="J34" s="3">
        <f>VLOOKUP(I34,B28:E44,MATCH(J33,B27:E27,0),0)</f>
        <v>230</v>
      </c>
    </row>
    <row r="35" spans="1:12" x14ac:dyDescent="0.3">
      <c r="A35" s="3" t="str">
        <f t="shared" si="0"/>
        <v>P08MONITOR</v>
      </c>
      <c r="B35" s="3" t="s">
        <v>7</v>
      </c>
      <c r="C35" s="3" t="s">
        <v>16</v>
      </c>
      <c r="D35" s="3" t="s">
        <v>36</v>
      </c>
      <c r="E35" s="3">
        <v>170</v>
      </c>
      <c r="I35" t="s">
        <v>7</v>
      </c>
      <c r="J35">
        <f>VLOOKUP(I35,B28:E44,MATCH(J33,B27:E27,0),0)</f>
        <v>170</v>
      </c>
    </row>
    <row r="36" spans="1:12" x14ac:dyDescent="0.3">
      <c r="A36" s="3" t="str">
        <f t="shared" si="0"/>
        <v>P09KEYBOARD</v>
      </c>
      <c r="B36" s="3" t="s">
        <v>8</v>
      </c>
      <c r="C36" s="3" t="s">
        <v>22</v>
      </c>
      <c r="D36" s="3" t="s">
        <v>33</v>
      </c>
      <c r="E36" s="3">
        <v>55</v>
      </c>
    </row>
    <row r="37" spans="1:12" x14ac:dyDescent="0.3">
      <c r="A37" s="3" t="str">
        <f t="shared" si="0"/>
        <v>P10MOUSE 3.0</v>
      </c>
      <c r="B37" s="3" t="s">
        <v>9</v>
      </c>
      <c r="C37" s="3" t="s">
        <v>23</v>
      </c>
      <c r="D37" s="3" t="s">
        <v>34</v>
      </c>
      <c r="E37" s="3">
        <v>77</v>
      </c>
    </row>
    <row r="38" spans="1:12" x14ac:dyDescent="0.3">
      <c r="A38" s="3" t="str">
        <f t="shared" si="0"/>
        <v>P11WERELESS MOUSE</v>
      </c>
      <c r="B38" s="3" t="s">
        <v>10</v>
      </c>
      <c r="C38" s="3" t="s">
        <v>24</v>
      </c>
      <c r="D38" s="3" t="s">
        <v>35</v>
      </c>
      <c r="E38" s="3">
        <v>154</v>
      </c>
      <c r="G38">
        <v>8</v>
      </c>
      <c r="H38" t="s">
        <v>55</v>
      </c>
      <c r="I38" s="2" t="s">
        <v>29</v>
      </c>
      <c r="J38" s="2" t="s">
        <v>51</v>
      </c>
    </row>
    <row r="39" spans="1:12" x14ac:dyDescent="0.3">
      <c r="A39" s="3" t="str">
        <f t="shared" si="0"/>
        <v>P12HDD 256 GB</v>
      </c>
      <c r="B39" s="3" t="s">
        <v>11</v>
      </c>
      <c r="C39" s="3" t="s">
        <v>25</v>
      </c>
      <c r="D39" s="3" t="s">
        <v>36</v>
      </c>
      <c r="E39" s="3">
        <v>230</v>
      </c>
      <c r="I39" s="3" t="s">
        <v>9</v>
      </c>
      <c r="J39" s="3" t="str">
        <f>VLOOKUP(I39,CHOOSE({1,2},B28:B44,A28:A44),2,0)</f>
        <v>P10MOUSE 3.0</v>
      </c>
    </row>
    <row r="40" spans="1:12" x14ac:dyDescent="0.3">
      <c r="A40" s="3" t="str">
        <f t="shared" si="0"/>
        <v>P13RAM</v>
      </c>
      <c r="B40" s="3" t="s">
        <v>12</v>
      </c>
      <c r="C40" s="3" t="s">
        <v>26</v>
      </c>
      <c r="D40" s="3" t="s">
        <v>33</v>
      </c>
      <c r="E40" s="3">
        <v>450</v>
      </c>
      <c r="I40" t="s">
        <v>45</v>
      </c>
      <c r="J40" t="str">
        <f>VLOOKUP(I40,CHOOSE({1,2},B28:B44,A28:A44),2,0)</f>
        <v>P17ROM</v>
      </c>
    </row>
    <row r="41" spans="1:12" x14ac:dyDescent="0.3">
      <c r="A41" s="3" t="str">
        <f t="shared" si="0"/>
        <v>P14ROM</v>
      </c>
      <c r="B41" s="3" t="s">
        <v>13</v>
      </c>
      <c r="C41" s="3" t="s">
        <v>27</v>
      </c>
      <c r="D41" s="3" t="s">
        <v>34</v>
      </c>
      <c r="E41" s="3">
        <v>230</v>
      </c>
    </row>
    <row r="42" spans="1:12" x14ac:dyDescent="0.3">
      <c r="A42" s="3" t="str">
        <f t="shared" si="0"/>
        <v>P15JUICER</v>
      </c>
      <c r="B42" s="3" t="s">
        <v>14</v>
      </c>
      <c r="C42" s="3" t="s">
        <v>28</v>
      </c>
      <c r="D42" s="3" t="s">
        <v>35</v>
      </c>
      <c r="E42" s="3">
        <v>450</v>
      </c>
    </row>
    <row r="43" spans="1:12" ht="28.8" x14ac:dyDescent="0.3">
      <c r="A43" s="3" t="str">
        <f t="shared" si="0"/>
        <v>P16MONITOR</v>
      </c>
      <c r="B43" s="3" t="s">
        <v>44</v>
      </c>
      <c r="C43" s="3" t="s">
        <v>16</v>
      </c>
      <c r="D43" s="3" t="s">
        <v>36</v>
      </c>
      <c r="E43" s="3">
        <v>300</v>
      </c>
      <c r="G43">
        <v>9</v>
      </c>
      <c r="H43" s="8" t="s">
        <v>66</v>
      </c>
      <c r="I43" s="2" t="s">
        <v>29</v>
      </c>
      <c r="J43" s="2" t="s">
        <v>31</v>
      </c>
      <c r="K43" s="2" t="s">
        <v>32</v>
      </c>
    </row>
    <row r="44" spans="1:12" x14ac:dyDescent="0.3">
      <c r="A44" s="3" t="str">
        <f t="shared" si="0"/>
        <v>P17ROM</v>
      </c>
      <c r="B44" s="3" t="s">
        <v>45</v>
      </c>
      <c r="C44" s="3" t="s">
        <v>27</v>
      </c>
      <c r="D44" s="3" t="s">
        <v>33</v>
      </c>
      <c r="E44" s="3">
        <v>350</v>
      </c>
      <c r="I44" s="3" t="s">
        <v>4</v>
      </c>
      <c r="J44" s="1" t="str" cm="1">
        <f t="array" ref="J44:K44">VLOOKUP(I44,B28:E44,{3,4},0)</f>
        <v>EAST</v>
      </c>
      <c r="K44" s="1">
        <v>50</v>
      </c>
    </row>
  </sheetData>
  <mergeCells count="4">
    <mergeCell ref="L7:Q7"/>
    <mergeCell ref="L15:W15"/>
    <mergeCell ref="N21:Q21"/>
    <mergeCell ref="M28:T28"/>
  </mergeCells>
  <phoneticPr fontId="1" type="noConversion"/>
  <dataValidations count="2">
    <dataValidation type="list" allowBlank="1" showInputMessage="1" showErrorMessage="1" sqref="I16" xr:uid="{85D15EF3-B2D8-40B1-AC2A-628A1A1AC376}">
      <formula1>$B$4:$B$20</formula1>
    </dataValidation>
    <dataValidation type="list" allowBlank="1" showInputMessage="1" showErrorMessage="1" sqref="J33" xr:uid="{4BC25A5B-2503-4060-9E70-DE420DDFC392}">
      <formula1>$B$27:$E$27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2740-0F0D-43A2-BE64-A6AD65DB4BF5}">
  <dimension ref="C3:X43"/>
  <sheetViews>
    <sheetView topLeftCell="B24" workbookViewId="0">
      <selection activeCell="L41" sqref="L41"/>
    </sheetView>
  </sheetViews>
  <sheetFormatPr defaultRowHeight="14.4" x14ac:dyDescent="0.3"/>
  <cols>
    <col min="12" max="12" width="10.6640625" customWidth="1"/>
  </cols>
  <sheetData>
    <row r="3" spans="3:15" x14ac:dyDescent="0.3">
      <c r="M3" s="1" t="s">
        <v>99</v>
      </c>
    </row>
    <row r="4" spans="3:15" x14ac:dyDescent="0.3">
      <c r="C4" s="13" t="s">
        <v>94</v>
      </c>
      <c r="D4" s="13" t="s">
        <v>88</v>
      </c>
      <c r="E4" s="13" t="s">
        <v>103</v>
      </c>
      <c r="F4" s="13" t="s">
        <v>89</v>
      </c>
      <c r="G4" s="13" t="s">
        <v>99</v>
      </c>
      <c r="H4" s="13" t="s">
        <v>98</v>
      </c>
      <c r="I4" s="13" t="s">
        <v>100</v>
      </c>
      <c r="K4">
        <v>1</v>
      </c>
      <c r="L4" t="s">
        <v>101</v>
      </c>
      <c r="M4" s="1">
        <f>HLOOKUP(G4,C4:I11,7,0)</f>
        <v>33</v>
      </c>
      <c r="O4" t="s">
        <v>102</v>
      </c>
    </row>
    <row r="5" spans="3:15" x14ac:dyDescent="0.3">
      <c r="C5" s="12" t="s">
        <v>90</v>
      </c>
      <c r="D5" s="12">
        <v>11</v>
      </c>
      <c r="E5" s="12">
        <v>65</v>
      </c>
      <c r="F5" s="12">
        <v>34</v>
      </c>
      <c r="G5" s="12">
        <v>55</v>
      </c>
      <c r="H5" s="12">
        <v>32</v>
      </c>
      <c r="I5" s="1">
        <f t="shared" ref="I5:I11" si="0">SUM(D5:H5)</f>
        <v>197</v>
      </c>
    </row>
    <row r="6" spans="3:15" x14ac:dyDescent="0.3">
      <c r="C6" s="12" t="s">
        <v>91</v>
      </c>
      <c r="D6" s="12">
        <v>11</v>
      </c>
      <c r="E6" s="12">
        <v>55</v>
      </c>
      <c r="F6" s="12">
        <v>33</v>
      </c>
      <c r="G6" s="12">
        <v>34</v>
      </c>
      <c r="H6" s="12">
        <v>3</v>
      </c>
      <c r="I6" s="1">
        <f t="shared" si="0"/>
        <v>136</v>
      </c>
    </row>
    <row r="7" spans="3:15" x14ac:dyDescent="0.3">
      <c r="C7" s="12" t="s">
        <v>95</v>
      </c>
      <c r="D7" s="12">
        <v>11</v>
      </c>
      <c r="E7" s="12">
        <v>64</v>
      </c>
      <c r="F7" s="12">
        <v>23</v>
      </c>
      <c r="G7" s="12">
        <v>65</v>
      </c>
      <c r="H7" s="12">
        <v>35</v>
      </c>
      <c r="I7" s="1">
        <f t="shared" si="0"/>
        <v>198</v>
      </c>
      <c r="M7" s="13" t="s">
        <v>104</v>
      </c>
    </row>
    <row r="8" spans="3:15" x14ac:dyDescent="0.3">
      <c r="C8" s="12" t="s">
        <v>92</v>
      </c>
      <c r="D8" s="12">
        <v>11</v>
      </c>
      <c r="E8" s="12">
        <v>23</v>
      </c>
      <c r="F8" s="12">
        <v>99</v>
      </c>
      <c r="G8" s="12">
        <v>32</v>
      </c>
      <c r="H8" s="12">
        <v>34</v>
      </c>
      <c r="I8" s="1">
        <f t="shared" si="0"/>
        <v>199</v>
      </c>
      <c r="K8" s="14">
        <v>2</v>
      </c>
      <c r="M8">
        <f>HLOOKUP(M7,C4:I11,7,0)</f>
        <v>66</v>
      </c>
    </row>
    <row r="9" spans="3:15" x14ac:dyDescent="0.3">
      <c r="C9" s="12" t="s">
        <v>93</v>
      </c>
      <c r="D9" s="12">
        <v>11</v>
      </c>
      <c r="E9" s="12">
        <v>23</v>
      </c>
      <c r="F9" s="12">
        <v>23</v>
      </c>
      <c r="G9" s="12">
        <v>32</v>
      </c>
      <c r="H9" s="12">
        <v>34</v>
      </c>
      <c r="I9" s="1">
        <f t="shared" si="0"/>
        <v>123</v>
      </c>
    </row>
    <row r="10" spans="3:15" x14ac:dyDescent="0.3">
      <c r="C10" s="12" t="s">
        <v>96</v>
      </c>
      <c r="D10" s="12">
        <v>11</v>
      </c>
      <c r="E10" s="12">
        <v>34</v>
      </c>
      <c r="F10" s="12">
        <v>66</v>
      </c>
      <c r="G10" s="12">
        <v>33</v>
      </c>
      <c r="H10" s="12">
        <v>64</v>
      </c>
      <c r="I10" s="1">
        <f t="shared" si="0"/>
        <v>208</v>
      </c>
    </row>
    <row r="11" spans="3:15" x14ac:dyDescent="0.3">
      <c r="C11" s="12" t="s">
        <v>97</v>
      </c>
      <c r="D11" s="12">
        <v>11</v>
      </c>
      <c r="E11" s="12">
        <v>88</v>
      </c>
      <c r="F11" s="12">
        <v>88</v>
      </c>
      <c r="G11" s="12">
        <v>88</v>
      </c>
      <c r="H11" s="12">
        <v>88</v>
      </c>
      <c r="I11" s="1">
        <f t="shared" si="0"/>
        <v>363</v>
      </c>
    </row>
    <row r="12" spans="3:15" x14ac:dyDescent="0.3">
      <c r="C12" s="9"/>
      <c r="D12" s="9"/>
      <c r="E12" s="9"/>
      <c r="F12" s="9"/>
      <c r="G12" s="9"/>
      <c r="H12" s="9"/>
      <c r="I12" s="9"/>
      <c r="K12">
        <v>3</v>
      </c>
      <c r="L12" t="s">
        <v>105</v>
      </c>
      <c r="M12" s="13" t="s">
        <v>94</v>
      </c>
      <c r="N12" s="13" t="s">
        <v>89</v>
      </c>
      <c r="O12" t="s">
        <v>106</v>
      </c>
    </row>
    <row r="13" spans="3:15" x14ac:dyDescent="0.3">
      <c r="C13" s="9"/>
      <c r="D13" s="9"/>
      <c r="E13" s="9"/>
      <c r="F13" s="9"/>
      <c r="G13" s="9"/>
      <c r="H13" s="9"/>
      <c r="I13" s="9"/>
      <c r="M13" s="12" t="s">
        <v>90</v>
      </c>
      <c r="N13" s="12">
        <f>HLOOKUP(N12,C4:I11,MATCH(M13,C4:C11,0),0)</f>
        <v>34</v>
      </c>
    </row>
    <row r="14" spans="3:15" x14ac:dyDescent="0.3">
      <c r="C14" s="9"/>
      <c r="D14" s="9"/>
      <c r="E14" s="9"/>
      <c r="F14" s="9"/>
      <c r="G14" s="9"/>
      <c r="H14" s="9"/>
      <c r="I14" s="9"/>
      <c r="M14" s="12" t="s">
        <v>91</v>
      </c>
      <c r="N14" s="12">
        <f>HLOOKUP(N13,C5:I12,MATCH(M14,C5:C12,0),0)</f>
        <v>33</v>
      </c>
    </row>
    <row r="15" spans="3:15" x14ac:dyDescent="0.3">
      <c r="M15" s="12" t="s">
        <v>97</v>
      </c>
      <c r="N15" s="12">
        <f>HLOOKUP(N14,C6:I13,MATCH(M15,C6:C13,0),0)</f>
        <v>88</v>
      </c>
    </row>
    <row r="18" spans="3:24" x14ac:dyDescent="0.3">
      <c r="K18">
        <v>4</v>
      </c>
      <c r="M18" s="13" t="s">
        <v>94</v>
      </c>
      <c r="N18" s="13" t="s">
        <v>103</v>
      </c>
      <c r="O18" s="13" t="s">
        <v>89</v>
      </c>
      <c r="P18" s="13" t="s">
        <v>99</v>
      </c>
      <c r="Q18" s="13" t="s">
        <v>98</v>
      </c>
      <c r="R18" s="13" t="s">
        <v>100</v>
      </c>
    </row>
    <row r="19" spans="3:24" x14ac:dyDescent="0.3">
      <c r="M19" s="12" t="str">
        <f t="shared" ref="M19:R19" si="1">HLOOKUP(M18,C4:I11,4,0)</f>
        <v>AJAY</v>
      </c>
      <c r="N19" s="12">
        <f t="shared" si="1"/>
        <v>64</v>
      </c>
      <c r="O19" s="12">
        <f t="shared" si="1"/>
        <v>23</v>
      </c>
      <c r="P19" s="12">
        <f t="shared" si="1"/>
        <v>65</v>
      </c>
      <c r="Q19" s="12">
        <f t="shared" si="1"/>
        <v>35</v>
      </c>
      <c r="R19" s="12">
        <f t="shared" si="1"/>
        <v>198</v>
      </c>
    </row>
    <row r="25" spans="3:24" x14ac:dyDescent="0.3">
      <c r="C25" s="10" t="s">
        <v>180</v>
      </c>
      <c r="D25" s="10" t="s">
        <v>181</v>
      </c>
      <c r="E25" s="10" t="s">
        <v>164</v>
      </c>
      <c r="F25" s="10" t="s">
        <v>177</v>
      </c>
      <c r="G25" s="10" t="s">
        <v>178</v>
      </c>
      <c r="H25" s="10" t="s">
        <v>179</v>
      </c>
      <c r="K25" s="22">
        <v>5</v>
      </c>
      <c r="N25" t="s">
        <v>183</v>
      </c>
    </row>
    <row r="26" spans="3:24" x14ac:dyDescent="0.3">
      <c r="C26" s="21" t="s">
        <v>165</v>
      </c>
      <c r="D26" s="12">
        <v>7022</v>
      </c>
      <c r="E26" s="12">
        <v>2.2000000000000002</v>
      </c>
      <c r="F26" s="12">
        <v>3323</v>
      </c>
      <c r="G26" s="12">
        <v>232</v>
      </c>
      <c r="H26" s="12">
        <v>15913</v>
      </c>
      <c r="L26" s="1" t="s">
        <v>182</v>
      </c>
      <c r="M26" s="1" t="str" cm="1">
        <f t="array" ref="M26:X26">TRANSPOSE(C26:C37)</f>
        <v>jan</v>
      </c>
      <c r="N26" s="1" t="str">
        <v>feb</v>
      </c>
      <c r="O26" s="1" t="str">
        <v>mar</v>
      </c>
      <c r="P26" s="1" t="str">
        <v>apr</v>
      </c>
      <c r="Q26" s="1" t="str">
        <v>may</v>
      </c>
      <c r="R26" s="1" t="str">
        <v>jun</v>
      </c>
      <c r="S26" s="1" t="str">
        <v>jul</v>
      </c>
      <c r="T26" s="1" t="str">
        <v>aug</v>
      </c>
      <c r="U26" s="1" t="str">
        <v>sep</v>
      </c>
      <c r="V26" s="1" t="str">
        <v>oct</v>
      </c>
      <c r="W26" s="1" t="str">
        <v>nov</v>
      </c>
      <c r="X26" s="1" t="str">
        <v>dec</v>
      </c>
    </row>
    <row r="27" spans="3:24" x14ac:dyDescent="0.3">
      <c r="C27" s="21" t="s">
        <v>166</v>
      </c>
      <c r="D27" s="12">
        <v>7231</v>
      </c>
      <c r="E27" s="12">
        <v>2239</v>
      </c>
      <c r="F27" s="12">
        <v>3322</v>
      </c>
      <c r="G27" s="12">
        <v>332</v>
      </c>
      <c r="H27" s="12">
        <v>17321</v>
      </c>
      <c r="L27" s="1" t="s">
        <v>177</v>
      </c>
      <c r="M27" s="1">
        <f>HLOOKUP($L$27,$C$25:$H$37,COLUMNS($M$26:N26),FALSE)</f>
        <v>3323</v>
      </c>
      <c r="N27" s="1">
        <f>HLOOKUP($L$27,$C$25:$H$37,COLUMNS($M$26:O26),FALSE)</f>
        <v>3322</v>
      </c>
      <c r="O27" s="1">
        <f>HLOOKUP($L$27,$C$25:$H$37,COLUMNS($M$26:P26),FALSE)</f>
        <v>3433</v>
      </c>
      <c r="P27" s="1">
        <f>HLOOKUP($L$27,$C$25:$H$37,COLUMNS($M$26:Q26),FALSE)</f>
        <v>32.229999999999997</v>
      </c>
      <c r="Q27" s="1">
        <f>HLOOKUP($L$27,$C$25:$H$37,COLUMNS($M$26:R26),FALSE)</f>
        <v>3323</v>
      </c>
      <c r="R27" s="1">
        <f>HLOOKUP($L$27,$C$25:$H$37,COLUMNS($M$26:S26),FALSE)</f>
        <v>32.229999999999997</v>
      </c>
      <c r="S27" s="1">
        <f>HLOOKUP($L$27,$C$25:$H$37,COLUMNS($M$26:T26),FALSE)</f>
        <v>3323</v>
      </c>
      <c r="T27" s="1">
        <f>HLOOKUP($L$27,$C$25:$H$37,COLUMNS($M$26:U26),FALSE)</f>
        <v>2232</v>
      </c>
      <c r="U27" s="1">
        <f>HLOOKUP($L$27,$C$25:$H$37,COLUMNS($M$26:V26),FALSE)</f>
        <v>2232</v>
      </c>
      <c r="V27" s="1">
        <f>HLOOKUP($L$27,$C$25:$H$37,COLUMNS($M$26:W26),FALSE)</f>
        <v>2232</v>
      </c>
      <c r="W27" s="1">
        <f>HLOOKUP($L$27,$C$25:$H$37,COLUMNS($M$26:X26),FALSE)</f>
        <v>3223</v>
      </c>
      <c r="X27" s="1">
        <f>HLOOKUP($L$27,$C$25:$H$37,COLUMNS($M$26:Y26),FALSE)</f>
        <v>3.2229999999999999</v>
      </c>
    </row>
    <row r="28" spans="3:24" x14ac:dyDescent="0.3">
      <c r="C28" s="21" t="s">
        <v>167</v>
      </c>
      <c r="D28" s="12">
        <v>6914</v>
      </c>
      <c r="E28" s="12">
        <v>2332</v>
      </c>
      <c r="F28" s="12">
        <v>3433</v>
      </c>
      <c r="G28" s="12">
        <v>332</v>
      </c>
      <c r="H28" s="12">
        <v>13760</v>
      </c>
    </row>
    <row r="29" spans="3:24" x14ac:dyDescent="0.3">
      <c r="C29" s="21" t="s">
        <v>168</v>
      </c>
      <c r="D29" s="12">
        <v>7595</v>
      </c>
      <c r="E29" s="12">
        <v>32.32</v>
      </c>
      <c r="F29" s="12">
        <v>32.229999999999997</v>
      </c>
      <c r="G29" s="12">
        <v>332</v>
      </c>
      <c r="H29" s="12">
        <v>18565</v>
      </c>
    </row>
    <row r="30" spans="3:24" x14ac:dyDescent="0.3">
      <c r="C30" s="21" t="s">
        <v>169</v>
      </c>
      <c r="D30" s="12">
        <v>7544</v>
      </c>
      <c r="E30" s="12">
        <v>2212</v>
      </c>
      <c r="F30" s="12">
        <v>3323</v>
      </c>
      <c r="G30" s="12">
        <v>332</v>
      </c>
      <c r="H30" s="12">
        <v>17704</v>
      </c>
    </row>
    <row r="31" spans="3:24" x14ac:dyDescent="0.3">
      <c r="C31" s="21" t="s">
        <v>170</v>
      </c>
      <c r="D31" s="12">
        <v>5881</v>
      </c>
      <c r="E31" s="12">
        <v>122.2</v>
      </c>
      <c r="F31" s="12">
        <v>32.229999999999997</v>
      </c>
      <c r="G31" s="12">
        <v>453</v>
      </c>
      <c r="H31" s="12">
        <v>16733</v>
      </c>
      <c r="K31" s="9">
        <v>6</v>
      </c>
      <c r="M31" s="10" t="s">
        <v>180</v>
      </c>
      <c r="N31" s="10" t="s">
        <v>164</v>
      </c>
      <c r="O31" t="s">
        <v>184</v>
      </c>
    </row>
    <row r="32" spans="3:24" x14ac:dyDescent="0.3">
      <c r="C32" s="21" t="s">
        <v>171</v>
      </c>
      <c r="D32" s="12">
        <v>5598</v>
      </c>
      <c r="E32" s="12">
        <v>2323</v>
      </c>
      <c r="F32" s="12">
        <v>3323</v>
      </c>
      <c r="G32" s="12">
        <v>554</v>
      </c>
      <c r="H32" s="12">
        <v>14002</v>
      </c>
      <c r="M32" s="21" t="s">
        <v>165</v>
      </c>
      <c r="N32" s="1">
        <f>HLOOKUP($N$31,$C$25:$H$37,ROWS($L$32:L33),FALSE)</f>
        <v>2.2000000000000002</v>
      </c>
    </row>
    <row r="33" spans="3:14" x14ac:dyDescent="0.3">
      <c r="C33" s="21" t="s">
        <v>172</v>
      </c>
      <c r="D33" s="12">
        <v>5553</v>
      </c>
      <c r="E33" s="12">
        <v>2222</v>
      </c>
      <c r="F33" s="12">
        <v>2232</v>
      </c>
      <c r="G33" s="12">
        <v>554</v>
      </c>
      <c r="H33" s="12">
        <v>16231</v>
      </c>
      <c r="M33" s="21" t="s">
        <v>166</v>
      </c>
      <c r="N33" s="1">
        <f>HLOOKUP($N$31,$C$25:$H$37,ROWS($L$32:L34),FALSE)</f>
        <v>2239</v>
      </c>
    </row>
    <row r="34" spans="3:14" x14ac:dyDescent="0.3">
      <c r="C34" s="21" t="s">
        <v>173</v>
      </c>
      <c r="D34" s="12">
        <v>7671</v>
      </c>
      <c r="E34" s="12">
        <v>3333</v>
      </c>
      <c r="F34" s="12">
        <v>2232</v>
      </c>
      <c r="G34" s="12">
        <v>5.54</v>
      </c>
      <c r="H34" s="12">
        <v>12773</v>
      </c>
      <c r="M34" s="21" t="s">
        <v>167</v>
      </c>
      <c r="N34" s="1">
        <f>HLOOKUP($N$31,$C$25:$H$37,ROWS($L$32:L35),FALSE)</f>
        <v>2332</v>
      </c>
    </row>
    <row r="35" spans="3:14" x14ac:dyDescent="0.3">
      <c r="C35" s="21" t="s">
        <v>174</v>
      </c>
      <c r="D35" s="12">
        <v>6320</v>
      </c>
      <c r="E35" s="12">
        <v>4433</v>
      </c>
      <c r="F35" s="12">
        <v>2232</v>
      </c>
      <c r="G35" s="12">
        <v>664</v>
      </c>
      <c r="H35" s="12">
        <v>17112</v>
      </c>
      <c r="M35" s="21" t="s">
        <v>168</v>
      </c>
      <c r="N35" s="1">
        <f>HLOOKUP($N$31,$C$25:$H$37,ROWS($L$32:L36),FALSE)</f>
        <v>32.32</v>
      </c>
    </row>
    <row r="36" spans="3:14" x14ac:dyDescent="0.3">
      <c r="C36" s="21" t="s">
        <v>175</v>
      </c>
      <c r="D36" s="12">
        <v>5875</v>
      </c>
      <c r="E36" s="12">
        <v>4433</v>
      </c>
      <c r="F36" s="12">
        <v>3223</v>
      </c>
      <c r="G36" s="12">
        <v>334</v>
      </c>
      <c r="H36" s="12">
        <v>16971</v>
      </c>
      <c r="M36" s="21" t="s">
        <v>169</v>
      </c>
      <c r="N36" s="1">
        <f>HLOOKUP($N$31,$C$25:$H$37,ROWS($L$32:L37),FALSE)</f>
        <v>2212</v>
      </c>
    </row>
    <row r="37" spans="3:14" x14ac:dyDescent="0.3">
      <c r="C37" s="21" t="s">
        <v>176</v>
      </c>
      <c r="D37" s="12">
        <v>5480</v>
      </c>
      <c r="E37" s="12">
        <v>3343</v>
      </c>
      <c r="F37" s="12">
        <v>3.2229999999999999</v>
      </c>
      <c r="G37" s="12">
        <v>644</v>
      </c>
      <c r="H37" s="12">
        <v>16187</v>
      </c>
      <c r="M37" s="21" t="s">
        <v>170</v>
      </c>
      <c r="N37" s="1">
        <f>HLOOKUP($N$31,$C$25:$H$37,ROWS($L$32:L38),FALSE)</f>
        <v>122.2</v>
      </c>
    </row>
    <row r="38" spans="3:14" x14ac:dyDescent="0.3">
      <c r="C38" s="9"/>
      <c r="H38" s="9"/>
      <c r="M38" s="21" t="s">
        <v>171</v>
      </c>
      <c r="N38" s="1">
        <f>HLOOKUP($N$31,$C$25:$H$37,ROWS($L$32:L39),FALSE)</f>
        <v>2323</v>
      </c>
    </row>
    <row r="39" spans="3:14" x14ac:dyDescent="0.3">
      <c r="M39" s="21" t="s">
        <v>172</v>
      </c>
      <c r="N39" s="1">
        <f>HLOOKUP($N$31,$C$25:$H$37,ROWS($L$32:L40),FALSE)</f>
        <v>2222</v>
      </c>
    </row>
    <row r="40" spans="3:14" x14ac:dyDescent="0.3">
      <c r="M40" s="21" t="s">
        <v>173</v>
      </c>
      <c r="N40" s="1">
        <f>HLOOKUP($N$31,$C$25:$H$37,ROWS($L$32:L41),FALSE)</f>
        <v>3333</v>
      </c>
    </row>
    <row r="41" spans="3:14" x14ac:dyDescent="0.3">
      <c r="M41" s="21" t="s">
        <v>174</v>
      </c>
      <c r="N41" s="1">
        <f>HLOOKUP($N$31,$C$25:$H$37,ROWS($L$32:L42),FALSE)</f>
        <v>4433</v>
      </c>
    </row>
    <row r="42" spans="3:14" x14ac:dyDescent="0.3">
      <c r="M42" s="21" t="s">
        <v>175</v>
      </c>
      <c r="N42" s="1">
        <f>HLOOKUP($N$31,$C$25:$H$37,ROWS($L$32:L43),FALSE)</f>
        <v>4433</v>
      </c>
    </row>
    <row r="43" spans="3:14" x14ac:dyDescent="0.3">
      <c r="M43" s="21" t="s">
        <v>176</v>
      </c>
      <c r="N43" s="1">
        <f>HLOOKUP($N$31,$C$25:$H$37,ROWS($L$32:L44),FALSE)</f>
        <v>3343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A6B1-2941-46B7-992D-46CA73280EEE}">
  <dimension ref="B5:T40"/>
  <sheetViews>
    <sheetView tabSelected="1" topLeftCell="A26" workbookViewId="0">
      <selection activeCell="I36" sqref="I36"/>
    </sheetView>
  </sheetViews>
  <sheetFormatPr defaultRowHeight="14.4" x14ac:dyDescent="0.3"/>
  <cols>
    <col min="4" max="4" width="8.109375" bestFit="1" customWidth="1"/>
  </cols>
  <sheetData>
    <row r="5" spans="2:20" x14ac:dyDescent="0.3">
      <c r="D5" t="s">
        <v>68</v>
      </c>
      <c r="P5" t="s">
        <v>67</v>
      </c>
      <c r="Q5" s="11">
        <v>44348</v>
      </c>
    </row>
    <row r="7" spans="2:20" x14ac:dyDescent="0.3">
      <c r="B7" s="9"/>
      <c r="C7" s="10" t="s">
        <v>56</v>
      </c>
      <c r="D7" s="10" t="s">
        <v>57</v>
      </c>
      <c r="E7" s="11">
        <v>44317</v>
      </c>
      <c r="F7" s="11">
        <v>44348</v>
      </c>
      <c r="G7" s="11">
        <v>44378</v>
      </c>
      <c r="H7" s="11">
        <v>44409</v>
      </c>
      <c r="I7" s="11">
        <v>44440</v>
      </c>
      <c r="J7" s="11">
        <v>44470</v>
      </c>
      <c r="K7" s="11">
        <v>44501</v>
      </c>
      <c r="L7" s="11">
        <v>44531</v>
      </c>
      <c r="O7" s="1" t="s">
        <v>56</v>
      </c>
      <c r="P7" s="1" t="s">
        <v>63</v>
      </c>
      <c r="Q7" s="1" t="s">
        <v>60</v>
      </c>
      <c r="R7" s="1" t="s">
        <v>61</v>
      </c>
      <c r="S7" s="1" t="s">
        <v>62</v>
      </c>
      <c r="T7" s="1" t="s">
        <v>64</v>
      </c>
    </row>
    <row r="8" spans="2:20" x14ac:dyDescent="0.3">
      <c r="B8" s="9"/>
      <c r="C8" s="12" t="s">
        <v>59</v>
      </c>
      <c r="D8" s="12" t="s">
        <v>63</v>
      </c>
      <c r="E8" s="12">
        <v>480</v>
      </c>
      <c r="F8" s="12">
        <v>256</v>
      </c>
      <c r="G8" s="12">
        <v>296</v>
      </c>
      <c r="H8" s="12">
        <v>480</v>
      </c>
      <c r="I8" s="12">
        <v>485</v>
      </c>
      <c r="J8" s="12">
        <v>368</v>
      </c>
      <c r="K8" s="12">
        <v>252</v>
      </c>
      <c r="L8" s="12">
        <v>228</v>
      </c>
      <c r="O8" s="12" t="s">
        <v>59</v>
      </c>
      <c r="P8" s="1"/>
      <c r="Q8" s="1"/>
      <c r="R8" s="1"/>
      <c r="S8" s="1"/>
      <c r="T8" s="1"/>
    </row>
    <row r="9" spans="2:20" x14ac:dyDescent="0.3">
      <c r="B9" s="9"/>
      <c r="C9" s="12" t="s">
        <v>58</v>
      </c>
      <c r="D9" s="12" t="s">
        <v>63</v>
      </c>
      <c r="E9" s="12">
        <v>183</v>
      </c>
      <c r="F9" s="12">
        <v>373</v>
      </c>
      <c r="G9" s="12">
        <v>495</v>
      </c>
      <c r="H9" s="12">
        <v>467</v>
      </c>
      <c r="I9" s="12">
        <v>306</v>
      </c>
      <c r="J9" s="12">
        <v>280</v>
      </c>
      <c r="K9" s="12">
        <v>312</v>
      </c>
      <c r="L9" s="12">
        <v>162</v>
      </c>
      <c r="O9" s="12" t="s">
        <v>58</v>
      </c>
      <c r="P9" s="1"/>
      <c r="Q9" s="1"/>
      <c r="R9" s="1"/>
      <c r="S9" s="1"/>
      <c r="T9" s="1"/>
    </row>
    <row r="10" spans="2:20" x14ac:dyDescent="0.3">
      <c r="B10" s="9"/>
      <c r="C10" s="12" t="s">
        <v>65</v>
      </c>
      <c r="D10" s="12" t="s">
        <v>63</v>
      </c>
      <c r="E10" s="12">
        <v>373</v>
      </c>
      <c r="F10" s="12">
        <v>386</v>
      </c>
      <c r="G10" s="12">
        <v>182</v>
      </c>
      <c r="H10" s="12">
        <v>419</v>
      </c>
      <c r="I10" s="12">
        <v>277</v>
      </c>
      <c r="J10" s="12">
        <v>344</v>
      </c>
      <c r="K10" s="12">
        <v>483</v>
      </c>
      <c r="L10" s="12">
        <v>246</v>
      </c>
      <c r="O10" s="12" t="s">
        <v>65</v>
      </c>
      <c r="P10" s="1"/>
      <c r="Q10" s="1"/>
      <c r="R10" s="1"/>
      <c r="S10" s="1"/>
      <c r="T10" s="1"/>
    </row>
    <row r="11" spans="2:20" x14ac:dyDescent="0.3">
      <c r="B11" s="9"/>
      <c r="C11" s="12" t="s">
        <v>59</v>
      </c>
      <c r="D11" s="12" t="s">
        <v>60</v>
      </c>
      <c r="E11" s="12">
        <v>220</v>
      </c>
      <c r="F11" s="12">
        <v>424</v>
      </c>
      <c r="G11" s="12">
        <v>278</v>
      </c>
      <c r="H11" s="12">
        <v>411</v>
      </c>
      <c r="I11" s="12">
        <v>365</v>
      </c>
      <c r="J11" s="12">
        <v>404</v>
      </c>
      <c r="K11" s="12">
        <v>176</v>
      </c>
      <c r="L11" s="12">
        <v>270</v>
      </c>
    </row>
    <row r="12" spans="2:20" x14ac:dyDescent="0.3">
      <c r="B12" s="9"/>
      <c r="C12" s="12" t="s">
        <v>58</v>
      </c>
      <c r="D12" s="12" t="s">
        <v>60</v>
      </c>
      <c r="E12" s="12">
        <v>301</v>
      </c>
      <c r="F12" s="12">
        <v>321</v>
      </c>
      <c r="G12" s="12">
        <v>182</v>
      </c>
      <c r="H12" s="12">
        <v>180</v>
      </c>
      <c r="I12" s="12">
        <v>173</v>
      </c>
      <c r="J12" s="12">
        <v>440</v>
      </c>
      <c r="K12" s="12">
        <v>156</v>
      </c>
      <c r="L12" s="12">
        <v>442</v>
      </c>
    </row>
    <row r="13" spans="2:20" x14ac:dyDescent="0.3">
      <c r="B13" s="9"/>
      <c r="C13" s="12" t="s">
        <v>65</v>
      </c>
      <c r="D13" s="12" t="s">
        <v>60</v>
      </c>
      <c r="E13" s="12">
        <v>173</v>
      </c>
      <c r="F13" s="12">
        <v>158</v>
      </c>
      <c r="G13" s="12">
        <v>42.1</v>
      </c>
      <c r="H13" s="12">
        <v>325</v>
      </c>
      <c r="I13" s="12">
        <v>447</v>
      </c>
      <c r="J13" s="12">
        <v>170</v>
      </c>
      <c r="K13" s="12">
        <v>460</v>
      </c>
      <c r="L13" s="12">
        <v>479</v>
      </c>
    </row>
    <row r="14" spans="2:20" x14ac:dyDescent="0.3">
      <c r="B14" s="9"/>
      <c r="C14" s="12" t="s">
        <v>59</v>
      </c>
      <c r="D14" s="12" t="s">
        <v>61</v>
      </c>
      <c r="E14" s="12">
        <v>476</v>
      </c>
      <c r="F14" s="12">
        <v>440</v>
      </c>
      <c r="G14" s="12">
        <v>327</v>
      </c>
      <c r="H14" s="12">
        <v>288</v>
      </c>
      <c r="I14" s="12">
        <v>312</v>
      </c>
      <c r="J14" s="12">
        <v>176</v>
      </c>
      <c r="K14" s="12">
        <v>232</v>
      </c>
      <c r="L14" s="12">
        <v>418</v>
      </c>
    </row>
    <row r="15" spans="2:20" x14ac:dyDescent="0.3">
      <c r="B15" s="9"/>
      <c r="C15" s="12" t="s">
        <v>58</v>
      </c>
      <c r="D15" s="12" t="s">
        <v>61</v>
      </c>
      <c r="E15" s="12">
        <v>377</v>
      </c>
      <c r="F15" s="12">
        <v>301</v>
      </c>
      <c r="G15" s="12">
        <v>494</v>
      </c>
      <c r="H15" s="12">
        <v>225</v>
      </c>
      <c r="I15" s="12">
        <v>167</v>
      </c>
      <c r="J15" s="12">
        <v>238</v>
      </c>
      <c r="K15" s="12">
        <v>422</v>
      </c>
      <c r="L15" s="12">
        <v>429</v>
      </c>
    </row>
    <row r="16" spans="2:20" x14ac:dyDescent="0.3">
      <c r="B16" s="9"/>
      <c r="C16" s="12" t="s">
        <v>65</v>
      </c>
      <c r="D16" s="12" t="s">
        <v>61</v>
      </c>
      <c r="E16" s="12">
        <v>235</v>
      </c>
      <c r="F16" s="12">
        <v>408</v>
      </c>
      <c r="G16" s="12">
        <v>268</v>
      </c>
      <c r="H16" s="12">
        <v>191</v>
      </c>
      <c r="I16" s="12">
        <v>418</v>
      </c>
      <c r="J16" s="12">
        <v>485</v>
      </c>
      <c r="K16" s="12">
        <v>270</v>
      </c>
      <c r="L16" s="12">
        <v>422</v>
      </c>
    </row>
    <row r="17" spans="2:19" x14ac:dyDescent="0.3">
      <c r="B17" s="9"/>
      <c r="C17" s="12" t="s">
        <v>59</v>
      </c>
      <c r="D17" s="12" t="s">
        <v>62</v>
      </c>
      <c r="E17" s="12">
        <v>485</v>
      </c>
      <c r="F17" s="12">
        <v>324</v>
      </c>
      <c r="G17" s="12">
        <v>198</v>
      </c>
      <c r="H17" s="12">
        <v>323</v>
      </c>
      <c r="I17" s="12">
        <v>236</v>
      </c>
      <c r="J17" s="12">
        <v>212</v>
      </c>
      <c r="K17" s="12">
        <v>398</v>
      </c>
      <c r="L17" s="12">
        <v>214</v>
      </c>
    </row>
    <row r="18" spans="2:19" x14ac:dyDescent="0.3">
      <c r="B18" s="9"/>
      <c r="C18" s="12" t="s">
        <v>58</v>
      </c>
      <c r="D18" s="12" t="s">
        <v>63</v>
      </c>
      <c r="E18" s="12">
        <v>428</v>
      </c>
      <c r="F18" s="12">
        <v>358</v>
      </c>
      <c r="G18" s="12">
        <v>281</v>
      </c>
      <c r="H18" s="12">
        <v>200</v>
      </c>
      <c r="I18" s="12">
        <v>316</v>
      </c>
      <c r="J18" s="12">
        <v>221</v>
      </c>
      <c r="K18" s="12">
        <v>150</v>
      </c>
      <c r="L18" s="12">
        <v>298</v>
      </c>
    </row>
    <row r="19" spans="2:19" x14ac:dyDescent="0.3">
      <c r="B19" s="9"/>
      <c r="C19" s="12" t="s">
        <v>65</v>
      </c>
      <c r="D19" s="12" t="s">
        <v>61</v>
      </c>
      <c r="E19" s="12">
        <v>310</v>
      </c>
      <c r="F19" s="12">
        <v>280</v>
      </c>
      <c r="G19" s="12">
        <v>336</v>
      </c>
      <c r="H19" s="12">
        <v>324</v>
      </c>
      <c r="I19" s="12">
        <v>304</v>
      </c>
      <c r="J19" s="12">
        <v>447</v>
      </c>
      <c r="K19" s="12">
        <v>380</v>
      </c>
      <c r="L19" s="12">
        <v>235</v>
      </c>
    </row>
    <row r="20" spans="2:19" x14ac:dyDescent="0.3">
      <c r="B20" s="9"/>
      <c r="C20" s="12" t="s">
        <v>59</v>
      </c>
      <c r="D20" s="12" t="s">
        <v>64</v>
      </c>
      <c r="E20" s="12">
        <v>190</v>
      </c>
      <c r="F20" s="12">
        <v>499</v>
      </c>
      <c r="G20" s="12">
        <v>162</v>
      </c>
      <c r="H20" s="12">
        <v>358</v>
      </c>
      <c r="I20" s="12">
        <v>180</v>
      </c>
      <c r="J20" s="12">
        <v>495</v>
      </c>
      <c r="K20" s="12">
        <v>365</v>
      </c>
      <c r="L20" s="12">
        <v>218</v>
      </c>
    </row>
    <row r="21" spans="2:19" x14ac:dyDescent="0.3">
      <c r="B21" s="9"/>
      <c r="C21" s="12" t="s">
        <v>58</v>
      </c>
      <c r="D21" s="12" t="s">
        <v>63</v>
      </c>
      <c r="E21" s="12">
        <v>270</v>
      </c>
      <c r="F21" s="12">
        <v>405</v>
      </c>
      <c r="G21" s="12">
        <v>457</v>
      </c>
      <c r="H21" s="12">
        <v>411</v>
      </c>
      <c r="I21" s="12">
        <v>249</v>
      </c>
      <c r="J21" s="12">
        <v>402</v>
      </c>
      <c r="K21" s="12">
        <v>480</v>
      </c>
      <c r="L21" s="12">
        <v>451</v>
      </c>
    </row>
    <row r="22" spans="2:19" x14ac:dyDescent="0.3">
      <c r="B22" s="9"/>
      <c r="C22" s="12" t="s">
        <v>65</v>
      </c>
      <c r="D22" s="12" t="s">
        <v>64</v>
      </c>
      <c r="E22" s="12">
        <v>456</v>
      </c>
      <c r="F22" s="12">
        <v>473</v>
      </c>
      <c r="G22" s="12">
        <v>412</v>
      </c>
      <c r="H22" s="12">
        <v>257</v>
      </c>
      <c r="I22" s="12">
        <v>369</v>
      </c>
      <c r="J22" s="12">
        <v>468</v>
      </c>
      <c r="K22" s="12">
        <v>273</v>
      </c>
      <c r="L22" s="12">
        <v>269</v>
      </c>
    </row>
    <row r="29" spans="2:19" x14ac:dyDescent="0.3">
      <c r="D29" s="9" t="s">
        <v>69</v>
      </c>
      <c r="E29" s="9"/>
      <c r="F29" s="9" t="s">
        <v>70</v>
      </c>
      <c r="G29" s="9"/>
      <c r="H29" s="9"/>
      <c r="I29" s="9"/>
      <c r="J29" s="9" t="s">
        <v>71</v>
      </c>
      <c r="K29" s="9"/>
      <c r="L29" s="9" t="s">
        <v>72</v>
      </c>
      <c r="M29" s="9"/>
      <c r="N29" s="9"/>
      <c r="O29" s="9" t="s">
        <v>73</v>
      </c>
      <c r="P29" s="9"/>
      <c r="Q29" s="9" t="s">
        <v>74</v>
      </c>
      <c r="R29" s="9"/>
      <c r="S29" s="9"/>
    </row>
    <row r="30" spans="2:19" x14ac:dyDescent="0.3">
      <c r="D30" s="9" t="s">
        <v>75</v>
      </c>
      <c r="E30" s="9"/>
      <c r="F30" s="9"/>
      <c r="G30" s="9"/>
      <c r="H30" s="9">
        <v>500</v>
      </c>
      <c r="I30" s="9"/>
      <c r="J30" s="9"/>
      <c r="K30" s="9">
        <v>650</v>
      </c>
      <c r="L30" s="9" t="s">
        <v>76</v>
      </c>
      <c r="M30" s="9"/>
      <c r="N30" s="9"/>
      <c r="O30" s="9">
        <v>65</v>
      </c>
      <c r="P30" s="9"/>
      <c r="Q30" s="9">
        <v>715</v>
      </c>
      <c r="R30" s="9"/>
      <c r="S30" s="9"/>
    </row>
    <row r="31" spans="2:19" x14ac:dyDescent="0.3">
      <c r="D31" s="9" t="s">
        <v>77</v>
      </c>
      <c r="E31" s="9"/>
      <c r="F31" s="9"/>
      <c r="G31" s="9"/>
      <c r="H31" s="9">
        <v>1000</v>
      </c>
      <c r="I31" s="9"/>
      <c r="J31" s="9"/>
      <c r="K31" s="9">
        <v>780</v>
      </c>
      <c r="L31" s="9" t="s">
        <v>78</v>
      </c>
      <c r="M31" s="9"/>
      <c r="N31" s="9"/>
      <c r="O31" s="9">
        <v>78</v>
      </c>
      <c r="P31" s="9"/>
      <c r="Q31" s="9">
        <v>858</v>
      </c>
      <c r="R31" s="9"/>
      <c r="S31" s="9"/>
    </row>
    <row r="32" spans="2:19" x14ac:dyDescent="0.3">
      <c r="D32" s="9" t="s">
        <v>79</v>
      </c>
      <c r="E32" s="9"/>
      <c r="F32" s="9"/>
      <c r="G32" s="9"/>
      <c r="H32" s="9">
        <v>600</v>
      </c>
      <c r="I32" s="9"/>
      <c r="J32" s="9"/>
      <c r="K32" s="9">
        <v>950</v>
      </c>
      <c r="L32" s="9" t="s">
        <v>76</v>
      </c>
      <c r="M32" s="9"/>
      <c r="N32" s="9"/>
      <c r="O32" s="9">
        <v>95</v>
      </c>
      <c r="P32" s="9"/>
      <c r="Q32" s="9">
        <v>1045</v>
      </c>
      <c r="R32" s="9"/>
      <c r="S32" s="9"/>
    </row>
    <row r="33" spans="4:19" x14ac:dyDescent="0.3">
      <c r="D33" s="9" t="s">
        <v>80</v>
      </c>
      <c r="E33" s="9"/>
      <c r="F33" s="9"/>
      <c r="G33" s="9"/>
      <c r="H33" s="9">
        <v>800</v>
      </c>
      <c r="I33" s="9"/>
      <c r="J33" s="9"/>
      <c r="K33" s="9">
        <v>456</v>
      </c>
      <c r="L33" s="9" t="s">
        <v>78</v>
      </c>
      <c r="M33" s="9"/>
      <c r="N33" s="9"/>
      <c r="O33" s="9">
        <v>45.6</v>
      </c>
      <c r="P33" s="9"/>
      <c r="Q33" s="9">
        <v>501.6</v>
      </c>
      <c r="R33" s="9"/>
      <c r="S33" s="9"/>
    </row>
    <row r="34" spans="4:19" x14ac:dyDescent="0.3">
      <c r="D34" s="9" t="s">
        <v>81</v>
      </c>
      <c r="E34" s="9"/>
      <c r="F34" s="9"/>
      <c r="G34" s="9"/>
      <c r="H34" s="9">
        <v>400</v>
      </c>
      <c r="I34" s="9"/>
      <c r="J34" s="9"/>
      <c r="K34" s="9">
        <v>328</v>
      </c>
      <c r="L34" s="9" t="s">
        <v>78</v>
      </c>
      <c r="M34" s="9"/>
      <c r="N34" s="9"/>
      <c r="O34" s="9">
        <v>32.799999999999997</v>
      </c>
      <c r="P34" s="9"/>
      <c r="Q34" s="9">
        <v>360.8</v>
      </c>
      <c r="R34" s="9"/>
      <c r="S34" s="9"/>
    </row>
    <row r="35" spans="4:19" x14ac:dyDescent="0.3">
      <c r="D35" s="9" t="s">
        <v>82</v>
      </c>
      <c r="E35" s="9"/>
      <c r="F35" s="9"/>
      <c r="G35" s="9"/>
      <c r="H35" s="9">
        <v>900</v>
      </c>
      <c r="I35" s="9"/>
      <c r="J35" s="9"/>
      <c r="K35" s="9">
        <v>954</v>
      </c>
      <c r="L35" s="9" t="s">
        <v>76</v>
      </c>
      <c r="M35" s="9"/>
      <c r="N35" s="9"/>
      <c r="O35" s="9">
        <v>95.4</v>
      </c>
      <c r="P35" s="9"/>
      <c r="Q35" s="9">
        <v>1049.4000000000001</v>
      </c>
      <c r="R35" s="9"/>
      <c r="S35" s="9"/>
    </row>
    <row r="36" spans="4:19" x14ac:dyDescent="0.3">
      <c r="D36" s="9" t="s">
        <v>83</v>
      </c>
      <c r="E36" s="9"/>
      <c r="F36" s="9"/>
      <c r="G36" s="9"/>
      <c r="H36" s="9">
        <v>700</v>
      </c>
      <c r="I36" s="9"/>
      <c r="J36" s="9"/>
      <c r="K36" s="9">
        <v>632</v>
      </c>
      <c r="L36" s="9" t="s">
        <v>78</v>
      </c>
      <c r="M36" s="9"/>
      <c r="N36" s="9"/>
      <c r="O36" s="9">
        <v>63.2</v>
      </c>
      <c r="P36" s="9"/>
      <c r="Q36" s="9">
        <v>695.2</v>
      </c>
      <c r="R36" s="9"/>
      <c r="S36" s="9"/>
    </row>
    <row r="37" spans="4:19" x14ac:dyDescent="0.3">
      <c r="D37" s="9" t="s">
        <v>84</v>
      </c>
      <c r="E37" s="9"/>
      <c r="F37" s="9"/>
      <c r="G37" s="9"/>
      <c r="H37" s="9">
        <v>1000</v>
      </c>
      <c r="I37" s="9"/>
      <c r="J37" s="9"/>
      <c r="K37" s="9">
        <v>74</v>
      </c>
      <c r="L37" s="9" t="s">
        <v>78</v>
      </c>
      <c r="M37" s="9"/>
      <c r="N37" s="9"/>
      <c r="O37" s="9">
        <v>7.4</v>
      </c>
      <c r="P37" s="9"/>
      <c r="Q37" s="9">
        <v>81.400000000000006</v>
      </c>
      <c r="R37" s="9"/>
      <c r="S37" s="9"/>
    </row>
    <row r="38" spans="4:19" x14ac:dyDescent="0.3">
      <c r="D38" s="9" t="s">
        <v>85</v>
      </c>
      <c r="E38" s="9"/>
      <c r="F38" s="9"/>
      <c r="G38" s="9"/>
      <c r="H38" s="9">
        <v>800</v>
      </c>
      <c r="I38" s="9"/>
      <c r="J38" s="9"/>
      <c r="K38" s="9">
        <v>590</v>
      </c>
      <c r="L38" s="9" t="s">
        <v>78</v>
      </c>
      <c r="M38" s="9"/>
      <c r="N38" s="9"/>
      <c r="O38" s="9">
        <v>59</v>
      </c>
      <c r="P38" s="9"/>
      <c r="Q38" s="9">
        <v>649</v>
      </c>
      <c r="R38" s="9"/>
      <c r="S38" s="9"/>
    </row>
    <row r="39" spans="4:19" x14ac:dyDescent="0.3">
      <c r="D39" s="9" t="s">
        <v>86</v>
      </c>
      <c r="E39" s="9"/>
      <c r="F39" s="9"/>
      <c r="G39" s="9"/>
      <c r="H39" s="9">
        <v>600</v>
      </c>
      <c r="I39" s="9"/>
      <c r="J39" s="9"/>
      <c r="K39" s="9">
        <v>623</v>
      </c>
      <c r="L39" s="9" t="s">
        <v>76</v>
      </c>
      <c r="M39" s="9"/>
      <c r="N39" s="9"/>
      <c r="O39" s="9">
        <v>62.3</v>
      </c>
      <c r="P39" s="9"/>
      <c r="Q39" s="9">
        <v>685.3</v>
      </c>
      <c r="R39" s="9"/>
      <c r="S39" s="9"/>
    </row>
    <row r="40" spans="4:19" x14ac:dyDescent="0.3">
      <c r="D40" s="9"/>
      <c r="E40" s="9"/>
      <c r="F40" s="9"/>
      <c r="G40" s="9"/>
      <c r="H40" s="9" t="s">
        <v>87</v>
      </c>
      <c r="I40" s="9"/>
      <c r="J40" s="9"/>
      <c r="K40" s="9"/>
      <c r="L40" s="9"/>
      <c r="M40" s="20">
        <v>0.1</v>
      </c>
      <c r="N40" s="20"/>
      <c r="O40" s="9"/>
      <c r="P40" s="9"/>
      <c r="Q40" s="9"/>
      <c r="R40" s="9"/>
      <c r="S40" s="9"/>
    </row>
  </sheetData>
  <dataValidations count="1">
    <dataValidation type="list" allowBlank="1" showInputMessage="1" showErrorMessage="1" sqref="Q5" xr:uid="{95370D43-3EFD-4A8A-A796-0B039DC434D6}">
      <formula1>$E$7:$L$7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EDFA-F468-4166-BD4B-D8EADAFE57B8}">
  <dimension ref="A1:M80"/>
  <sheetViews>
    <sheetView topLeftCell="A60" workbookViewId="0">
      <selection activeCell="I82" sqref="I82"/>
    </sheetView>
  </sheetViews>
  <sheetFormatPr defaultRowHeight="14.4" x14ac:dyDescent="0.3"/>
  <cols>
    <col min="1" max="1" width="14.5546875" bestFit="1" customWidth="1"/>
    <col min="2" max="2" width="19.77734375" bestFit="1" customWidth="1"/>
    <col min="3" max="3" width="10.33203125" bestFit="1" customWidth="1"/>
    <col min="5" max="5" width="9.21875" bestFit="1" customWidth="1"/>
    <col min="7" max="7" width="10.88671875" bestFit="1" customWidth="1"/>
    <col min="8" max="8" width="10.33203125" bestFit="1" customWidth="1"/>
  </cols>
  <sheetData>
    <row r="1" spans="1:9" x14ac:dyDescent="0.3">
      <c r="B1" t="s">
        <v>109</v>
      </c>
    </row>
    <row r="2" spans="1:9" x14ac:dyDescent="0.3">
      <c r="B2" s="1" t="s">
        <v>107</v>
      </c>
      <c r="C2" s="1" t="s">
        <v>108</v>
      </c>
      <c r="E2" s="1" t="s">
        <v>115</v>
      </c>
      <c r="F2" s="1" t="s">
        <v>121</v>
      </c>
      <c r="G2" s="1" t="s">
        <v>122</v>
      </c>
    </row>
    <row r="3" spans="1:9" x14ac:dyDescent="0.3">
      <c r="B3" s="1">
        <v>90</v>
      </c>
      <c r="C3" s="1" t="s">
        <v>110</v>
      </c>
      <c r="E3" s="1" t="s">
        <v>116</v>
      </c>
      <c r="F3" s="1">
        <v>91</v>
      </c>
      <c r="G3" s="1" t="str">
        <f>_xlfn.XLOOKUP(F3,$B$3:$B$7,$C$3:$C$7,,-1)</f>
        <v>A</v>
      </c>
      <c r="I3" t="s">
        <v>123</v>
      </c>
    </row>
    <row r="4" spans="1:9" x14ac:dyDescent="0.3">
      <c r="A4" t="s">
        <v>109</v>
      </c>
      <c r="B4" s="1">
        <v>80</v>
      </c>
      <c r="C4" s="1" t="s">
        <v>111</v>
      </c>
      <c r="E4" s="1" t="s">
        <v>117</v>
      </c>
      <c r="F4" s="1">
        <v>60</v>
      </c>
      <c r="G4" s="1" t="str">
        <f t="shared" ref="G4:G7" si="0">_xlfn.XLOOKUP(F4,$B$3:$B$7,$C$3:$C$7,,-1)</f>
        <v>D</v>
      </c>
    </row>
    <row r="5" spans="1:9" x14ac:dyDescent="0.3">
      <c r="B5" s="1">
        <v>70</v>
      </c>
      <c r="C5" s="1" t="s">
        <v>112</v>
      </c>
      <c r="E5" s="1" t="s">
        <v>118</v>
      </c>
      <c r="F5" s="1">
        <v>48</v>
      </c>
      <c r="G5" s="1" t="str">
        <f t="shared" si="0"/>
        <v>F</v>
      </c>
    </row>
    <row r="6" spans="1:9" x14ac:dyDescent="0.3">
      <c r="B6" s="1">
        <v>60</v>
      </c>
      <c r="C6" s="1" t="s">
        <v>113</v>
      </c>
      <c r="E6" s="1" t="s">
        <v>119</v>
      </c>
      <c r="F6" s="1">
        <v>71</v>
      </c>
      <c r="G6" s="1" t="str">
        <f t="shared" si="0"/>
        <v>C</v>
      </c>
    </row>
    <row r="7" spans="1:9" x14ac:dyDescent="0.3">
      <c r="B7" s="1">
        <v>0</v>
      </c>
      <c r="C7" s="1" t="s">
        <v>114</v>
      </c>
      <c r="E7" s="1" t="s">
        <v>120</v>
      </c>
      <c r="F7" s="1">
        <v>82</v>
      </c>
      <c r="G7" s="1" t="str">
        <f t="shared" si="0"/>
        <v>B</v>
      </c>
    </row>
    <row r="12" spans="1:9" x14ac:dyDescent="0.3">
      <c r="B12" t="s">
        <v>124</v>
      </c>
    </row>
    <row r="13" spans="1:9" x14ac:dyDescent="0.3">
      <c r="B13" s="1" t="s">
        <v>107</v>
      </c>
      <c r="C13" s="1" t="s">
        <v>108</v>
      </c>
      <c r="E13" s="1" t="s">
        <v>115</v>
      </c>
      <c r="F13" s="1" t="s">
        <v>121</v>
      </c>
      <c r="G13" s="1" t="s">
        <v>122</v>
      </c>
    </row>
    <row r="14" spans="1:9" x14ac:dyDescent="0.3">
      <c r="B14" s="1">
        <v>59</v>
      </c>
      <c r="C14" s="1" t="s">
        <v>114</v>
      </c>
      <c r="E14" s="1" t="s">
        <v>116</v>
      </c>
      <c r="F14" s="1">
        <v>99</v>
      </c>
      <c r="G14" s="1" t="str">
        <f>_xlfn.XLOOKUP(F14,$B$14:$B$18,$C$14:$C$18,,1)</f>
        <v>A</v>
      </c>
    </row>
    <row r="15" spans="1:9" x14ac:dyDescent="0.3">
      <c r="A15" t="s">
        <v>124</v>
      </c>
      <c r="B15" s="1">
        <v>69</v>
      </c>
      <c r="C15" s="1" t="s">
        <v>113</v>
      </c>
      <c r="E15" s="1" t="s">
        <v>117</v>
      </c>
      <c r="F15" s="1">
        <v>60</v>
      </c>
      <c r="G15" s="1" t="str">
        <f t="shared" ref="G15:G18" si="1">_xlfn.XLOOKUP(F15,$B$14:$B$18,$C$14:$C$18,,1)</f>
        <v>D</v>
      </c>
    </row>
    <row r="16" spans="1:9" x14ac:dyDescent="0.3">
      <c r="B16" s="1">
        <v>79</v>
      </c>
      <c r="C16" s="1" t="s">
        <v>112</v>
      </c>
      <c r="E16" s="1" t="s">
        <v>118</v>
      </c>
      <c r="F16" s="1">
        <v>48</v>
      </c>
      <c r="G16" s="1" t="str">
        <f t="shared" si="1"/>
        <v>F</v>
      </c>
    </row>
    <row r="17" spans="2:10" x14ac:dyDescent="0.3">
      <c r="B17" s="1">
        <v>89</v>
      </c>
      <c r="C17" s="1" t="s">
        <v>111</v>
      </c>
      <c r="E17" s="1" t="s">
        <v>119</v>
      </c>
      <c r="F17" s="1">
        <v>71</v>
      </c>
      <c r="G17" s="1" t="str">
        <f t="shared" si="1"/>
        <v>C</v>
      </c>
    </row>
    <row r="18" spans="2:10" x14ac:dyDescent="0.3">
      <c r="B18" s="1">
        <v>100</v>
      </c>
      <c r="C18" s="1" t="s">
        <v>110</v>
      </c>
      <c r="E18" s="1" t="s">
        <v>120</v>
      </c>
      <c r="F18" s="1">
        <v>82</v>
      </c>
      <c r="G18" s="1" t="str">
        <f t="shared" si="1"/>
        <v>B</v>
      </c>
    </row>
    <row r="23" spans="2:10" x14ac:dyDescent="0.3">
      <c r="B23" t="s">
        <v>137</v>
      </c>
    </row>
    <row r="24" spans="2:10" x14ac:dyDescent="0.3">
      <c r="B24" s="15" t="s">
        <v>125</v>
      </c>
      <c r="C24" s="15" t="s">
        <v>126</v>
      </c>
      <c r="F24" s="9"/>
      <c r="G24" s="9"/>
    </row>
    <row r="25" spans="2:10" x14ac:dyDescent="0.3">
      <c r="B25" s="12" t="s">
        <v>127</v>
      </c>
      <c r="C25" s="12">
        <v>22023</v>
      </c>
    </row>
    <row r="26" spans="2:10" x14ac:dyDescent="0.3">
      <c r="B26" s="12" t="s">
        <v>128</v>
      </c>
      <c r="C26" s="12">
        <v>19008</v>
      </c>
    </row>
    <row r="27" spans="2:10" x14ac:dyDescent="0.3">
      <c r="B27" s="12" t="s">
        <v>129</v>
      </c>
      <c r="C27" s="12">
        <v>23707</v>
      </c>
      <c r="E27" s="1" t="s">
        <v>134</v>
      </c>
      <c r="F27" s="1" t="s">
        <v>133</v>
      </c>
      <c r="J27" t="s">
        <v>136</v>
      </c>
    </row>
    <row r="28" spans="2:10" x14ac:dyDescent="0.3">
      <c r="B28" s="12" t="s">
        <v>130</v>
      </c>
      <c r="C28" s="12">
        <v>17171</v>
      </c>
      <c r="E28" s="1" t="s">
        <v>135</v>
      </c>
      <c r="F28" s="1" cm="1">
        <f t="array" ref="F28">_xlfn.XLOOKUP("*"&amp;F27&amp;"*",$B$25:$B$31,$C$25:$C$31,,2)</f>
        <v>19008</v>
      </c>
    </row>
    <row r="29" spans="2:10" x14ac:dyDescent="0.3">
      <c r="B29" s="12" t="s">
        <v>131</v>
      </c>
      <c r="C29" s="12">
        <v>19754</v>
      </c>
    </row>
    <row r="30" spans="2:10" x14ac:dyDescent="0.3">
      <c r="B30" s="12" t="s">
        <v>131</v>
      </c>
      <c r="C30" s="12">
        <v>16925</v>
      </c>
    </row>
    <row r="31" spans="2:10" x14ac:dyDescent="0.3">
      <c r="B31" s="12" t="s">
        <v>132</v>
      </c>
      <c r="C31" s="12">
        <v>18470</v>
      </c>
      <c r="E31" t="s">
        <v>138</v>
      </c>
    </row>
    <row r="32" spans="2:10" x14ac:dyDescent="0.3">
      <c r="E32" s="15" t="s">
        <v>125</v>
      </c>
      <c r="F32" s="15" t="s">
        <v>126</v>
      </c>
    </row>
    <row r="33" spans="2:12" x14ac:dyDescent="0.3">
      <c r="E33" s="12" t="s">
        <v>131</v>
      </c>
      <c r="F33" s="12">
        <f>_xlfn.XLOOKUP(E33,$B$25:$B$31,$C$25:$C$31,,0,-1)</f>
        <v>16925</v>
      </c>
      <c r="G33" s="9"/>
      <c r="H33" s="9"/>
      <c r="J33" t="s">
        <v>139</v>
      </c>
    </row>
    <row r="39" spans="2:12" x14ac:dyDescent="0.3">
      <c r="B39" t="s">
        <v>151</v>
      </c>
      <c r="G39" t="s">
        <v>153</v>
      </c>
    </row>
    <row r="40" spans="2:12" x14ac:dyDescent="0.3">
      <c r="B40" s="12" t="s">
        <v>140</v>
      </c>
      <c r="C40" s="12" t="s">
        <v>141</v>
      </c>
      <c r="D40" s="12" t="s">
        <v>39</v>
      </c>
      <c r="E40" s="12" t="s">
        <v>142</v>
      </c>
      <c r="F40" s="9"/>
      <c r="G40" s="12" t="s">
        <v>140</v>
      </c>
      <c r="H40" s="12" t="s">
        <v>141</v>
      </c>
      <c r="I40" s="12" t="s">
        <v>39</v>
      </c>
      <c r="J40" s="12" t="s">
        <v>142</v>
      </c>
      <c r="L40" s="14" t="s">
        <v>152</v>
      </c>
    </row>
    <row r="41" spans="2:12" x14ac:dyDescent="0.3">
      <c r="B41" s="12" t="s">
        <v>143</v>
      </c>
      <c r="C41" s="18">
        <v>45901</v>
      </c>
      <c r="D41" s="12" t="s">
        <v>63</v>
      </c>
      <c r="E41" s="17">
        <v>15389</v>
      </c>
      <c r="F41" s="9"/>
      <c r="G41" s="12" t="s">
        <v>144</v>
      </c>
      <c r="H41" s="16">
        <f>_xlfn.XLOOKUP(G41,B41:B46,C41:C46)</f>
        <v>45904</v>
      </c>
      <c r="I41" s="16" t="str">
        <f t="shared" ref="I41:J41" si="2">_xlfn.XLOOKUP(H41,C41:C46,D41:D46)</f>
        <v>Samsung</v>
      </c>
      <c r="J41" s="16">
        <f t="shared" si="2"/>
        <v>15389</v>
      </c>
    </row>
    <row r="42" spans="2:12" x14ac:dyDescent="0.3">
      <c r="B42" s="12" t="s">
        <v>145</v>
      </c>
      <c r="C42" s="18">
        <v>45902</v>
      </c>
      <c r="D42" s="12" t="s">
        <v>61</v>
      </c>
      <c r="E42" s="17">
        <v>17111</v>
      </c>
      <c r="F42" s="9"/>
      <c r="G42" s="9"/>
      <c r="H42" s="19"/>
    </row>
    <row r="43" spans="2:12" x14ac:dyDescent="0.3">
      <c r="B43" s="12" t="s">
        <v>146</v>
      </c>
      <c r="C43" s="18">
        <v>45903</v>
      </c>
      <c r="D43" s="12" t="s">
        <v>147</v>
      </c>
      <c r="E43" s="17">
        <v>14802</v>
      </c>
      <c r="F43" s="9"/>
      <c r="G43" s="9" t="s">
        <v>154</v>
      </c>
      <c r="H43" s="9"/>
    </row>
    <row r="44" spans="2:12" x14ac:dyDescent="0.3">
      <c r="B44" s="12" t="s">
        <v>144</v>
      </c>
      <c r="C44" s="18">
        <v>45904</v>
      </c>
      <c r="D44" s="12" t="s">
        <v>63</v>
      </c>
      <c r="E44" s="17">
        <v>10757</v>
      </c>
      <c r="F44" s="9"/>
      <c r="G44" s="12" t="s">
        <v>140</v>
      </c>
      <c r="H44" s="12" t="s">
        <v>149</v>
      </c>
    </row>
    <row r="45" spans="2:12" x14ac:dyDescent="0.3">
      <c r="B45" s="12" t="s">
        <v>148</v>
      </c>
      <c r="C45" s="18">
        <v>45905</v>
      </c>
      <c r="D45" s="12" t="s">
        <v>61</v>
      </c>
      <c r="E45" s="17">
        <v>15592</v>
      </c>
      <c r="F45" s="9"/>
      <c r="G45" s="12" t="s">
        <v>141</v>
      </c>
      <c r="H45" s="18" cm="1">
        <f t="array" ref="H45:H47">TRANSPOSE(_xlfn.XLOOKUP($H$44,B41:B46,C41:E46))</f>
        <v>45906</v>
      </c>
      <c r="J45" t="s">
        <v>155</v>
      </c>
    </row>
    <row r="46" spans="2:12" x14ac:dyDescent="0.3">
      <c r="B46" s="12" t="s">
        <v>149</v>
      </c>
      <c r="C46" s="18">
        <v>45906</v>
      </c>
      <c r="D46" s="12" t="s">
        <v>150</v>
      </c>
      <c r="E46" s="17">
        <v>15785</v>
      </c>
      <c r="F46" s="9"/>
      <c r="G46" s="12" t="s">
        <v>39</v>
      </c>
      <c r="H46" s="18" t="str">
        <v>Lava</v>
      </c>
    </row>
    <row r="47" spans="2:12" x14ac:dyDescent="0.3">
      <c r="B47" s="1"/>
      <c r="C47" s="1"/>
      <c r="D47" s="1"/>
      <c r="E47" s="1"/>
      <c r="G47" s="12" t="s">
        <v>142</v>
      </c>
      <c r="H47" s="18">
        <v>15785</v>
      </c>
    </row>
    <row r="50" spans="2:9" x14ac:dyDescent="0.3">
      <c r="B50" t="s">
        <v>156</v>
      </c>
    </row>
    <row r="51" spans="2:9" x14ac:dyDescent="0.3">
      <c r="B51" s="10" t="s">
        <v>157</v>
      </c>
      <c r="C51" s="10" t="s">
        <v>56</v>
      </c>
      <c r="D51" s="10" t="s">
        <v>57</v>
      </c>
      <c r="E51" s="11">
        <v>44317</v>
      </c>
      <c r="F51" s="11" t="s">
        <v>158</v>
      </c>
      <c r="H51" s="10" t="s">
        <v>157</v>
      </c>
      <c r="I51" s="3" t="s">
        <v>3</v>
      </c>
    </row>
    <row r="52" spans="2:9" x14ac:dyDescent="0.3">
      <c r="B52" s="3" t="s">
        <v>0</v>
      </c>
      <c r="C52" s="12" t="s">
        <v>59</v>
      </c>
      <c r="D52" s="12" t="s">
        <v>63</v>
      </c>
      <c r="E52" s="12">
        <v>480</v>
      </c>
      <c r="F52" s="12">
        <v>256</v>
      </c>
      <c r="H52" s="10" t="s">
        <v>56</v>
      </c>
      <c r="I52" s="12" t="s">
        <v>59</v>
      </c>
    </row>
    <row r="53" spans="2:9" x14ac:dyDescent="0.3">
      <c r="B53" s="3" t="s">
        <v>1</v>
      </c>
      <c r="C53" s="12" t="s">
        <v>58</v>
      </c>
      <c r="D53" s="12" t="s">
        <v>63</v>
      </c>
      <c r="E53" s="12">
        <v>183</v>
      </c>
      <c r="F53" s="12">
        <v>373</v>
      </c>
      <c r="H53" s="10" t="s">
        <v>57</v>
      </c>
      <c r="I53" s="12" t="s">
        <v>60</v>
      </c>
    </row>
    <row r="54" spans="2:9" x14ac:dyDescent="0.3">
      <c r="B54" s="3" t="s">
        <v>2</v>
      </c>
      <c r="C54" s="12" t="s">
        <v>65</v>
      </c>
      <c r="D54" s="12" t="s">
        <v>63</v>
      </c>
      <c r="E54" s="12">
        <v>373</v>
      </c>
      <c r="F54" s="12">
        <v>386</v>
      </c>
      <c r="H54" s="11" t="s">
        <v>158</v>
      </c>
      <c r="I54" s="12" cm="1">
        <f t="array" ref="I54">_xlfn.XLOOKUP(1,(B52:B66=I51)*(C52:C66=I52)*(D52:D66=I53),F52:F66)</f>
        <v>424</v>
      </c>
    </row>
    <row r="55" spans="2:9" x14ac:dyDescent="0.3">
      <c r="B55" s="3" t="s">
        <v>3</v>
      </c>
      <c r="C55" s="12" t="s">
        <v>59</v>
      </c>
      <c r="D55" s="12" t="s">
        <v>60</v>
      </c>
      <c r="E55" s="12">
        <v>220</v>
      </c>
      <c r="F55" s="12">
        <v>424</v>
      </c>
    </row>
    <row r="56" spans="2:9" x14ac:dyDescent="0.3">
      <c r="B56" s="3" t="s">
        <v>4</v>
      </c>
      <c r="C56" s="12" t="s">
        <v>58</v>
      </c>
      <c r="D56" s="12" t="s">
        <v>60</v>
      </c>
      <c r="E56" s="12">
        <v>301</v>
      </c>
      <c r="F56" s="12">
        <v>321</v>
      </c>
    </row>
    <row r="57" spans="2:9" x14ac:dyDescent="0.3">
      <c r="B57" s="3" t="s">
        <v>5</v>
      </c>
      <c r="C57" s="12" t="s">
        <v>65</v>
      </c>
      <c r="D57" s="12" t="s">
        <v>60</v>
      </c>
      <c r="E57" s="12">
        <v>173</v>
      </c>
      <c r="F57" s="12">
        <v>158</v>
      </c>
    </row>
    <row r="58" spans="2:9" x14ac:dyDescent="0.3">
      <c r="B58" s="3" t="s">
        <v>6</v>
      </c>
      <c r="C58" s="12" t="s">
        <v>59</v>
      </c>
      <c r="D58" s="12" t="s">
        <v>61</v>
      </c>
      <c r="E58" s="12">
        <v>476</v>
      </c>
      <c r="F58" s="12">
        <v>440</v>
      </c>
    </row>
    <row r="59" spans="2:9" x14ac:dyDescent="0.3">
      <c r="B59" s="3" t="s">
        <v>7</v>
      </c>
      <c r="C59" s="12" t="s">
        <v>58</v>
      </c>
      <c r="D59" s="12" t="s">
        <v>61</v>
      </c>
      <c r="E59" s="12">
        <v>377</v>
      </c>
      <c r="F59" s="12">
        <v>301</v>
      </c>
    </row>
    <row r="60" spans="2:9" x14ac:dyDescent="0.3">
      <c r="B60" s="3" t="s">
        <v>8</v>
      </c>
      <c r="C60" s="12" t="s">
        <v>65</v>
      </c>
      <c r="D60" s="12" t="s">
        <v>61</v>
      </c>
      <c r="E60" s="12">
        <v>235</v>
      </c>
      <c r="F60" s="12">
        <v>408</v>
      </c>
    </row>
    <row r="61" spans="2:9" x14ac:dyDescent="0.3">
      <c r="B61" s="3" t="s">
        <v>9</v>
      </c>
      <c r="C61" s="12" t="s">
        <v>59</v>
      </c>
      <c r="D61" s="12" t="s">
        <v>62</v>
      </c>
      <c r="E61" s="12">
        <v>485</v>
      </c>
      <c r="F61" s="12">
        <v>324</v>
      </c>
    </row>
    <row r="62" spans="2:9" x14ac:dyDescent="0.3">
      <c r="B62" s="3" t="s">
        <v>10</v>
      </c>
      <c r="C62" s="12" t="s">
        <v>58</v>
      </c>
      <c r="D62" s="12" t="s">
        <v>63</v>
      </c>
      <c r="E62" s="12">
        <v>428</v>
      </c>
      <c r="F62" s="12">
        <v>358</v>
      </c>
    </row>
    <row r="63" spans="2:9" x14ac:dyDescent="0.3">
      <c r="B63" s="3" t="s">
        <v>11</v>
      </c>
      <c r="C63" s="12" t="s">
        <v>65</v>
      </c>
      <c r="D63" s="12" t="s">
        <v>61</v>
      </c>
      <c r="E63" s="12">
        <v>310</v>
      </c>
      <c r="F63" s="12">
        <v>280</v>
      </c>
    </row>
    <row r="64" spans="2:9" x14ac:dyDescent="0.3">
      <c r="B64" s="3" t="s">
        <v>12</v>
      </c>
      <c r="C64" s="12" t="s">
        <v>59</v>
      </c>
      <c r="D64" s="12" t="s">
        <v>64</v>
      </c>
      <c r="E64" s="12">
        <v>190</v>
      </c>
      <c r="F64" s="12">
        <v>499</v>
      </c>
    </row>
    <row r="65" spans="2:13" x14ac:dyDescent="0.3">
      <c r="B65" s="3" t="s">
        <v>13</v>
      </c>
      <c r="C65" s="12" t="s">
        <v>58</v>
      </c>
      <c r="D65" s="12" t="s">
        <v>63</v>
      </c>
      <c r="E65" s="12">
        <v>270</v>
      </c>
      <c r="F65" s="12">
        <v>405</v>
      </c>
    </row>
    <row r="66" spans="2:13" x14ac:dyDescent="0.3">
      <c r="B66" s="3" t="s">
        <v>14</v>
      </c>
      <c r="C66" s="12" t="s">
        <v>65</v>
      </c>
      <c r="D66" s="12" t="s">
        <v>64</v>
      </c>
      <c r="E66" s="12">
        <v>456</v>
      </c>
      <c r="F66" s="12">
        <v>473</v>
      </c>
    </row>
    <row r="71" spans="2:13" x14ac:dyDescent="0.3">
      <c r="B71" t="s">
        <v>159</v>
      </c>
    </row>
    <row r="72" spans="2:13" x14ac:dyDescent="0.3">
      <c r="B72" s="3" t="s">
        <v>94</v>
      </c>
      <c r="C72" s="3" t="s">
        <v>88</v>
      </c>
      <c r="D72" s="3" t="s">
        <v>103</v>
      </c>
      <c r="E72" s="3" t="s">
        <v>89</v>
      </c>
      <c r="F72" s="3" t="s">
        <v>99</v>
      </c>
      <c r="G72" s="3" t="s">
        <v>98</v>
      </c>
      <c r="H72" s="3" t="s">
        <v>100</v>
      </c>
      <c r="J72" s="3" t="s">
        <v>160</v>
      </c>
      <c r="K72" s="1" t="s">
        <v>91</v>
      </c>
      <c r="M72" t="s">
        <v>163</v>
      </c>
    </row>
    <row r="73" spans="2:13" x14ac:dyDescent="0.3">
      <c r="B73" s="3" t="s">
        <v>90</v>
      </c>
      <c r="C73" s="12">
        <v>11</v>
      </c>
      <c r="D73" s="12">
        <v>65</v>
      </c>
      <c r="E73" s="12">
        <v>34</v>
      </c>
      <c r="F73" s="12">
        <v>55</v>
      </c>
      <c r="G73" s="12">
        <v>32</v>
      </c>
      <c r="H73" s="1">
        <f>SUM(C73:G73)</f>
        <v>197</v>
      </c>
      <c r="J73" s="3" t="s">
        <v>161</v>
      </c>
      <c r="K73" s="1" t="s">
        <v>99</v>
      </c>
    </row>
    <row r="74" spans="2:13" x14ac:dyDescent="0.3">
      <c r="B74" s="3" t="s">
        <v>91</v>
      </c>
      <c r="C74" s="12">
        <v>11</v>
      </c>
      <c r="D74" s="12">
        <v>55</v>
      </c>
      <c r="E74" s="12">
        <v>33</v>
      </c>
      <c r="F74" s="12">
        <v>34</v>
      </c>
      <c r="G74" s="12">
        <v>3</v>
      </c>
      <c r="H74" s="1">
        <f t="shared" ref="H74:H79" si="3">SUM(C74:G74)</f>
        <v>136</v>
      </c>
      <c r="J74" t="s">
        <v>162</v>
      </c>
      <c r="K74" cm="1">
        <f t="array" ref="K74">_xlfn.XLOOKUP(K72,B73:B79,_xlfn.XLOOKUP(K73,C72:H72,C73:H79))</f>
        <v>34</v>
      </c>
    </row>
    <row r="75" spans="2:13" x14ac:dyDescent="0.3">
      <c r="B75" s="3" t="s">
        <v>95</v>
      </c>
      <c r="C75" s="12">
        <v>11</v>
      </c>
      <c r="D75" s="12">
        <v>64</v>
      </c>
      <c r="E75" s="12">
        <v>23</v>
      </c>
      <c r="F75" s="12">
        <v>65</v>
      </c>
      <c r="G75" s="12">
        <v>35</v>
      </c>
      <c r="H75" s="1">
        <f t="shared" si="3"/>
        <v>198</v>
      </c>
    </row>
    <row r="76" spans="2:13" x14ac:dyDescent="0.3">
      <c r="B76" s="3" t="s">
        <v>92</v>
      </c>
      <c r="C76" s="12">
        <v>11</v>
      </c>
      <c r="D76" s="12">
        <v>23</v>
      </c>
      <c r="E76" s="12">
        <v>99</v>
      </c>
      <c r="F76" s="12">
        <v>32</v>
      </c>
      <c r="G76" s="12">
        <v>34</v>
      </c>
      <c r="H76" s="1">
        <f t="shared" si="3"/>
        <v>199</v>
      </c>
    </row>
    <row r="77" spans="2:13" x14ac:dyDescent="0.3">
      <c r="B77" s="3" t="s">
        <v>93</v>
      </c>
      <c r="C77" s="12">
        <v>11</v>
      </c>
      <c r="D77" s="12">
        <v>23</v>
      </c>
      <c r="E77" s="12">
        <v>23</v>
      </c>
      <c r="F77" s="12">
        <v>32</v>
      </c>
      <c r="G77" s="12">
        <v>34</v>
      </c>
      <c r="H77" s="1">
        <f t="shared" si="3"/>
        <v>123</v>
      </c>
    </row>
    <row r="78" spans="2:13" x14ac:dyDescent="0.3">
      <c r="B78" s="3" t="s">
        <v>96</v>
      </c>
      <c r="C78" s="12">
        <v>11</v>
      </c>
      <c r="D78" s="12">
        <v>34</v>
      </c>
      <c r="E78" s="12">
        <v>66</v>
      </c>
      <c r="F78" s="12">
        <v>33</v>
      </c>
      <c r="G78" s="12">
        <v>64</v>
      </c>
      <c r="H78" s="1">
        <f t="shared" si="3"/>
        <v>208</v>
      </c>
    </row>
    <row r="79" spans="2:13" x14ac:dyDescent="0.3">
      <c r="B79" s="3" t="s">
        <v>97</v>
      </c>
      <c r="C79" s="12">
        <v>11</v>
      </c>
      <c r="D79" s="12">
        <v>88</v>
      </c>
      <c r="E79" s="12">
        <v>88</v>
      </c>
      <c r="F79" s="12">
        <v>88</v>
      </c>
      <c r="G79" s="12">
        <v>88</v>
      </c>
      <c r="H79" s="1">
        <f t="shared" si="3"/>
        <v>363</v>
      </c>
    </row>
    <row r="80" spans="2:13" x14ac:dyDescent="0.3">
      <c r="B80" s="1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F5C8F-34A4-42FF-9486-55793F48A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Sheet2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Anikul Ramteke</dc:creator>
  <cp:lastModifiedBy>Anikul Ramteke</cp:lastModifiedBy>
  <dcterms:created xsi:type="dcterms:W3CDTF">2025-09-22T14:44:32Z</dcterms:created>
  <dcterms:modified xsi:type="dcterms:W3CDTF">2025-09-25T19:53:42Z</dcterms:modified>
</cp:coreProperties>
</file>