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sn.CCLTOP-121\Documents\FSA Book (NEW 2012)\"/>
    </mc:Choice>
  </mc:AlternateContent>
  <bookViews>
    <workbookView xWindow="240" yWindow="90" windowWidth="20115" windowHeight="7995" activeTab="1"/>
  </bookViews>
  <sheets>
    <sheet name="Asian Paints &amp; Kansai" sheetId="1" r:id="rId1"/>
    <sheet name="DuPont Chart" sheetId="4" r:id="rId2"/>
    <sheet name="Sheet2" sheetId="5" r:id="rId3"/>
  </sheets>
  <calcPr calcId="152511"/>
</workbook>
</file>

<file path=xl/calcChain.xml><?xml version="1.0" encoding="utf-8"?>
<calcChain xmlns="http://schemas.openxmlformats.org/spreadsheetml/2006/main">
  <c r="C70" i="1" l="1"/>
  <c r="B70" i="1"/>
  <c r="C96" i="1" l="1"/>
  <c r="B96" i="1"/>
  <c r="B102" i="1"/>
  <c r="C102" i="1"/>
  <c r="C82" i="1"/>
  <c r="B82" i="1"/>
  <c r="C25" i="1" l="1"/>
  <c r="B25" i="1"/>
  <c r="C16" i="1"/>
  <c r="B16" i="1"/>
  <c r="C69" i="1" l="1"/>
  <c r="C56" i="1"/>
  <c r="B56" i="1"/>
  <c r="C45" i="1"/>
  <c r="B45" i="1"/>
  <c r="B47" i="1" s="1"/>
  <c r="B49" i="1" s="1"/>
  <c r="C38" i="1"/>
  <c r="B38" i="1"/>
  <c r="B29" i="1"/>
  <c r="B40" i="1" s="1"/>
  <c r="C29" i="1"/>
  <c r="C10" i="1"/>
  <c r="B10" i="1"/>
  <c r="C4" i="1"/>
  <c r="I45" i="4" s="1"/>
  <c r="K45" i="4" s="1"/>
  <c r="B4" i="1"/>
  <c r="F3" i="4"/>
  <c r="I41" i="4" s="1"/>
  <c r="K41" i="4" s="1"/>
  <c r="E3" i="4"/>
  <c r="H41" i="4" s="1"/>
  <c r="J41" i="4" s="1"/>
  <c r="H45" i="4"/>
  <c r="J45" i="4" s="1"/>
  <c r="B18" i="1" l="1"/>
  <c r="C47" i="1"/>
  <c r="C49" i="1" s="1"/>
  <c r="C58" i="1" s="1"/>
  <c r="C40" i="1"/>
  <c r="I43" i="4" s="1"/>
  <c r="K43" i="4" s="1"/>
  <c r="B58" i="1"/>
  <c r="B60" i="1" s="1"/>
  <c r="B41" i="1"/>
  <c r="H43" i="4"/>
  <c r="J43" i="4" s="1"/>
  <c r="H46" i="4"/>
  <c r="J46" i="4" s="1"/>
  <c r="H42" i="4"/>
  <c r="J42" i="4" s="1"/>
  <c r="C18" i="1"/>
  <c r="C103" i="1" s="1"/>
  <c r="C101" i="1"/>
  <c r="C34" i="4" s="1"/>
  <c r="C100" i="1"/>
  <c r="C99" i="1"/>
  <c r="C28" i="4" s="1"/>
  <c r="C94" i="1"/>
  <c r="H11" i="4" s="1"/>
  <c r="C93" i="1"/>
  <c r="I14" i="4" s="1"/>
  <c r="C92" i="1"/>
  <c r="I37" i="4" s="1"/>
  <c r="C91" i="1"/>
  <c r="I34" i="4" s="1"/>
  <c r="C90" i="1"/>
  <c r="I31" i="4" s="1"/>
  <c r="C89" i="1"/>
  <c r="I28" i="4" s="1"/>
  <c r="C88" i="1"/>
  <c r="I25" i="4" s="1"/>
  <c r="C84" i="1"/>
  <c r="C83" i="1"/>
  <c r="F25" i="4"/>
  <c r="C81" i="1"/>
  <c r="C25" i="4" s="1"/>
  <c r="B103" i="1"/>
  <c r="B101" i="1"/>
  <c r="B34" i="4" s="1"/>
  <c r="B100" i="1"/>
  <c r="B99" i="1"/>
  <c r="B28" i="4" s="1"/>
  <c r="B97" i="1"/>
  <c r="B94" i="1"/>
  <c r="G11" i="4" s="1"/>
  <c r="B93" i="1"/>
  <c r="H14" i="4" s="1"/>
  <c r="B92" i="1"/>
  <c r="H37" i="4" s="1"/>
  <c r="B91" i="1"/>
  <c r="H34" i="4" s="1"/>
  <c r="B90" i="1"/>
  <c r="H31" i="4" s="1"/>
  <c r="B89" i="1"/>
  <c r="H28" i="4" s="1"/>
  <c r="B88" i="1"/>
  <c r="H25" i="4" s="1"/>
  <c r="B84" i="1"/>
  <c r="E31" i="4" s="1"/>
  <c r="E34" i="4" s="1"/>
  <c r="B83" i="1"/>
  <c r="E28" i="4" s="1"/>
  <c r="E37" i="4" s="1"/>
  <c r="E25" i="4"/>
  <c r="B81" i="1"/>
  <c r="B25" i="4" s="1"/>
  <c r="B80" i="1"/>
  <c r="C21" i="4" s="1"/>
  <c r="B76" i="1"/>
  <c r="E5" i="4" s="1"/>
  <c r="I46" i="4" l="1"/>
  <c r="K46" i="4" s="1"/>
  <c r="C80" i="1"/>
  <c r="D21" i="4" s="1"/>
  <c r="B62" i="1"/>
  <c r="B64" i="1" s="1"/>
  <c r="C31" i="4"/>
  <c r="C60" i="1"/>
  <c r="I44" i="4" s="1"/>
  <c r="K44" i="4" s="1"/>
  <c r="C62" i="1"/>
  <c r="C64" i="1" s="1"/>
  <c r="C76" i="1" s="1"/>
  <c r="F5" i="4" s="1"/>
  <c r="I42" i="4"/>
  <c r="K42" i="4" s="1"/>
  <c r="C41" i="1"/>
  <c r="C79" i="1"/>
  <c r="F17" i="4" s="1"/>
  <c r="B31" i="4"/>
  <c r="H44" i="4"/>
  <c r="J44" i="4" s="1"/>
  <c r="J47" i="4" s="1"/>
  <c r="B87" i="1"/>
  <c r="H21" i="4" s="1"/>
  <c r="B79" i="1"/>
  <c r="E17" i="4" s="1"/>
  <c r="C77" i="1"/>
  <c r="F8" i="4" s="1"/>
  <c r="C86" i="1"/>
  <c r="F31" i="4"/>
  <c r="F34" i="4" s="1"/>
  <c r="B85" i="1"/>
  <c r="C97" i="1"/>
  <c r="B78" i="1"/>
  <c r="B86" i="1"/>
  <c r="C85" i="1"/>
  <c r="F28" i="4"/>
  <c r="F37" i="4" s="1"/>
  <c r="K47" i="4" l="1"/>
  <c r="C78" i="1"/>
  <c r="B77" i="1"/>
  <c r="E8" i="4" s="1"/>
  <c r="C87" i="1"/>
  <c r="I21" i="4" s="1"/>
  <c r="E14" i="4"/>
  <c r="B95" i="1"/>
  <c r="C11" i="4" s="1"/>
  <c r="F14" i="4" l="1"/>
  <c r="C95" i="1"/>
  <c r="D11" i="4" s="1"/>
</calcChain>
</file>

<file path=xl/sharedStrings.xml><?xml version="1.0" encoding="utf-8"?>
<sst xmlns="http://schemas.openxmlformats.org/spreadsheetml/2006/main" count="120" uniqueCount="114">
  <si>
    <t>Share Capital</t>
  </si>
  <si>
    <t>Reserves and Surplus</t>
  </si>
  <si>
    <t>Long Term Provisions</t>
  </si>
  <si>
    <t xml:space="preserve">Long Term Borrowings </t>
  </si>
  <si>
    <t xml:space="preserve">Deferred Tax Liabilities (Net) </t>
  </si>
  <si>
    <t>Other Long Term Liabilities</t>
  </si>
  <si>
    <t>Fixed Assets</t>
  </si>
  <si>
    <t>Trade Payables</t>
  </si>
  <si>
    <t>Other Current Liabilities</t>
  </si>
  <si>
    <t>Short Term Provisions</t>
  </si>
  <si>
    <t>Tangible Assets</t>
  </si>
  <si>
    <t>Intangible Assets</t>
  </si>
  <si>
    <t>Capital work-in-progress</t>
  </si>
  <si>
    <t>Non-current Investments</t>
  </si>
  <si>
    <t>Long Term Loans and Advances</t>
  </si>
  <si>
    <t>Other Non Current Assets</t>
  </si>
  <si>
    <t>Current Investments</t>
  </si>
  <si>
    <t>Inventories</t>
  </si>
  <si>
    <t>Trade Receivables</t>
  </si>
  <si>
    <t>Cash and Bank balances</t>
  </si>
  <si>
    <t>Short Term Loans and Advances</t>
  </si>
  <si>
    <t>Other Current Assets</t>
  </si>
  <si>
    <t>Revenue from sale of goods and services (Net of discounts)</t>
  </si>
  <si>
    <t>Less: Excise Duty</t>
  </si>
  <si>
    <t>Revenue from sale of goods and services (Net of discounts and excise duty)</t>
  </si>
  <si>
    <t>Other Operating Revenue</t>
  </si>
  <si>
    <t>Other Income</t>
  </si>
  <si>
    <t>TOTAL REVENUE</t>
  </si>
  <si>
    <t>Cost of Materials Consumed</t>
  </si>
  <si>
    <t>Purchases of Stock-in-Trade</t>
  </si>
  <si>
    <t>Changes in inventories of finished goods, work-in-progress and stock-in-trade</t>
  </si>
  <si>
    <t>Employee Benefits Expense</t>
  </si>
  <si>
    <t>Other Expenses</t>
  </si>
  <si>
    <t>EARNINGS BEFORE INTEREST, TAX, DEPRECIATION AND AMORTIZATION</t>
  </si>
  <si>
    <t>Depreciation and Amortisation Expense</t>
  </si>
  <si>
    <t>Finance Costs</t>
  </si>
  <si>
    <t>PROFIT BEFORE EXCEPTIONAL ITEMS AND TAX</t>
  </si>
  <si>
    <t>Exceptional Items</t>
  </si>
  <si>
    <t>Less: Tax Expenses</t>
  </si>
  <si>
    <t xml:space="preserve">      Current Tax</t>
  </si>
  <si>
    <t xml:space="preserve">      Excess/Short tax provision of earlier years</t>
  </si>
  <si>
    <t xml:space="preserve">      Deferred Tax (benefit)/expense</t>
  </si>
  <si>
    <t>Total Tax Expenses</t>
  </si>
  <si>
    <t>PROFIT AFTER TAX</t>
  </si>
  <si>
    <t>CURRENT ASSETS</t>
  </si>
  <si>
    <t>Total Non-current Assets</t>
  </si>
  <si>
    <t>Total Current Assets</t>
  </si>
  <si>
    <t>Total</t>
  </si>
  <si>
    <t xml:space="preserve">                                       </t>
  </si>
  <si>
    <t>FA+CA-CL</t>
  </si>
  <si>
    <t>EARNINGS BEFORE INTEREST and TAX</t>
  </si>
  <si>
    <t>Return on Equity (Post-tax)</t>
  </si>
  <si>
    <t>Return on Equity (Pre-tax)</t>
  </si>
  <si>
    <t xml:space="preserve">Return on Capital Employed </t>
  </si>
  <si>
    <t>Return on Total Assets</t>
  </si>
  <si>
    <t>Assets Turnover Ratio</t>
  </si>
  <si>
    <t>Fixed Asset Turnover Ratio</t>
  </si>
  <si>
    <t>Current Assets Turnover Ratio</t>
  </si>
  <si>
    <t>Inventory Turnover Ratio</t>
  </si>
  <si>
    <t>Receiveables Turnover Ratio</t>
  </si>
  <si>
    <t>Inventory Days</t>
  </si>
  <si>
    <t>Receivables Days</t>
  </si>
  <si>
    <t>Profit Margin</t>
  </si>
  <si>
    <t>Raw Materials to Sales</t>
  </si>
  <si>
    <t>Employee Cost to Sales</t>
  </si>
  <si>
    <t>Other Expenses to Sales</t>
  </si>
  <si>
    <t>Depreciation to Sales</t>
  </si>
  <si>
    <t>Finance Cost to Sales</t>
  </si>
  <si>
    <t>Cost of Debt</t>
  </si>
  <si>
    <t>Impact of Leverage</t>
  </si>
  <si>
    <t>Debt to Equity Ratio</t>
  </si>
  <si>
    <t>Impact of Tax Planning (Post-tax ROE - Pre-tax ROE*1-30%)</t>
  </si>
  <si>
    <t>Deferred Tax to Total Capital</t>
  </si>
  <si>
    <t>Risk Assessment</t>
  </si>
  <si>
    <t>Curent Ratio</t>
  </si>
  <si>
    <t>Quick Ratio</t>
  </si>
  <si>
    <t>DSCR</t>
  </si>
  <si>
    <t>Payable Days</t>
  </si>
  <si>
    <t>Long-term Debt to Total Capital</t>
  </si>
  <si>
    <t>Asian Paints</t>
  </si>
  <si>
    <t>Kansai Nerolac</t>
  </si>
  <si>
    <t>Impact of leverage</t>
  </si>
  <si>
    <t>Financial Leverage</t>
  </si>
  <si>
    <t xml:space="preserve">Asset Turnover Ratio </t>
  </si>
  <si>
    <t>Fixed Asset TO</t>
  </si>
  <si>
    <t>Current Asset TO</t>
  </si>
  <si>
    <t>Current Ratio</t>
  </si>
  <si>
    <t>Inventory TO</t>
  </si>
  <si>
    <t>Debtors TO</t>
  </si>
  <si>
    <t>SGA to Sales</t>
  </si>
  <si>
    <t xml:space="preserve">    Collection Days</t>
  </si>
  <si>
    <t xml:space="preserve">    Inventory Days</t>
  </si>
  <si>
    <t>Note:  Current Assets include only operating current assets (inventory, receivables, bank and cash excluding deposits and loans and advances)</t>
  </si>
  <si>
    <t>Z Score</t>
  </si>
  <si>
    <t>x2 = Retained Earnings/Total Assets</t>
  </si>
  <si>
    <t>ROE (Post-tax)</t>
  </si>
  <si>
    <t>ROE (Pre-tax)</t>
  </si>
  <si>
    <t>ROCE</t>
  </si>
  <si>
    <t>ROTA</t>
  </si>
  <si>
    <t>Employee Cost/Sales</t>
  </si>
  <si>
    <t>Raw Materials/Sales</t>
  </si>
  <si>
    <t>x3 = EBIT/Total Assets</t>
  </si>
  <si>
    <t>x4 = Equity/Total Debt</t>
  </si>
  <si>
    <t>x5 = Sales/Total Assets</t>
  </si>
  <si>
    <t>x1 = Working Capital/TA</t>
  </si>
  <si>
    <t>Financial Statement Analysis: Du pont Chart</t>
  </si>
  <si>
    <t>Short Term Borrowings</t>
  </si>
  <si>
    <t>TOTAL CAPITAL AND LIABILITIES</t>
  </si>
  <si>
    <t>Intangible Assets under development</t>
  </si>
  <si>
    <t xml:space="preserve">       Total Fixed Assets</t>
  </si>
  <si>
    <t>TOTAL CURRENT &amp; NON-CURRENT ASSETS</t>
  </si>
  <si>
    <t>Total Operating Revenue</t>
  </si>
  <si>
    <t>Not Applicable</t>
  </si>
  <si>
    <t>Update the highlighted cell values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</si>
</sst>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2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1" applyNumberFormat="1" applyFont="1"/>
    <xf numFmtId="4" fontId="5" fillId="0" borderId="0" xfId="0" applyNumberFormat="1" applyFont="1"/>
    <xf numFmtId="4" fontId="6" fillId="0" borderId="1" xfId="0" applyNumberFormat="1" applyFont="1" applyBorder="1"/>
    <xf numFmtId="2" fontId="5" fillId="0" borderId="0" xfId="0" applyNumberFormat="1" applyFont="1"/>
    <xf numFmtId="2" fontId="6" fillId="0" borderId="1" xfId="0" applyNumberFormat="1" applyFont="1" applyBorder="1"/>
    <xf numFmtId="2" fontId="6" fillId="0" borderId="0" xfId="0" applyNumberFormat="1" applyFont="1" applyBorder="1"/>
    <xf numFmtId="2" fontId="6" fillId="0" borderId="3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2" fontId="6" fillId="0" borderId="3" xfId="0" applyNumberFormat="1" applyFont="1" applyBorder="1"/>
    <xf numFmtId="2" fontId="6" fillId="0" borderId="0" xfId="0" applyNumberFormat="1" applyFont="1"/>
    <xf numFmtId="4" fontId="6" fillId="0" borderId="0" xfId="0" applyNumberFormat="1" applyFont="1"/>
    <xf numFmtId="4" fontId="6" fillId="0" borderId="3" xfId="0" applyNumberFormat="1" applyFont="1" applyBorder="1"/>
    <xf numFmtId="0" fontId="0" fillId="3" borderId="0" xfId="0" applyFill="1"/>
    <xf numFmtId="0" fontId="7" fillId="3" borderId="0" xfId="0" applyFont="1" applyFill="1"/>
    <xf numFmtId="0" fontId="7" fillId="0" borderId="0" xfId="0" applyFont="1" applyFill="1"/>
    <xf numFmtId="0" fontId="8" fillId="0" borderId="0" xfId="0" applyFont="1" applyFill="1"/>
    <xf numFmtId="0" fontId="9" fillId="0" borderId="4" xfId="0" applyFont="1" applyFill="1" applyBorder="1" applyAlignment="1">
      <alignment horizontal="center"/>
    </xf>
    <xf numFmtId="0" fontId="8" fillId="0" borderId="0" xfId="0" applyFont="1" applyFill="1" applyBorder="1"/>
    <xf numFmtId="10" fontId="8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164" fontId="8" fillId="0" borderId="0" xfId="1" applyNumberFormat="1" applyFont="1" applyFill="1" applyBorder="1"/>
    <xf numFmtId="2" fontId="8" fillId="0" borderId="0" xfId="0" applyNumberFormat="1" applyFont="1" applyFill="1"/>
    <xf numFmtId="164" fontId="9" fillId="0" borderId="5" xfId="1" applyNumberFormat="1" applyFont="1" applyFill="1" applyBorder="1" applyAlignment="1">
      <alignment horizontal="center"/>
    </xf>
    <xf numFmtId="164" fontId="9" fillId="0" borderId="4" xfId="1" applyNumberFormat="1" applyFont="1" applyFill="1" applyBorder="1" applyAlignment="1">
      <alignment horizontal="center"/>
    </xf>
    <xf numFmtId="2" fontId="9" fillId="0" borderId="7" xfId="0" applyNumberFormat="1" applyFont="1" applyFill="1" applyBorder="1"/>
    <xf numFmtId="2" fontId="9" fillId="0" borderId="0" xfId="0" applyNumberFormat="1" applyFont="1" applyFill="1" applyBorder="1"/>
    <xf numFmtId="2" fontId="9" fillId="0" borderId="8" xfId="0" applyNumberFormat="1" applyFont="1" applyFill="1" applyBorder="1"/>
    <xf numFmtId="2" fontId="9" fillId="0" borderId="9" xfId="0" applyNumberFormat="1" applyFont="1" applyFill="1" applyBorder="1"/>
    <xf numFmtId="10" fontId="9" fillId="0" borderId="10" xfId="1" applyNumberFormat="1" applyFont="1" applyFill="1" applyBorder="1" applyAlignment="1">
      <alignment horizontal="center"/>
    </xf>
    <xf numFmtId="2" fontId="9" fillId="0" borderId="12" xfId="0" applyNumberFormat="1" applyFont="1" applyFill="1" applyBorder="1" applyAlignment="1">
      <alignment horizontal="center"/>
    </xf>
    <xf numFmtId="165" fontId="8" fillId="0" borderId="0" xfId="0" applyNumberFormat="1" applyFont="1" applyFill="1"/>
    <xf numFmtId="165" fontId="8" fillId="0" borderId="13" xfId="0" applyNumberFormat="1" applyFont="1" applyFill="1" applyBorder="1"/>
    <xf numFmtId="164" fontId="9" fillId="0" borderId="12" xfId="1" applyNumberFormat="1" applyFont="1" applyFill="1" applyBorder="1" applyAlignment="1">
      <alignment horizontal="center"/>
    </xf>
    <xf numFmtId="2" fontId="9" fillId="0" borderId="14" xfId="0" applyNumberFormat="1" applyFont="1" applyFill="1" applyBorder="1"/>
    <xf numFmtId="0" fontId="8" fillId="0" borderId="2" xfId="0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Fill="1" applyBorder="1"/>
    <xf numFmtId="0" fontId="8" fillId="0" borderId="13" xfId="0" applyFont="1" applyFill="1" applyBorder="1"/>
    <xf numFmtId="2" fontId="9" fillId="0" borderId="14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8" fillId="0" borderId="7" xfId="0" applyFont="1" applyFill="1" applyBorder="1"/>
    <xf numFmtId="2" fontId="9" fillId="0" borderId="18" xfId="0" applyNumberFormat="1" applyFont="1" applyFill="1" applyBorder="1" applyAlignment="1">
      <alignment horizontal="center"/>
    </xf>
    <xf numFmtId="2" fontId="9" fillId="0" borderId="19" xfId="0" applyNumberFormat="1" applyFont="1" applyFill="1" applyBorder="1" applyAlignment="1">
      <alignment horizontal="center"/>
    </xf>
    <xf numFmtId="2" fontId="9" fillId="0" borderId="15" xfId="0" applyNumberFormat="1" applyFont="1" applyFill="1" applyBorder="1"/>
    <xf numFmtId="0" fontId="9" fillId="0" borderId="0" xfId="0" applyFont="1" applyFill="1" applyBorder="1"/>
    <xf numFmtId="0" fontId="8" fillId="0" borderId="20" xfId="0" applyFont="1" applyFill="1" applyBorder="1"/>
    <xf numFmtId="0" fontId="9" fillId="0" borderId="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0" fontId="8" fillId="3" borderId="0" xfId="0" applyFont="1" applyFill="1"/>
    <xf numFmtId="1" fontId="9" fillId="0" borderId="10" xfId="0" applyNumberFormat="1" applyFont="1" applyFill="1" applyBorder="1" applyAlignment="1">
      <alignment horizontal="center"/>
    </xf>
    <xf numFmtId="1" fontId="9" fillId="0" borderId="22" xfId="0" applyNumberFormat="1" applyFont="1" applyFill="1" applyBorder="1" applyAlignment="1">
      <alignment horizontal="center"/>
    </xf>
    <xf numFmtId="1" fontId="9" fillId="0" borderId="11" xfId="0" applyNumberFormat="1" applyFont="1" applyFill="1" applyBorder="1" applyAlignment="1">
      <alignment horizontal="center"/>
    </xf>
    <xf numFmtId="10" fontId="9" fillId="0" borderId="5" xfId="1" applyNumberFormat="1" applyFont="1" applyFill="1" applyBorder="1" applyAlignment="1">
      <alignment horizontal="center"/>
    </xf>
    <xf numFmtId="10" fontId="9" fillId="0" borderId="12" xfId="1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4" xfId="0" applyNumberFormat="1" applyFont="1" applyFill="1" applyBorder="1" applyAlignment="1">
      <alignment horizontal="center"/>
    </xf>
    <xf numFmtId="10" fontId="9" fillId="0" borderId="4" xfId="1" applyNumberFormat="1" applyFont="1" applyFill="1" applyBorder="1" applyAlignment="1">
      <alignment horizontal="center"/>
    </xf>
    <xf numFmtId="2" fontId="9" fillId="0" borderId="2" xfId="0" applyNumberFormat="1" applyFont="1" applyFill="1" applyBorder="1"/>
    <xf numFmtId="2" fontId="9" fillId="0" borderId="23" xfId="0" applyNumberFormat="1" applyFont="1" applyFill="1" applyBorder="1"/>
    <xf numFmtId="1" fontId="9" fillId="0" borderId="5" xfId="0" applyNumberFormat="1" applyFont="1" applyFill="1" applyBorder="1" applyAlignment="1">
      <alignment horizontal="center"/>
    </xf>
    <xf numFmtId="1" fontId="9" fillId="0" borderId="4" xfId="0" applyNumberFormat="1" applyFont="1" applyFill="1" applyBorder="1" applyAlignment="1">
      <alignment horizontal="center"/>
    </xf>
    <xf numFmtId="164" fontId="9" fillId="0" borderId="22" xfId="1" applyNumberFormat="1" applyFont="1" applyFill="1" applyBorder="1" applyAlignment="1">
      <alignment horizontal="center"/>
    </xf>
    <xf numFmtId="164" fontId="9" fillId="0" borderId="20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Alignment="1">
      <alignment vertical="center"/>
    </xf>
    <xf numFmtId="0" fontId="9" fillId="0" borderId="24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4" xfId="0" applyFill="1" applyBorder="1" applyAlignment="1">
      <alignment horizontal="center"/>
    </xf>
    <xf numFmtId="2" fontId="0" fillId="0" borderId="24" xfId="0" applyNumberFormat="1" applyBorder="1" applyAlignment="1">
      <alignment horizontal="right" indent="1"/>
    </xf>
    <xf numFmtId="2" fontId="0" fillId="3" borderId="24" xfId="0" applyNumberFormat="1" applyFill="1" applyBorder="1" applyAlignment="1">
      <alignment horizontal="right" indent="2"/>
    </xf>
    <xf numFmtId="2" fontId="0" fillId="0" borderId="24" xfId="0" applyNumberFormat="1" applyBorder="1" applyAlignment="1">
      <alignment horizontal="right" indent="2"/>
    </xf>
    <xf numFmtId="0" fontId="3" fillId="0" borderId="0" xfId="0" applyFont="1" applyAlignment="1">
      <alignment horizontal="left"/>
    </xf>
    <xf numFmtId="164" fontId="0" fillId="0" borderId="0" xfId="1" applyNumberFormat="1" applyFont="1"/>
    <xf numFmtId="2" fontId="0" fillId="2" borderId="0" xfId="0" applyNumberFormat="1" applyFill="1"/>
    <xf numFmtId="0" fontId="0" fillId="2" borderId="0" xfId="0" applyFill="1"/>
    <xf numFmtId="10" fontId="0" fillId="2" borderId="0" xfId="1" applyNumberFormat="1" applyFont="1" applyFill="1"/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65" fontId="9" fillId="0" borderId="5" xfId="0" applyNumberFormat="1" applyFont="1" applyFill="1" applyBorder="1" applyAlignment="1">
      <alignment horizontal="center"/>
    </xf>
    <xf numFmtId="165" fontId="9" fillId="0" borderId="6" xfId="0" applyNumberFormat="1" applyFont="1" applyFill="1" applyBorder="1" applyAlignment="1">
      <alignment horizontal="center"/>
    </xf>
    <xf numFmtId="9" fontId="9" fillId="0" borderId="5" xfId="1" applyFont="1" applyFill="1" applyBorder="1" applyAlignment="1">
      <alignment horizontal="center"/>
    </xf>
    <xf numFmtId="9" fontId="9" fillId="0" borderId="6" xfId="1" applyFont="1" applyFill="1" applyBorder="1" applyAlignment="1">
      <alignment horizontal="center"/>
    </xf>
    <xf numFmtId="0" fontId="9" fillId="0" borderId="5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left"/>
    </xf>
    <xf numFmtId="0" fontId="2" fillId="4" borderId="0" xfId="0" applyFont="1" applyFill="1"/>
    <xf numFmtId="0" fontId="5" fillId="4" borderId="0" xfId="0" applyFont="1" applyFill="1"/>
    <xf numFmtId="4" fontId="5" fillId="4" borderId="0" xfId="0" applyNumberFormat="1" applyFont="1" applyFill="1"/>
    <xf numFmtId="2" fontId="5" fillId="4" borderId="0" xfId="0" applyNumberFormat="1" applyFont="1" applyFill="1"/>
    <xf numFmtId="2" fontId="5" fillId="4" borderId="0" xfId="0" applyNumberFormat="1" applyFont="1" applyFill="1" applyBorder="1"/>
    <xf numFmtId="0" fontId="5" fillId="4" borderId="2" xfId="0" applyFont="1" applyFill="1" applyBorder="1"/>
    <xf numFmtId="0" fontId="0" fillId="4" borderId="0" xfId="0" applyFill="1"/>
    <xf numFmtId="0" fontId="1" fillId="4" borderId="0" xfId="0" applyFont="1" applyFill="1" applyAlignment="1">
      <alignment horizontal="center"/>
    </xf>
    <xf numFmtId="2" fontId="5" fillId="4" borderId="0" xfId="0" applyNumberFormat="1" applyFont="1" applyFill="1" applyAlignment="1">
      <alignment horizontal="right"/>
    </xf>
    <xf numFmtId="2" fontId="5" fillId="4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zoomScale="140" zoomScaleNormal="14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9" sqref="A9"/>
    </sheetView>
  </sheetViews>
  <sheetFormatPr defaultRowHeight="12.75" x14ac:dyDescent="0.2"/>
  <cols>
    <col min="1" max="1" width="54.85546875" customWidth="1"/>
    <col min="2" max="2" width="14.42578125" customWidth="1"/>
    <col min="3" max="3" width="15.7109375" customWidth="1"/>
    <col min="4" max="4" width="6.42578125" customWidth="1"/>
    <col min="5" max="5" width="6.85546875" customWidth="1"/>
  </cols>
  <sheetData>
    <row r="1" spans="1:6" x14ac:dyDescent="0.2">
      <c r="B1" s="104" t="s">
        <v>79</v>
      </c>
      <c r="C1" s="104" t="s">
        <v>80</v>
      </c>
    </row>
    <row r="2" spans="1:6" ht="18" x14ac:dyDescent="0.25">
      <c r="A2" s="97" t="s">
        <v>0</v>
      </c>
      <c r="B2" s="98">
        <v>95.92</v>
      </c>
      <c r="C2" s="98">
        <v>53.89</v>
      </c>
    </row>
    <row r="3" spans="1:6" ht="18" x14ac:dyDescent="0.25">
      <c r="A3" s="97" t="s">
        <v>1</v>
      </c>
      <c r="B3" s="99">
        <v>4134.34</v>
      </c>
      <c r="C3" s="99">
        <v>1542.93</v>
      </c>
      <c r="E3" s="103"/>
      <c r="F3" t="s">
        <v>113</v>
      </c>
    </row>
    <row r="4" spans="1:6" ht="18" x14ac:dyDescent="0.25">
      <c r="A4" s="1"/>
      <c r="B4" s="11">
        <f>B2+B3</f>
        <v>4230.26</v>
      </c>
      <c r="C4" s="11">
        <f>C2+C3</f>
        <v>1596.8200000000002</v>
      </c>
    </row>
    <row r="5" spans="1:6" ht="18" x14ac:dyDescent="0.25">
      <c r="A5" s="1"/>
      <c r="B5" s="5"/>
      <c r="C5" s="5"/>
    </row>
    <row r="6" spans="1:6" ht="18" x14ac:dyDescent="0.25">
      <c r="A6" s="97" t="s">
        <v>3</v>
      </c>
      <c r="B6" s="100">
        <v>32.090000000000003</v>
      </c>
      <c r="C6" s="100">
        <v>41.5</v>
      </c>
    </row>
    <row r="7" spans="1:6" ht="18" x14ac:dyDescent="0.25">
      <c r="A7" s="97" t="s">
        <v>4</v>
      </c>
      <c r="B7" s="100">
        <v>167.78</v>
      </c>
      <c r="C7" s="100">
        <v>75.150000000000006</v>
      </c>
    </row>
    <row r="8" spans="1:6" ht="18" x14ac:dyDescent="0.25">
      <c r="A8" s="97" t="s">
        <v>5</v>
      </c>
      <c r="B8" s="105">
        <v>0</v>
      </c>
      <c r="C8" s="100">
        <v>0</v>
      </c>
    </row>
    <row r="9" spans="1:6" ht="18" x14ac:dyDescent="0.25">
      <c r="A9" s="97" t="s">
        <v>2</v>
      </c>
      <c r="B9" s="100">
        <v>85.25</v>
      </c>
      <c r="C9" s="100">
        <v>25.49</v>
      </c>
    </row>
    <row r="10" spans="1:6" ht="18" x14ac:dyDescent="0.25">
      <c r="A10" s="1"/>
      <c r="B10" s="13">
        <f>SUM(B6:B9)</f>
        <v>285.12</v>
      </c>
      <c r="C10" s="13">
        <f>SUM(C6:C9)</f>
        <v>142.14000000000001</v>
      </c>
    </row>
    <row r="11" spans="1:6" ht="18" x14ac:dyDescent="0.25">
      <c r="A11" s="1"/>
      <c r="B11" s="12"/>
      <c r="C11" s="12"/>
    </row>
    <row r="12" spans="1:6" ht="18" x14ac:dyDescent="0.25">
      <c r="A12" s="97" t="s">
        <v>106</v>
      </c>
      <c r="B12" s="100">
        <v>0</v>
      </c>
      <c r="C12" s="100">
        <v>0</v>
      </c>
    </row>
    <row r="13" spans="1:6" ht="18" x14ac:dyDescent="0.25">
      <c r="A13" s="97" t="s">
        <v>7</v>
      </c>
      <c r="B13" s="100">
        <v>1313.08</v>
      </c>
      <c r="C13" s="100">
        <v>327.17</v>
      </c>
    </row>
    <row r="14" spans="1:6" ht="18" x14ac:dyDescent="0.25">
      <c r="A14" s="97" t="s">
        <v>8</v>
      </c>
      <c r="B14" s="100">
        <v>832.71</v>
      </c>
      <c r="C14" s="100">
        <v>180.63</v>
      </c>
    </row>
    <row r="15" spans="1:6" ht="18" x14ac:dyDescent="0.25">
      <c r="A15" s="97" t="s">
        <v>9</v>
      </c>
      <c r="B15" s="100">
        <v>612.03</v>
      </c>
      <c r="C15" s="100">
        <v>96.6</v>
      </c>
    </row>
    <row r="16" spans="1:6" ht="18" x14ac:dyDescent="0.25">
      <c r="A16" s="1"/>
      <c r="B16" s="13">
        <f>SUM(B12:B15)</f>
        <v>2757.8199999999997</v>
      </c>
      <c r="C16" s="13">
        <f>SUM(C12:C15)</f>
        <v>604.4</v>
      </c>
    </row>
    <row r="17" spans="1:3" ht="18" x14ac:dyDescent="0.25">
      <c r="A17" s="1"/>
      <c r="B17" s="14"/>
      <c r="C17" s="14"/>
    </row>
    <row r="18" spans="1:3" ht="18.75" thickBot="1" x14ac:dyDescent="0.3">
      <c r="A18" s="3" t="s">
        <v>107</v>
      </c>
      <c r="B18" s="15">
        <f>B4+B10+B16</f>
        <v>7273.2</v>
      </c>
      <c r="C18" s="15">
        <f>C4+C10+C16</f>
        <v>2343.36</v>
      </c>
    </row>
    <row r="19" spans="1:3" ht="18.75" thickTop="1" x14ac:dyDescent="0.25">
      <c r="A19" s="1"/>
      <c r="B19" s="14"/>
      <c r="C19" s="14"/>
    </row>
    <row r="20" spans="1:3" ht="18" x14ac:dyDescent="0.25">
      <c r="A20" s="1" t="s">
        <v>6</v>
      </c>
      <c r="B20" s="12"/>
      <c r="C20" s="12"/>
    </row>
    <row r="21" spans="1:3" ht="18" x14ac:dyDescent="0.25">
      <c r="A21" s="97" t="s">
        <v>10</v>
      </c>
      <c r="B21" s="100">
        <v>1886.42</v>
      </c>
      <c r="C21" s="100">
        <v>902.56</v>
      </c>
    </row>
    <row r="22" spans="1:3" ht="18" x14ac:dyDescent="0.25">
      <c r="A22" s="97" t="s">
        <v>11</v>
      </c>
      <c r="B22" s="100">
        <v>79.069999999999993</v>
      </c>
      <c r="C22" s="100">
        <v>2.44</v>
      </c>
    </row>
    <row r="23" spans="1:3" ht="18" x14ac:dyDescent="0.25">
      <c r="A23" s="97" t="s">
        <v>12</v>
      </c>
      <c r="B23" s="101">
        <v>139.54</v>
      </c>
      <c r="C23" s="101">
        <v>43.94</v>
      </c>
    </row>
    <row r="24" spans="1:3" ht="18" x14ac:dyDescent="0.25">
      <c r="A24" s="97" t="s">
        <v>108</v>
      </c>
      <c r="B24" s="106">
        <v>0</v>
      </c>
      <c r="C24" s="106">
        <v>0</v>
      </c>
    </row>
    <row r="25" spans="1:3" ht="18" x14ac:dyDescent="0.25">
      <c r="A25" s="1" t="s">
        <v>109</v>
      </c>
      <c r="B25" s="16">
        <f>SUM(B21:B24)</f>
        <v>2105.0300000000002</v>
      </c>
      <c r="C25" s="16">
        <f>SUM(C21:C24)</f>
        <v>948.94</v>
      </c>
    </row>
    <row r="26" spans="1:3" ht="18" x14ac:dyDescent="0.25">
      <c r="A26" s="97" t="s">
        <v>13</v>
      </c>
      <c r="B26" s="100">
        <v>775.72</v>
      </c>
      <c r="C26" s="100">
        <v>33.1</v>
      </c>
    </row>
    <row r="27" spans="1:3" ht="18" x14ac:dyDescent="0.25">
      <c r="A27" s="97" t="s">
        <v>14</v>
      </c>
      <c r="B27" s="100">
        <v>209.54</v>
      </c>
      <c r="C27" s="100">
        <v>66.739999999999995</v>
      </c>
    </row>
    <row r="28" spans="1:3" ht="18" x14ac:dyDescent="0.25">
      <c r="A28" s="97" t="s">
        <v>15</v>
      </c>
      <c r="B28" s="100">
        <v>13.64</v>
      </c>
      <c r="C28" s="100">
        <v>0</v>
      </c>
    </row>
    <row r="29" spans="1:3" ht="18" x14ac:dyDescent="0.25">
      <c r="A29" s="2" t="s">
        <v>45</v>
      </c>
      <c r="B29" s="13">
        <f>SUM(B25:B28)</f>
        <v>3103.93</v>
      </c>
      <c r="C29" s="13">
        <f>SUM(C25:C28)</f>
        <v>1048.78</v>
      </c>
    </row>
    <row r="30" spans="1:3" ht="18" x14ac:dyDescent="0.25">
      <c r="A30" s="1"/>
      <c r="B30" s="12"/>
      <c r="C30" s="12"/>
    </row>
    <row r="31" spans="1:3" ht="18" x14ac:dyDescent="0.25">
      <c r="A31" s="2" t="s">
        <v>44</v>
      </c>
      <c r="B31" s="12"/>
      <c r="C31" s="12"/>
    </row>
    <row r="32" spans="1:3" ht="18" x14ac:dyDescent="0.25">
      <c r="A32" s="97" t="s">
        <v>16</v>
      </c>
      <c r="B32" s="100">
        <v>1118.06</v>
      </c>
      <c r="C32" s="100">
        <v>182.48</v>
      </c>
    </row>
    <row r="33" spans="1:3" ht="18" x14ac:dyDescent="0.25">
      <c r="A33" s="97" t="s">
        <v>17</v>
      </c>
      <c r="B33" s="100">
        <v>1802.18</v>
      </c>
      <c r="C33" s="100">
        <v>541.66999999999996</v>
      </c>
    </row>
    <row r="34" spans="1:3" ht="18" x14ac:dyDescent="0.25">
      <c r="A34" s="97" t="s">
        <v>18</v>
      </c>
      <c r="B34" s="100">
        <v>728.87</v>
      </c>
      <c r="C34" s="100">
        <v>496.34</v>
      </c>
    </row>
    <row r="35" spans="1:3" ht="18" x14ac:dyDescent="0.25">
      <c r="A35" s="97" t="s">
        <v>19</v>
      </c>
      <c r="B35" s="100">
        <v>61.81</v>
      </c>
      <c r="C35" s="100">
        <v>34.049999999999997</v>
      </c>
    </row>
    <row r="36" spans="1:3" ht="18" x14ac:dyDescent="0.25">
      <c r="A36" s="97" t="s">
        <v>20</v>
      </c>
      <c r="B36" s="100">
        <v>205.43</v>
      </c>
      <c r="C36" s="100">
        <v>19.97</v>
      </c>
    </row>
    <row r="37" spans="1:3" ht="18" x14ac:dyDescent="0.25">
      <c r="A37" s="97" t="s">
        <v>21</v>
      </c>
      <c r="B37" s="100">
        <v>252.92</v>
      </c>
      <c r="C37" s="100">
        <v>20.07</v>
      </c>
    </row>
    <row r="38" spans="1:3" ht="18" x14ac:dyDescent="0.25">
      <c r="A38" s="2" t="s">
        <v>46</v>
      </c>
      <c r="B38" s="13">
        <f>SUM(B32:B37)</f>
        <v>4169.2699999999995</v>
      </c>
      <c r="C38" s="13">
        <f>SUM(C32:C37)</f>
        <v>1294.58</v>
      </c>
    </row>
    <row r="39" spans="1:3" ht="18" x14ac:dyDescent="0.25">
      <c r="A39" s="1"/>
      <c r="B39" s="5"/>
      <c r="C39" s="5"/>
    </row>
    <row r="40" spans="1:3" s="4" customFormat="1" ht="18.75" thickBot="1" x14ac:dyDescent="0.3">
      <c r="A40" s="84" t="s">
        <v>110</v>
      </c>
      <c r="B40" s="17">
        <f>B29+B38</f>
        <v>7273.1999999999989</v>
      </c>
      <c r="C40" s="17">
        <f>C29+C38</f>
        <v>2343.3599999999997</v>
      </c>
    </row>
    <row r="41" spans="1:3" ht="18.75" thickTop="1" x14ac:dyDescent="0.25">
      <c r="A41" s="1" t="s">
        <v>49</v>
      </c>
      <c r="B41" s="18">
        <f>B40-B16</f>
        <v>4515.3799999999992</v>
      </c>
      <c r="C41" s="18">
        <f>C40-C16</f>
        <v>1738.9599999999996</v>
      </c>
    </row>
    <row r="42" spans="1:3" ht="18" x14ac:dyDescent="0.25">
      <c r="A42" s="1"/>
      <c r="B42" s="5"/>
      <c r="C42" s="5"/>
    </row>
    <row r="43" spans="1:3" ht="18" x14ac:dyDescent="0.25">
      <c r="A43" s="97" t="s">
        <v>22</v>
      </c>
      <c r="B43" s="99">
        <v>12878.8</v>
      </c>
      <c r="C43" s="99">
        <v>3989.91</v>
      </c>
    </row>
    <row r="44" spans="1:3" ht="18" x14ac:dyDescent="0.25">
      <c r="A44" s="97" t="s">
        <v>23</v>
      </c>
      <c r="B44" s="99">
        <v>1393.13</v>
      </c>
      <c r="C44" s="99">
        <v>457.5</v>
      </c>
    </row>
    <row r="45" spans="1:3" ht="18" x14ac:dyDescent="0.25">
      <c r="A45" s="97" t="s">
        <v>24</v>
      </c>
      <c r="B45" s="99">
        <f>B43-B44</f>
        <v>11485.669999999998</v>
      </c>
      <c r="C45" s="99">
        <f>C43-C44</f>
        <v>3532.41</v>
      </c>
    </row>
    <row r="46" spans="1:3" ht="18" x14ac:dyDescent="0.25">
      <c r="A46" s="97" t="s">
        <v>25</v>
      </c>
      <c r="B46" s="98">
        <v>163.16</v>
      </c>
      <c r="C46" s="98">
        <v>16.649999999999999</v>
      </c>
    </row>
    <row r="47" spans="1:3" ht="18" x14ac:dyDescent="0.25">
      <c r="A47" s="97" t="s">
        <v>111</v>
      </c>
      <c r="B47" s="99">
        <f>B45+B46</f>
        <v>11648.829999999998</v>
      </c>
      <c r="C47" s="99">
        <f>C45+C46</f>
        <v>3549.06</v>
      </c>
    </row>
    <row r="48" spans="1:3" ht="18" x14ac:dyDescent="0.25">
      <c r="A48" s="97" t="s">
        <v>26</v>
      </c>
      <c r="B48" s="98">
        <v>186.82</v>
      </c>
      <c r="C48" s="98">
        <v>21.79</v>
      </c>
    </row>
    <row r="49" spans="1:3" ht="18" x14ac:dyDescent="0.25">
      <c r="A49" s="2" t="s">
        <v>27</v>
      </c>
      <c r="B49" s="11">
        <f>B47+B48</f>
        <v>11835.649999999998</v>
      </c>
      <c r="C49" s="11">
        <f>C47+C48</f>
        <v>3570.85</v>
      </c>
    </row>
    <row r="50" spans="1:3" ht="18" x14ac:dyDescent="0.25">
      <c r="A50" s="1"/>
      <c r="B50" s="5"/>
      <c r="C50" s="5"/>
    </row>
    <row r="51" spans="1:3" ht="18" x14ac:dyDescent="0.25">
      <c r="A51" s="97" t="s">
        <v>28</v>
      </c>
      <c r="B51" s="99">
        <v>6191.72</v>
      </c>
      <c r="C51" s="99">
        <v>2145.7600000000002</v>
      </c>
    </row>
    <row r="52" spans="1:3" ht="18" x14ac:dyDescent="0.25">
      <c r="A52" s="97" t="s">
        <v>29</v>
      </c>
      <c r="B52" s="98">
        <v>380.56</v>
      </c>
      <c r="C52" s="98">
        <v>156.65</v>
      </c>
    </row>
    <row r="53" spans="1:3" ht="18" x14ac:dyDescent="0.25">
      <c r="A53" s="97" t="s">
        <v>30</v>
      </c>
      <c r="B53" s="98">
        <v>-132.43</v>
      </c>
      <c r="C53" s="98">
        <v>62.03</v>
      </c>
    </row>
    <row r="54" spans="1:3" ht="18" x14ac:dyDescent="0.25">
      <c r="A54" s="97" t="s">
        <v>31</v>
      </c>
      <c r="B54" s="98">
        <v>606.94000000000005</v>
      </c>
      <c r="C54" s="98">
        <v>143.30000000000001</v>
      </c>
    </row>
    <row r="55" spans="1:3" ht="18" x14ac:dyDescent="0.25">
      <c r="A55" s="97" t="s">
        <v>32</v>
      </c>
      <c r="B55" s="99">
        <v>2591.52</v>
      </c>
      <c r="C55" s="99">
        <v>596.5</v>
      </c>
    </row>
    <row r="56" spans="1:3" ht="18" x14ac:dyDescent="0.25">
      <c r="A56" s="3" t="s">
        <v>47</v>
      </c>
      <c r="B56" s="11">
        <f>SUM(B51:B55)</f>
        <v>9638.3100000000013</v>
      </c>
      <c r="C56" s="11">
        <f>SUM(C51:C55)</f>
        <v>3104.2400000000007</v>
      </c>
    </row>
    <row r="57" spans="1:3" ht="18" x14ac:dyDescent="0.25">
      <c r="A57" s="1"/>
      <c r="B57" s="5"/>
      <c r="C57" s="5"/>
    </row>
    <row r="58" spans="1:3" ht="18" x14ac:dyDescent="0.25">
      <c r="A58" s="1" t="s">
        <v>33</v>
      </c>
      <c r="B58" s="10">
        <f>B49-B56</f>
        <v>2197.3399999999965</v>
      </c>
      <c r="C58" s="10">
        <f>C49-C56</f>
        <v>466.60999999999922</v>
      </c>
    </row>
    <row r="59" spans="1:3" ht="18" x14ac:dyDescent="0.25">
      <c r="A59" s="97" t="s">
        <v>34</v>
      </c>
      <c r="B59" s="102">
        <v>223.11</v>
      </c>
      <c r="C59" s="102">
        <v>67.69</v>
      </c>
    </row>
    <row r="60" spans="1:3" ht="18" x14ac:dyDescent="0.25">
      <c r="A60" s="1" t="s">
        <v>50</v>
      </c>
      <c r="B60" s="10">
        <f>B58-B59</f>
        <v>1974.2299999999964</v>
      </c>
      <c r="C60" s="10">
        <f>C58-C59</f>
        <v>398.91999999999922</v>
      </c>
    </row>
    <row r="61" spans="1:3" ht="18" x14ac:dyDescent="0.25">
      <c r="A61" s="97" t="s">
        <v>35</v>
      </c>
      <c r="B61" s="102">
        <v>27.13</v>
      </c>
      <c r="C61" s="102">
        <v>0.02</v>
      </c>
    </row>
    <row r="62" spans="1:3" ht="18" x14ac:dyDescent="0.25">
      <c r="A62" s="2" t="s">
        <v>36</v>
      </c>
      <c r="B62" s="19">
        <f>B58-B59-B61</f>
        <v>1947.0999999999963</v>
      </c>
      <c r="C62" s="19">
        <f>C58-C59-C61</f>
        <v>398.89999999999924</v>
      </c>
    </row>
    <row r="63" spans="1:3" ht="18" x14ac:dyDescent="0.25">
      <c r="A63" s="97" t="s">
        <v>37</v>
      </c>
      <c r="B63" s="102">
        <v>13.53</v>
      </c>
      <c r="C63" s="102">
        <v>0</v>
      </c>
    </row>
    <row r="64" spans="1:3" s="4" customFormat="1" ht="18" x14ac:dyDescent="0.25">
      <c r="A64" s="2" t="s">
        <v>48</v>
      </c>
      <c r="B64" s="19">
        <f>B62-B63</f>
        <v>1933.5699999999963</v>
      </c>
      <c r="C64" s="19">
        <f>C62-C63</f>
        <v>398.89999999999924</v>
      </c>
    </row>
    <row r="65" spans="1:3" ht="18" x14ac:dyDescent="0.25">
      <c r="A65" s="1" t="s">
        <v>38</v>
      </c>
      <c r="B65" s="5"/>
      <c r="C65" s="5"/>
    </row>
    <row r="66" spans="1:3" ht="18" x14ac:dyDescent="0.25">
      <c r="A66" s="97" t="s">
        <v>39</v>
      </c>
      <c r="B66" s="98">
        <v>616.41999999999996</v>
      </c>
      <c r="C66" s="98">
        <v>116.73</v>
      </c>
    </row>
    <row r="67" spans="1:3" ht="18" x14ac:dyDescent="0.25">
      <c r="A67" s="97" t="s">
        <v>40</v>
      </c>
      <c r="B67" s="98">
        <v>-0.96</v>
      </c>
      <c r="C67" s="98">
        <v>0</v>
      </c>
    </row>
    <row r="68" spans="1:3" ht="18" x14ac:dyDescent="0.25">
      <c r="A68" s="97" t="s">
        <v>41</v>
      </c>
      <c r="B68" s="98">
        <v>-9.2899999999999991</v>
      </c>
      <c r="C68" s="98">
        <v>10.5</v>
      </c>
    </row>
    <row r="69" spans="1:3" ht="18" x14ac:dyDescent="0.25">
      <c r="A69" s="1" t="s">
        <v>42</v>
      </c>
      <c r="B69" s="5">
        <v>606.16999999999996</v>
      </c>
      <c r="C69" s="5">
        <f>SUM(C66:C68)</f>
        <v>127.23</v>
      </c>
    </row>
    <row r="70" spans="1:3" ht="18.75" thickBot="1" x14ac:dyDescent="0.3">
      <c r="A70" s="2" t="s">
        <v>43</v>
      </c>
      <c r="B70" s="20">
        <f>B64-B69</f>
        <v>1327.3999999999965</v>
      </c>
      <c r="C70" s="20">
        <f>C64-C69</f>
        <v>271.66999999999922</v>
      </c>
    </row>
    <row r="71" spans="1:3" ht="15.75" thickTop="1" x14ac:dyDescent="0.2">
      <c r="A71" s="1"/>
      <c r="B71" s="1"/>
      <c r="C71" s="1"/>
    </row>
    <row r="72" spans="1:3" ht="18" x14ac:dyDescent="0.25">
      <c r="A72" s="1"/>
      <c r="B72" s="5"/>
      <c r="C72" s="5"/>
    </row>
    <row r="73" spans="1:3" ht="15" x14ac:dyDescent="0.2">
      <c r="A73" s="1"/>
      <c r="B73" s="1"/>
      <c r="C73" s="1"/>
    </row>
    <row r="76" spans="1:3" x14ac:dyDescent="0.2">
      <c r="A76" t="s">
        <v>51</v>
      </c>
      <c r="B76" s="7">
        <f>B70/B4</f>
        <v>0.31378685943653495</v>
      </c>
      <c r="C76" s="7">
        <f>C70/C4</f>
        <v>0.17013188712566174</v>
      </c>
    </row>
    <row r="77" spans="1:3" x14ac:dyDescent="0.2">
      <c r="A77" t="s">
        <v>52</v>
      </c>
      <c r="B77" s="7">
        <f>B62/B4</f>
        <v>0.46027903722229746</v>
      </c>
      <c r="C77" s="7">
        <f>C62/C4</f>
        <v>0.24980899537831389</v>
      </c>
    </row>
    <row r="78" spans="1:3" x14ac:dyDescent="0.2">
      <c r="A78" t="s">
        <v>53</v>
      </c>
      <c r="B78" s="7">
        <f>B60/(B40-B16)</f>
        <v>0.43722344520283934</v>
      </c>
      <c r="C78" s="7">
        <f>C60/(C40-C16)</f>
        <v>0.22940148134517144</v>
      </c>
    </row>
    <row r="79" spans="1:3" x14ac:dyDescent="0.2">
      <c r="A79" t="s">
        <v>54</v>
      </c>
      <c r="B79" s="7">
        <f>B60/B40</f>
        <v>0.27143898146620427</v>
      </c>
      <c r="C79" s="7">
        <f>C60/C40</f>
        <v>0.17023419363648748</v>
      </c>
    </row>
    <row r="80" spans="1:3" x14ac:dyDescent="0.2">
      <c r="A80" t="s">
        <v>55</v>
      </c>
      <c r="B80" s="6">
        <f>B49/B40</f>
        <v>1.627296100753451</v>
      </c>
      <c r="C80" s="6">
        <f>C49/C40</f>
        <v>1.5238162296872868</v>
      </c>
    </row>
    <row r="81" spans="1:3" x14ac:dyDescent="0.2">
      <c r="A81" t="s">
        <v>56</v>
      </c>
      <c r="B81" s="6">
        <f>(B45+B46)/(B21+B22)</f>
        <v>5.9266798610015812</v>
      </c>
      <c r="C81" s="6">
        <f>(C45+C46)/(C21+C22)</f>
        <v>3.9216132596685083</v>
      </c>
    </row>
    <row r="82" spans="1:3" x14ac:dyDescent="0.2">
      <c r="A82" t="s">
        <v>57</v>
      </c>
      <c r="B82" s="6">
        <f>(B45+B46)/(B33+B34)</f>
        <v>4.6023705576736917</v>
      </c>
      <c r="C82" s="6">
        <f>(C45+C46)/(C33+C34)</f>
        <v>3.4191000086704366</v>
      </c>
    </row>
    <row r="83" spans="1:3" x14ac:dyDescent="0.2">
      <c r="A83" t="s">
        <v>58</v>
      </c>
      <c r="B83" s="6">
        <f>(B51+B52+B53+B54+B55)/B33</f>
        <v>5.3481394755240883</v>
      </c>
      <c r="C83" s="6">
        <f>(C51+C52+C53+C54+C55)/C33</f>
        <v>5.7308693484963182</v>
      </c>
    </row>
    <row r="84" spans="1:3" x14ac:dyDescent="0.2">
      <c r="A84" t="s">
        <v>59</v>
      </c>
      <c r="B84" s="6">
        <f>B45/B34</f>
        <v>15.758187331074126</v>
      </c>
      <c r="C84" s="6">
        <f>C45/C34</f>
        <v>7.1169158238304391</v>
      </c>
    </row>
    <row r="85" spans="1:3" x14ac:dyDescent="0.2">
      <c r="A85" t="s">
        <v>60</v>
      </c>
      <c r="B85" s="8">
        <f>365/B83</f>
        <v>68.248033109538909</v>
      </c>
      <c r="C85" s="8">
        <f>365/C83</f>
        <v>63.690162487436524</v>
      </c>
    </row>
    <row r="86" spans="1:3" x14ac:dyDescent="0.2">
      <c r="A86" t="s">
        <v>61</v>
      </c>
      <c r="B86" s="8">
        <f>365/B84</f>
        <v>23.162562567094479</v>
      </c>
      <c r="C86" s="8">
        <f>365/C84</f>
        <v>51.286260654906989</v>
      </c>
    </row>
    <row r="87" spans="1:3" x14ac:dyDescent="0.2">
      <c r="A87" t="s">
        <v>62</v>
      </c>
      <c r="B87" s="7">
        <f>B60/B49</f>
        <v>0.16680368209604007</v>
      </c>
      <c r="C87" s="7">
        <f>C60/C49</f>
        <v>0.11171569794306656</v>
      </c>
    </row>
    <row r="88" spans="1:3" x14ac:dyDescent="0.2">
      <c r="A88" t="s">
        <v>63</v>
      </c>
      <c r="B88" s="7">
        <f>B51/B45</f>
        <v>0.53908217805317415</v>
      </c>
      <c r="C88" s="7">
        <f>C51/C45</f>
        <v>0.60744930514860973</v>
      </c>
    </row>
    <row r="89" spans="1:3" x14ac:dyDescent="0.2">
      <c r="A89" t="s">
        <v>64</v>
      </c>
      <c r="B89" s="7">
        <f>B54/B45</f>
        <v>5.2843238574676106E-2</v>
      </c>
      <c r="C89" s="7">
        <f>C54/C45</f>
        <v>4.0567204826166846E-2</v>
      </c>
    </row>
    <row r="90" spans="1:3" x14ac:dyDescent="0.2">
      <c r="A90" t="s">
        <v>65</v>
      </c>
      <c r="B90" s="7">
        <f>B55/B45</f>
        <v>0.22563072071546547</v>
      </c>
      <c r="C90" s="7">
        <f>C55/C45</f>
        <v>0.16886488261555144</v>
      </c>
    </row>
    <row r="91" spans="1:3" x14ac:dyDescent="0.2">
      <c r="A91" t="s">
        <v>66</v>
      </c>
      <c r="B91" s="7">
        <f>B59/B45</f>
        <v>1.942507489767685E-2</v>
      </c>
      <c r="C91" s="7">
        <f>C59/C45</f>
        <v>1.9162554743079086E-2</v>
      </c>
    </row>
    <row r="92" spans="1:3" x14ac:dyDescent="0.2">
      <c r="A92" t="s">
        <v>67</v>
      </c>
      <c r="B92" s="7">
        <f>B61/B45</f>
        <v>2.362073784115337E-3</v>
      </c>
      <c r="C92" s="7">
        <f>C61/C45</f>
        <v>5.6618569192137946E-6</v>
      </c>
    </row>
    <row r="93" spans="1:3" x14ac:dyDescent="0.2">
      <c r="A93" t="s">
        <v>68</v>
      </c>
      <c r="B93" s="7">
        <f>B61/B10</f>
        <v>9.515291806958473E-2</v>
      </c>
      <c r="C93" s="88">
        <f>C61/C10</f>
        <v>1.4070634585619811E-4</v>
      </c>
    </row>
    <row r="94" spans="1:3" x14ac:dyDescent="0.2">
      <c r="A94" t="s">
        <v>70</v>
      </c>
      <c r="B94" s="9">
        <f>B10/B4</f>
        <v>6.7400112522634545E-2</v>
      </c>
      <c r="C94" s="9">
        <f>C10/C4</f>
        <v>8.9014416152102302E-2</v>
      </c>
    </row>
    <row r="95" spans="1:3" x14ac:dyDescent="0.2">
      <c r="A95" t="s">
        <v>69</v>
      </c>
      <c r="B95" s="7">
        <f>(B78-B93)*(B10/B4)</f>
        <v>2.3055592019458272E-2</v>
      </c>
      <c r="C95" s="7">
        <f>(C78-C93)*(C10/C4)</f>
        <v>2.0407514033142539E-2</v>
      </c>
    </row>
    <row r="96" spans="1:3" x14ac:dyDescent="0.2">
      <c r="A96" t="s">
        <v>71</v>
      </c>
      <c r="B96" s="7">
        <f>((B64-B66)/B4)-(B77*0.7)</f>
        <v>-1.0831485535168217E-2</v>
      </c>
      <c r="C96" s="7">
        <f>((C64-C66)/C4)-(C77*0.7)</f>
        <v>1.8411593041167962E-3</v>
      </c>
    </row>
    <row r="97" spans="1:3" x14ac:dyDescent="0.2">
      <c r="A97" t="s">
        <v>72</v>
      </c>
      <c r="B97" s="7">
        <f>B7/B18</f>
        <v>2.3068250563713359E-2</v>
      </c>
      <c r="C97" s="7">
        <f>C7/C18</f>
        <v>3.2069336337566569E-2</v>
      </c>
    </row>
    <row r="98" spans="1:3" x14ac:dyDescent="0.2">
      <c r="A98" t="s">
        <v>73</v>
      </c>
    </row>
    <row r="99" spans="1:3" x14ac:dyDescent="0.2">
      <c r="A99" t="s">
        <v>74</v>
      </c>
      <c r="B99" s="6">
        <f>B38/B16</f>
        <v>1.5117991747104598</v>
      </c>
      <c r="C99" s="6">
        <f>C38/C16</f>
        <v>2.1419258769027132</v>
      </c>
    </row>
    <row r="100" spans="1:3" x14ac:dyDescent="0.2">
      <c r="A100" t="s">
        <v>75</v>
      </c>
      <c r="B100" s="6">
        <f>(B38-B33)/B16</f>
        <v>0.85831925216294014</v>
      </c>
      <c r="C100" s="6">
        <f>(C38-C33)/C16</f>
        <v>1.2457147584381205</v>
      </c>
    </row>
    <row r="101" spans="1:3" x14ac:dyDescent="0.2">
      <c r="A101" t="s">
        <v>77</v>
      </c>
      <c r="B101" s="8">
        <f>B13/(B51/365)</f>
        <v>77.405664338826682</v>
      </c>
      <c r="C101" s="8">
        <f>C13/(C51/365)</f>
        <v>55.652565990604721</v>
      </c>
    </row>
    <row r="102" spans="1:3" x14ac:dyDescent="0.2">
      <c r="A102" t="s">
        <v>76</v>
      </c>
      <c r="B102" s="6">
        <f>B60/B61</f>
        <v>72.769259122742227</v>
      </c>
      <c r="C102" s="86">
        <f>C60/C61</f>
        <v>19945.99999999996</v>
      </c>
    </row>
    <row r="103" spans="1:3" x14ac:dyDescent="0.2">
      <c r="A103" t="s">
        <v>78</v>
      </c>
      <c r="B103" s="85">
        <f>B10/B18</f>
        <v>3.9201451905626135E-2</v>
      </c>
      <c r="C103" s="85">
        <f>C10/C18</f>
        <v>6.0656493240475215E-2</v>
      </c>
    </row>
    <row r="105" spans="1:3" x14ac:dyDescent="0.2">
      <c r="A105" s="87" t="s">
        <v>112</v>
      </c>
    </row>
  </sheetData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tabSelected="1" workbookViewId="0">
      <selection activeCell="O6" sqref="O6"/>
    </sheetView>
  </sheetViews>
  <sheetFormatPr defaultRowHeight="12.75" x14ac:dyDescent="0.2"/>
  <cols>
    <col min="2" max="2" width="10" customWidth="1"/>
    <col min="3" max="3" width="10.7109375" customWidth="1"/>
    <col min="4" max="4" width="10.42578125" customWidth="1"/>
    <col min="5" max="5" width="14" customWidth="1"/>
    <col min="6" max="6" width="15.85546875" customWidth="1"/>
    <col min="7" max="7" width="12" style="21" customWidth="1"/>
    <col min="8" max="8" width="13.42578125" customWidth="1"/>
    <col min="9" max="9" width="14.85546875" bestFit="1" customWidth="1"/>
    <col min="10" max="10" width="11.5703125" bestFit="1" customWidth="1"/>
    <col min="11" max="11" width="13.7109375" bestFit="1" customWidth="1"/>
  </cols>
  <sheetData>
    <row r="1" spans="2:10" ht="20.25" x14ac:dyDescent="0.3">
      <c r="B1" s="21"/>
      <c r="C1" s="22" t="s">
        <v>105</v>
      </c>
      <c r="D1" s="21"/>
      <c r="F1" s="21"/>
      <c r="H1" s="21"/>
      <c r="I1" s="21"/>
    </row>
    <row r="2" spans="2:10" ht="21" thickBot="1" x14ac:dyDescent="0.35">
      <c r="B2" s="23"/>
      <c r="C2" s="24"/>
      <c r="D2" s="24"/>
      <c r="E2" s="23"/>
      <c r="F2" s="24"/>
      <c r="G2" s="24"/>
      <c r="H2" s="24"/>
      <c r="I2" s="24"/>
    </row>
    <row r="3" spans="2:10" ht="13.5" thickBot="1" x14ac:dyDescent="0.25">
      <c r="B3" s="24"/>
      <c r="C3" s="24"/>
      <c r="D3" s="24"/>
      <c r="E3" s="25" t="str">
        <f>'Asian Paints &amp; Kansai'!B1</f>
        <v>Asian Paints</v>
      </c>
      <c r="F3" s="25" t="str">
        <f>'Asian Paints &amp; Kansai'!C1</f>
        <v>Kansai Nerolac</v>
      </c>
      <c r="G3" s="24"/>
      <c r="H3" s="24"/>
      <c r="I3" s="24"/>
    </row>
    <row r="4" spans="2:10" ht="13.5" thickBot="1" x14ac:dyDescent="0.25">
      <c r="B4" s="24"/>
      <c r="C4" s="24"/>
      <c r="D4" s="24"/>
      <c r="E4" s="89" t="s">
        <v>95</v>
      </c>
      <c r="F4" s="90"/>
      <c r="G4" s="24"/>
      <c r="H4" s="24"/>
      <c r="I4" s="24"/>
    </row>
    <row r="5" spans="2:10" ht="13.5" thickBot="1" x14ac:dyDescent="0.25">
      <c r="B5" s="26"/>
      <c r="C5" s="27"/>
      <c r="D5" s="26"/>
      <c r="E5" s="42">
        <f>'Asian Paints &amp; Kansai'!B76</f>
        <v>0.31378685943653495</v>
      </c>
      <c r="F5" s="74">
        <f>'Asian Paints &amp; Kansai'!C76</f>
        <v>0.17013188712566174</v>
      </c>
      <c r="G5" s="29"/>
      <c r="H5" s="27"/>
      <c r="I5" s="30"/>
      <c r="J5" s="30"/>
    </row>
    <row r="6" spans="2:10" ht="13.5" thickBot="1" x14ac:dyDescent="0.25">
      <c r="B6" s="26"/>
      <c r="C6" s="27"/>
      <c r="D6" s="26"/>
      <c r="E6" s="75"/>
      <c r="F6" s="28"/>
      <c r="G6" s="29"/>
      <c r="H6" s="27"/>
      <c r="I6" s="30"/>
      <c r="J6" s="30"/>
    </row>
    <row r="7" spans="2:10" ht="13.5" thickBot="1" x14ac:dyDescent="0.25">
      <c r="B7" s="24"/>
      <c r="C7" s="24"/>
      <c r="D7" s="24"/>
      <c r="E7" s="89" t="s">
        <v>96</v>
      </c>
      <c r="F7" s="90"/>
      <c r="G7" s="24"/>
      <c r="H7" s="24"/>
      <c r="I7" s="24"/>
    </row>
    <row r="8" spans="2:10" ht="13.5" thickBot="1" x14ac:dyDescent="0.25">
      <c r="B8" s="24"/>
      <c r="C8" s="24"/>
      <c r="D8" s="31"/>
      <c r="E8" s="65">
        <f>'Asian Paints &amp; Kansai'!B77</f>
        <v>0.46027903722229746</v>
      </c>
      <c r="F8" s="69">
        <f>'Asian Paints &amp; Kansai'!C77</f>
        <v>0.24980899537831389</v>
      </c>
      <c r="G8" s="31"/>
      <c r="H8" s="24"/>
      <c r="I8" s="24"/>
    </row>
    <row r="9" spans="2:10" ht="13.5" thickBot="1" x14ac:dyDescent="0.25">
      <c r="B9" s="24"/>
      <c r="C9" s="24"/>
      <c r="D9" s="24"/>
      <c r="E9" s="34"/>
      <c r="F9" s="35"/>
      <c r="G9" s="24"/>
      <c r="H9" s="24"/>
      <c r="I9" s="24"/>
    </row>
    <row r="10" spans="2:10" ht="13.5" thickBot="1" x14ac:dyDescent="0.25">
      <c r="B10" s="24"/>
      <c r="C10" s="89" t="s">
        <v>81</v>
      </c>
      <c r="D10" s="90"/>
      <c r="E10" s="36"/>
      <c r="F10" s="37"/>
      <c r="G10" s="89" t="s">
        <v>82</v>
      </c>
      <c r="H10" s="90"/>
      <c r="I10" s="24"/>
    </row>
    <row r="11" spans="2:10" ht="13.5" thickBot="1" x14ac:dyDescent="0.25">
      <c r="B11" s="24"/>
      <c r="C11" s="38">
        <f>'Asian Paints &amp; Kansai'!B95</f>
        <v>2.3055592019458272E-2</v>
      </c>
      <c r="D11" s="69">
        <f>'Asian Paints &amp; Kansai'!C95</f>
        <v>2.0407514033142539E-2</v>
      </c>
      <c r="E11" s="34"/>
      <c r="F11" s="35"/>
      <c r="G11" s="67">
        <f>'Asian Paints &amp; Kansai'!B94</f>
        <v>6.7400112522634545E-2</v>
      </c>
      <c r="H11" s="68">
        <f>'Asian Paints &amp; Kansai'!C94</f>
        <v>8.9014416152102302E-2</v>
      </c>
      <c r="I11" s="24"/>
    </row>
    <row r="12" spans="2:10" ht="13.5" thickBot="1" x14ac:dyDescent="0.25">
      <c r="B12" s="24"/>
      <c r="C12" s="24"/>
      <c r="D12" s="24"/>
      <c r="E12" s="40"/>
      <c r="F12" s="41"/>
      <c r="G12" s="24"/>
      <c r="H12" s="24"/>
      <c r="I12" s="24"/>
    </row>
    <row r="13" spans="2:10" ht="13.5" thickBot="1" x14ac:dyDescent="0.25">
      <c r="B13" s="24"/>
      <c r="C13" s="24"/>
      <c r="D13" s="24"/>
      <c r="E13" s="91" t="s">
        <v>97</v>
      </c>
      <c r="F13" s="92"/>
      <c r="G13" s="24"/>
      <c r="H13" s="89" t="s">
        <v>68</v>
      </c>
      <c r="I13" s="90"/>
    </row>
    <row r="14" spans="2:10" ht="13.5" thickBot="1" x14ac:dyDescent="0.25">
      <c r="B14" s="24"/>
      <c r="C14" s="24"/>
      <c r="D14" s="24"/>
      <c r="E14" s="65">
        <f>'Asian Paints &amp; Kansai'!B78</f>
        <v>0.43722344520283934</v>
      </c>
      <c r="F14" s="69">
        <f>'Asian Paints &amp; Kansai'!C78</f>
        <v>0.22940148134517144</v>
      </c>
      <c r="G14" s="24"/>
      <c r="H14" s="65">
        <f>'Asian Paints &amp; Kansai'!B93</f>
        <v>9.515291806958473E-2</v>
      </c>
      <c r="I14" s="69">
        <f>'Asian Paints &amp; Kansai'!C93</f>
        <v>1.4070634585619811E-4</v>
      </c>
    </row>
    <row r="15" spans="2:10" ht="13.5" thickBot="1" x14ac:dyDescent="0.25">
      <c r="B15" s="24"/>
      <c r="C15" s="24"/>
      <c r="D15" s="24"/>
      <c r="E15" s="34"/>
      <c r="F15" s="35"/>
      <c r="G15" s="26"/>
      <c r="H15" s="26"/>
      <c r="I15" s="24"/>
    </row>
    <row r="16" spans="2:10" ht="13.5" thickBot="1" x14ac:dyDescent="0.25">
      <c r="B16" s="24"/>
      <c r="C16" s="24"/>
      <c r="D16" s="24"/>
      <c r="E16" s="91" t="s">
        <v>98</v>
      </c>
      <c r="F16" s="92"/>
      <c r="G16" s="26"/>
      <c r="H16" s="26"/>
      <c r="I16" s="24"/>
    </row>
    <row r="17" spans="2:9" ht="13.5" thickBot="1" x14ac:dyDescent="0.25">
      <c r="B17" s="24"/>
      <c r="C17" s="24"/>
      <c r="D17" s="24"/>
      <c r="E17" s="66">
        <f>'Asian Paints &amp; Kansai'!B79</f>
        <v>0.27143898146620427</v>
      </c>
      <c r="F17" s="69">
        <f>'Asian Paints &amp; Kansai'!C79</f>
        <v>0.17023419363648748</v>
      </c>
      <c r="G17" s="26"/>
      <c r="H17" s="26"/>
      <c r="I17" s="24"/>
    </row>
    <row r="18" spans="2:9" x14ac:dyDescent="0.2">
      <c r="B18" s="24"/>
      <c r="C18" s="24"/>
      <c r="D18" s="24"/>
      <c r="E18" s="71"/>
      <c r="F18" s="70"/>
      <c r="G18" s="44"/>
      <c r="H18" s="44"/>
      <c r="I18" s="24"/>
    </row>
    <row r="19" spans="2:9" ht="13.5" thickBot="1" x14ac:dyDescent="0.25">
      <c r="B19" s="24"/>
      <c r="C19" s="45"/>
      <c r="D19" s="46"/>
      <c r="E19" s="47"/>
      <c r="F19" s="24"/>
      <c r="G19" s="24"/>
      <c r="H19" s="24"/>
      <c r="I19" s="48"/>
    </row>
    <row r="20" spans="2:9" ht="13.5" thickBot="1" x14ac:dyDescent="0.25">
      <c r="B20" s="24"/>
      <c r="C20" s="95" t="s">
        <v>83</v>
      </c>
      <c r="D20" s="96"/>
      <c r="E20" s="26"/>
      <c r="F20" s="24"/>
      <c r="G20" s="24"/>
      <c r="H20" s="89" t="s">
        <v>62</v>
      </c>
      <c r="I20" s="90"/>
    </row>
    <row r="21" spans="2:9" ht="13.5" thickBot="1" x14ac:dyDescent="0.25">
      <c r="B21" s="24"/>
      <c r="C21" s="39">
        <f>'Asian Paints &amp; Kansai'!B80</f>
        <v>1.627296100753451</v>
      </c>
      <c r="D21" s="68">
        <f>'Asian Paints &amp; Kansai'!C80</f>
        <v>1.5238162296872868</v>
      </c>
      <c r="E21" s="24"/>
      <c r="F21" s="24"/>
      <c r="G21" s="24"/>
      <c r="H21" s="42">
        <f>'Asian Paints &amp; Kansai'!B87</f>
        <v>0.16680368209604007</v>
      </c>
      <c r="I21" s="33">
        <f>'Asian Paints &amp; Kansai'!C87</f>
        <v>0.11171569794306656</v>
      </c>
    </row>
    <row r="22" spans="2:9" x14ac:dyDescent="0.2">
      <c r="B22" s="24"/>
      <c r="C22" s="49"/>
      <c r="D22" s="50"/>
      <c r="E22" s="24"/>
      <c r="F22" s="24"/>
      <c r="G22" s="24"/>
      <c r="H22" s="43"/>
      <c r="I22" s="35"/>
    </row>
    <row r="23" spans="2:9" ht="13.5" thickBot="1" x14ac:dyDescent="0.25">
      <c r="B23" s="51"/>
      <c r="C23" s="52"/>
      <c r="D23" s="53"/>
      <c r="E23" s="46"/>
      <c r="F23" s="48"/>
      <c r="G23" s="26"/>
      <c r="H23" s="54"/>
      <c r="I23" s="35"/>
    </row>
    <row r="24" spans="2:9" ht="13.5" thickBot="1" x14ac:dyDescent="0.25">
      <c r="B24" s="89" t="s">
        <v>84</v>
      </c>
      <c r="C24" s="90"/>
      <c r="D24" s="26"/>
      <c r="E24" s="89" t="s">
        <v>85</v>
      </c>
      <c r="F24" s="90"/>
      <c r="G24" s="55"/>
      <c r="H24" s="89" t="s">
        <v>100</v>
      </c>
      <c r="I24" s="90"/>
    </row>
    <row r="25" spans="2:9" ht="13.5" thickBot="1" x14ac:dyDescent="0.25">
      <c r="B25" s="39">
        <f>'Asian Paints &amp; Kansai'!B81</f>
        <v>5.9266798610015812</v>
      </c>
      <c r="C25" s="68">
        <f>'Asian Paints &amp; Kansai'!C81</f>
        <v>3.9216132596685083</v>
      </c>
      <c r="D25" s="24"/>
      <c r="E25" s="67">
        <f>'Asian Paints &amp; Kansai'!B82</f>
        <v>4.6023705576736917</v>
      </c>
      <c r="F25" s="68">
        <f>'Asian Paints &amp; Kansai'!C82</f>
        <v>3.4191000086704366</v>
      </c>
      <c r="G25" s="35"/>
      <c r="H25" s="42">
        <f>'Asian Paints &amp; Kansai'!B88</f>
        <v>0.53908217805317415</v>
      </c>
      <c r="I25" s="33">
        <f>'Asian Paints &amp; Kansai'!C88</f>
        <v>0.60744930514860973</v>
      </c>
    </row>
    <row r="26" spans="2:9" ht="13.5" thickBot="1" x14ac:dyDescent="0.25">
      <c r="B26" s="24"/>
      <c r="C26" s="24"/>
      <c r="D26" s="24"/>
      <c r="E26" s="56"/>
      <c r="F26" s="24"/>
      <c r="G26" s="24"/>
      <c r="H26" s="56"/>
      <c r="I26" s="24"/>
    </row>
    <row r="27" spans="2:9" ht="13.5" thickBot="1" x14ac:dyDescent="0.25">
      <c r="B27" s="89" t="s">
        <v>86</v>
      </c>
      <c r="C27" s="90"/>
      <c r="D27" s="24"/>
      <c r="E27" s="89" t="s">
        <v>87</v>
      </c>
      <c r="F27" s="90"/>
      <c r="G27" s="57"/>
      <c r="H27" s="89" t="s">
        <v>99</v>
      </c>
      <c r="I27" s="90"/>
    </row>
    <row r="28" spans="2:9" ht="13.5" thickBot="1" x14ac:dyDescent="0.25">
      <c r="B28" s="39">
        <f>'Asian Paints &amp; Kansai'!B99</f>
        <v>1.5117991747104598</v>
      </c>
      <c r="C28" s="68">
        <f>'Asian Paints &amp; Kansai'!C99</f>
        <v>2.1419258769027132</v>
      </c>
      <c r="D28" s="24"/>
      <c r="E28" s="67">
        <f>'Asian Paints &amp; Kansai'!B83</f>
        <v>5.3481394755240883</v>
      </c>
      <c r="F28" s="68">
        <f>'Asian Paints &amp; Kansai'!C83</f>
        <v>5.7308693484963182</v>
      </c>
      <c r="G28" s="35"/>
      <c r="H28" s="42">
        <f>'Asian Paints &amp; Kansai'!B89</f>
        <v>5.2843238574676106E-2</v>
      </c>
      <c r="I28" s="33">
        <f>'Asian Paints &amp; Kansai'!C89</f>
        <v>4.0567204826166846E-2</v>
      </c>
    </row>
    <row r="29" spans="2:9" ht="13.5" thickBot="1" x14ac:dyDescent="0.25">
      <c r="B29" s="24"/>
      <c r="C29" s="24"/>
      <c r="D29" s="24"/>
      <c r="E29" s="56"/>
      <c r="F29" s="24"/>
      <c r="G29" s="26"/>
      <c r="H29" s="56"/>
      <c r="I29" s="58"/>
    </row>
    <row r="30" spans="2:9" ht="13.5" thickBot="1" x14ac:dyDescent="0.25">
      <c r="B30" s="89" t="s">
        <v>76</v>
      </c>
      <c r="C30" s="90"/>
      <c r="D30" s="24"/>
      <c r="E30" s="89" t="s">
        <v>88</v>
      </c>
      <c r="F30" s="90"/>
      <c r="G30" s="59"/>
      <c r="H30" s="93" t="s">
        <v>89</v>
      </c>
      <c r="I30" s="94"/>
    </row>
    <row r="31" spans="2:9" ht="13.5" thickBot="1" x14ac:dyDescent="0.25">
      <c r="B31" s="39">
        <f>'Asian Paints &amp; Kansai'!B102</f>
        <v>72.769259122742227</v>
      </c>
      <c r="C31" s="68">
        <f>'Asian Paints &amp; Kansai'!C102</f>
        <v>19945.99999999996</v>
      </c>
      <c r="D31" s="24"/>
      <c r="E31" s="39">
        <f>'Asian Paints &amp; Kansai'!B84</f>
        <v>15.758187331074126</v>
      </c>
      <c r="F31" s="68">
        <f>'Asian Paints &amp; Kansai'!C84</f>
        <v>7.1169158238304391</v>
      </c>
      <c r="G31" s="60"/>
      <c r="H31" s="42">
        <f>'Asian Paints &amp; Kansai'!B90</f>
        <v>0.22563072071546547</v>
      </c>
      <c r="I31" s="33">
        <f>'Asian Paints &amp; Kansai'!C90</f>
        <v>0.16886488261555144</v>
      </c>
    </row>
    <row r="32" spans="2:9" ht="13.5" thickBot="1" x14ac:dyDescent="0.25">
      <c r="B32" s="61"/>
      <c r="C32" s="61"/>
      <c r="D32" s="61"/>
      <c r="E32" s="61"/>
      <c r="F32" s="61"/>
      <c r="G32" s="61"/>
      <c r="H32" s="61"/>
      <c r="I32" s="61"/>
    </row>
    <row r="33" spans="2:11" ht="13.5" thickBot="1" x14ac:dyDescent="0.25">
      <c r="B33" s="89" t="s">
        <v>77</v>
      </c>
      <c r="C33" s="90"/>
      <c r="D33" s="21"/>
      <c r="E33" s="89" t="s">
        <v>90</v>
      </c>
      <c r="F33" s="90"/>
      <c r="H33" s="93" t="s">
        <v>66</v>
      </c>
      <c r="I33" s="94"/>
    </row>
    <row r="34" spans="2:11" ht="13.5" thickBot="1" x14ac:dyDescent="0.25">
      <c r="B34" s="72">
        <f>'Asian Paints &amp; Kansai'!B101</f>
        <v>77.405664338826682</v>
      </c>
      <c r="C34" s="73">
        <f>'Asian Paints &amp; Kansai'!C101</f>
        <v>55.652565990604721</v>
      </c>
      <c r="D34" s="21"/>
      <c r="E34" s="62">
        <f>365/E31</f>
        <v>23.162562567094479</v>
      </c>
      <c r="F34" s="63">
        <f>365/F31</f>
        <v>51.286260654906989</v>
      </c>
      <c r="H34" s="32">
        <f>'Asian Paints &amp; Kansai'!B91</f>
        <v>1.942507489767685E-2</v>
      </c>
      <c r="I34" s="33">
        <f>'Asian Paints &amp; Kansai'!C91</f>
        <v>1.9162554743079086E-2</v>
      </c>
    </row>
    <row r="35" spans="2:11" ht="13.5" thickBot="1" x14ac:dyDescent="0.25"/>
    <row r="36" spans="2:11" ht="13.5" thickBot="1" x14ac:dyDescent="0.25">
      <c r="E36" s="89" t="s">
        <v>91</v>
      </c>
      <c r="F36" s="90"/>
      <c r="H36" s="93" t="s">
        <v>67</v>
      </c>
      <c r="I36" s="94"/>
    </row>
    <row r="37" spans="2:11" ht="13.5" thickBot="1" x14ac:dyDescent="0.25">
      <c r="E37" s="62">
        <f>365/E28</f>
        <v>68.248033109538909</v>
      </c>
      <c r="F37" s="64">
        <f>365/F28</f>
        <v>63.690162487436524</v>
      </c>
      <c r="H37" s="32">
        <f>'Asian Paints &amp; Kansai'!B92</f>
        <v>2.362073784115337E-3</v>
      </c>
      <c r="I37" s="33">
        <f>'Asian Paints &amp; Kansai'!C92</f>
        <v>5.6618569192137946E-6</v>
      </c>
    </row>
    <row r="39" spans="2:11" x14ac:dyDescent="0.2">
      <c r="B39" t="s">
        <v>92</v>
      </c>
    </row>
    <row r="41" spans="2:11" x14ac:dyDescent="0.2">
      <c r="G41" s="80"/>
      <c r="H41" s="78" t="str">
        <f>E3</f>
        <v>Asian Paints</v>
      </c>
      <c r="I41" s="78" t="str">
        <f>F3</f>
        <v>Kansai Nerolac</v>
      </c>
      <c r="J41" s="79" t="str">
        <f>H41</f>
        <v>Asian Paints</v>
      </c>
      <c r="K41" s="79" t="str">
        <f>I41</f>
        <v>Kansai Nerolac</v>
      </c>
    </row>
    <row r="42" spans="2:11" x14ac:dyDescent="0.2">
      <c r="B42" t="s">
        <v>93</v>
      </c>
      <c r="C42" s="76" t="s">
        <v>104</v>
      </c>
      <c r="G42" s="82">
        <v>1.2</v>
      </c>
      <c r="H42" s="82">
        <f>('Asian Paints &amp; Kansai'!B38-'Asian Paints &amp; Kansai'!B16)/'Asian Paints &amp; Kansai'!B40</f>
        <v>0.19406176098553593</v>
      </c>
      <c r="I42" s="82">
        <f>('Asian Paints &amp; Kansai'!C38-'Asian Paints &amp; Kansai'!C16)/'Asian Paints &amp; Kansai'!C40</f>
        <v>0.29452580909463338</v>
      </c>
      <c r="J42" s="81">
        <f>G42*H42</f>
        <v>0.23287411318264312</v>
      </c>
      <c r="K42" s="81">
        <f>G42*I42</f>
        <v>0.35343097091356007</v>
      </c>
    </row>
    <row r="43" spans="2:11" ht="15.75" x14ac:dyDescent="0.2">
      <c r="C43" s="77" t="s">
        <v>94</v>
      </c>
      <c r="D43" s="1"/>
      <c r="E43" s="1"/>
      <c r="G43" s="82">
        <v>1.4</v>
      </c>
      <c r="H43" s="82">
        <f>'Asian Paints &amp; Kansai'!B3/'Asian Paints &amp; Kansai'!B40</f>
        <v>0.56843480173788719</v>
      </c>
      <c r="I43" s="82">
        <f>'Asian Paints &amp; Kansai'!C3/'Asian Paints &amp; Kansai'!C40</f>
        <v>0.65842636214666128</v>
      </c>
      <c r="J43" s="81">
        <f t="shared" ref="J43:J46" si="0">G43*H43</f>
        <v>0.79580872243304202</v>
      </c>
      <c r="K43" s="81">
        <f t="shared" ref="K43:K46" si="1">G43*I43</f>
        <v>0.92179690700532568</v>
      </c>
    </row>
    <row r="44" spans="2:11" ht="15.75" x14ac:dyDescent="0.2">
      <c r="C44" s="77" t="s">
        <v>101</v>
      </c>
      <c r="D44" s="1"/>
      <c r="G44" s="82">
        <v>3.3</v>
      </c>
      <c r="H44" s="82">
        <f>'Asian Paints &amp; Kansai'!B60/'Asian Paints &amp; Kansai'!B40</f>
        <v>0.27143898146620427</v>
      </c>
      <c r="I44" s="82">
        <f>'Asian Paints &amp; Kansai'!C60/'Asian Paints &amp; Kansai'!C40</f>
        <v>0.17023419363648748</v>
      </c>
      <c r="J44" s="81">
        <f t="shared" si="0"/>
        <v>0.895748638838474</v>
      </c>
      <c r="K44" s="81">
        <f t="shared" si="1"/>
        <v>0.56177283900040864</v>
      </c>
    </row>
    <row r="45" spans="2:11" ht="15.75" x14ac:dyDescent="0.2">
      <c r="C45" s="77" t="s">
        <v>102</v>
      </c>
      <c r="D45" s="1"/>
      <c r="E45" s="1"/>
      <c r="G45" s="82">
        <v>0.6</v>
      </c>
      <c r="H45" s="82">
        <f>'Asian Paints &amp; Kansai'!B4/'Asian Paints &amp; Kansai'!B6</f>
        <v>131.82486755998752</v>
      </c>
      <c r="I45" s="82">
        <f>'Asian Paints &amp; Kansai'!C4/'Asian Paints &amp; Kansai'!C6</f>
        <v>38.477590361445785</v>
      </c>
      <c r="J45" s="81">
        <f t="shared" si="0"/>
        <v>79.094920535992514</v>
      </c>
      <c r="K45" s="81">
        <f t="shared" si="1"/>
        <v>23.086554216867469</v>
      </c>
    </row>
    <row r="46" spans="2:11" ht="15.75" x14ac:dyDescent="0.2">
      <c r="C46" s="77" t="s">
        <v>103</v>
      </c>
      <c r="D46" s="1"/>
      <c r="G46" s="82">
        <v>1</v>
      </c>
      <c r="H46" s="82">
        <f>'Asian Paints &amp; Kansai'!B45/'Asian Paints &amp; Kansai'!B40</f>
        <v>1.5791769784963978</v>
      </c>
      <c r="I46" s="82">
        <f>'Asian Paints &amp; Kansai'!C45/'Asian Paints &amp; Kansai'!C40</f>
        <v>1.5074124334289227</v>
      </c>
      <c r="J46" s="81">
        <f t="shared" si="0"/>
        <v>1.5791769784963978</v>
      </c>
      <c r="K46" s="81">
        <f t="shared" si="1"/>
        <v>1.5074124334289227</v>
      </c>
    </row>
    <row r="47" spans="2:11" x14ac:dyDescent="0.2">
      <c r="G47" s="82"/>
      <c r="H47" s="83"/>
      <c r="I47" s="83"/>
      <c r="J47" s="81">
        <f>SUM(J42:J46)</f>
        <v>82.598528988943059</v>
      </c>
      <c r="K47" s="81">
        <f>SUM(K42:K46)</f>
        <v>26.430967367215686</v>
      </c>
    </row>
  </sheetData>
  <mergeCells count="23">
    <mergeCell ref="H27:I27"/>
    <mergeCell ref="E7:F7"/>
    <mergeCell ref="C10:D10"/>
    <mergeCell ref="G10:H10"/>
    <mergeCell ref="E13:F13"/>
    <mergeCell ref="C20:D20"/>
    <mergeCell ref="H20:I20"/>
    <mergeCell ref="E4:F4"/>
    <mergeCell ref="E16:F16"/>
    <mergeCell ref="B33:C33"/>
    <mergeCell ref="H36:I36"/>
    <mergeCell ref="H13:I13"/>
    <mergeCell ref="B30:C30"/>
    <mergeCell ref="E30:F30"/>
    <mergeCell ref="H30:I30"/>
    <mergeCell ref="E33:F33"/>
    <mergeCell ref="H33:I33"/>
    <mergeCell ref="E36:F36"/>
    <mergeCell ref="B24:C24"/>
    <mergeCell ref="E24:F24"/>
    <mergeCell ref="H24:I24"/>
    <mergeCell ref="B27:C27"/>
    <mergeCell ref="E27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Asian Paints &amp; Kansai</vt:lpstr>
      <vt:lpstr>DuPont Chart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msn</dc:creator>
  <cp:lastModifiedBy>msn</cp:lastModifiedBy>
  <dcterms:created xsi:type="dcterms:W3CDTF">2015-06-11T15:22:14Z</dcterms:created>
  <dcterms:modified xsi:type="dcterms:W3CDTF">2015-10-05T14:03:43Z</dcterms:modified>
</cp:coreProperties>
</file>