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5600" windowHeight="7875" firstSheet="3" activeTab="9"/>
  </bookViews>
  <sheets>
    <sheet name="Sheet3" sheetId="9" r:id="rId1"/>
    <sheet name="TCS" sheetId="1" r:id="rId2"/>
    <sheet name="HCL" sheetId="2" r:id="rId3"/>
    <sheet name="Wipro" sheetId="3" r:id="rId4"/>
    <sheet name="Apollo Hospital" sheetId="4" r:id="rId5"/>
    <sheet name="Fortis Healthcare" sheetId="5" r:id="rId6"/>
    <sheet name="Cognizant Technology" sheetId="6" r:id="rId7"/>
    <sheet name="Sheet1" sheetId="7" r:id="rId8"/>
    <sheet name="Sheet2" sheetId="10" r:id="rId9"/>
    <sheet name="Sheet4" sheetId="11" r:id="rId10"/>
  </sheets>
  <calcPr calcId="145621"/>
</workbook>
</file>

<file path=xl/calcChain.xml><?xml version="1.0" encoding="utf-8"?>
<calcChain xmlns="http://schemas.openxmlformats.org/spreadsheetml/2006/main">
  <c r="I8" i="11" l="1"/>
  <c r="I5" i="11"/>
  <c r="I6" i="11"/>
  <c r="I7" i="11"/>
  <c r="I4" i="11"/>
  <c r="G9" i="11"/>
  <c r="H8" i="11"/>
  <c r="H5" i="11"/>
  <c r="H6" i="11"/>
  <c r="H7" i="11"/>
  <c r="H4" i="11"/>
  <c r="G8" i="11"/>
  <c r="E34" i="11"/>
  <c r="C34" i="11"/>
  <c r="E33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2" i="11"/>
  <c r="C3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C2" i="11"/>
  <c r="E1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13" i="11"/>
  <c r="D4" i="11"/>
  <c r="D5" i="11"/>
  <c r="D6" i="11"/>
  <c r="D7" i="11"/>
  <c r="D8" i="11"/>
  <c r="D9" i="11"/>
  <c r="D10" i="11"/>
  <c r="D11" i="11"/>
  <c r="D12" i="11"/>
  <c r="D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" i="11"/>
  <c r="B53" i="10"/>
  <c r="C53" i="10"/>
  <c r="C3" i="10"/>
  <c r="B4" i="10"/>
  <c r="C4" i="10" s="1"/>
  <c r="O48" i="1"/>
  <c r="O47" i="1"/>
  <c r="O46" i="1"/>
  <c r="P42" i="1"/>
  <c r="L35" i="1"/>
  <c r="M35" i="1"/>
  <c r="L34" i="1"/>
  <c r="M34" i="1"/>
  <c r="L33" i="1"/>
  <c r="M33" i="1"/>
  <c r="M32" i="1"/>
  <c r="L32" i="1"/>
  <c r="P45" i="1"/>
  <c r="O45" i="1"/>
  <c r="O44" i="1"/>
  <c r="O43" i="1"/>
  <c r="O42" i="1"/>
  <c r="C69" i="5"/>
  <c r="D69" i="5"/>
  <c r="E69" i="5"/>
  <c r="F69" i="5"/>
  <c r="G69" i="5"/>
  <c r="H69" i="5"/>
  <c r="I69" i="5"/>
  <c r="J69" i="5"/>
  <c r="C70" i="5"/>
  <c r="D70" i="5"/>
  <c r="E70" i="5"/>
  <c r="F70" i="5"/>
  <c r="G70" i="5"/>
  <c r="H70" i="5"/>
  <c r="I70" i="5"/>
  <c r="J70" i="5"/>
  <c r="J75" i="5" s="1"/>
  <c r="C71" i="5"/>
  <c r="D71" i="5"/>
  <c r="E71" i="5"/>
  <c r="F71" i="5"/>
  <c r="G71" i="5"/>
  <c r="H71" i="5"/>
  <c r="I71" i="5"/>
  <c r="J71" i="5"/>
  <c r="C72" i="5"/>
  <c r="D72" i="5"/>
  <c r="E72" i="5"/>
  <c r="F72" i="5"/>
  <c r="G72" i="5"/>
  <c r="H72" i="5"/>
  <c r="I72" i="5"/>
  <c r="J72" i="5"/>
  <c r="C73" i="5"/>
  <c r="D73" i="5"/>
  <c r="E73" i="5"/>
  <c r="F73" i="5"/>
  <c r="G73" i="5"/>
  <c r="H73" i="5"/>
  <c r="I73" i="5"/>
  <c r="J73" i="5"/>
  <c r="C75" i="5"/>
  <c r="D75" i="5"/>
  <c r="E75" i="5"/>
  <c r="F75" i="5"/>
  <c r="G75" i="5"/>
  <c r="H75" i="5"/>
  <c r="I75" i="5"/>
  <c r="B75" i="5"/>
  <c r="B73" i="5"/>
  <c r="B72" i="5"/>
  <c r="B71" i="5"/>
  <c r="B70" i="5"/>
  <c r="B69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C66" i="5"/>
  <c r="D66" i="5"/>
  <c r="E66" i="5"/>
  <c r="F66" i="5"/>
  <c r="G66" i="5"/>
  <c r="H66" i="5"/>
  <c r="I66" i="5"/>
  <c r="J66" i="5"/>
  <c r="C67" i="5"/>
  <c r="D67" i="5"/>
  <c r="E67" i="5"/>
  <c r="F67" i="5"/>
  <c r="G67" i="5"/>
  <c r="H67" i="5"/>
  <c r="I67" i="5"/>
  <c r="J67" i="5"/>
  <c r="C61" i="5"/>
  <c r="D61" i="5"/>
  <c r="E61" i="5"/>
  <c r="F61" i="5"/>
  <c r="G61" i="5"/>
  <c r="H61" i="5"/>
  <c r="I61" i="5"/>
  <c r="J61" i="5"/>
  <c r="B67" i="5"/>
  <c r="B66" i="5"/>
  <c r="B65" i="5"/>
  <c r="B64" i="5"/>
  <c r="B63" i="5"/>
  <c r="B61" i="5"/>
  <c r="I65" i="6"/>
  <c r="H65" i="6"/>
  <c r="D62" i="1"/>
  <c r="C62" i="1"/>
  <c r="B62" i="1"/>
  <c r="D61" i="1"/>
  <c r="C61" i="1"/>
  <c r="B61" i="1"/>
  <c r="C14" i="7"/>
  <c r="B14" i="7"/>
  <c r="F21" i="7"/>
  <c r="G20" i="7"/>
  <c r="F20" i="7"/>
  <c r="F22" i="7" s="1"/>
  <c r="G19" i="7"/>
  <c r="G21" i="7" s="1"/>
  <c r="F19" i="7"/>
  <c r="D53" i="7"/>
  <c r="C53" i="7"/>
  <c r="D48" i="7"/>
  <c r="D47" i="7"/>
  <c r="D51" i="7" s="1"/>
  <c r="D45" i="7"/>
  <c r="C51" i="7"/>
  <c r="C49" i="7"/>
  <c r="C52" i="7" s="1"/>
  <c r="C48" i="7"/>
  <c r="C45" i="7"/>
  <c r="B52" i="7"/>
  <c r="B51" i="7"/>
  <c r="B49" i="7"/>
  <c r="B45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B5" i="10" l="1"/>
  <c r="G22" i="7"/>
  <c r="D49" i="7"/>
  <c r="D52" i="7" s="1"/>
  <c r="C87" i="1"/>
  <c r="B87" i="1"/>
  <c r="B86" i="1"/>
  <c r="B85" i="1"/>
  <c r="B84" i="1"/>
  <c r="B82" i="1"/>
  <c r="C82" i="1"/>
  <c r="B6" i="10" l="1"/>
  <c r="C5" i="10"/>
  <c r="C78" i="1"/>
  <c r="C80" i="1"/>
  <c r="C81" i="1"/>
  <c r="B78" i="1"/>
  <c r="B79" i="1"/>
  <c r="B80" i="1"/>
  <c r="B81" i="1"/>
  <c r="A78" i="1"/>
  <c r="A79" i="1"/>
  <c r="A80" i="1"/>
  <c r="A81" i="1"/>
  <c r="A77" i="1"/>
  <c r="B7" i="10" l="1"/>
  <c r="C6" i="10"/>
  <c r="C93" i="1"/>
  <c r="D93" i="1"/>
  <c r="E93" i="1"/>
  <c r="F93" i="1"/>
  <c r="G93" i="1"/>
  <c r="H93" i="1"/>
  <c r="I93" i="1"/>
  <c r="J93" i="1"/>
  <c r="K93" i="1"/>
  <c r="B93" i="1"/>
  <c r="D60" i="1"/>
  <c r="C60" i="1"/>
  <c r="B60" i="1"/>
  <c r="D59" i="1"/>
  <c r="C59" i="1"/>
  <c r="B59" i="1"/>
  <c r="D58" i="1"/>
  <c r="C58" i="1"/>
  <c r="B58" i="1"/>
  <c r="D57" i="1"/>
  <c r="C57" i="1"/>
  <c r="B57" i="1"/>
  <c r="B8" i="10" l="1"/>
  <c r="C7" i="10"/>
  <c r="C33" i="7"/>
  <c r="B33" i="7"/>
  <c r="C31" i="7"/>
  <c r="B31" i="7"/>
  <c r="F69" i="6"/>
  <c r="E69" i="6"/>
  <c r="C30" i="7"/>
  <c r="B30" i="7"/>
  <c r="C66" i="6"/>
  <c r="C67" i="6" s="1"/>
  <c r="B67" i="6"/>
  <c r="B66" i="6"/>
  <c r="C64" i="6"/>
  <c r="B64" i="6"/>
  <c r="C27" i="7"/>
  <c r="C28" i="7" s="1"/>
  <c r="B27" i="7"/>
  <c r="B28" i="7" s="1"/>
  <c r="C25" i="7"/>
  <c r="B25" i="7"/>
  <c r="C63" i="6"/>
  <c r="B63" i="6"/>
  <c r="C24" i="7"/>
  <c r="B24" i="7"/>
  <c r="C23" i="7"/>
  <c r="B23" i="7"/>
  <c r="C62" i="6"/>
  <c r="B62" i="6"/>
  <c r="C22" i="7"/>
  <c r="C61" i="6"/>
  <c r="B61" i="6"/>
  <c r="C58" i="6"/>
  <c r="C59" i="6"/>
  <c r="C60" i="6" s="1"/>
  <c r="B60" i="6"/>
  <c r="B59" i="6"/>
  <c r="B58" i="6"/>
  <c r="C19" i="7"/>
  <c r="C20" i="7" s="1"/>
  <c r="C32" i="7" s="1"/>
  <c r="B19" i="7"/>
  <c r="B22" i="7" s="1"/>
  <c r="C18" i="7"/>
  <c r="C21" i="7" s="1"/>
  <c r="B18" i="7"/>
  <c r="B21" i="7" s="1"/>
  <c r="B9" i="10" l="1"/>
  <c r="C8" i="10"/>
  <c r="B20" i="7"/>
  <c r="B32" i="7" s="1"/>
  <c r="C40" i="6"/>
  <c r="C42" i="6" s="1"/>
  <c r="K40" i="6"/>
  <c r="K42" i="6" s="1"/>
  <c r="C37" i="6"/>
  <c r="C38" i="6" s="1"/>
  <c r="D37" i="6"/>
  <c r="D38" i="6" s="1"/>
  <c r="D40" i="6" s="1"/>
  <c r="D42" i="6" s="1"/>
  <c r="E37" i="6"/>
  <c r="E38" i="6" s="1"/>
  <c r="E40" i="6" s="1"/>
  <c r="E42" i="6" s="1"/>
  <c r="F37" i="6"/>
  <c r="F38" i="6" s="1"/>
  <c r="F40" i="6" s="1"/>
  <c r="F42" i="6" s="1"/>
  <c r="G37" i="6"/>
  <c r="G38" i="6" s="1"/>
  <c r="G40" i="6" s="1"/>
  <c r="G42" i="6" s="1"/>
  <c r="H37" i="6"/>
  <c r="H38" i="6" s="1"/>
  <c r="H40" i="6" s="1"/>
  <c r="H42" i="6" s="1"/>
  <c r="I37" i="6"/>
  <c r="I38" i="6" s="1"/>
  <c r="I40" i="6" s="1"/>
  <c r="I42" i="6" s="1"/>
  <c r="J37" i="6"/>
  <c r="J38" i="6" s="1"/>
  <c r="J40" i="6" s="1"/>
  <c r="J42" i="6" s="1"/>
  <c r="K37" i="6"/>
  <c r="K38" i="6" s="1"/>
  <c r="B37" i="6"/>
  <c r="B38" i="6" s="1"/>
  <c r="B40" i="6" s="1"/>
  <c r="B42" i="6" s="1"/>
  <c r="C17" i="6"/>
  <c r="C19" i="6" s="1"/>
  <c r="C22" i="6" s="1"/>
  <c r="D17" i="6"/>
  <c r="D19" i="6" s="1"/>
  <c r="D22" i="6" s="1"/>
  <c r="E17" i="6"/>
  <c r="E19" i="6" s="1"/>
  <c r="E22" i="6" s="1"/>
  <c r="F17" i="6"/>
  <c r="F19" i="6" s="1"/>
  <c r="F22" i="6" s="1"/>
  <c r="G17" i="6"/>
  <c r="G19" i="6" s="1"/>
  <c r="G22" i="6" s="1"/>
  <c r="H17" i="6"/>
  <c r="H19" i="6" s="1"/>
  <c r="H22" i="6" s="1"/>
  <c r="I17" i="6"/>
  <c r="I19" i="6" s="1"/>
  <c r="I22" i="6" s="1"/>
  <c r="J17" i="6"/>
  <c r="J19" i="6" s="1"/>
  <c r="J22" i="6" s="1"/>
  <c r="K17" i="6"/>
  <c r="K19" i="6" s="1"/>
  <c r="K22" i="6" s="1"/>
  <c r="B17" i="6"/>
  <c r="B19" i="6" s="1"/>
  <c r="B22" i="6" s="1"/>
  <c r="C7" i="6"/>
  <c r="D7" i="6"/>
  <c r="E7" i="6"/>
  <c r="F7" i="6"/>
  <c r="G7" i="6"/>
  <c r="H7" i="6"/>
  <c r="I7" i="6"/>
  <c r="J7" i="6"/>
  <c r="K7" i="6"/>
  <c r="B7" i="6"/>
  <c r="B10" i="10" l="1"/>
  <c r="C9" i="10"/>
  <c r="F22" i="5"/>
  <c r="J22" i="5"/>
  <c r="E22" i="3"/>
  <c r="F22" i="3"/>
  <c r="I22" i="3"/>
  <c r="J22" i="3"/>
  <c r="K38" i="5"/>
  <c r="J38" i="5"/>
  <c r="I38" i="5"/>
  <c r="H38" i="5"/>
  <c r="G38" i="5"/>
  <c r="F38" i="5"/>
  <c r="E38" i="5"/>
  <c r="D38" i="5"/>
  <c r="C38" i="5"/>
  <c r="B38" i="5"/>
  <c r="K29" i="5"/>
  <c r="J29" i="5"/>
  <c r="I29" i="5"/>
  <c r="H29" i="5"/>
  <c r="G29" i="5"/>
  <c r="F29" i="5"/>
  <c r="E29" i="5"/>
  <c r="D29" i="5"/>
  <c r="C29" i="5"/>
  <c r="B29" i="5"/>
  <c r="H19" i="5"/>
  <c r="H22" i="5" s="1"/>
  <c r="G19" i="5"/>
  <c r="G22" i="5" s="1"/>
  <c r="K17" i="5"/>
  <c r="K19" i="5" s="1"/>
  <c r="K22" i="5" s="1"/>
  <c r="J17" i="5"/>
  <c r="J19" i="5" s="1"/>
  <c r="I17" i="5"/>
  <c r="I19" i="5" s="1"/>
  <c r="I22" i="5" s="1"/>
  <c r="H17" i="5"/>
  <c r="G17" i="5"/>
  <c r="F17" i="5"/>
  <c r="F19" i="5" s="1"/>
  <c r="E17" i="5"/>
  <c r="E19" i="5" s="1"/>
  <c r="E22" i="5" s="1"/>
  <c r="D17" i="5"/>
  <c r="D19" i="5" s="1"/>
  <c r="D22" i="5" s="1"/>
  <c r="C17" i="5"/>
  <c r="C19" i="5" s="1"/>
  <c r="C22" i="5" s="1"/>
  <c r="B17" i="5"/>
  <c r="B19" i="5" s="1"/>
  <c r="B22" i="5" s="1"/>
  <c r="K7" i="5"/>
  <c r="J7" i="5"/>
  <c r="I7" i="5"/>
  <c r="H7" i="5"/>
  <c r="G7" i="5"/>
  <c r="F7" i="5"/>
  <c r="E7" i="5"/>
  <c r="D7" i="5"/>
  <c r="C7" i="5"/>
  <c r="B7" i="5"/>
  <c r="K39" i="4"/>
  <c r="J39" i="4"/>
  <c r="I39" i="4"/>
  <c r="H39" i="4"/>
  <c r="G39" i="4"/>
  <c r="F39" i="4"/>
  <c r="E39" i="4"/>
  <c r="D39" i="4"/>
  <c r="C39" i="4"/>
  <c r="B39" i="4"/>
  <c r="K30" i="4"/>
  <c r="K40" i="4" s="1"/>
  <c r="K42" i="4" s="1"/>
  <c r="K44" i="4" s="1"/>
  <c r="J30" i="4"/>
  <c r="J40" i="4" s="1"/>
  <c r="J42" i="4" s="1"/>
  <c r="J44" i="4" s="1"/>
  <c r="I30" i="4"/>
  <c r="I40" i="4" s="1"/>
  <c r="I42" i="4" s="1"/>
  <c r="I44" i="4" s="1"/>
  <c r="H30" i="4"/>
  <c r="H40" i="4" s="1"/>
  <c r="H42" i="4" s="1"/>
  <c r="H44" i="4" s="1"/>
  <c r="G30" i="4"/>
  <c r="G40" i="4" s="1"/>
  <c r="G42" i="4" s="1"/>
  <c r="G44" i="4" s="1"/>
  <c r="F30" i="4"/>
  <c r="F40" i="4" s="1"/>
  <c r="F42" i="4" s="1"/>
  <c r="F44" i="4" s="1"/>
  <c r="E30" i="4"/>
  <c r="E40" i="4" s="1"/>
  <c r="E42" i="4" s="1"/>
  <c r="E44" i="4" s="1"/>
  <c r="D30" i="4"/>
  <c r="D40" i="4" s="1"/>
  <c r="D42" i="4" s="1"/>
  <c r="D44" i="4" s="1"/>
  <c r="C30" i="4"/>
  <c r="C40" i="4" s="1"/>
  <c r="C42" i="4" s="1"/>
  <c r="C44" i="4" s="1"/>
  <c r="B30" i="4"/>
  <c r="B40" i="4" s="1"/>
  <c r="B42" i="4" s="1"/>
  <c r="B44" i="4" s="1"/>
  <c r="I20" i="4"/>
  <c r="I23" i="4" s="1"/>
  <c r="H20" i="4"/>
  <c r="H23" i="4" s="1"/>
  <c r="E20" i="4"/>
  <c r="E23" i="4" s="1"/>
  <c r="D20" i="4"/>
  <c r="D23" i="4" s="1"/>
  <c r="K18" i="4"/>
  <c r="K20" i="4" s="1"/>
  <c r="K23" i="4" s="1"/>
  <c r="J18" i="4"/>
  <c r="J20" i="4" s="1"/>
  <c r="J23" i="4" s="1"/>
  <c r="I18" i="4"/>
  <c r="H18" i="4"/>
  <c r="G18" i="4"/>
  <c r="G20" i="4" s="1"/>
  <c r="G23" i="4" s="1"/>
  <c r="F18" i="4"/>
  <c r="F20" i="4" s="1"/>
  <c r="F23" i="4" s="1"/>
  <c r="E18" i="4"/>
  <c r="D18" i="4"/>
  <c r="C18" i="4"/>
  <c r="C20" i="4" s="1"/>
  <c r="C23" i="4" s="1"/>
  <c r="B18" i="4"/>
  <c r="B20" i="4" s="1"/>
  <c r="B23" i="4" s="1"/>
  <c r="K7" i="4"/>
  <c r="J7" i="4"/>
  <c r="I7" i="4"/>
  <c r="H7" i="4"/>
  <c r="G7" i="4"/>
  <c r="F7" i="4"/>
  <c r="E7" i="4"/>
  <c r="D7" i="4"/>
  <c r="C7" i="4"/>
  <c r="B7" i="4"/>
  <c r="K39" i="3"/>
  <c r="J39" i="3"/>
  <c r="I39" i="3"/>
  <c r="H39" i="3"/>
  <c r="G39" i="3"/>
  <c r="F39" i="3"/>
  <c r="E39" i="3"/>
  <c r="D39" i="3"/>
  <c r="C39" i="3"/>
  <c r="B39" i="3"/>
  <c r="K30" i="3"/>
  <c r="J30" i="3"/>
  <c r="J40" i="3" s="1"/>
  <c r="J42" i="3" s="1"/>
  <c r="J44" i="3" s="1"/>
  <c r="I30" i="3"/>
  <c r="H30" i="3"/>
  <c r="G30" i="3"/>
  <c r="F30" i="3"/>
  <c r="F40" i="3" s="1"/>
  <c r="F42" i="3" s="1"/>
  <c r="F44" i="3" s="1"/>
  <c r="E30" i="3"/>
  <c r="D30" i="3"/>
  <c r="C30" i="3"/>
  <c r="B30" i="3"/>
  <c r="B40" i="3" s="1"/>
  <c r="B42" i="3" s="1"/>
  <c r="B44" i="3" s="1"/>
  <c r="K17" i="3"/>
  <c r="K19" i="3" s="1"/>
  <c r="K22" i="3" s="1"/>
  <c r="J17" i="3"/>
  <c r="J19" i="3" s="1"/>
  <c r="I17" i="3"/>
  <c r="I19" i="3" s="1"/>
  <c r="H17" i="3"/>
  <c r="H19" i="3" s="1"/>
  <c r="H22" i="3" s="1"/>
  <c r="G17" i="3"/>
  <c r="G19" i="3" s="1"/>
  <c r="G22" i="3" s="1"/>
  <c r="F17" i="3"/>
  <c r="F19" i="3" s="1"/>
  <c r="E17" i="3"/>
  <c r="E19" i="3" s="1"/>
  <c r="D17" i="3"/>
  <c r="D19" i="3" s="1"/>
  <c r="D22" i="3" s="1"/>
  <c r="C17" i="3"/>
  <c r="C19" i="3" s="1"/>
  <c r="C22" i="3" s="1"/>
  <c r="B17" i="3"/>
  <c r="B19" i="3" s="1"/>
  <c r="B22" i="3" s="1"/>
  <c r="K7" i="3"/>
  <c r="J7" i="3"/>
  <c r="I7" i="3"/>
  <c r="H7" i="3"/>
  <c r="G7" i="3"/>
  <c r="F7" i="3"/>
  <c r="E7" i="3"/>
  <c r="D7" i="3"/>
  <c r="C7" i="3"/>
  <c r="B7" i="3"/>
  <c r="K37" i="2"/>
  <c r="J37" i="2"/>
  <c r="I37" i="2"/>
  <c r="H37" i="2"/>
  <c r="G37" i="2"/>
  <c r="F37" i="2"/>
  <c r="E37" i="2"/>
  <c r="D37" i="2"/>
  <c r="C37" i="2"/>
  <c r="B37" i="2"/>
  <c r="K28" i="2"/>
  <c r="J28" i="2"/>
  <c r="I28" i="2"/>
  <c r="H28" i="2"/>
  <c r="G28" i="2"/>
  <c r="F28" i="2"/>
  <c r="E28" i="2"/>
  <c r="D28" i="2"/>
  <c r="C28" i="2"/>
  <c r="B28" i="2"/>
  <c r="K16" i="2"/>
  <c r="K18" i="2" s="1"/>
  <c r="K20" i="2" s="1"/>
  <c r="J16" i="2"/>
  <c r="J18" i="2" s="1"/>
  <c r="J20" i="2" s="1"/>
  <c r="I16" i="2"/>
  <c r="I18" i="2" s="1"/>
  <c r="I20" i="2" s="1"/>
  <c r="H16" i="2"/>
  <c r="H18" i="2" s="1"/>
  <c r="H20" i="2" s="1"/>
  <c r="G16" i="2"/>
  <c r="G18" i="2" s="1"/>
  <c r="G20" i="2" s="1"/>
  <c r="F16" i="2"/>
  <c r="F18" i="2" s="1"/>
  <c r="F20" i="2" s="1"/>
  <c r="E16" i="2"/>
  <c r="E18" i="2" s="1"/>
  <c r="E20" i="2" s="1"/>
  <c r="D16" i="2"/>
  <c r="D18" i="2" s="1"/>
  <c r="D20" i="2" s="1"/>
  <c r="C16" i="2"/>
  <c r="C18" i="2" s="1"/>
  <c r="C20" i="2" s="1"/>
  <c r="B16" i="2"/>
  <c r="B18" i="2" s="1"/>
  <c r="B20" i="2" s="1"/>
  <c r="K7" i="2"/>
  <c r="J7" i="2"/>
  <c r="I7" i="2"/>
  <c r="H7" i="2"/>
  <c r="G7" i="2"/>
  <c r="F7" i="2"/>
  <c r="E7" i="2"/>
  <c r="D7" i="2"/>
  <c r="C7" i="2"/>
  <c r="B7" i="2"/>
  <c r="C37" i="1"/>
  <c r="D37" i="1"/>
  <c r="E37" i="1"/>
  <c r="F37" i="1"/>
  <c r="G37" i="1"/>
  <c r="H37" i="1"/>
  <c r="I37" i="1"/>
  <c r="J37" i="1"/>
  <c r="K37" i="1"/>
  <c r="B11" i="10" l="1"/>
  <c r="C10" i="10"/>
  <c r="B39" i="5"/>
  <c r="B41" i="5" s="1"/>
  <c r="B43" i="5" s="1"/>
  <c r="F39" i="5"/>
  <c r="F41" i="5" s="1"/>
  <c r="F43" i="5" s="1"/>
  <c r="J39" i="5"/>
  <c r="J41" i="5" s="1"/>
  <c r="J43" i="5" s="1"/>
  <c r="C39" i="5"/>
  <c r="C41" i="5" s="1"/>
  <c r="C43" i="5" s="1"/>
  <c r="G39" i="5"/>
  <c r="G41" i="5" s="1"/>
  <c r="G43" i="5" s="1"/>
  <c r="K39" i="5"/>
  <c r="K41" i="5" s="1"/>
  <c r="K43" i="5" s="1"/>
  <c r="D39" i="5"/>
  <c r="D41" i="5" s="1"/>
  <c r="D43" i="5" s="1"/>
  <c r="H39" i="5"/>
  <c r="H41" i="5" s="1"/>
  <c r="H43" i="5" s="1"/>
  <c r="E39" i="5"/>
  <c r="E41" i="5" s="1"/>
  <c r="E43" i="5" s="1"/>
  <c r="I39" i="5"/>
  <c r="I41" i="5" s="1"/>
  <c r="I43" i="5" s="1"/>
  <c r="C40" i="3"/>
  <c r="C42" i="3" s="1"/>
  <c r="C44" i="3" s="1"/>
  <c r="G40" i="3"/>
  <c r="G42" i="3" s="1"/>
  <c r="G44" i="3" s="1"/>
  <c r="K40" i="3"/>
  <c r="K42" i="3" s="1"/>
  <c r="K44" i="3" s="1"/>
  <c r="D40" i="3"/>
  <c r="D42" i="3" s="1"/>
  <c r="D44" i="3" s="1"/>
  <c r="H40" i="3"/>
  <c r="H42" i="3" s="1"/>
  <c r="H44" i="3" s="1"/>
  <c r="E40" i="3"/>
  <c r="E42" i="3" s="1"/>
  <c r="E44" i="3" s="1"/>
  <c r="I40" i="3"/>
  <c r="I42" i="3" s="1"/>
  <c r="I44" i="3" s="1"/>
  <c r="E38" i="2"/>
  <c r="E40" i="2" s="1"/>
  <c r="E42" i="2" s="1"/>
  <c r="I38" i="2"/>
  <c r="I40" i="2" s="1"/>
  <c r="I42" i="2" s="1"/>
  <c r="B38" i="2"/>
  <c r="B40" i="2" s="1"/>
  <c r="B42" i="2" s="1"/>
  <c r="F38" i="2"/>
  <c r="F40" i="2" s="1"/>
  <c r="F42" i="2" s="1"/>
  <c r="J38" i="2"/>
  <c r="J40" i="2" s="1"/>
  <c r="J42" i="2" s="1"/>
  <c r="C38" i="2"/>
  <c r="C40" i="2" s="1"/>
  <c r="C42" i="2" s="1"/>
  <c r="G38" i="2"/>
  <c r="G40" i="2" s="1"/>
  <c r="G42" i="2" s="1"/>
  <c r="K38" i="2"/>
  <c r="K40" i="2" s="1"/>
  <c r="K42" i="2" s="1"/>
  <c r="D38" i="2"/>
  <c r="D40" i="2" s="1"/>
  <c r="D42" i="2" s="1"/>
  <c r="H38" i="2"/>
  <c r="H40" i="2" s="1"/>
  <c r="H42" i="2" s="1"/>
  <c r="B37" i="1"/>
  <c r="C28" i="1"/>
  <c r="C38" i="1" s="1"/>
  <c r="C40" i="1" s="1"/>
  <c r="C42" i="1" s="1"/>
  <c r="D28" i="1"/>
  <c r="D38" i="1" s="1"/>
  <c r="D40" i="1" s="1"/>
  <c r="D42" i="1" s="1"/>
  <c r="E28" i="1"/>
  <c r="E38" i="1" s="1"/>
  <c r="E40" i="1" s="1"/>
  <c r="E42" i="1" s="1"/>
  <c r="F28" i="1"/>
  <c r="F38" i="1" s="1"/>
  <c r="F40" i="1" s="1"/>
  <c r="F42" i="1" s="1"/>
  <c r="G28" i="1"/>
  <c r="G38" i="1" s="1"/>
  <c r="G40" i="1" s="1"/>
  <c r="G42" i="1" s="1"/>
  <c r="H28" i="1"/>
  <c r="H38" i="1" s="1"/>
  <c r="H40" i="1" s="1"/>
  <c r="H42" i="1" s="1"/>
  <c r="I28" i="1"/>
  <c r="I38" i="1" s="1"/>
  <c r="I40" i="1" s="1"/>
  <c r="I42" i="1" s="1"/>
  <c r="J28" i="1"/>
  <c r="J38" i="1" s="1"/>
  <c r="J40" i="1" s="1"/>
  <c r="J42" i="1" s="1"/>
  <c r="K28" i="1"/>
  <c r="K38" i="1" s="1"/>
  <c r="K40" i="1" s="1"/>
  <c r="K42" i="1" s="1"/>
  <c r="B28" i="1"/>
  <c r="C17" i="1"/>
  <c r="C19" i="1" s="1"/>
  <c r="C21" i="1" s="1"/>
  <c r="D17" i="1"/>
  <c r="D19" i="1" s="1"/>
  <c r="D21" i="1" s="1"/>
  <c r="E17" i="1"/>
  <c r="E19" i="1" s="1"/>
  <c r="E21" i="1" s="1"/>
  <c r="F17" i="1"/>
  <c r="F19" i="1" s="1"/>
  <c r="F21" i="1" s="1"/>
  <c r="G17" i="1"/>
  <c r="G19" i="1" s="1"/>
  <c r="G21" i="1" s="1"/>
  <c r="H17" i="1"/>
  <c r="H19" i="1" s="1"/>
  <c r="H21" i="1" s="1"/>
  <c r="I17" i="1"/>
  <c r="I19" i="1" s="1"/>
  <c r="I21" i="1" s="1"/>
  <c r="J17" i="1"/>
  <c r="J19" i="1" s="1"/>
  <c r="J21" i="1" s="1"/>
  <c r="K17" i="1"/>
  <c r="K19" i="1" s="1"/>
  <c r="K21" i="1" s="1"/>
  <c r="B17" i="1"/>
  <c r="B19" i="1" s="1"/>
  <c r="B21" i="1" s="1"/>
  <c r="C7" i="1"/>
  <c r="D7" i="1"/>
  <c r="E7" i="1"/>
  <c r="F7" i="1"/>
  <c r="G7" i="1"/>
  <c r="H7" i="1"/>
  <c r="I7" i="1"/>
  <c r="J7" i="1"/>
  <c r="K7" i="1"/>
  <c r="B7" i="1"/>
  <c r="B12" i="10" l="1"/>
  <c r="C11" i="10"/>
  <c r="B38" i="1"/>
  <c r="B40" i="1" s="1"/>
  <c r="B42" i="1" s="1"/>
  <c r="B13" i="10" l="1"/>
  <c r="C12" i="10"/>
  <c r="B14" i="10" l="1"/>
  <c r="C13" i="10"/>
  <c r="B15" i="10" l="1"/>
  <c r="C14" i="10"/>
  <c r="B16" i="10" l="1"/>
  <c r="C15" i="10"/>
  <c r="B17" i="10" l="1"/>
  <c r="C16" i="10"/>
  <c r="B18" i="10" l="1"/>
  <c r="C17" i="10"/>
  <c r="B19" i="10" l="1"/>
  <c r="C18" i="10"/>
  <c r="B20" i="10" l="1"/>
  <c r="C19" i="10"/>
  <c r="B21" i="10" l="1"/>
  <c r="C20" i="10"/>
  <c r="B22" i="10" l="1"/>
  <c r="C21" i="10"/>
  <c r="B23" i="10" l="1"/>
  <c r="C22" i="10"/>
  <c r="B24" i="10" l="1"/>
  <c r="C23" i="10"/>
  <c r="B25" i="10" l="1"/>
  <c r="C24" i="10"/>
  <c r="B26" i="10" l="1"/>
  <c r="C25" i="10"/>
  <c r="B27" i="10" l="1"/>
  <c r="C26" i="10"/>
  <c r="B28" i="10" l="1"/>
  <c r="C27" i="10"/>
  <c r="B29" i="10" l="1"/>
  <c r="C28" i="10"/>
  <c r="B30" i="10" l="1"/>
  <c r="C29" i="10"/>
  <c r="B31" i="10" l="1"/>
  <c r="C30" i="10"/>
  <c r="B32" i="10" l="1"/>
  <c r="C31" i="10"/>
  <c r="B33" i="10" l="1"/>
  <c r="C32" i="10"/>
  <c r="B34" i="10" l="1"/>
  <c r="C33" i="10"/>
  <c r="B35" i="10" l="1"/>
  <c r="C34" i="10"/>
  <c r="B36" i="10" l="1"/>
  <c r="C35" i="10"/>
  <c r="B37" i="10" l="1"/>
  <c r="C36" i="10"/>
  <c r="B38" i="10" l="1"/>
  <c r="C37" i="10"/>
  <c r="B39" i="10" l="1"/>
  <c r="C38" i="10"/>
  <c r="B40" i="10" l="1"/>
  <c r="C39" i="10"/>
  <c r="B41" i="10" l="1"/>
  <c r="C40" i="10"/>
  <c r="B42" i="10" l="1"/>
  <c r="C41" i="10"/>
  <c r="B43" i="10" l="1"/>
  <c r="C42" i="10"/>
  <c r="B44" i="10" l="1"/>
  <c r="C43" i="10"/>
  <c r="B45" i="10" l="1"/>
  <c r="C44" i="10"/>
  <c r="B46" i="10" l="1"/>
  <c r="C45" i="10"/>
  <c r="B47" i="10" l="1"/>
  <c r="C46" i="10"/>
  <c r="B48" i="10" l="1"/>
  <c r="C47" i="10"/>
  <c r="B49" i="10" l="1"/>
  <c r="C48" i="10"/>
  <c r="B50" i="10" l="1"/>
  <c r="C49" i="10"/>
  <c r="B51" i="10" l="1"/>
  <c r="C50" i="10"/>
  <c r="B52" i="10" l="1"/>
  <c r="C52" i="10" s="1"/>
  <c r="C51" i="10"/>
  <c r="C2" i="10" l="1"/>
  <c r="D2" i="10" s="1"/>
</calcChain>
</file>

<file path=xl/sharedStrings.xml><?xml version="1.0" encoding="utf-8"?>
<sst xmlns="http://schemas.openxmlformats.org/spreadsheetml/2006/main" count="478" uniqueCount="215">
  <si>
    <t>Year</t>
  </si>
  <si>
    <t>Mar 14 </t>
  </si>
  <si>
    <t>Mar 13 </t>
  </si>
  <si>
    <t>Mar 12 </t>
  </si>
  <si>
    <t>Mar 11 </t>
  </si>
  <si>
    <t>Mar 10 </t>
  </si>
  <si>
    <t>Mar 09 </t>
  </si>
  <si>
    <t>Mar 08 </t>
  </si>
  <si>
    <t>Mar 07 </t>
  </si>
  <si>
    <t>Mar 06 </t>
  </si>
  <si>
    <t>Mar 05 </t>
  </si>
  <si>
    <t>  Other Liabilities</t>
  </si>
  <si>
    <t>   Current Assets, Loans &amp; Advances</t>
  </si>
  <si>
    <t>  Inventories +</t>
  </si>
  <si>
    <t>  Sundry Debtors +</t>
  </si>
  <si>
    <t>  Loans and Advances +</t>
  </si>
  <si>
    <t>   Total Current Assets</t>
  </si>
  <si>
    <t>  Total Current Liabilities</t>
  </si>
  <si>
    <t>   Net Current Assets</t>
  </si>
  <si>
    <t>  Miscellaneous Expenses not written off +</t>
  </si>
  <si>
    <t>  Other Assets</t>
  </si>
  <si>
    <t>  Contingent Liabilities+</t>
  </si>
  <si>
    <t>  Net Operating Income</t>
  </si>
  <si>
    <t>  Other Income +</t>
  </si>
  <si>
    <t>  Cost of Traded Software Packages</t>
  </si>
  <si>
    <t>  Operating Expenses +</t>
  </si>
  <si>
    <t>  Employee Cost +</t>
  </si>
  <si>
    <t>  Power/Electricity Charges +</t>
  </si>
  <si>
    <t>  Selling and Administration Exp. +</t>
  </si>
  <si>
    <t>  Miscellaneous Expenses +</t>
  </si>
  <si>
    <t>   Total Expenditure</t>
  </si>
  <si>
    <t>  Interest +</t>
  </si>
  <si>
    <t>  Depreciation+</t>
  </si>
  <si>
    <t>  Profit Before Tax</t>
  </si>
  <si>
    <t>   Dividend</t>
  </si>
  <si>
    <t>   Equity Dividend %</t>
  </si>
  <si>
    <t>  Earnings Per Share-Unit Curr</t>
  </si>
  <si>
    <t>  Book Value-Unit Curr</t>
  </si>
  <si>
    <t>Cash Flow Summary</t>
  </si>
  <si>
    <t>Cash and Cash Equivalents at Beginning of the year</t>
  </si>
  <si>
    <t xml:space="preserve">Net Cash from Operating Activities </t>
  </si>
  <si>
    <t xml:space="preserve">Net Cash Used in Investing Activities </t>
  </si>
  <si>
    <t xml:space="preserve">Net Cash Used in Financing Activities </t>
  </si>
  <si>
    <t>Net Inc/(Dec) in Cash and Cash Equivalent</t>
  </si>
  <si>
    <t>Cash and Cash Equivalents at End of the year</t>
  </si>
  <si>
    <t>   Net Deferred Tax Liability</t>
  </si>
  <si>
    <t>Fixed Assets</t>
  </si>
  <si>
    <t>  Cash and Bank &amp; Investments</t>
  </si>
  <si>
    <t xml:space="preserve">Profit before Interest and Tax </t>
  </si>
  <si>
    <t>Tax</t>
  </si>
  <si>
    <t>Profit After Tax</t>
  </si>
  <si>
    <t xml:space="preserve">   Raw Materials</t>
  </si>
  <si>
    <r>
      <t> </t>
    </r>
    <r>
      <rPr>
        <b/>
        <sz val="11"/>
        <color rgb="FF000000"/>
        <rFont val="Arial"/>
        <family val="2"/>
      </rPr>
      <t> SOURCES OF FUNDS :</t>
    </r>
  </si>
  <si>
    <r>
      <t> </t>
    </r>
    <r>
      <rPr>
        <b/>
        <sz val="11"/>
        <color rgb="FF000000"/>
        <rFont val="Arial"/>
        <family val="2"/>
      </rPr>
      <t> Total Shareholders Funds</t>
    </r>
  </si>
  <si>
    <r>
      <t xml:space="preserve">  </t>
    </r>
    <r>
      <rPr>
        <b/>
        <sz val="11"/>
        <color rgb="FF000000"/>
        <rFont val="Arial"/>
        <family val="2"/>
      </rPr>
      <t> Total Debt</t>
    </r>
  </si>
  <si>
    <r>
      <t xml:space="preserve">  </t>
    </r>
    <r>
      <rPr>
        <b/>
        <sz val="11"/>
        <color rgb="FF000000"/>
        <rFont val="Arial"/>
        <family val="2"/>
      </rPr>
      <t> Total Liabilities</t>
    </r>
  </si>
  <si>
    <r>
      <t> </t>
    </r>
    <r>
      <rPr>
        <b/>
        <sz val="11"/>
        <color rgb="FF000000"/>
        <rFont val="Arial"/>
        <family val="2"/>
      </rPr>
      <t> APPLICATION OF FUNDS :</t>
    </r>
  </si>
  <si>
    <r>
      <t xml:space="preserve">  </t>
    </r>
    <r>
      <rPr>
        <b/>
        <sz val="11"/>
        <color rgb="FF000000"/>
        <rFont val="Arial"/>
        <family val="2"/>
      </rPr>
      <t> Total Assets</t>
    </r>
  </si>
  <si>
    <r>
      <t xml:space="preserve">  </t>
    </r>
    <r>
      <rPr>
        <b/>
        <sz val="11"/>
        <color rgb="FF000000"/>
        <rFont val="Arial"/>
        <family val="2"/>
      </rPr>
      <t> Total Income</t>
    </r>
  </si>
  <si>
    <t>Tata Consulting Services</t>
  </si>
  <si>
    <t xml:space="preserve">Cash and Cash Equivalents at Beginning </t>
  </si>
  <si>
    <t xml:space="preserve">Cash Used in Financing Activities </t>
  </si>
  <si>
    <t xml:space="preserve">Net Inc/(Dec) in Cash </t>
  </si>
  <si>
    <t>Cash at End of the year</t>
  </si>
  <si>
    <t>Current Assets, Loans &amp; Advances</t>
  </si>
  <si>
    <t>Cost of Traded Software Packages</t>
  </si>
  <si>
    <t>HCL Technologies</t>
  </si>
  <si>
    <t>Total Shareholders Funds</t>
  </si>
  <si>
    <t>APPLICATION OF FUNDS</t>
  </si>
  <si>
    <t>SOURCES OF FUNDS :</t>
  </si>
  <si>
    <t xml:space="preserve">  Operating Expenses </t>
  </si>
  <si>
    <t xml:space="preserve">  Employee Cost </t>
  </si>
  <si>
    <t xml:space="preserve">  Power/Electricity Charges </t>
  </si>
  <si>
    <t xml:space="preserve">  Miscellaneous Expenses </t>
  </si>
  <si>
    <t>  Depreciation</t>
  </si>
  <si>
    <t xml:space="preserve">  Interest </t>
  </si>
  <si>
    <t>  Selling and Administration</t>
  </si>
  <si>
    <t xml:space="preserve">  Cost of Traded Software </t>
  </si>
  <si>
    <t xml:space="preserve">Profit before Interest &amp; Tax </t>
  </si>
  <si>
    <t>  Earnings Per Share</t>
  </si>
  <si>
    <t>Net Inc/(Dec) in Cash</t>
  </si>
  <si>
    <t>Cash from Operations</t>
  </si>
  <si>
    <t>Cash Used in Investment</t>
  </si>
  <si>
    <t>Cash Used in Financing</t>
  </si>
  <si>
    <t>Wipro Ltd</t>
  </si>
  <si>
    <t>Fortis Healthcare</t>
  </si>
  <si>
    <t>Dec 05 </t>
  </si>
  <si>
    <t>Dec 04 </t>
  </si>
  <si>
    <t>Dec 03 </t>
  </si>
  <si>
    <r>
      <t>Cognizant Technology Solutions India Pvt Ltd</t>
    </r>
    <r>
      <rPr>
        <sz val="12"/>
        <color rgb="FF800000"/>
        <rFont val="Tahoma"/>
        <family val="2"/>
      </rPr>
      <t xml:space="preserve"> </t>
    </r>
  </si>
  <si>
    <r>
      <t> </t>
    </r>
    <r>
      <rPr>
        <b/>
        <sz val="12"/>
        <color rgb="FF000000"/>
        <rFont val="Arial"/>
        <family val="2"/>
      </rPr>
      <t> SOURCES OF FUNDS :</t>
    </r>
  </si>
  <si>
    <r>
      <t> </t>
    </r>
    <r>
      <rPr>
        <b/>
        <sz val="12"/>
        <color rgb="FF000000"/>
        <rFont val="Arial"/>
        <family val="2"/>
      </rPr>
      <t> Total Shareholders Funds</t>
    </r>
  </si>
  <si>
    <r>
      <t xml:space="preserve">  </t>
    </r>
    <r>
      <rPr>
        <b/>
        <sz val="12"/>
        <color rgb="FF000000"/>
        <rFont val="Arial"/>
        <family val="2"/>
      </rPr>
      <t> Total Debt</t>
    </r>
  </si>
  <si>
    <r>
      <t xml:space="preserve">  </t>
    </r>
    <r>
      <rPr>
        <b/>
        <sz val="12"/>
        <color rgb="FF000000"/>
        <rFont val="Arial"/>
        <family val="2"/>
      </rPr>
      <t> Total Liabilities</t>
    </r>
  </si>
  <si>
    <r>
      <t> </t>
    </r>
    <r>
      <rPr>
        <b/>
        <sz val="12"/>
        <color rgb="FF000000"/>
        <rFont val="Arial"/>
        <family val="2"/>
      </rPr>
      <t> APPLICATION OF FUNDS :</t>
    </r>
  </si>
  <si>
    <r>
      <t xml:space="preserve">  </t>
    </r>
    <r>
      <rPr>
        <b/>
        <sz val="12"/>
        <color rgb="FF000000"/>
        <rFont val="Arial"/>
        <family val="2"/>
      </rPr>
      <t> Total Assets</t>
    </r>
  </si>
  <si>
    <t>  Total Current Liabilities &amp; Provisions</t>
  </si>
  <si>
    <t>Total Current Assets</t>
  </si>
  <si>
    <t xml:space="preserve">  Net Deferred Tax Asset</t>
  </si>
  <si>
    <r>
      <t xml:space="preserve">  </t>
    </r>
    <r>
      <rPr>
        <b/>
        <sz val="12"/>
        <color rgb="FF000000"/>
        <rFont val="Arial"/>
        <family val="2"/>
      </rPr>
      <t> Total Income</t>
    </r>
  </si>
  <si>
    <t>Mar 2007</t>
  </si>
  <si>
    <t>Revenue from Operations</t>
  </si>
  <si>
    <t>Other Income</t>
  </si>
  <si>
    <t>Total Income</t>
  </si>
  <si>
    <t>Employee Benefit</t>
  </si>
  <si>
    <t>Depreciation</t>
  </si>
  <si>
    <t>Other Expenses</t>
  </si>
  <si>
    <t>Total Expenses</t>
  </si>
  <si>
    <t>Profit before Taxes</t>
  </si>
  <si>
    <t>Taxes</t>
  </si>
  <si>
    <t>Profit after Taxes</t>
  </si>
  <si>
    <t>Shareholders Fund</t>
  </si>
  <si>
    <t>Long-term Provisions</t>
  </si>
  <si>
    <t>Total Current Liabilities</t>
  </si>
  <si>
    <t>Total Sources of Funds</t>
  </si>
  <si>
    <t>Total Fixed Assets</t>
  </si>
  <si>
    <t>Total Uses of Funds</t>
  </si>
  <si>
    <t>PBIT</t>
  </si>
  <si>
    <t>ROI</t>
  </si>
  <si>
    <t>Investment</t>
  </si>
  <si>
    <t>ATO</t>
  </si>
  <si>
    <t>Investments[FA+CA-CL]</t>
  </si>
  <si>
    <t>Profit Margin</t>
  </si>
  <si>
    <t>FATO</t>
  </si>
  <si>
    <t>FATO (including Cap WIP)</t>
  </si>
  <si>
    <t>FATO (excluding Cap WIP)</t>
  </si>
  <si>
    <t>CATO</t>
  </si>
  <si>
    <t>Inventory TO Ratio</t>
  </si>
  <si>
    <t>NA</t>
  </si>
  <si>
    <t>Receivable TO Ratio</t>
  </si>
  <si>
    <t>Collection Days</t>
  </si>
  <si>
    <t>Expense Ratios</t>
  </si>
  <si>
    <t>Employees cost/Op Revenue</t>
  </si>
  <si>
    <t>Other Expenses/Op Revenue</t>
  </si>
  <si>
    <t>ROE</t>
  </si>
  <si>
    <t>ROE (post-tax)</t>
  </si>
  <si>
    <t>TCS</t>
  </si>
  <si>
    <t>HCL</t>
  </si>
  <si>
    <t>WIPRO</t>
  </si>
  <si>
    <t>Asset Mgt (ATO)</t>
  </si>
  <si>
    <t>Cost Mgt (PM)'</t>
  </si>
  <si>
    <t>Employee cost to NOI</t>
  </si>
  <si>
    <t>Variable cost</t>
  </si>
  <si>
    <t>Fixed 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</si>
  <si>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</si>
  <si>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</si>
  <si>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</si>
  <si>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</si>
  <si>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</si>
  <si>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</si>
  <si>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</si>
  <si>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</si>
  <si>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</si>
  <si>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</si>
  <si>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</si>
  <si>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</si>
  <si>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</si>
  <si>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</si>
  <si>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</si>
  <si>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</si>
  <si>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</si>
  <si>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</si>
  <si>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</si>
  <si>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</si>
  <si>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</si>
  <si>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</si>
  <si>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</si>
  <si>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</si>
  <si>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</si>
  <si>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Contribution to NOR Ratio</t>
  </si>
  <si>
    <t>BEP (Net Operating Revenue)</t>
  </si>
  <si>
    <t>Current Net Operating Revenue</t>
  </si>
  <si>
    <t>Margin of Safety (Revenue - BEP)</t>
  </si>
  <si>
    <t>PM</t>
  </si>
  <si>
    <t>Employee cost/Op Rev</t>
  </si>
  <si>
    <t>Other Exp/Op Revenue</t>
  </si>
  <si>
    <t>Equity</t>
  </si>
  <si>
    <t>Total Capital = Total Assets</t>
  </si>
  <si>
    <t>Interest</t>
  </si>
  <si>
    <t>PBT</t>
  </si>
  <si>
    <t>Loan @ 8%</t>
  </si>
  <si>
    <t>ROE (pre-tax)</t>
  </si>
  <si>
    <t>Tax Impact</t>
  </si>
  <si>
    <t>ROE (pre-tax) x (1-tax rate)</t>
  </si>
  <si>
    <t>Marginal tax rate</t>
  </si>
  <si>
    <t>Operating Exp to NOI</t>
  </si>
  <si>
    <t>SGA/NOI</t>
  </si>
  <si>
    <t>Working capital</t>
  </si>
  <si>
    <t>Retained Earnings</t>
  </si>
  <si>
    <t>EBIT or PBIT</t>
  </si>
  <si>
    <t>Equity (shareholders fund)</t>
  </si>
  <si>
    <t>Sales</t>
  </si>
  <si>
    <t>Total Assets</t>
  </si>
  <si>
    <t>Total Debt</t>
  </si>
  <si>
    <t>WC/TA</t>
  </si>
  <si>
    <t>RE/TA</t>
  </si>
  <si>
    <t>EBIT/TA (ROI)</t>
  </si>
  <si>
    <t>Equity/Total Debt</t>
  </si>
  <si>
    <t>Sales/Total Assets</t>
  </si>
  <si>
    <t>Z score</t>
  </si>
  <si>
    <t>Total Exp</t>
  </si>
  <si>
    <t>VC</t>
  </si>
  <si>
    <t>FC</t>
  </si>
  <si>
    <t>BEP</t>
  </si>
  <si>
    <t>Cont Margin</t>
  </si>
  <si>
    <t>Total Cont</t>
  </si>
  <si>
    <t>Con-FC</t>
  </si>
  <si>
    <t>Op Risk</t>
  </si>
  <si>
    <t>Net Present Value</t>
  </si>
  <si>
    <t>IRR</t>
  </si>
  <si>
    <t>Payback period</t>
  </si>
  <si>
    <t>5 years</t>
  </si>
  <si>
    <t>Discounted Payback period</t>
  </si>
  <si>
    <t>17 years</t>
  </si>
  <si>
    <t>12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</si>
</sst>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b/>
      <sz val="12"/>
      <color rgb="FF800000"/>
      <name val="Tahoma"/>
      <family val="2"/>
    </font>
    <font>
      <sz val="12"/>
      <color rgb="FF800000"/>
      <name val="Tahoma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b/>
      <sz val="14"/>
      <color rgb="FF000000"/>
      <name val="Calibri"/>
      <family val="2"/>
    </font>
    <font>
      <sz val="14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DF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 wrapText="1"/>
    </xf>
    <xf numFmtId="0" fontId="4" fillId="0" borderId="0" xfId="0" applyFont="1"/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 wrapText="1"/>
    </xf>
    <xf numFmtId="4" fontId="3" fillId="2" borderId="0" xfId="0" applyNumberFormat="1" applyFont="1" applyFill="1" applyAlignment="1">
      <alignment horizontal="right" vertical="center" wrapText="1"/>
    </xf>
    <xf numFmtId="0" fontId="6" fillId="2" borderId="0" xfId="2" applyFont="1" applyFill="1" applyAlignment="1">
      <alignment horizontal="left" vertical="center"/>
    </xf>
    <xf numFmtId="4" fontId="5" fillId="2" borderId="0" xfId="0" applyNumberFormat="1" applyFont="1" applyFill="1" applyAlignment="1">
      <alignment horizontal="right" vertical="center" wrapText="1"/>
    </xf>
    <xf numFmtId="16" fontId="3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right" vertical="center" wrapText="1"/>
    </xf>
    <xf numFmtId="2" fontId="4" fillId="0" borderId="0" xfId="0" applyNumberFormat="1" applyFont="1"/>
    <xf numFmtId="4" fontId="5" fillId="2" borderId="0" xfId="1" applyNumberFormat="1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right" vertical="center" wrapText="1"/>
    </xf>
    <xf numFmtId="4" fontId="5" fillId="2" borderId="1" xfId="1" applyNumberFormat="1" applyFont="1" applyFill="1" applyBorder="1" applyAlignment="1">
      <alignment horizontal="right" vertical="center" wrapText="1"/>
    </xf>
    <xf numFmtId="0" fontId="6" fillId="2" borderId="1" xfId="2" applyFont="1" applyFill="1" applyBorder="1" applyAlignment="1">
      <alignment horizontal="left" vertical="center"/>
    </xf>
    <xf numFmtId="0" fontId="4" fillId="0" borderId="1" xfId="0" applyFont="1" applyBorder="1"/>
    <xf numFmtId="4" fontId="4" fillId="0" borderId="1" xfId="0" applyNumberFormat="1" applyFont="1" applyBorder="1"/>
    <xf numFmtId="2" fontId="5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6" fillId="2" borderId="1" xfId="2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2" fontId="4" fillId="0" borderId="0" xfId="0" applyNumberFormat="1" applyFont="1" applyAlignment="1">
      <alignment vertical="center"/>
    </xf>
    <xf numFmtId="2" fontId="3" fillId="2" borderId="0" xfId="0" applyNumberFormat="1" applyFont="1" applyFill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2" fontId="5" fillId="2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/>
    <xf numFmtId="0" fontId="9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right" vertical="center" wrapText="1"/>
    </xf>
    <xf numFmtId="2" fontId="9" fillId="2" borderId="1" xfId="0" applyNumberFormat="1" applyFont="1" applyFill="1" applyBorder="1" applyAlignment="1">
      <alignment horizontal="right" vertical="center" wrapText="1"/>
    </xf>
    <xf numFmtId="2" fontId="11" fillId="2" borderId="1" xfId="0" applyNumberFormat="1" applyFont="1" applyFill="1" applyBorder="1" applyAlignment="1">
      <alignment horizontal="right" vertical="center" wrapText="1"/>
    </xf>
    <xf numFmtId="0" fontId="12" fillId="2" borderId="1" xfId="2" applyFont="1" applyFill="1" applyBorder="1" applyAlignment="1">
      <alignment horizontal="left" vertical="center"/>
    </xf>
    <xf numFmtId="0" fontId="10" fillId="0" borderId="0" xfId="0" applyFont="1" applyBorder="1"/>
    <xf numFmtId="0" fontId="5" fillId="2" borderId="0" xfId="0" applyFont="1" applyFill="1" applyBorder="1" applyAlignment="1">
      <alignment horizontal="left" vertical="center" wrapText="1"/>
    </xf>
    <xf numFmtId="0" fontId="6" fillId="2" borderId="0" xfId="2" applyFont="1" applyFill="1" applyBorder="1" applyAlignment="1">
      <alignment horizontal="left" vertical="center" wrapText="1"/>
    </xf>
    <xf numFmtId="4" fontId="11" fillId="2" borderId="0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horizontal="left" vertical="center" wrapText="1"/>
    </xf>
    <xf numFmtId="0" fontId="9" fillId="2" borderId="1" xfId="0" quotePrefix="1" applyFont="1" applyFill="1" applyBorder="1" applyAlignment="1">
      <alignment horizontal="right" vertical="center" wrapText="1"/>
    </xf>
    <xf numFmtId="0" fontId="10" fillId="0" borderId="1" xfId="0" applyFont="1" applyBorder="1"/>
    <xf numFmtId="4" fontId="11" fillId="2" borderId="1" xfId="0" applyNumberFormat="1" applyFont="1" applyFill="1" applyBorder="1" applyAlignment="1">
      <alignment horizontal="right" vertical="center" wrapText="1"/>
    </xf>
    <xf numFmtId="4" fontId="9" fillId="2" borderId="1" xfId="0" applyNumberFormat="1" applyFont="1" applyFill="1" applyBorder="1" applyAlignment="1">
      <alignment horizontal="right" vertical="center" wrapText="1"/>
    </xf>
    <xf numFmtId="4" fontId="10" fillId="0" borderId="1" xfId="0" applyNumberFormat="1" applyFont="1" applyBorder="1"/>
    <xf numFmtId="0" fontId="13" fillId="3" borderId="3" xfId="0" applyFont="1" applyFill="1" applyBorder="1" applyAlignment="1">
      <alignment horizontal="left" wrapText="1" readingOrder="1"/>
    </xf>
    <xf numFmtId="16" fontId="13" fillId="3" borderId="3" xfId="0" applyNumberFormat="1" applyFont="1" applyFill="1" applyBorder="1" applyAlignment="1">
      <alignment horizontal="right" wrapText="1" readingOrder="1"/>
    </xf>
    <xf numFmtId="0" fontId="13" fillId="3" borderId="3" xfId="0" applyFont="1" applyFill="1" applyBorder="1" applyAlignment="1">
      <alignment horizontal="right" wrapText="1" readingOrder="1"/>
    </xf>
    <xf numFmtId="0" fontId="14" fillId="0" borderId="0" xfId="0" applyFont="1"/>
    <xf numFmtId="10" fontId="14" fillId="0" borderId="0" xfId="1" applyNumberFormat="1" applyFont="1"/>
    <xf numFmtId="2" fontId="10" fillId="0" borderId="0" xfId="0" applyNumberFormat="1" applyFont="1" applyBorder="1"/>
    <xf numFmtId="4" fontId="10" fillId="0" borderId="0" xfId="0" applyNumberFormat="1" applyFont="1" applyBorder="1"/>
    <xf numFmtId="10" fontId="10" fillId="0" borderId="0" xfId="1" applyNumberFormat="1" applyFont="1" applyBorder="1"/>
    <xf numFmtId="1" fontId="14" fillId="0" borderId="0" xfId="0" applyNumberFormat="1" applyFont="1"/>
    <xf numFmtId="1" fontId="10" fillId="0" borderId="0" xfId="0" applyNumberFormat="1" applyFont="1" applyBorder="1"/>
    <xf numFmtId="10" fontId="14" fillId="0" borderId="0" xfId="0" applyNumberFormat="1" applyFont="1"/>
    <xf numFmtId="9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5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Continuous"/>
    </xf>
    <xf numFmtId="10" fontId="0" fillId="0" borderId="4" xfId="1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9" fontId="14" fillId="0" borderId="0" xfId="1" applyFont="1"/>
    <xf numFmtId="165" fontId="14" fillId="0" borderId="0" xfId="1" applyNumberFormat="1" applyFont="1"/>
    <xf numFmtId="2" fontId="14" fillId="0" borderId="0" xfId="0" applyNumberFormat="1" applyFont="1"/>
    <xf numFmtId="2" fontId="14" fillId="0" borderId="0" xfId="1" applyNumberFormat="1" applyFont="1"/>
    <xf numFmtId="165" fontId="14" fillId="0" borderId="0" xfId="0" applyNumberFormat="1" applyFont="1"/>
    <xf numFmtId="0" fontId="16" fillId="0" borderId="0" xfId="0" applyFont="1"/>
    <xf numFmtId="165" fontId="4" fillId="0" borderId="0" xfId="1" applyNumberFormat="1" applyFont="1" applyAlignment="1">
      <alignment horizontal="center" vertical="center"/>
    </xf>
    <xf numFmtId="4" fontId="4" fillId="0" borderId="0" xfId="0" applyNumberFormat="1" applyFont="1"/>
    <xf numFmtId="4" fontId="17" fillId="2" borderId="0" xfId="0" applyNumberFormat="1" applyFont="1" applyFill="1" applyAlignment="1">
      <alignment horizontal="right" vertical="center" wrapText="1"/>
    </xf>
    <xf numFmtId="0" fontId="17" fillId="2" borderId="0" xfId="0" applyFont="1" applyFill="1" applyAlignment="1">
      <alignment horizontal="right" vertical="center" wrapText="1"/>
    </xf>
    <xf numFmtId="165" fontId="4" fillId="0" borderId="0" xfId="1" applyNumberFormat="1" applyFont="1" applyAlignment="1">
      <alignment vertical="center"/>
    </xf>
    <xf numFmtId="2" fontId="0" fillId="0" borderId="0" xfId="0" applyNumberFormat="1"/>
    <xf numFmtId="9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insubdiv('emc','SOFTWARE','5400','Employee+Cost+','CPL','PLUS','','')" TargetMode="External"/><Relationship Id="rId13" Type="http://schemas.openxmlformats.org/officeDocument/2006/relationships/hyperlink" Target="javascript:finsubdiv('depn','SOFTWARE','5400','Depreciation','CPL','PLUS','','')" TargetMode="External"/><Relationship Id="rId3" Type="http://schemas.openxmlformats.org/officeDocument/2006/relationships/hyperlink" Target="javascript:finsubdiv('cash','SOFTWARE','5400','Cash+and+Bank','CBS','PLUS','','')" TargetMode="External"/><Relationship Id="rId7" Type="http://schemas.openxmlformats.org/officeDocument/2006/relationships/hyperlink" Target="javascript:finsubdiv('omfgexp','SOFTWARE','5400','Operating+Expenses+','CPL','PLUS','','')" TargetMode="External"/><Relationship Id="rId12" Type="http://schemas.openxmlformats.org/officeDocument/2006/relationships/hyperlink" Target="javascript:finsubdiv('int','SOFTWARE','5400','Interest++','CPL','PLUS','','')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javascript:finsubdiv('sdb','SOFTWARE','5400','Sundry+Debtors++','CBS','PLUS','','')" TargetMode="External"/><Relationship Id="rId16" Type="http://schemas.openxmlformats.org/officeDocument/2006/relationships/hyperlink" Target="javascript:finsubdiv('cncuifa','5400','Net+Cash+Used+in+Financing+Activities','CCF','PLUS','')" TargetMode="External"/><Relationship Id="rId1" Type="http://schemas.openxmlformats.org/officeDocument/2006/relationships/hyperlink" Target="javascript:finsubdiv('invtotal','SOFTWARE','5400','Inventories++','CBS','PLUS','','')" TargetMode="External"/><Relationship Id="rId6" Type="http://schemas.openxmlformats.org/officeDocument/2006/relationships/hyperlink" Target="javascript:finsubdiv('othinc','SOFTWARE','5400','Other+Income++','CPL','PLUS','','')" TargetMode="External"/><Relationship Id="rId11" Type="http://schemas.openxmlformats.org/officeDocument/2006/relationships/hyperlink" Target="javascript:finsubdiv('othexp','SOFTWARE','5400','Miscellaneous+Expenses+','CPL','PLUS','','')" TargetMode="External"/><Relationship Id="rId5" Type="http://schemas.openxmlformats.org/officeDocument/2006/relationships/hyperlink" Target="javascript:finsubdiv('conliab','SOFTWARE','5400','Contingent+Liabilities','CBS','PLUS','','')" TargetMode="External"/><Relationship Id="rId15" Type="http://schemas.openxmlformats.org/officeDocument/2006/relationships/hyperlink" Target="javascript:finsubdiv('bncuiia','5400','Net+Cash+Used+in+Investing+Activities','CCF','PLUS','')" TargetMode="External"/><Relationship Id="rId10" Type="http://schemas.openxmlformats.org/officeDocument/2006/relationships/hyperlink" Target="javascript:finsubdiv('sac','SOFTWARE','5400','Selling+and+Administration+Exp%2E++','CPL','PLUS','','')" TargetMode="External"/><Relationship Id="rId4" Type="http://schemas.openxmlformats.org/officeDocument/2006/relationships/hyperlink" Target="javascript:finsubdiv('loans%2Ddtaxca','SOFTWARE','5400','Loans+and+Advances++','CBS','PLUS','','')" TargetMode="External"/><Relationship Id="rId9" Type="http://schemas.openxmlformats.org/officeDocument/2006/relationships/hyperlink" Target="javascript:finsubdiv('pfc','SOFTWARE','5400','Power%2FElectricity+Charges+','CPL','PLUS','','')" TargetMode="External"/><Relationship Id="rId14" Type="http://schemas.openxmlformats.org/officeDocument/2006/relationships/hyperlink" Target="javascript:finsubdiv('ancffoa','5400','Net+Cash+from+Operating+Activities','CCF','PLUS',''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insubdiv('emc','SOFTWARE','5400','Employee+Cost+','CPL','PLUS','','')" TargetMode="External"/><Relationship Id="rId13" Type="http://schemas.openxmlformats.org/officeDocument/2006/relationships/hyperlink" Target="javascript:finsubdiv('depn','SOFTWARE','5400','Depreciation','CPL','PLUS','','')" TargetMode="External"/><Relationship Id="rId3" Type="http://schemas.openxmlformats.org/officeDocument/2006/relationships/hyperlink" Target="javascript:finsubdiv('cash','SOFTWARE','5400','Cash+and+Bank','CBS','PLUS','','')" TargetMode="External"/><Relationship Id="rId7" Type="http://schemas.openxmlformats.org/officeDocument/2006/relationships/hyperlink" Target="javascript:finsubdiv('omfgexp','SOFTWARE','5400','Operating+Expenses+','CPL','PLUS','','')" TargetMode="External"/><Relationship Id="rId12" Type="http://schemas.openxmlformats.org/officeDocument/2006/relationships/hyperlink" Target="javascript:finsubdiv('int','SOFTWARE','5400','Interest++','CPL','PLUS','','')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javascript:finsubdiv('sdb','SOFTWARE','5400','Sundry+Debtors++','CBS','PLUS','','')" TargetMode="External"/><Relationship Id="rId16" Type="http://schemas.openxmlformats.org/officeDocument/2006/relationships/hyperlink" Target="javascript:finsubdiv('cncuifa','5400','Net+Cash+Used+in+Financing+Activities','CCF','PLUS','')" TargetMode="External"/><Relationship Id="rId1" Type="http://schemas.openxmlformats.org/officeDocument/2006/relationships/hyperlink" Target="javascript:finsubdiv('invtotal','SOFTWARE','5400','Inventories++','CBS','PLUS','','')" TargetMode="External"/><Relationship Id="rId6" Type="http://schemas.openxmlformats.org/officeDocument/2006/relationships/hyperlink" Target="javascript:finsubdiv('othinc','SOFTWARE','5400','Other+Income++','CPL','PLUS','','')" TargetMode="External"/><Relationship Id="rId11" Type="http://schemas.openxmlformats.org/officeDocument/2006/relationships/hyperlink" Target="javascript:finsubdiv('othexp','SOFTWARE','5400','Miscellaneous+Expenses+','CPL','PLUS','','')" TargetMode="External"/><Relationship Id="rId5" Type="http://schemas.openxmlformats.org/officeDocument/2006/relationships/hyperlink" Target="javascript:finsubdiv('conliab','SOFTWARE','5400','Contingent+Liabilities','CBS','PLUS','','')" TargetMode="External"/><Relationship Id="rId15" Type="http://schemas.openxmlformats.org/officeDocument/2006/relationships/hyperlink" Target="javascript:finsubdiv('bncuiia','5400','Net+Cash+Used+in+Investing+Activities','CCF','PLUS','')" TargetMode="External"/><Relationship Id="rId10" Type="http://schemas.openxmlformats.org/officeDocument/2006/relationships/hyperlink" Target="javascript:finsubdiv('sac','SOFTWARE','5400','Selling+and+Administration+Exp%2E++','CPL','PLUS','','')" TargetMode="External"/><Relationship Id="rId4" Type="http://schemas.openxmlformats.org/officeDocument/2006/relationships/hyperlink" Target="javascript:finsubdiv('loans%2Ddtaxca','SOFTWARE','5400','Loans+and+Advances++','CBS','PLUS','','')" TargetMode="External"/><Relationship Id="rId9" Type="http://schemas.openxmlformats.org/officeDocument/2006/relationships/hyperlink" Target="javascript:finsubdiv('pfc','SOFTWARE','5400','Power%2FElectricity+Charges+','CPL','PLUS','','')" TargetMode="External"/><Relationship Id="rId14" Type="http://schemas.openxmlformats.org/officeDocument/2006/relationships/hyperlink" Target="javascript:finsubdiv('ancffoa','5400','Net+Cash+from+Operating+Activities','CCF','PLUS',''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insubdiv('emc','SOFTWARE','5400','Employee+Cost+','CPL','PLUS','','')" TargetMode="External"/><Relationship Id="rId13" Type="http://schemas.openxmlformats.org/officeDocument/2006/relationships/hyperlink" Target="javascript:finsubdiv('depn','SOFTWARE','5400','Depreciation','CPL','PLUS','','')" TargetMode="External"/><Relationship Id="rId3" Type="http://schemas.openxmlformats.org/officeDocument/2006/relationships/hyperlink" Target="javascript:finsubdiv('cash','SOFTWARE','5400','Cash+and+Bank','CBS','PLUS','','')" TargetMode="External"/><Relationship Id="rId7" Type="http://schemas.openxmlformats.org/officeDocument/2006/relationships/hyperlink" Target="javascript:finsubdiv('omfgexp','SOFTWARE','5400','Operating+Expenses+','CPL','PLUS','','')" TargetMode="External"/><Relationship Id="rId12" Type="http://schemas.openxmlformats.org/officeDocument/2006/relationships/hyperlink" Target="javascript:finsubdiv('int','SOFTWARE','5400','Interest++','CPL','PLUS','','')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javascript:finsubdiv('sdb','SOFTWARE','5400','Sundry+Debtors++','CBS','PLUS','','')" TargetMode="External"/><Relationship Id="rId16" Type="http://schemas.openxmlformats.org/officeDocument/2006/relationships/hyperlink" Target="javascript:finsubdiv('cncuifa','5400','Net+Cash+Used+in+Financing+Activities','CCF','PLUS','')" TargetMode="External"/><Relationship Id="rId1" Type="http://schemas.openxmlformats.org/officeDocument/2006/relationships/hyperlink" Target="javascript:finsubdiv('invtotal','SOFTWARE','5400','Inventories++','CBS','PLUS','','')" TargetMode="External"/><Relationship Id="rId6" Type="http://schemas.openxmlformats.org/officeDocument/2006/relationships/hyperlink" Target="javascript:finsubdiv('othinc','SOFTWARE','5400','Other+Income++','CPL','PLUS','','')" TargetMode="External"/><Relationship Id="rId11" Type="http://schemas.openxmlformats.org/officeDocument/2006/relationships/hyperlink" Target="javascript:finsubdiv('othexp','SOFTWARE','5400','Miscellaneous+Expenses+','CPL','PLUS','','')" TargetMode="External"/><Relationship Id="rId5" Type="http://schemas.openxmlformats.org/officeDocument/2006/relationships/hyperlink" Target="javascript:finsubdiv('conliab','SOFTWARE','5400','Contingent+Liabilities','CBS','PLUS','','')" TargetMode="External"/><Relationship Id="rId15" Type="http://schemas.openxmlformats.org/officeDocument/2006/relationships/hyperlink" Target="javascript:finsubdiv('bncuiia','5400','Net+Cash+Used+in+Investing+Activities','CCF','PLUS','')" TargetMode="External"/><Relationship Id="rId10" Type="http://schemas.openxmlformats.org/officeDocument/2006/relationships/hyperlink" Target="javascript:finsubdiv('sac','SOFTWARE','5400','Selling+and+Administration+Exp%2E++','CPL','PLUS','','')" TargetMode="External"/><Relationship Id="rId4" Type="http://schemas.openxmlformats.org/officeDocument/2006/relationships/hyperlink" Target="javascript:finsubdiv('loans%2Ddtaxca','SOFTWARE','5400','Loans+and+Advances++','CBS','PLUS','','')" TargetMode="External"/><Relationship Id="rId9" Type="http://schemas.openxmlformats.org/officeDocument/2006/relationships/hyperlink" Target="javascript:finsubdiv('pfc','SOFTWARE','5400','Power%2FElectricity+Charges+','CPL','PLUS','','')" TargetMode="External"/><Relationship Id="rId14" Type="http://schemas.openxmlformats.org/officeDocument/2006/relationships/hyperlink" Target="javascript:finsubdiv('ancffoa','5400','Net+Cash+from+Operating+Activities','CCF','PLUS','')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insubdiv('omfgexp','SOFTWARE','5400','Operating+Expenses+','CPL','PLUS','','')" TargetMode="External"/><Relationship Id="rId13" Type="http://schemas.openxmlformats.org/officeDocument/2006/relationships/hyperlink" Target="javascript:finsubdiv('int','SOFTWARE','5400','Interest++','CPL','PLUS','','')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javascript:finsubdiv('cash','SOFTWARE','5400','Cash+and+Bank','CBS','PLUS','','')" TargetMode="External"/><Relationship Id="rId7" Type="http://schemas.openxmlformats.org/officeDocument/2006/relationships/hyperlink" Target="javascript:finsubdiv('othinc','SOFTWARE','5400','Other+Income++','CPL','PLUS','','')" TargetMode="External"/><Relationship Id="rId12" Type="http://schemas.openxmlformats.org/officeDocument/2006/relationships/hyperlink" Target="javascript:finsubdiv('othexp','SOFTWARE','5400','Miscellaneous+Expenses+','CPL','PLUS','','')" TargetMode="External"/><Relationship Id="rId17" Type="http://schemas.openxmlformats.org/officeDocument/2006/relationships/hyperlink" Target="javascript:finsubdiv('cncuifa','5400','Net+Cash+Used+in+Financing+Activities','CCF','PLUS','')" TargetMode="External"/><Relationship Id="rId2" Type="http://schemas.openxmlformats.org/officeDocument/2006/relationships/hyperlink" Target="javascript:finsubdiv('sdb','SOFTWARE','5400','Sundry+Debtors++','CBS','PLUS','','')" TargetMode="External"/><Relationship Id="rId16" Type="http://schemas.openxmlformats.org/officeDocument/2006/relationships/hyperlink" Target="javascript:finsubdiv('bncuiia','5400','Net+Cash+Used+in+Investing+Activities','CCF','PLUS','')" TargetMode="External"/><Relationship Id="rId1" Type="http://schemas.openxmlformats.org/officeDocument/2006/relationships/hyperlink" Target="javascript:finsubdiv('invtotal','SOFTWARE','5400','Inventories++','CBS','PLUS','','')" TargetMode="External"/><Relationship Id="rId6" Type="http://schemas.openxmlformats.org/officeDocument/2006/relationships/hyperlink" Target="javascript:finsubdiv('conliab','SOFTWARE','5400','Contingent+Liabilities','CBS','PLUS','','')" TargetMode="External"/><Relationship Id="rId11" Type="http://schemas.openxmlformats.org/officeDocument/2006/relationships/hyperlink" Target="javascript:finsubdiv('sac','SOFTWARE','5400','Selling+and+Administration+Exp%2E++','CPL','PLUS','','')" TargetMode="External"/><Relationship Id="rId5" Type="http://schemas.openxmlformats.org/officeDocument/2006/relationships/hyperlink" Target="javascript:finsubdiv('mexp','SOFTWARE','5400','Miscellaneous+Expenses+not+written+off+','CBS','PLUS','','')" TargetMode="External"/><Relationship Id="rId15" Type="http://schemas.openxmlformats.org/officeDocument/2006/relationships/hyperlink" Target="javascript:finsubdiv('ancffoa','5400','Net+Cash+from+Operating+Activities','CCF','PLUS','')" TargetMode="External"/><Relationship Id="rId10" Type="http://schemas.openxmlformats.org/officeDocument/2006/relationships/hyperlink" Target="javascript:finsubdiv('pfc','SOFTWARE','5400','Power%2FElectricity+Charges+','CPL','PLUS','','')" TargetMode="External"/><Relationship Id="rId4" Type="http://schemas.openxmlformats.org/officeDocument/2006/relationships/hyperlink" Target="javascript:finsubdiv('loans%2Ddtaxca','SOFTWARE','5400','Loans+and+Advances++','CBS','PLUS','','')" TargetMode="External"/><Relationship Id="rId9" Type="http://schemas.openxmlformats.org/officeDocument/2006/relationships/hyperlink" Target="javascript:finsubdiv('emc','SOFTWARE','5400','Employee+Cost+','CPL','PLUS','','')" TargetMode="External"/><Relationship Id="rId14" Type="http://schemas.openxmlformats.org/officeDocument/2006/relationships/hyperlink" Target="javascript:finsubdiv('depn','SOFTWARE','5400','Depreciation','CPL','PLUS','',''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insubdiv('emc','SOFTWARE','5400','Employee+Cost+','CPL','PLUS','','')" TargetMode="External"/><Relationship Id="rId13" Type="http://schemas.openxmlformats.org/officeDocument/2006/relationships/hyperlink" Target="javascript:finsubdiv('depn','SOFTWARE','5400','Depreciation','CPL','PLUS','','')" TargetMode="External"/><Relationship Id="rId3" Type="http://schemas.openxmlformats.org/officeDocument/2006/relationships/hyperlink" Target="javascript:finsubdiv('cash','SOFTWARE','5400','Cash+and+Bank','CBS','PLUS','','')" TargetMode="External"/><Relationship Id="rId7" Type="http://schemas.openxmlformats.org/officeDocument/2006/relationships/hyperlink" Target="javascript:finsubdiv('omfgexp','SOFTWARE','5400','Operating+Expenses+','CPL','PLUS','','')" TargetMode="External"/><Relationship Id="rId12" Type="http://schemas.openxmlformats.org/officeDocument/2006/relationships/hyperlink" Target="javascript:finsubdiv('int','SOFTWARE','5400','Interest++','CPL','PLUS','','')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javascript:finsubdiv('sdb','SOFTWARE','5400','Sundry+Debtors++','CBS','PLUS','','')" TargetMode="External"/><Relationship Id="rId16" Type="http://schemas.openxmlformats.org/officeDocument/2006/relationships/hyperlink" Target="javascript:finsubdiv('cncuifa','5400','Net+Cash+Used+in+Financing+Activities','CCF','PLUS','')" TargetMode="External"/><Relationship Id="rId1" Type="http://schemas.openxmlformats.org/officeDocument/2006/relationships/hyperlink" Target="javascript:finsubdiv('invtotal','SOFTWARE','5400','Inventories++','CBS','PLUS','','')" TargetMode="External"/><Relationship Id="rId6" Type="http://schemas.openxmlformats.org/officeDocument/2006/relationships/hyperlink" Target="javascript:finsubdiv('othinc','SOFTWARE','5400','Other+Income++','CPL','PLUS','','')" TargetMode="External"/><Relationship Id="rId11" Type="http://schemas.openxmlformats.org/officeDocument/2006/relationships/hyperlink" Target="javascript:finsubdiv('othexp','SOFTWARE','5400','Miscellaneous+Expenses+','CPL','PLUS','','')" TargetMode="External"/><Relationship Id="rId5" Type="http://schemas.openxmlformats.org/officeDocument/2006/relationships/hyperlink" Target="javascript:finsubdiv('conliab','SOFTWARE','5400','Contingent+Liabilities','CBS','PLUS','','')" TargetMode="External"/><Relationship Id="rId15" Type="http://schemas.openxmlformats.org/officeDocument/2006/relationships/hyperlink" Target="javascript:finsubdiv('bncuiia','5400','Net+Cash+Used+in+Investing+Activities','CCF','PLUS','')" TargetMode="External"/><Relationship Id="rId10" Type="http://schemas.openxmlformats.org/officeDocument/2006/relationships/hyperlink" Target="javascript:finsubdiv('sac','SOFTWARE','5400','Selling+and+Administration+Exp%2E++','CPL','PLUS','','')" TargetMode="External"/><Relationship Id="rId4" Type="http://schemas.openxmlformats.org/officeDocument/2006/relationships/hyperlink" Target="javascript:finsubdiv('loans%2Ddtaxca','SOFTWARE','5400','Loans+and+Advances++','CBS','PLUS','','')" TargetMode="External"/><Relationship Id="rId9" Type="http://schemas.openxmlformats.org/officeDocument/2006/relationships/hyperlink" Target="javascript:finsubdiv('pfc','SOFTWARE','5400','Power%2FElectricity+Charges+','CPL','PLUS','','')" TargetMode="External"/><Relationship Id="rId14" Type="http://schemas.openxmlformats.org/officeDocument/2006/relationships/hyperlink" Target="javascript:finsubdiv('ancffoa','5400','Net+Cash+from+Operating+Activities','CCF','PLUS',''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insubdiv('omfgexp','SOFTWARE','13586','Operating+Expenses+','CPL','PLUS','','')" TargetMode="External"/><Relationship Id="rId13" Type="http://schemas.openxmlformats.org/officeDocument/2006/relationships/hyperlink" Target="javascript:finsubdiv('int','SOFTWARE','13586','Interest++','CPL','PLUS','','')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javascript:finsubdiv('sdb','SOFTWARE','13586','Sundry+Debtors++','CBS','PLUS','','')" TargetMode="External"/><Relationship Id="rId7" Type="http://schemas.openxmlformats.org/officeDocument/2006/relationships/hyperlink" Target="javascript:finsubdiv('othinc','SOFTWARE','13586','Other+Income++','CPL','PLUS','','')" TargetMode="External"/><Relationship Id="rId12" Type="http://schemas.openxmlformats.org/officeDocument/2006/relationships/hyperlink" Target="javascript:finsubdiv('othexp','SOFTWARE','13586','Miscellaneous+Expenses+','CPL','PLUS','','')" TargetMode="External"/><Relationship Id="rId17" Type="http://schemas.openxmlformats.org/officeDocument/2006/relationships/hyperlink" Target="javascript:finsubdiv('cncuifa','13586','Net+Cash+Used+in+Financing+Activities','CCF','PLUS','')" TargetMode="External"/><Relationship Id="rId2" Type="http://schemas.openxmlformats.org/officeDocument/2006/relationships/hyperlink" Target="javascript:finsubdiv('invtotal','SOFTWARE','13586','Inventories++','CBS','PLUS','','')" TargetMode="External"/><Relationship Id="rId16" Type="http://schemas.openxmlformats.org/officeDocument/2006/relationships/hyperlink" Target="javascript:finsubdiv('bncuiia','13586','Net+Cash+Used+in+Investing+Activities','CCF','PLUS','')" TargetMode="External"/><Relationship Id="rId1" Type="http://schemas.openxmlformats.org/officeDocument/2006/relationships/hyperlink" Target="javascript:finsubdiv('gbl%2Daccdepn%2Dimparbs','SOFTWARE','13586','Net+Block+','CBS','PLUS','','')" TargetMode="External"/><Relationship Id="rId6" Type="http://schemas.openxmlformats.org/officeDocument/2006/relationships/hyperlink" Target="javascript:finsubdiv('conliab','SOFTWARE','13586','Contingent+Liabilities','CBS','PLUS','','')" TargetMode="External"/><Relationship Id="rId11" Type="http://schemas.openxmlformats.org/officeDocument/2006/relationships/hyperlink" Target="javascript:finsubdiv('sac','SOFTWARE','13586','Selling+and+Administration+Exp%2E++','CPL','PLUS','','')" TargetMode="External"/><Relationship Id="rId5" Type="http://schemas.openxmlformats.org/officeDocument/2006/relationships/hyperlink" Target="javascript:finsubdiv('loans%2Ddtaxca','SOFTWARE','13586','Loans+and+Advances++','CBS','PLUS','','')" TargetMode="External"/><Relationship Id="rId15" Type="http://schemas.openxmlformats.org/officeDocument/2006/relationships/hyperlink" Target="javascript:finsubdiv('ancffoa','13586','Net+Cash+from+Operating+Activities','CCF','PLUS','')" TargetMode="External"/><Relationship Id="rId10" Type="http://schemas.openxmlformats.org/officeDocument/2006/relationships/hyperlink" Target="javascript:finsubdiv('pfc','SOFTWARE','13586','Power%2FElectricity+Charges+','CPL','PLUS','','')" TargetMode="External"/><Relationship Id="rId4" Type="http://schemas.openxmlformats.org/officeDocument/2006/relationships/hyperlink" Target="javascript:finsubdiv('cash','SOFTWARE','13586','Cash+and+Bank','CBS','PLUS','','')" TargetMode="External"/><Relationship Id="rId9" Type="http://schemas.openxmlformats.org/officeDocument/2006/relationships/hyperlink" Target="javascript:finsubdiv('emc','SOFTWARE','13586','Employee+Cost+','CPL','PLUS','','')" TargetMode="External"/><Relationship Id="rId14" Type="http://schemas.openxmlformats.org/officeDocument/2006/relationships/hyperlink" Target="javascript:finsubdiv('depn','SOFTWARE','13586','Depreciation','CPL','PLUS','','')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2.75" x14ac:dyDescent="0.2"/>
  <sheetData>
    <row r="1" spans="1:9" x14ac:dyDescent="0.2">
      <c r="A1" t="s">
        <v>144</v>
      </c>
    </row>
    <row r="2" spans="1:9" ht="13.5" thickBot="1" x14ac:dyDescent="0.25"/>
    <row r="3" spans="1:9" x14ac:dyDescent="0.2">
      <c r="A3" s="77" t="s">
        <v>145</v>
      </c>
      <c r="B3" s="77"/>
    </row>
    <row r="4" spans="1:9" x14ac:dyDescent="0.2">
      <c r="A4" s="74" t="s">
        <v>146</v>
      </c>
      <c r="B4" s="74">
        <v>0.94535278833672287</v>
      </c>
    </row>
    <row r="5" spans="1:9" x14ac:dyDescent="0.2">
      <c r="A5" s="74" t="s">
        <v>147</v>
      </c>
      <c r="B5" s="74">
        <v>0.89369189441601671</v>
      </c>
    </row>
    <row r="6" spans="1:9" x14ac:dyDescent="0.2">
      <c r="A6" s="74" t="s">
        <v>148</v>
      </c>
      <c r="B6" s="74">
        <v>0.78258078330490555</v>
      </c>
    </row>
    <row r="7" spans="1:9" x14ac:dyDescent="0.2">
      <c r="A7" s="74" t="s">
        <v>149</v>
      </c>
      <c r="B7" s="74">
        <v>2593.2607550089592</v>
      </c>
    </row>
    <row r="8" spans="1:9" ht="13.5" thickBot="1" x14ac:dyDescent="0.25">
      <c r="A8" s="75" t="s">
        <v>150</v>
      </c>
      <c r="B8" s="75">
        <v>10</v>
      </c>
    </row>
    <row r="10" spans="1:9" ht="13.5" thickBot="1" x14ac:dyDescent="0.25">
      <c r="A10" t="s">
        <v>151</v>
      </c>
    </row>
    <row r="11" spans="1:9" x14ac:dyDescent="0.2">
      <c r="A11" s="76"/>
      <c r="B11" s="76" t="s">
        <v>156</v>
      </c>
      <c r="C11" s="76" t="s">
        <v>157</v>
      </c>
      <c r="D11" s="76" t="s">
        <v>158</v>
      </c>
      <c r="E11" s="76" t="s">
        <v>159</v>
      </c>
      <c r="F11" s="76" t="s">
        <v>160</v>
      </c>
    </row>
    <row r="12" spans="1:9" x14ac:dyDescent="0.2">
      <c r="A12" s="74" t="s">
        <v>152</v>
      </c>
      <c r="B12" s="74">
        <v>1</v>
      </c>
      <c r="C12" s="74">
        <v>508810804.38997322</v>
      </c>
      <c r="D12" s="74">
        <v>508810804.38997322</v>
      </c>
      <c r="E12" s="74">
        <v>75.659584051095791</v>
      </c>
      <c r="F12" s="74">
        <v>2.3794840325888294E-5</v>
      </c>
    </row>
    <row r="13" spans="1:9" x14ac:dyDescent="0.2">
      <c r="A13" s="74" t="s">
        <v>153</v>
      </c>
      <c r="B13" s="74">
        <v>9</v>
      </c>
      <c r="C13" s="74">
        <v>60525012.091226749</v>
      </c>
      <c r="D13" s="74">
        <v>6725001.3434696384</v>
      </c>
      <c r="E13" s="74"/>
      <c r="F13" s="74"/>
    </row>
    <row r="14" spans="1:9" ht="13.5" thickBot="1" x14ac:dyDescent="0.25">
      <c r="A14" s="75" t="s">
        <v>154</v>
      </c>
      <c r="B14" s="75">
        <v>10</v>
      </c>
      <c r="C14" s="75">
        <v>569335816.48119998</v>
      </c>
      <c r="D14" s="75"/>
      <c r="E14" s="75"/>
      <c r="F14" s="75"/>
    </row>
    <row r="15" spans="1:9" ht="13.5" thickBot="1" x14ac:dyDescent="0.25"/>
    <row r="16" spans="1:9" x14ac:dyDescent="0.2">
      <c r="A16" s="76"/>
      <c r="B16" s="76" t="s">
        <v>161</v>
      </c>
      <c r="C16" s="76" t="s">
        <v>149</v>
      </c>
      <c r="D16" s="76" t="s">
        <v>162</v>
      </c>
      <c r="E16" s="76" t="s">
        <v>163</v>
      </c>
      <c r="F16" s="76" t="s">
        <v>164</v>
      </c>
      <c r="G16" s="76" t="s">
        <v>165</v>
      </c>
      <c r="H16" s="76" t="s">
        <v>166</v>
      </c>
      <c r="I16" s="76" t="s">
        <v>167</v>
      </c>
    </row>
    <row r="17" spans="1:9" x14ac:dyDescent="0.2">
      <c r="A17" s="74" t="s">
        <v>155</v>
      </c>
      <c r="B17" s="74">
        <v>0</v>
      </c>
      <c r="C17" s="74" t="e">
        <v>#N/A</v>
      </c>
      <c r="D17" s="74" t="e">
        <v>#N/A</v>
      </c>
      <c r="E17" s="74" t="e">
        <v>#N/A</v>
      </c>
      <c r="F17" s="74" t="e">
        <v>#N/A</v>
      </c>
      <c r="G17" s="74" t="e">
        <v>#N/A</v>
      </c>
      <c r="H17" s="74" t="e">
        <v>#N/A</v>
      </c>
      <c r="I17" s="74" t="e">
        <v>#N/A</v>
      </c>
    </row>
    <row r="18" spans="1:9" ht="13.5" thickBot="1" x14ac:dyDescent="0.25">
      <c r="A18" s="75" t="s">
        <v>168</v>
      </c>
      <c r="B18" s="75">
        <v>0.21890234255842586</v>
      </c>
      <c r="C18" s="75">
        <v>2.516624582295203E-2</v>
      </c>
      <c r="D18" s="75">
        <v>8.6982517813119085</v>
      </c>
      <c r="E18" s="75">
        <v>1.1275548743008155E-5</v>
      </c>
      <c r="F18" s="75">
        <v>0.1619723393092945</v>
      </c>
      <c r="G18" s="75">
        <v>0.27583234580755722</v>
      </c>
      <c r="H18" s="75">
        <v>0.1619723393092945</v>
      </c>
      <c r="I18" s="75">
        <v>0.27583234580755722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2" zoomScale="140" zoomScaleNormal="140" workbookViewId="0">
      <selection activeCell="E37" sqref="E37"/>
    </sheetView>
  </sheetViews>
  <sheetFormatPr defaultRowHeight="12.75" x14ac:dyDescent="0.2"/>
  <cols>
    <col min="1" max="1" width="17.140625" customWidth="1"/>
    <col min="8" max="8" width="13.5703125" bestFit="1" customWidth="1"/>
  </cols>
  <sheetData>
    <row r="1" spans="1:9" x14ac:dyDescent="0.2">
      <c r="C1" s="94">
        <v>0.2</v>
      </c>
      <c r="E1" s="94">
        <f>C1</f>
        <v>0.2</v>
      </c>
    </row>
    <row r="2" spans="1:9" x14ac:dyDescent="0.2">
      <c r="A2">
        <v>0</v>
      </c>
      <c r="B2">
        <v>-500</v>
      </c>
      <c r="C2">
        <f>B2/(1+$C$1)^A2</f>
        <v>-500</v>
      </c>
      <c r="D2">
        <v>-250</v>
      </c>
      <c r="E2" s="93">
        <f>D2/(1+$E$1)^A2</f>
        <v>-250</v>
      </c>
    </row>
    <row r="3" spans="1:9" x14ac:dyDescent="0.2">
      <c r="A3">
        <v>1</v>
      </c>
      <c r="B3">
        <f>150*0.7</f>
        <v>105</v>
      </c>
      <c r="C3" s="93">
        <f>B3/(1+$C$1)^A3</f>
        <v>87.5</v>
      </c>
      <c r="D3">
        <f>80*0.7</f>
        <v>56</v>
      </c>
      <c r="E3" s="93">
        <f t="shared" ref="E3:E32" si="0">D3/(1+$E$1)^A3</f>
        <v>46.666666666666671</v>
      </c>
    </row>
    <row r="4" spans="1:9" x14ac:dyDescent="0.2">
      <c r="A4">
        <v>2</v>
      </c>
      <c r="B4">
        <f t="shared" ref="B4:B32" si="1">150*0.7</f>
        <v>105</v>
      </c>
      <c r="C4" s="93">
        <f t="shared" ref="C4:C32" si="2">B4/(1+$C$1)^A4</f>
        <v>72.916666666666671</v>
      </c>
      <c r="D4">
        <f t="shared" ref="D4:D12" si="3">80*0.7</f>
        <v>56</v>
      </c>
      <c r="E4" s="93">
        <f t="shared" si="0"/>
        <v>38.888888888888893</v>
      </c>
      <c r="F4">
        <v>0</v>
      </c>
      <c r="G4">
        <v>-1000</v>
      </c>
      <c r="H4" s="93">
        <f>G4/(1+$G$8)^F4</f>
        <v>-1000</v>
      </c>
      <c r="I4">
        <f>G4/(1+$G$9)^F4</f>
        <v>-1000</v>
      </c>
    </row>
    <row r="5" spans="1:9" x14ac:dyDescent="0.2">
      <c r="A5">
        <v>3</v>
      </c>
      <c r="B5">
        <f t="shared" si="1"/>
        <v>105</v>
      </c>
      <c r="C5" s="93">
        <f t="shared" si="2"/>
        <v>60.763888888888893</v>
      </c>
      <c r="D5">
        <f t="shared" si="3"/>
        <v>56</v>
      </c>
      <c r="E5" s="93">
        <f t="shared" si="0"/>
        <v>32.407407407407405</v>
      </c>
      <c r="F5">
        <v>1</v>
      </c>
      <c r="G5">
        <v>2000</v>
      </c>
      <c r="H5" s="93">
        <f t="shared" ref="H5:H7" si="4">G5/(1+$G$8)^F5</f>
        <v>2481.1943040843785</v>
      </c>
      <c r="I5">
        <f t="shared" ref="I5:I7" si="5">G5/(1+$G$9)^F5</f>
        <v>688.89218253401793</v>
      </c>
    </row>
    <row r="6" spans="1:9" x14ac:dyDescent="0.2">
      <c r="A6">
        <v>4</v>
      </c>
      <c r="B6">
        <f t="shared" si="1"/>
        <v>105</v>
      </c>
      <c r="C6" s="93">
        <f t="shared" si="2"/>
        <v>50.636574074074076</v>
      </c>
      <c r="D6">
        <f t="shared" si="3"/>
        <v>56</v>
      </c>
      <c r="E6" s="93">
        <f t="shared" si="0"/>
        <v>27.006172839506174</v>
      </c>
      <c r="F6">
        <v>2</v>
      </c>
      <c r="G6">
        <v>4000</v>
      </c>
      <c r="H6" s="93">
        <f t="shared" si="4"/>
        <v>6156.3251746207643</v>
      </c>
      <c r="I6">
        <f t="shared" si="5"/>
        <v>474.57243915648269</v>
      </c>
    </row>
    <row r="7" spans="1:9" x14ac:dyDescent="0.2">
      <c r="A7">
        <v>5</v>
      </c>
      <c r="B7">
        <f t="shared" si="1"/>
        <v>105</v>
      </c>
      <c r="C7" s="93">
        <f t="shared" si="2"/>
        <v>42.197145061728399</v>
      </c>
      <c r="D7">
        <f t="shared" si="3"/>
        <v>56</v>
      </c>
      <c r="E7" s="93">
        <f t="shared" si="0"/>
        <v>22.505144032921812</v>
      </c>
      <c r="F7">
        <v>3</v>
      </c>
      <c r="G7">
        <v>-4000</v>
      </c>
      <c r="H7" s="93">
        <f t="shared" si="4"/>
        <v>-7637.519478680153</v>
      </c>
      <c r="I7">
        <f t="shared" si="5"/>
        <v>-163.46462169050091</v>
      </c>
    </row>
    <row r="8" spans="1:9" x14ac:dyDescent="0.2">
      <c r="A8">
        <v>6</v>
      </c>
      <c r="B8">
        <f t="shared" si="1"/>
        <v>105</v>
      </c>
      <c r="C8" s="93">
        <f t="shared" si="2"/>
        <v>35.164287551440331</v>
      </c>
      <c r="D8">
        <f t="shared" si="3"/>
        <v>56</v>
      </c>
      <c r="E8" s="93">
        <f t="shared" si="0"/>
        <v>18.754286694101509</v>
      </c>
      <c r="G8" s="94">
        <f>IRR(G4:G7)</f>
        <v>-0.19393656647214941</v>
      </c>
      <c r="H8" s="93">
        <f>SUM(H4:H7)</f>
        <v>2.4989276425912976E-8</v>
      </c>
      <c r="I8" s="93">
        <f>SUM(I4:I7)</f>
        <v>-2.8421709430404007E-13</v>
      </c>
    </row>
    <row r="9" spans="1:9" x14ac:dyDescent="0.2">
      <c r="A9">
        <v>7</v>
      </c>
      <c r="B9">
        <f t="shared" si="1"/>
        <v>105</v>
      </c>
      <c r="C9" s="93">
        <f t="shared" si="2"/>
        <v>29.303572959533611</v>
      </c>
      <c r="D9">
        <f t="shared" si="3"/>
        <v>56</v>
      </c>
      <c r="E9" s="93">
        <f t="shared" si="0"/>
        <v>15.628572245084593</v>
      </c>
      <c r="G9" s="94">
        <f>IRR(G4:G7,100%)</f>
        <v>1.9032119259115539</v>
      </c>
    </row>
    <row r="10" spans="1:9" x14ac:dyDescent="0.2">
      <c r="A10">
        <v>8</v>
      </c>
      <c r="B10">
        <f t="shared" si="1"/>
        <v>105</v>
      </c>
      <c r="C10" s="93">
        <f t="shared" si="2"/>
        <v>24.419644132944676</v>
      </c>
      <c r="D10">
        <f t="shared" si="3"/>
        <v>56</v>
      </c>
      <c r="E10" s="93">
        <f t="shared" si="0"/>
        <v>13.023810204237162</v>
      </c>
    </row>
    <row r="11" spans="1:9" x14ac:dyDescent="0.2">
      <c r="A11">
        <v>9</v>
      </c>
      <c r="B11">
        <f t="shared" si="1"/>
        <v>105</v>
      </c>
      <c r="C11" s="93">
        <f t="shared" si="2"/>
        <v>20.349703444120564</v>
      </c>
      <c r="D11">
        <f t="shared" si="3"/>
        <v>56</v>
      </c>
      <c r="E11" s="93">
        <f t="shared" si="0"/>
        <v>10.853175170197634</v>
      </c>
    </row>
    <row r="12" spans="1:9" x14ac:dyDescent="0.2">
      <c r="A12">
        <v>10</v>
      </c>
      <c r="B12">
        <f t="shared" si="1"/>
        <v>105</v>
      </c>
      <c r="C12" s="93">
        <f t="shared" si="2"/>
        <v>16.958086203433805</v>
      </c>
      <c r="D12">
        <f t="shared" si="3"/>
        <v>56</v>
      </c>
      <c r="E12" s="93">
        <f t="shared" si="0"/>
        <v>9.0443126418313611</v>
      </c>
    </row>
    <row r="13" spans="1:9" x14ac:dyDescent="0.2">
      <c r="A13">
        <v>11</v>
      </c>
      <c r="B13">
        <f t="shared" si="1"/>
        <v>105</v>
      </c>
      <c r="C13" s="93">
        <f t="shared" si="2"/>
        <v>14.131738502861502</v>
      </c>
      <c r="D13">
        <f>B13</f>
        <v>105</v>
      </c>
      <c r="E13" s="93">
        <f t="shared" si="0"/>
        <v>14.131738502861502</v>
      </c>
    </row>
    <row r="14" spans="1:9" x14ac:dyDescent="0.2">
      <c r="A14">
        <v>12</v>
      </c>
      <c r="B14">
        <f t="shared" si="1"/>
        <v>105</v>
      </c>
      <c r="C14" s="93">
        <f t="shared" si="2"/>
        <v>11.776448752384587</v>
      </c>
      <c r="D14">
        <f t="shared" ref="D14:D32" si="6">B14</f>
        <v>105</v>
      </c>
      <c r="E14" s="93">
        <f t="shared" si="0"/>
        <v>11.776448752384587</v>
      </c>
    </row>
    <row r="15" spans="1:9" x14ac:dyDescent="0.2">
      <c r="A15">
        <v>13</v>
      </c>
      <c r="B15">
        <f t="shared" si="1"/>
        <v>105</v>
      </c>
      <c r="C15" s="93">
        <f t="shared" si="2"/>
        <v>9.8137072936538221</v>
      </c>
      <c r="D15">
        <f t="shared" si="6"/>
        <v>105</v>
      </c>
      <c r="E15" s="93">
        <f t="shared" si="0"/>
        <v>9.8137072936538221</v>
      </c>
    </row>
    <row r="16" spans="1:9" x14ac:dyDescent="0.2">
      <c r="A16">
        <v>14</v>
      </c>
      <c r="B16">
        <f t="shared" si="1"/>
        <v>105</v>
      </c>
      <c r="C16" s="93">
        <f t="shared" si="2"/>
        <v>8.1780894113781848</v>
      </c>
      <c r="D16">
        <f t="shared" si="6"/>
        <v>105</v>
      </c>
      <c r="E16" s="93">
        <f t="shared" si="0"/>
        <v>8.1780894113781848</v>
      </c>
    </row>
    <row r="17" spans="1:5" x14ac:dyDescent="0.2">
      <c r="A17">
        <v>15</v>
      </c>
      <c r="B17">
        <f t="shared" si="1"/>
        <v>105</v>
      </c>
      <c r="C17" s="93">
        <f t="shared" si="2"/>
        <v>6.8150745094818213</v>
      </c>
      <c r="D17">
        <f t="shared" si="6"/>
        <v>105</v>
      </c>
      <c r="E17" s="93">
        <f t="shared" si="0"/>
        <v>6.8150745094818213</v>
      </c>
    </row>
    <row r="18" spans="1:5" x14ac:dyDescent="0.2">
      <c r="A18">
        <v>16</v>
      </c>
      <c r="B18">
        <f t="shared" si="1"/>
        <v>105</v>
      </c>
      <c r="C18" s="93">
        <f t="shared" si="2"/>
        <v>5.6792287579015186</v>
      </c>
      <c r="D18">
        <f t="shared" si="6"/>
        <v>105</v>
      </c>
      <c r="E18" s="93">
        <f t="shared" si="0"/>
        <v>5.6792287579015186</v>
      </c>
    </row>
    <row r="19" spans="1:5" x14ac:dyDescent="0.2">
      <c r="A19">
        <v>17</v>
      </c>
      <c r="B19">
        <f t="shared" si="1"/>
        <v>105</v>
      </c>
      <c r="C19" s="93">
        <f t="shared" si="2"/>
        <v>4.7326906315845987</v>
      </c>
      <c r="D19">
        <f t="shared" si="6"/>
        <v>105</v>
      </c>
      <c r="E19" s="93">
        <f t="shared" si="0"/>
        <v>4.7326906315845987</v>
      </c>
    </row>
    <row r="20" spans="1:5" x14ac:dyDescent="0.2">
      <c r="A20">
        <v>18</v>
      </c>
      <c r="B20">
        <f t="shared" si="1"/>
        <v>105</v>
      </c>
      <c r="C20" s="93">
        <f t="shared" si="2"/>
        <v>3.9439088596538321</v>
      </c>
      <c r="D20">
        <f t="shared" si="6"/>
        <v>105</v>
      </c>
      <c r="E20" s="93">
        <f t="shared" si="0"/>
        <v>3.9439088596538321</v>
      </c>
    </row>
    <row r="21" spans="1:5" x14ac:dyDescent="0.2">
      <c r="A21">
        <v>19</v>
      </c>
      <c r="B21">
        <f t="shared" si="1"/>
        <v>105</v>
      </c>
      <c r="C21" s="93">
        <f t="shared" si="2"/>
        <v>3.2865907163781936</v>
      </c>
      <c r="D21">
        <f t="shared" si="6"/>
        <v>105</v>
      </c>
      <c r="E21" s="93">
        <f t="shared" si="0"/>
        <v>3.2865907163781936</v>
      </c>
    </row>
    <row r="22" spans="1:5" x14ac:dyDescent="0.2">
      <c r="A22">
        <v>20</v>
      </c>
      <c r="B22">
        <f t="shared" si="1"/>
        <v>105</v>
      </c>
      <c r="C22" s="93">
        <f t="shared" si="2"/>
        <v>2.7388255969818278</v>
      </c>
      <c r="D22">
        <f t="shared" si="6"/>
        <v>105</v>
      </c>
      <c r="E22" s="93">
        <f t="shared" si="0"/>
        <v>2.7388255969818278</v>
      </c>
    </row>
    <row r="23" spans="1:5" x14ac:dyDescent="0.2">
      <c r="A23">
        <v>21</v>
      </c>
      <c r="B23">
        <f t="shared" si="1"/>
        <v>105</v>
      </c>
      <c r="C23" s="93">
        <f t="shared" si="2"/>
        <v>2.2823546641515233</v>
      </c>
      <c r="D23">
        <f t="shared" si="6"/>
        <v>105</v>
      </c>
      <c r="E23" s="93">
        <f t="shared" si="0"/>
        <v>2.2823546641515233</v>
      </c>
    </row>
    <row r="24" spans="1:5" x14ac:dyDescent="0.2">
      <c r="A24">
        <v>22</v>
      </c>
      <c r="B24">
        <f t="shared" si="1"/>
        <v>105</v>
      </c>
      <c r="C24" s="93">
        <f t="shared" si="2"/>
        <v>1.9019622201262696</v>
      </c>
      <c r="D24">
        <f t="shared" si="6"/>
        <v>105</v>
      </c>
      <c r="E24" s="93">
        <f t="shared" si="0"/>
        <v>1.9019622201262696</v>
      </c>
    </row>
    <row r="25" spans="1:5" x14ac:dyDescent="0.2">
      <c r="A25">
        <v>23</v>
      </c>
      <c r="B25">
        <f t="shared" si="1"/>
        <v>105</v>
      </c>
      <c r="C25" s="93">
        <f t="shared" si="2"/>
        <v>1.5849685167718914</v>
      </c>
      <c r="D25">
        <f t="shared" si="6"/>
        <v>105</v>
      </c>
      <c r="E25" s="93">
        <f t="shared" si="0"/>
        <v>1.5849685167718914</v>
      </c>
    </row>
    <row r="26" spans="1:5" x14ac:dyDescent="0.2">
      <c r="A26">
        <v>24</v>
      </c>
      <c r="B26">
        <f t="shared" si="1"/>
        <v>105</v>
      </c>
      <c r="C26" s="93">
        <f t="shared" si="2"/>
        <v>1.3208070973099095</v>
      </c>
      <c r="D26">
        <f t="shared" si="6"/>
        <v>105</v>
      </c>
      <c r="E26" s="93">
        <f t="shared" si="0"/>
        <v>1.3208070973099095</v>
      </c>
    </row>
    <row r="27" spans="1:5" x14ac:dyDescent="0.2">
      <c r="A27">
        <v>25</v>
      </c>
      <c r="B27">
        <f t="shared" si="1"/>
        <v>105</v>
      </c>
      <c r="C27" s="93">
        <f t="shared" si="2"/>
        <v>1.1006725810915912</v>
      </c>
      <c r="D27">
        <f t="shared" si="6"/>
        <v>105</v>
      </c>
      <c r="E27" s="93">
        <f t="shared" si="0"/>
        <v>1.1006725810915912</v>
      </c>
    </row>
    <row r="28" spans="1:5" x14ac:dyDescent="0.2">
      <c r="A28">
        <v>26</v>
      </c>
      <c r="B28">
        <f t="shared" si="1"/>
        <v>105</v>
      </c>
      <c r="C28" s="93">
        <f t="shared" si="2"/>
        <v>0.91722715090965934</v>
      </c>
      <c r="D28">
        <f t="shared" si="6"/>
        <v>105</v>
      </c>
      <c r="E28" s="93">
        <f t="shared" si="0"/>
        <v>0.91722715090965934</v>
      </c>
    </row>
    <row r="29" spans="1:5" x14ac:dyDescent="0.2">
      <c r="A29">
        <v>27</v>
      </c>
      <c r="B29">
        <f t="shared" si="1"/>
        <v>105</v>
      </c>
      <c r="C29" s="93">
        <f t="shared" si="2"/>
        <v>0.76435595909138276</v>
      </c>
      <c r="D29">
        <f t="shared" si="6"/>
        <v>105</v>
      </c>
      <c r="E29" s="93">
        <f t="shared" si="0"/>
        <v>0.76435595909138276</v>
      </c>
    </row>
    <row r="30" spans="1:5" x14ac:dyDescent="0.2">
      <c r="A30">
        <v>28</v>
      </c>
      <c r="B30">
        <f t="shared" si="1"/>
        <v>105</v>
      </c>
      <c r="C30" s="93">
        <f t="shared" si="2"/>
        <v>0.63696329924281903</v>
      </c>
      <c r="D30">
        <f t="shared" si="6"/>
        <v>105</v>
      </c>
      <c r="E30" s="93">
        <f t="shared" si="0"/>
        <v>0.63696329924281903</v>
      </c>
    </row>
    <row r="31" spans="1:5" x14ac:dyDescent="0.2">
      <c r="A31">
        <v>29</v>
      </c>
      <c r="B31">
        <f t="shared" si="1"/>
        <v>105</v>
      </c>
      <c r="C31" s="93">
        <f t="shared" si="2"/>
        <v>0.53080274936901584</v>
      </c>
      <c r="D31">
        <f t="shared" si="6"/>
        <v>105</v>
      </c>
      <c r="E31" s="93">
        <f t="shared" si="0"/>
        <v>0.53080274936901584</v>
      </c>
    </row>
    <row r="32" spans="1:5" x14ac:dyDescent="0.2">
      <c r="A32">
        <v>30</v>
      </c>
      <c r="B32">
        <f t="shared" si="1"/>
        <v>105</v>
      </c>
      <c r="C32" s="93">
        <f t="shared" si="2"/>
        <v>0.4423356244741799</v>
      </c>
      <c r="D32">
        <f t="shared" si="6"/>
        <v>105</v>
      </c>
      <c r="E32" s="93">
        <f t="shared" si="0"/>
        <v>0.4423356244741799</v>
      </c>
    </row>
    <row r="33" spans="1:5" x14ac:dyDescent="0.2">
      <c r="A33" t="s">
        <v>208</v>
      </c>
      <c r="C33" s="93">
        <f>SUM(C2:C32)</f>
        <v>22.788321877629201</v>
      </c>
      <c r="E33" s="93">
        <f>SUM(E2:E32)</f>
        <v>67.357189685641359</v>
      </c>
    </row>
    <row r="34" spans="1:5" x14ac:dyDescent="0.2">
      <c r="A34" t="s">
        <v>209</v>
      </c>
      <c r="C34" s="94">
        <f>IRR(B2:B32)</f>
        <v>0.20929819385303428</v>
      </c>
      <c r="E34" s="94">
        <f>IRR(D2:D32)</f>
        <v>0.24527513071660256</v>
      </c>
    </row>
    <row r="35" spans="1:5" x14ac:dyDescent="0.2">
      <c r="A35" t="s">
        <v>210</v>
      </c>
      <c r="C35" t="s">
        <v>211</v>
      </c>
      <c r="E35" t="s">
        <v>211</v>
      </c>
    </row>
    <row r="36" spans="1:5" x14ac:dyDescent="0.2">
      <c r="A36" t="s">
        <v>212</v>
      </c>
      <c r="C36" t="s">
        <v>213</v>
      </c>
      <c r="E3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workbookViewId="0">
      <pane xSplit="1" ySplit="1" topLeftCell="C36" activePane="bottomRight" state="frozen"/>
      <selection pane="topRight" activeCell="B1" sqref="B1"/>
      <selection pane="bottomLeft" activeCell="A2" sqref="A2"/>
      <selection pane="bottomRight" activeCell="O48" sqref="O48"/>
    </sheetView>
  </sheetViews>
  <sheetFormatPr defaultRowHeight="14.25" x14ac:dyDescent="0.2"/>
  <cols>
    <col min="1" max="1" width="32.28515625" style="30" customWidth="1"/>
    <col min="2" max="10" width="10.140625" style="29" bestFit="1" customWidth="1"/>
    <col min="11" max="11" width="9.140625" style="29" bestFit="1" customWidth="1"/>
    <col min="12" max="13" width="9.140625" style="29"/>
    <col min="14" max="14" width="12.5703125" style="29" customWidth="1"/>
    <col min="15" max="16" width="10.140625" style="29" bestFit="1" customWidth="1"/>
    <col min="17" max="16384" width="9.140625" style="29"/>
  </cols>
  <sheetData>
    <row r="1" spans="1:11" ht="15" x14ac:dyDescent="0.2">
      <c r="A1" s="24" t="s">
        <v>59</v>
      </c>
      <c r="B1" s="14">
        <v>2014</v>
      </c>
      <c r="C1" s="14">
        <v>2013</v>
      </c>
      <c r="D1" s="14">
        <v>2012</v>
      </c>
      <c r="E1" s="14">
        <v>2011</v>
      </c>
      <c r="F1" s="14">
        <v>2010</v>
      </c>
      <c r="G1" s="14">
        <v>2009</v>
      </c>
      <c r="H1" s="14">
        <v>2008</v>
      </c>
      <c r="I1" s="14">
        <v>2007</v>
      </c>
      <c r="J1" s="14">
        <v>2006</v>
      </c>
      <c r="K1" s="14">
        <v>2005</v>
      </c>
    </row>
    <row r="2" spans="1:11" ht="15" x14ac:dyDescent="0.2">
      <c r="A2" s="25" t="s">
        <v>52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5" x14ac:dyDescent="0.2">
      <c r="A3" s="25" t="s">
        <v>53</v>
      </c>
      <c r="B3" s="17">
        <v>44051.88</v>
      </c>
      <c r="C3" s="17">
        <v>32562.25</v>
      </c>
      <c r="D3" s="17">
        <v>24856.63</v>
      </c>
      <c r="E3" s="17">
        <v>19579.52</v>
      </c>
      <c r="F3" s="17">
        <v>15116.65</v>
      </c>
      <c r="G3" s="17">
        <v>13446.3</v>
      </c>
      <c r="H3" s="17">
        <v>11004.86</v>
      </c>
      <c r="I3" s="17">
        <v>8058.99</v>
      </c>
      <c r="J3" s="17">
        <v>5609.33</v>
      </c>
      <c r="K3" s="17">
        <v>3321.05</v>
      </c>
    </row>
    <row r="4" spans="1:11" ht="15" x14ac:dyDescent="0.2">
      <c r="A4" s="25" t="s">
        <v>54</v>
      </c>
      <c r="B4" s="17">
        <v>115.48</v>
      </c>
      <c r="C4" s="17">
        <v>171.94</v>
      </c>
      <c r="D4" s="17">
        <v>104.2</v>
      </c>
      <c r="E4" s="17">
        <v>41.12</v>
      </c>
      <c r="F4" s="17">
        <v>35.74</v>
      </c>
      <c r="G4" s="17">
        <v>41.04</v>
      </c>
      <c r="H4" s="17">
        <v>18.25</v>
      </c>
      <c r="I4" s="17">
        <v>50.74</v>
      </c>
      <c r="J4" s="17">
        <v>35.5</v>
      </c>
      <c r="K4" s="17">
        <v>120.74</v>
      </c>
    </row>
    <row r="5" spans="1:11" x14ac:dyDescent="0.2">
      <c r="A5" s="25" t="s">
        <v>11</v>
      </c>
      <c r="B5" s="18">
        <v>970.05</v>
      </c>
      <c r="C5" s="18">
        <v>521.39</v>
      </c>
      <c r="D5" s="18">
        <v>352.37</v>
      </c>
      <c r="E5" s="18">
        <v>206.08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</row>
    <row r="6" spans="1:11" x14ac:dyDescent="0.2">
      <c r="A6" s="25" t="s">
        <v>45</v>
      </c>
      <c r="B6" s="19">
        <v>-46.71</v>
      </c>
      <c r="C6" s="19">
        <v>20.260000000000002</v>
      </c>
      <c r="D6" s="19">
        <v>-21.64</v>
      </c>
      <c r="E6" s="19">
        <v>17.29</v>
      </c>
      <c r="F6" s="19">
        <v>-13.03</v>
      </c>
      <c r="G6" s="19">
        <v>99.4</v>
      </c>
      <c r="H6" s="19">
        <v>54.49</v>
      </c>
      <c r="I6" s="19">
        <v>23</v>
      </c>
      <c r="J6" s="19">
        <v>38.880000000000003</v>
      </c>
      <c r="K6" s="19">
        <v>64.319999999999993</v>
      </c>
    </row>
    <row r="7" spans="1:11" ht="15" x14ac:dyDescent="0.2">
      <c r="A7" s="25" t="s">
        <v>55</v>
      </c>
      <c r="B7" s="17">
        <f t="shared" ref="B7:K7" si="0">SUM(B3:B6)</f>
        <v>45090.700000000004</v>
      </c>
      <c r="C7" s="17">
        <f t="shared" si="0"/>
        <v>33275.840000000004</v>
      </c>
      <c r="D7" s="17">
        <f t="shared" si="0"/>
        <v>25291.56</v>
      </c>
      <c r="E7" s="17">
        <f t="shared" si="0"/>
        <v>19844.010000000002</v>
      </c>
      <c r="F7" s="17">
        <f t="shared" si="0"/>
        <v>15139.359999999999</v>
      </c>
      <c r="G7" s="17">
        <f t="shared" si="0"/>
        <v>13586.74</v>
      </c>
      <c r="H7" s="17">
        <f t="shared" si="0"/>
        <v>11077.6</v>
      </c>
      <c r="I7" s="17">
        <f t="shared" si="0"/>
        <v>8132.73</v>
      </c>
      <c r="J7" s="17">
        <f t="shared" si="0"/>
        <v>5683.71</v>
      </c>
      <c r="K7" s="17">
        <f t="shared" si="0"/>
        <v>3506.11</v>
      </c>
    </row>
    <row r="8" spans="1:1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x14ac:dyDescent="0.2">
      <c r="A9" s="27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5" x14ac:dyDescent="0.2">
      <c r="A10" s="25" t="s">
        <v>56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2">
      <c r="A11" s="25" t="s">
        <v>46</v>
      </c>
      <c r="B11" s="18">
        <v>8976.7199999999993</v>
      </c>
      <c r="C11" s="18">
        <v>6868.1299999999992</v>
      </c>
      <c r="D11" s="18">
        <v>5463.44</v>
      </c>
      <c r="E11" s="18">
        <v>4495.04</v>
      </c>
      <c r="F11" s="18">
        <v>3701.24</v>
      </c>
      <c r="G11" s="18">
        <v>3354.21</v>
      </c>
      <c r="H11" s="18">
        <v>2830.27</v>
      </c>
      <c r="I11" s="18">
        <v>2218.46</v>
      </c>
      <c r="J11" s="18">
        <v>1449.78</v>
      </c>
      <c r="K11" s="18">
        <v>1028.44</v>
      </c>
    </row>
    <row r="12" spans="1:11" ht="28.5" x14ac:dyDescent="0.2">
      <c r="A12" s="25" t="s">
        <v>64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2">
      <c r="A13" s="27" t="s">
        <v>13</v>
      </c>
      <c r="B13" s="18">
        <v>8.57</v>
      </c>
      <c r="C13" s="18">
        <v>6.34</v>
      </c>
      <c r="D13" s="18">
        <v>4.1399999999999997</v>
      </c>
      <c r="E13" s="18">
        <v>5.37</v>
      </c>
      <c r="F13" s="18">
        <v>6.78</v>
      </c>
      <c r="G13" s="18">
        <v>16.95</v>
      </c>
      <c r="H13" s="18">
        <v>17.190000000000001</v>
      </c>
      <c r="I13" s="18">
        <v>12.06</v>
      </c>
      <c r="J13" s="18">
        <v>22.94</v>
      </c>
      <c r="K13" s="18">
        <v>0</v>
      </c>
    </row>
    <row r="14" spans="1:11" x14ac:dyDescent="0.2">
      <c r="A14" s="27" t="s">
        <v>14</v>
      </c>
      <c r="B14" s="18">
        <v>14471.89</v>
      </c>
      <c r="C14" s="18">
        <v>11202.32</v>
      </c>
      <c r="D14" s="18">
        <v>9107.7199999999993</v>
      </c>
      <c r="E14" s="18">
        <v>4806.67</v>
      </c>
      <c r="F14" s="18">
        <v>3332.3</v>
      </c>
      <c r="G14" s="18">
        <v>3732.78</v>
      </c>
      <c r="H14" s="18">
        <v>3747.01</v>
      </c>
      <c r="I14" s="18">
        <v>2799.8</v>
      </c>
      <c r="J14" s="18">
        <v>2325.83</v>
      </c>
      <c r="K14" s="18">
        <v>1468.05</v>
      </c>
    </row>
    <row r="15" spans="1:11" x14ac:dyDescent="0.2">
      <c r="A15" s="27" t="s">
        <v>47</v>
      </c>
      <c r="B15" s="18">
        <v>18398.68</v>
      </c>
      <c r="C15" s="18">
        <v>10378.540000000001</v>
      </c>
      <c r="D15" s="18">
        <v>8968.4600000000009</v>
      </c>
      <c r="E15" s="18">
        <v>8916.01</v>
      </c>
      <c r="F15" s="18">
        <v>11289.55</v>
      </c>
      <c r="G15" s="18">
        <v>7541.29</v>
      </c>
      <c r="H15" s="18">
        <v>5036.8500000000004</v>
      </c>
      <c r="I15" s="18">
        <v>3809.18</v>
      </c>
      <c r="J15" s="18">
        <v>2134.69</v>
      </c>
      <c r="K15" s="18">
        <v>1525.16</v>
      </c>
    </row>
    <row r="16" spans="1:11" x14ac:dyDescent="0.2">
      <c r="A16" s="27" t="s">
        <v>15</v>
      </c>
      <c r="B16" s="18">
        <v>7054.22</v>
      </c>
      <c r="C16" s="18">
        <v>7719.07</v>
      </c>
      <c r="D16" s="18">
        <v>3605.62</v>
      </c>
      <c r="E16" s="18">
        <v>2300.34</v>
      </c>
      <c r="F16" s="18">
        <v>4048.71</v>
      </c>
      <c r="G16" s="18">
        <v>3784.33</v>
      </c>
      <c r="H16" s="18">
        <v>3037.85</v>
      </c>
      <c r="I16" s="18">
        <v>1837.78</v>
      </c>
      <c r="J16" s="18">
        <v>1471.15</v>
      </c>
      <c r="K16" s="18">
        <v>726.32</v>
      </c>
    </row>
    <row r="17" spans="1:16" x14ac:dyDescent="0.2">
      <c r="A17" s="25" t="s">
        <v>16</v>
      </c>
      <c r="B17" s="18">
        <f t="shared" ref="B17:K17" si="1">SUM(B13:B16)</f>
        <v>39933.360000000001</v>
      </c>
      <c r="C17" s="18">
        <f t="shared" si="1"/>
        <v>29306.27</v>
      </c>
      <c r="D17" s="18">
        <f t="shared" si="1"/>
        <v>21685.94</v>
      </c>
      <c r="E17" s="18">
        <f t="shared" si="1"/>
        <v>16028.39</v>
      </c>
      <c r="F17" s="18">
        <f t="shared" si="1"/>
        <v>18677.34</v>
      </c>
      <c r="G17" s="18">
        <f t="shared" si="1"/>
        <v>15075.35</v>
      </c>
      <c r="H17" s="18">
        <f t="shared" si="1"/>
        <v>11838.900000000001</v>
      </c>
      <c r="I17" s="18">
        <f t="shared" si="1"/>
        <v>8458.82</v>
      </c>
      <c r="J17" s="18">
        <f t="shared" si="1"/>
        <v>5954.6100000000006</v>
      </c>
      <c r="K17" s="18">
        <f t="shared" si="1"/>
        <v>3719.53</v>
      </c>
    </row>
    <row r="18" spans="1:16" x14ac:dyDescent="0.2">
      <c r="A18" s="25" t="s">
        <v>17</v>
      </c>
      <c r="B18" s="18">
        <v>12239.91</v>
      </c>
      <c r="C18" s="18">
        <v>9409.9699999999993</v>
      </c>
      <c r="D18" s="18">
        <v>8827.51</v>
      </c>
      <c r="E18" s="18">
        <v>6146.77</v>
      </c>
      <c r="F18" s="18">
        <v>7239.22</v>
      </c>
      <c r="G18" s="18">
        <v>4842.82</v>
      </c>
      <c r="H18" s="18">
        <v>3591.57</v>
      </c>
      <c r="I18" s="18">
        <v>2544.5500000000002</v>
      </c>
      <c r="J18" s="18">
        <v>1720.68</v>
      </c>
      <c r="K18" s="18">
        <v>1241.8599999999999</v>
      </c>
    </row>
    <row r="19" spans="1:16" x14ac:dyDescent="0.2">
      <c r="A19" s="25" t="s">
        <v>18</v>
      </c>
      <c r="B19" s="18">
        <f t="shared" ref="B19:K19" si="2">B17-B18</f>
        <v>27693.45</v>
      </c>
      <c r="C19" s="18">
        <f t="shared" si="2"/>
        <v>19896.300000000003</v>
      </c>
      <c r="D19" s="18">
        <f t="shared" si="2"/>
        <v>12858.429999999998</v>
      </c>
      <c r="E19" s="18">
        <f t="shared" si="2"/>
        <v>9881.619999999999</v>
      </c>
      <c r="F19" s="18">
        <f t="shared" si="2"/>
        <v>11438.119999999999</v>
      </c>
      <c r="G19" s="18">
        <f t="shared" si="2"/>
        <v>10232.530000000001</v>
      </c>
      <c r="H19" s="18">
        <f t="shared" si="2"/>
        <v>8247.3300000000017</v>
      </c>
      <c r="I19" s="18">
        <f t="shared" si="2"/>
        <v>5914.2699999999995</v>
      </c>
      <c r="J19" s="18">
        <f t="shared" si="2"/>
        <v>4233.93</v>
      </c>
      <c r="K19" s="18">
        <f t="shared" si="2"/>
        <v>2477.67</v>
      </c>
    </row>
    <row r="20" spans="1:16" x14ac:dyDescent="0.2">
      <c r="A20" s="25" t="s">
        <v>20</v>
      </c>
      <c r="B20" s="18">
        <v>8420.5300000000007</v>
      </c>
      <c r="C20" s="18">
        <v>6511.41</v>
      </c>
      <c r="D20" s="18">
        <v>6969.69</v>
      </c>
      <c r="E20" s="18">
        <v>5467.35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</row>
    <row r="21" spans="1:16" ht="15" x14ac:dyDescent="0.2">
      <c r="A21" s="25" t="s">
        <v>57</v>
      </c>
      <c r="B21" s="17">
        <f t="shared" ref="B21:K21" si="3">B11+B19+B20</f>
        <v>45090.7</v>
      </c>
      <c r="C21" s="17">
        <f t="shared" si="3"/>
        <v>33275.839999999997</v>
      </c>
      <c r="D21" s="17">
        <f t="shared" si="3"/>
        <v>25291.559999999998</v>
      </c>
      <c r="E21" s="17">
        <f t="shared" si="3"/>
        <v>19844.010000000002</v>
      </c>
      <c r="F21" s="17">
        <f t="shared" si="3"/>
        <v>15139.359999999999</v>
      </c>
      <c r="G21" s="17">
        <f t="shared" si="3"/>
        <v>13586.740000000002</v>
      </c>
      <c r="H21" s="17">
        <f t="shared" si="3"/>
        <v>11077.600000000002</v>
      </c>
      <c r="I21" s="17">
        <f t="shared" si="3"/>
        <v>8132.73</v>
      </c>
      <c r="J21" s="17">
        <f t="shared" si="3"/>
        <v>5683.71</v>
      </c>
      <c r="K21" s="17">
        <f t="shared" si="3"/>
        <v>3506.11</v>
      </c>
    </row>
    <row r="22" spans="1:16" ht="15" x14ac:dyDescent="0.2">
      <c r="A22" s="25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6" x14ac:dyDescent="0.2">
      <c r="A23" s="27" t="s">
        <v>21</v>
      </c>
      <c r="B23" s="18">
        <v>8002.73</v>
      </c>
      <c r="C23" s="18">
        <v>7303.41</v>
      </c>
      <c r="D23" s="18">
        <v>4854.8</v>
      </c>
      <c r="E23" s="18">
        <v>2807.62</v>
      </c>
      <c r="F23" s="18">
        <v>2177.48</v>
      </c>
      <c r="G23" s="18">
        <v>2287.2600000000002</v>
      </c>
      <c r="H23" s="18">
        <v>2222.71</v>
      </c>
      <c r="I23" s="18">
        <v>2253.5100000000002</v>
      </c>
      <c r="J23" s="16">
        <v>335.06</v>
      </c>
      <c r="K23" s="16">
        <v>152.38</v>
      </c>
    </row>
    <row r="24" spans="1:16" x14ac:dyDescent="0.2">
      <c r="A24" s="27"/>
      <c r="B24" s="18"/>
      <c r="C24" s="18"/>
      <c r="D24" s="18"/>
      <c r="E24" s="18"/>
      <c r="F24" s="18"/>
      <c r="G24" s="18"/>
      <c r="H24" s="18"/>
      <c r="I24" s="18"/>
      <c r="J24" s="16"/>
      <c r="K24" s="16"/>
    </row>
    <row r="25" spans="1:16" ht="15" x14ac:dyDescent="0.2">
      <c r="A25" s="24" t="s">
        <v>59</v>
      </c>
      <c r="B25" s="14">
        <v>2014</v>
      </c>
      <c r="C25" s="14">
        <v>2013</v>
      </c>
      <c r="D25" s="14">
        <v>2012</v>
      </c>
      <c r="E25" s="14">
        <v>2011</v>
      </c>
      <c r="F25" s="14">
        <v>2010</v>
      </c>
      <c r="G25" s="14">
        <v>2009</v>
      </c>
      <c r="H25" s="14">
        <v>2008</v>
      </c>
      <c r="I25" s="14">
        <v>2007</v>
      </c>
      <c r="J25" s="14">
        <v>2006</v>
      </c>
      <c r="K25" s="14">
        <v>2005</v>
      </c>
    </row>
    <row r="26" spans="1:16" x14ac:dyDescent="0.2">
      <c r="A26" s="25" t="s">
        <v>22</v>
      </c>
      <c r="B26" s="18">
        <v>64672.93</v>
      </c>
      <c r="C26" s="18">
        <v>48426.14</v>
      </c>
      <c r="D26" s="18">
        <v>38104.230000000003</v>
      </c>
      <c r="E26" s="18">
        <v>29275.41</v>
      </c>
      <c r="F26" s="18">
        <v>23044.45</v>
      </c>
      <c r="G26" s="18">
        <v>22404</v>
      </c>
      <c r="H26" s="18">
        <v>18289.849999999999</v>
      </c>
      <c r="I26" s="18">
        <v>14939.97</v>
      </c>
      <c r="J26" s="18">
        <v>11230.5</v>
      </c>
      <c r="K26" s="18">
        <v>8051.11</v>
      </c>
    </row>
    <row r="27" spans="1:16" x14ac:dyDescent="0.2">
      <c r="A27" s="27" t="s">
        <v>23</v>
      </c>
      <c r="B27" s="18">
        <v>3114.78</v>
      </c>
      <c r="C27" s="18">
        <v>2230.39</v>
      </c>
      <c r="D27" s="18">
        <v>2684.9199999999996</v>
      </c>
      <c r="E27" s="18">
        <v>493.86</v>
      </c>
      <c r="F27" s="18">
        <v>176.22</v>
      </c>
      <c r="G27" s="18">
        <v>291.60000000000002</v>
      </c>
      <c r="H27" s="18">
        <v>689.78000000000009</v>
      </c>
      <c r="I27" s="18">
        <v>213.77</v>
      </c>
      <c r="J27" s="18">
        <v>67.399999999999991</v>
      </c>
      <c r="K27" s="18">
        <v>95.22</v>
      </c>
    </row>
    <row r="28" spans="1:16" ht="15" x14ac:dyDescent="0.2">
      <c r="A28" s="25" t="s">
        <v>58</v>
      </c>
      <c r="B28" s="17">
        <f t="shared" ref="B28:K28" si="4">B26+B27</f>
        <v>67787.710000000006</v>
      </c>
      <c r="C28" s="17">
        <f t="shared" si="4"/>
        <v>50656.53</v>
      </c>
      <c r="D28" s="17">
        <f t="shared" si="4"/>
        <v>40789.15</v>
      </c>
      <c r="E28" s="17">
        <f t="shared" si="4"/>
        <v>29769.27</v>
      </c>
      <c r="F28" s="17">
        <f t="shared" si="4"/>
        <v>23220.670000000002</v>
      </c>
      <c r="G28" s="17">
        <f t="shared" si="4"/>
        <v>22695.599999999999</v>
      </c>
      <c r="H28" s="17">
        <f t="shared" si="4"/>
        <v>18979.629999999997</v>
      </c>
      <c r="I28" s="17">
        <f t="shared" si="4"/>
        <v>15153.74</v>
      </c>
      <c r="J28" s="17">
        <f t="shared" si="4"/>
        <v>11297.9</v>
      </c>
      <c r="K28" s="17">
        <f t="shared" si="4"/>
        <v>8146.33</v>
      </c>
    </row>
    <row r="29" spans="1:16" x14ac:dyDescent="0.2">
      <c r="A29" s="25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16" ht="28.5" x14ac:dyDescent="0.2">
      <c r="A30" s="25" t="s">
        <v>65</v>
      </c>
      <c r="B30" s="18">
        <v>39.840000000000003</v>
      </c>
      <c r="C30" s="18">
        <v>25.02</v>
      </c>
      <c r="D30" s="18">
        <v>11.78</v>
      </c>
      <c r="E30" s="18">
        <v>17.71</v>
      </c>
      <c r="F30" s="18">
        <v>23.73</v>
      </c>
      <c r="G30" s="18">
        <v>52.67</v>
      </c>
      <c r="H30" s="18">
        <v>45.13</v>
      </c>
      <c r="I30" s="18">
        <v>21.5</v>
      </c>
      <c r="J30" s="18">
        <v>160.33000000000001</v>
      </c>
      <c r="K30" s="18">
        <v>0</v>
      </c>
      <c r="O30" s="29" t="s">
        <v>200</v>
      </c>
      <c r="P30" s="29" t="s">
        <v>103</v>
      </c>
    </row>
    <row r="31" spans="1:16" x14ac:dyDescent="0.2">
      <c r="A31" s="27" t="s">
        <v>25</v>
      </c>
      <c r="B31" s="18">
        <v>17560.099999999999</v>
      </c>
      <c r="C31" s="18">
        <v>13798.52</v>
      </c>
      <c r="D31" s="18">
        <v>4900.79</v>
      </c>
      <c r="E31" s="18">
        <v>3556.72</v>
      </c>
      <c r="F31" s="18">
        <v>2571.7199999999998</v>
      </c>
      <c r="G31" s="18">
        <v>2587.48</v>
      </c>
      <c r="H31" s="18">
        <v>2272.9699999999998</v>
      </c>
      <c r="I31" s="18">
        <v>1938.66</v>
      </c>
      <c r="J31" s="18">
        <v>1541.47</v>
      </c>
      <c r="K31" s="18">
        <v>3049.89</v>
      </c>
      <c r="N31" s="29">
        <v>2005</v>
      </c>
      <c r="O31" s="18">
        <v>6023.75</v>
      </c>
      <c r="P31" s="18">
        <v>8146.33</v>
      </c>
    </row>
    <row r="32" spans="1:16" x14ac:dyDescent="0.2">
      <c r="A32" s="27" t="s">
        <v>26</v>
      </c>
      <c r="B32" s="18">
        <v>21466.560000000001</v>
      </c>
      <c r="C32" s="18">
        <v>17081.72</v>
      </c>
      <c r="D32" s="18">
        <v>18898.77</v>
      </c>
      <c r="E32" s="18">
        <v>14723.6</v>
      </c>
      <c r="F32" s="18">
        <v>11767.96</v>
      </c>
      <c r="G32" s="18">
        <v>11663.54</v>
      </c>
      <c r="H32" s="18">
        <v>9401.9699999999993</v>
      </c>
      <c r="I32" s="18">
        <v>7314.05</v>
      </c>
      <c r="J32" s="18">
        <v>5108.84</v>
      </c>
      <c r="K32" s="18">
        <v>1863.86</v>
      </c>
      <c r="L32" s="29">
        <f>SLOPE(B32:K32,$B$28:$K$28)</f>
        <v>0.3063209321400619</v>
      </c>
      <c r="M32" s="29">
        <f>INTERCEPT(B32:K32,$B$28:$K$28)</f>
        <v>3091.8344011226673</v>
      </c>
      <c r="N32" s="29">
        <v>2006</v>
      </c>
      <c r="O32" s="18">
        <v>8219.06</v>
      </c>
      <c r="P32" s="18">
        <v>11297.9</v>
      </c>
    </row>
    <row r="33" spans="1:16" x14ac:dyDescent="0.2">
      <c r="A33" s="27" t="s">
        <v>27</v>
      </c>
      <c r="B33" s="18">
        <v>463.25</v>
      </c>
      <c r="C33" s="18">
        <v>375.61</v>
      </c>
      <c r="D33" s="18">
        <v>292.10000000000002</v>
      </c>
      <c r="E33" s="18">
        <v>240</v>
      </c>
      <c r="F33" s="18">
        <v>200.49</v>
      </c>
      <c r="G33" s="18">
        <v>164.34</v>
      </c>
      <c r="H33" s="18">
        <v>135.57</v>
      </c>
      <c r="I33" s="18">
        <v>93.89</v>
      </c>
      <c r="J33" s="18">
        <v>66.849999999999994</v>
      </c>
      <c r="K33" s="18">
        <v>44.59</v>
      </c>
      <c r="L33" s="29">
        <f>SLOPE(B33:K33,$B$28:$K$28)</f>
        <v>7.1525855980595137E-3</v>
      </c>
      <c r="M33" s="29">
        <f>INTERCEPT(B33:K33,$B$28:$K$28)</f>
        <v>1.3193874431854908</v>
      </c>
      <c r="N33" s="29">
        <v>2007</v>
      </c>
      <c r="O33" s="18">
        <v>10979.63</v>
      </c>
      <c r="P33" s="18">
        <v>15153.74</v>
      </c>
    </row>
    <row r="34" spans="1:16" ht="28.5" x14ac:dyDescent="0.2">
      <c r="A34" s="27" t="s">
        <v>28</v>
      </c>
      <c r="B34" s="18">
        <v>2735.72</v>
      </c>
      <c r="C34" s="18">
        <v>2120.19</v>
      </c>
      <c r="D34" s="18">
        <v>2314.2600000000002</v>
      </c>
      <c r="E34" s="18">
        <v>1800.56</v>
      </c>
      <c r="F34" s="18">
        <v>1450.04</v>
      </c>
      <c r="G34" s="18">
        <v>1624.75</v>
      </c>
      <c r="H34" s="18">
        <v>1384.63</v>
      </c>
      <c r="I34" s="18">
        <v>1099.1500000000001</v>
      </c>
      <c r="J34" s="18">
        <v>866.9</v>
      </c>
      <c r="K34" s="18">
        <v>578.32000000000005</v>
      </c>
      <c r="L34" s="29">
        <f>SLOPE(B34:K34,$B$28:$K$28)</f>
        <v>3.3466649768179327E-2</v>
      </c>
      <c r="M34" s="29">
        <f>INTERCEPT(B34:K34,$B$28:$K$28)</f>
        <v>631.95076711549564</v>
      </c>
      <c r="N34" s="29">
        <v>2008</v>
      </c>
      <c r="O34" s="18">
        <v>13972.35</v>
      </c>
      <c r="P34" s="18">
        <v>18979.629999999997</v>
      </c>
    </row>
    <row r="35" spans="1:16" x14ac:dyDescent="0.2">
      <c r="A35" s="27" t="s">
        <v>29</v>
      </c>
      <c r="B35" s="18">
        <v>873.81</v>
      </c>
      <c r="C35" s="18">
        <v>718.81</v>
      </c>
      <c r="D35" s="18">
        <v>300.55</v>
      </c>
      <c r="E35" s="18">
        <v>172.42</v>
      </c>
      <c r="F35" s="18">
        <v>357.46</v>
      </c>
      <c r="G35" s="18">
        <v>1038.23</v>
      </c>
      <c r="H35" s="18">
        <v>273.3</v>
      </c>
      <c r="I35" s="18">
        <v>168.97</v>
      </c>
      <c r="J35" s="18">
        <v>217.29</v>
      </c>
      <c r="K35" s="18">
        <v>353.87</v>
      </c>
      <c r="L35" s="29">
        <f>SLOPE(B35:K35,$B$28:$K$28)</f>
        <v>8.9553715591698148E-3</v>
      </c>
      <c r="M35" s="29">
        <f>INTERCEPT(B35:K35,$B$28:$K$28)</f>
        <v>189.1116380318818</v>
      </c>
      <c r="N35" s="29">
        <v>2009</v>
      </c>
      <c r="O35" s="18">
        <v>17548.47</v>
      </c>
      <c r="P35" s="18">
        <v>22695.599999999999</v>
      </c>
    </row>
    <row r="36" spans="1:16" x14ac:dyDescent="0.2">
      <c r="A36" s="27" t="s">
        <v>32</v>
      </c>
      <c r="B36" s="18">
        <v>1080.55</v>
      </c>
      <c r="C36" s="18">
        <v>802.86</v>
      </c>
      <c r="D36" s="18">
        <v>688.17</v>
      </c>
      <c r="E36" s="18">
        <v>537.82000000000005</v>
      </c>
      <c r="F36" s="18">
        <v>469.35</v>
      </c>
      <c r="G36" s="18">
        <v>417.46</v>
      </c>
      <c r="H36" s="18">
        <v>458.78</v>
      </c>
      <c r="I36" s="18">
        <v>343.41</v>
      </c>
      <c r="J36" s="18">
        <v>257.38</v>
      </c>
      <c r="K36" s="18">
        <v>133.22</v>
      </c>
      <c r="N36" s="29">
        <v>2010</v>
      </c>
      <c r="O36" s="18">
        <v>16840.749999999996</v>
      </c>
      <c r="P36" s="18">
        <v>23220.670000000002</v>
      </c>
    </row>
    <row r="37" spans="1:16" x14ac:dyDescent="0.2">
      <c r="A37" s="25" t="s">
        <v>30</v>
      </c>
      <c r="B37" s="18">
        <f t="shared" ref="B37:K37" si="5">SUM(B30:B36)</f>
        <v>44219.83</v>
      </c>
      <c r="C37" s="18">
        <f t="shared" si="5"/>
        <v>34922.730000000003</v>
      </c>
      <c r="D37" s="18">
        <f t="shared" si="5"/>
        <v>27406.419999999995</v>
      </c>
      <c r="E37" s="18">
        <f t="shared" si="5"/>
        <v>21048.829999999998</v>
      </c>
      <c r="F37" s="18">
        <f t="shared" si="5"/>
        <v>16840.749999999996</v>
      </c>
      <c r="G37" s="18">
        <f t="shared" si="5"/>
        <v>17548.47</v>
      </c>
      <c r="H37" s="18">
        <f t="shared" si="5"/>
        <v>13972.35</v>
      </c>
      <c r="I37" s="18">
        <f t="shared" si="5"/>
        <v>10979.63</v>
      </c>
      <c r="J37" s="18">
        <f t="shared" si="5"/>
        <v>8219.06</v>
      </c>
      <c r="K37" s="18">
        <f t="shared" si="5"/>
        <v>6023.75</v>
      </c>
      <c r="N37" s="29">
        <v>2011</v>
      </c>
      <c r="O37" s="18">
        <v>21048.829999999998</v>
      </c>
      <c r="P37" s="18">
        <v>29769.27</v>
      </c>
    </row>
    <row r="38" spans="1:16" x14ac:dyDescent="0.2">
      <c r="A38" s="25" t="s">
        <v>48</v>
      </c>
      <c r="B38" s="18">
        <f t="shared" ref="B38:K38" si="6">B28-B37</f>
        <v>23567.880000000005</v>
      </c>
      <c r="C38" s="18">
        <f t="shared" si="6"/>
        <v>15733.799999999996</v>
      </c>
      <c r="D38" s="18">
        <f t="shared" si="6"/>
        <v>13382.730000000007</v>
      </c>
      <c r="E38" s="18">
        <f t="shared" si="6"/>
        <v>8720.4400000000023</v>
      </c>
      <c r="F38" s="18">
        <f t="shared" si="6"/>
        <v>6379.9200000000055</v>
      </c>
      <c r="G38" s="18">
        <f t="shared" si="6"/>
        <v>5147.1299999999974</v>
      </c>
      <c r="H38" s="18">
        <f t="shared" si="6"/>
        <v>5007.279999999997</v>
      </c>
      <c r="I38" s="18">
        <f t="shared" si="6"/>
        <v>4174.1100000000006</v>
      </c>
      <c r="J38" s="18">
        <f t="shared" si="6"/>
        <v>3078.84</v>
      </c>
      <c r="K38" s="18">
        <f t="shared" si="6"/>
        <v>2122.58</v>
      </c>
      <c r="N38" s="29">
        <v>2012</v>
      </c>
      <c r="O38" s="18">
        <v>27406.419999999995</v>
      </c>
      <c r="P38" s="18">
        <v>40789.15</v>
      </c>
    </row>
    <row r="39" spans="1:16" x14ac:dyDescent="0.2">
      <c r="A39" s="27" t="s">
        <v>31</v>
      </c>
      <c r="B39" s="18">
        <v>23.41</v>
      </c>
      <c r="C39" s="18">
        <v>30.62</v>
      </c>
      <c r="D39" s="18">
        <v>16.399999999999999</v>
      </c>
      <c r="E39" s="18">
        <v>20.010000000000002</v>
      </c>
      <c r="F39" s="18">
        <v>9.5399999999999991</v>
      </c>
      <c r="G39" s="18">
        <v>7.44</v>
      </c>
      <c r="H39" s="18">
        <v>3.42</v>
      </c>
      <c r="I39" s="18">
        <v>3.43</v>
      </c>
      <c r="J39" s="18">
        <v>4.49</v>
      </c>
      <c r="K39" s="18">
        <v>10.4</v>
      </c>
      <c r="N39" s="29">
        <v>2013</v>
      </c>
      <c r="O39" s="18">
        <v>34922.730000000003</v>
      </c>
      <c r="P39" s="18">
        <v>50656.53</v>
      </c>
    </row>
    <row r="40" spans="1:16" ht="15" x14ac:dyDescent="0.2">
      <c r="A40" s="25" t="s">
        <v>33</v>
      </c>
      <c r="B40" s="18">
        <f t="shared" ref="B40:K40" si="7">B38-B39</f>
        <v>23544.470000000005</v>
      </c>
      <c r="C40" s="18">
        <f t="shared" si="7"/>
        <v>15703.179999999995</v>
      </c>
      <c r="D40" s="18">
        <f t="shared" si="7"/>
        <v>13366.330000000007</v>
      </c>
      <c r="E40" s="18">
        <f t="shared" si="7"/>
        <v>8700.4300000000021</v>
      </c>
      <c r="F40" s="18">
        <f t="shared" si="7"/>
        <v>6370.3800000000056</v>
      </c>
      <c r="G40" s="18">
        <f t="shared" si="7"/>
        <v>5139.6899999999978</v>
      </c>
      <c r="H40" s="18">
        <f t="shared" si="7"/>
        <v>5003.8599999999969</v>
      </c>
      <c r="I40" s="18">
        <f t="shared" si="7"/>
        <v>4170.68</v>
      </c>
      <c r="J40" s="18">
        <f t="shared" si="7"/>
        <v>3074.3500000000004</v>
      </c>
      <c r="K40" s="18">
        <f t="shared" si="7"/>
        <v>2112.1799999999998</v>
      </c>
      <c r="N40" s="29">
        <v>2014</v>
      </c>
      <c r="O40" s="18">
        <v>44219.83</v>
      </c>
      <c r="P40" s="17">
        <v>67787.710000000006</v>
      </c>
    </row>
    <row r="41" spans="1:16" x14ac:dyDescent="0.2">
      <c r="A41" s="25" t="s">
        <v>49</v>
      </c>
      <c r="B41" s="18">
        <v>5069.5499999999993</v>
      </c>
      <c r="C41" s="18">
        <v>2916.84</v>
      </c>
      <c r="D41" s="18">
        <v>2390.3500000000004</v>
      </c>
      <c r="E41" s="18">
        <v>1130.4399999999998</v>
      </c>
      <c r="F41" s="18">
        <v>751.86999999999989</v>
      </c>
      <c r="G41" s="18">
        <v>443.47999999999996</v>
      </c>
      <c r="H41" s="18">
        <v>495.1</v>
      </c>
      <c r="I41" s="18">
        <v>413.39</v>
      </c>
      <c r="J41" s="18">
        <v>357.48</v>
      </c>
      <c r="K41" s="18">
        <v>280.76</v>
      </c>
      <c r="O41" s="18"/>
      <c r="P41" s="18"/>
    </row>
    <row r="42" spans="1:16" x14ac:dyDescent="0.2">
      <c r="A42" s="25" t="s">
        <v>50</v>
      </c>
      <c r="B42" s="18">
        <f t="shared" ref="B42:K42" si="8">B40-B41</f>
        <v>18474.920000000006</v>
      </c>
      <c r="C42" s="18">
        <f t="shared" si="8"/>
        <v>12786.339999999995</v>
      </c>
      <c r="D42" s="18">
        <f t="shared" si="8"/>
        <v>10975.980000000007</v>
      </c>
      <c r="E42" s="18">
        <f t="shared" si="8"/>
        <v>7569.9900000000025</v>
      </c>
      <c r="F42" s="18">
        <f t="shared" si="8"/>
        <v>5618.5100000000057</v>
      </c>
      <c r="G42" s="18">
        <f t="shared" si="8"/>
        <v>4696.2099999999982</v>
      </c>
      <c r="H42" s="18">
        <f t="shared" si="8"/>
        <v>4508.7599999999966</v>
      </c>
      <c r="I42" s="18">
        <f t="shared" si="8"/>
        <v>3757.2900000000004</v>
      </c>
      <c r="J42" s="18">
        <f t="shared" si="8"/>
        <v>2716.8700000000003</v>
      </c>
      <c r="K42" s="18">
        <f t="shared" si="8"/>
        <v>1831.4199999999998</v>
      </c>
      <c r="N42" s="29" t="s">
        <v>201</v>
      </c>
      <c r="O42" s="29">
        <f>SLOPE(O31:O40,P31:P40)</f>
        <v>0.64156659773937663</v>
      </c>
      <c r="P42" s="29">
        <f>O42*P40</f>
        <v>43490.330473243521</v>
      </c>
    </row>
    <row r="43" spans="1:16" x14ac:dyDescent="0.2">
      <c r="A43" s="25" t="s">
        <v>36</v>
      </c>
      <c r="B43" s="18">
        <v>90.15</v>
      </c>
      <c r="C43" s="18">
        <v>61.59</v>
      </c>
      <c r="D43" s="18">
        <v>51.89</v>
      </c>
      <c r="E43" s="18">
        <v>36.32</v>
      </c>
      <c r="F43" s="18">
        <v>25.26</v>
      </c>
      <c r="G43" s="18">
        <v>45.53</v>
      </c>
      <c r="H43" s="18">
        <v>43.69</v>
      </c>
      <c r="I43" s="18">
        <v>36.659999999999997</v>
      </c>
      <c r="J43" s="18">
        <v>53.63</v>
      </c>
      <c r="K43" s="18">
        <v>36.6</v>
      </c>
      <c r="N43" s="29" t="s">
        <v>202</v>
      </c>
      <c r="O43" s="29">
        <f>INTERCEPT(O31:O40,P31:P40)</f>
        <v>1609.2082788283988</v>
      </c>
    </row>
    <row r="44" spans="1:16" x14ac:dyDescent="0.2">
      <c r="A44" s="25" t="s">
        <v>34</v>
      </c>
      <c r="B44" s="18">
        <v>6267.33</v>
      </c>
      <c r="C44" s="18">
        <v>4305.88</v>
      </c>
      <c r="D44" s="18">
        <v>4893.04</v>
      </c>
      <c r="E44" s="18">
        <v>2740.1</v>
      </c>
      <c r="F44" s="18">
        <v>3914.43</v>
      </c>
      <c r="G44" s="18">
        <v>1370.05</v>
      </c>
      <c r="H44" s="18">
        <v>1370.05</v>
      </c>
      <c r="I44" s="18">
        <v>1125.3900000000001</v>
      </c>
      <c r="J44" s="18">
        <v>660.56</v>
      </c>
      <c r="K44" s="18">
        <v>552.13</v>
      </c>
      <c r="N44" s="29" t="s">
        <v>204</v>
      </c>
      <c r="O44" s="29">
        <f>1-O42</f>
        <v>0.35843340226062337</v>
      </c>
    </row>
    <row r="45" spans="1:16" x14ac:dyDescent="0.2">
      <c r="A45" s="25" t="s">
        <v>35</v>
      </c>
      <c r="B45" s="18">
        <v>3200</v>
      </c>
      <c r="C45" s="18">
        <v>2200</v>
      </c>
      <c r="D45" s="18">
        <v>2500</v>
      </c>
      <c r="E45" s="18">
        <v>1400</v>
      </c>
      <c r="F45" s="18">
        <v>2000</v>
      </c>
      <c r="G45" s="18">
        <v>1400</v>
      </c>
      <c r="H45" s="18">
        <v>1400</v>
      </c>
      <c r="I45" s="18">
        <v>1300</v>
      </c>
      <c r="J45" s="18">
        <v>1350</v>
      </c>
      <c r="K45" s="18">
        <v>1150</v>
      </c>
      <c r="N45" s="29" t="s">
        <v>203</v>
      </c>
      <c r="O45" s="29">
        <f>O43/O44</f>
        <v>4489.5600373157031</v>
      </c>
      <c r="P45" s="92">
        <f>O45/P40</f>
        <v>6.6229705020507443E-2</v>
      </c>
    </row>
    <row r="46" spans="1:16" x14ac:dyDescent="0.2">
      <c r="A46" s="25" t="s">
        <v>37</v>
      </c>
      <c r="B46" s="18">
        <v>224.9</v>
      </c>
      <c r="C46" s="18">
        <v>165.86</v>
      </c>
      <c r="D46" s="18">
        <v>126.49</v>
      </c>
      <c r="E46" s="18">
        <v>99.53</v>
      </c>
      <c r="F46" s="18">
        <v>76.73</v>
      </c>
      <c r="G46" s="18">
        <v>136.38</v>
      </c>
      <c r="H46" s="18">
        <v>111.43</v>
      </c>
      <c r="I46" s="18">
        <v>82.35</v>
      </c>
      <c r="J46" s="18">
        <v>114.64</v>
      </c>
      <c r="K46" s="18">
        <v>69.17</v>
      </c>
      <c r="N46" s="29" t="s">
        <v>205</v>
      </c>
      <c r="O46" s="29">
        <f>O44*P40</f>
        <v>24297.379526756482</v>
      </c>
    </row>
    <row r="47" spans="1:16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N47" s="29" t="s">
        <v>206</v>
      </c>
      <c r="O47" s="29">
        <f>O46-O43</f>
        <v>22688.171247928083</v>
      </c>
    </row>
    <row r="48" spans="1:16" ht="15" x14ac:dyDescent="0.2">
      <c r="A48" s="24" t="s">
        <v>59</v>
      </c>
      <c r="B48" s="14">
        <v>2014</v>
      </c>
      <c r="C48" s="14">
        <v>2013</v>
      </c>
      <c r="D48" s="14">
        <v>2012</v>
      </c>
      <c r="E48" s="14">
        <v>2011</v>
      </c>
      <c r="F48" s="14">
        <v>2010</v>
      </c>
      <c r="G48" s="14">
        <v>2009</v>
      </c>
      <c r="H48" s="14">
        <v>2008</v>
      </c>
      <c r="I48" s="14">
        <v>2007</v>
      </c>
      <c r="J48" s="14">
        <v>2006</v>
      </c>
      <c r="K48" s="14">
        <v>2005</v>
      </c>
      <c r="N48" s="29" t="s">
        <v>207</v>
      </c>
      <c r="O48" s="33">
        <f>O46/O47</f>
        <v>1.0709271920263452</v>
      </c>
      <c r="P48" s="80"/>
    </row>
    <row r="49" spans="1:11" ht="28.5" x14ac:dyDescent="0.2">
      <c r="A49" s="25" t="s">
        <v>60</v>
      </c>
      <c r="B49" s="23">
        <v>323.85000000000002</v>
      </c>
      <c r="C49" s="23">
        <v>318.97000000000003</v>
      </c>
      <c r="D49" s="23">
        <v>577.17999999999995</v>
      </c>
      <c r="E49" s="23">
        <v>293.27999999999997</v>
      </c>
      <c r="F49" s="23">
        <v>540.65</v>
      </c>
      <c r="G49" s="23">
        <v>398.79</v>
      </c>
      <c r="H49" s="23">
        <v>429.38</v>
      </c>
      <c r="I49" s="23">
        <v>171.17</v>
      </c>
      <c r="J49" s="23">
        <v>120.73999786377</v>
      </c>
      <c r="K49" s="23">
        <v>2.25</v>
      </c>
    </row>
    <row r="50" spans="1:11" ht="28.5" x14ac:dyDescent="0.2">
      <c r="A50" s="27" t="s">
        <v>40</v>
      </c>
      <c r="B50" s="23">
        <v>12941.93</v>
      </c>
      <c r="C50" s="23">
        <v>9156.9500000000007</v>
      </c>
      <c r="D50" s="23">
        <v>3205.65</v>
      </c>
      <c r="E50" s="23">
        <v>5719.88</v>
      </c>
      <c r="F50" s="23">
        <v>6278.92</v>
      </c>
      <c r="G50" s="23">
        <v>4931.6899999999996</v>
      </c>
      <c r="H50" s="23">
        <v>3800.05</v>
      </c>
      <c r="I50" s="23">
        <v>3537.74</v>
      </c>
      <c r="J50" s="23">
        <v>2342.169921875</v>
      </c>
      <c r="K50" s="23">
        <v>1969.17004394531</v>
      </c>
    </row>
    <row r="51" spans="1:11" ht="21" customHeight="1" x14ac:dyDescent="0.2">
      <c r="A51" s="27" t="s">
        <v>41</v>
      </c>
      <c r="B51" s="23">
        <v>-7143.09</v>
      </c>
      <c r="C51" s="23">
        <v>-3496.27</v>
      </c>
      <c r="D51" s="23">
        <v>433.36</v>
      </c>
      <c r="E51" s="23">
        <v>-830.37</v>
      </c>
      <c r="F51" s="23">
        <v>-4556.6400000000003</v>
      </c>
      <c r="G51" s="23">
        <v>-3185.34</v>
      </c>
      <c r="H51" s="23">
        <v>-2405.0300000000002</v>
      </c>
      <c r="I51" s="23">
        <v>-2076.42</v>
      </c>
      <c r="J51" s="23">
        <v>-1409.43994140625</v>
      </c>
      <c r="K51" s="23">
        <v>-2804.03002929688</v>
      </c>
    </row>
    <row r="52" spans="1:11" ht="28.5" x14ac:dyDescent="0.2">
      <c r="A52" s="27" t="s">
        <v>61</v>
      </c>
      <c r="B52" s="23">
        <v>-5684.32</v>
      </c>
      <c r="C52" s="23">
        <v>-5655.8</v>
      </c>
      <c r="D52" s="23">
        <v>-3897.22</v>
      </c>
      <c r="E52" s="23">
        <v>-4605.6099999999997</v>
      </c>
      <c r="F52" s="23">
        <v>-1969.65</v>
      </c>
      <c r="G52" s="23">
        <v>-1604.49</v>
      </c>
      <c r="H52" s="23">
        <v>-1425.61</v>
      </c>
      <c r="I52" s="23">
        <v>-1075.3499999999999</v>
      </c>
      <c r="J52" s="23">
        <v>-882.29998779296898</v>
      </c>
      <c r="K52" s="23">
        <v>953.34997558593795</v>
      </c>
    </row>
    <row r="53" spans="1:11" x14ac:dyDescent="0.2">
      <c r="A53" s="25" t="s">
        <v>62</v>
      </c>
      <c r="B53" s="23">
        <v>114.52</v>
      </c>
      <c r="C53" s="23">
        <v>4.88</v>
      </c>
      <c r="D53" s="23">
        <v>-258.20999999999998</v>
      </c>
      <c r="E53" s="23">
        <v>283.89999999999998</v>
      </c>
      <c r="F53" s="23">
        <v>-247.37</v>
      </c>
      <c r="G53" s="23">
        <v>141.86000000000001</v>
      </c>
      <c r="H53" s="23">
        <v>-30.59</v>
      </c>
      <c r="I53" s="23">
        <v>385.97</v>
      </c>
      <c r="J53" s="23">
        <v>50.430000305175803</v>
      </c>
      <c r="K53" s="23">
        <v>118.48999786377</v>
      </c>
    </row>
    <row r="54" spans="1:11" x14ac:dyDescent="0.2">
      <c r="A54" s="25" t="s">
        <v>63</v>
      </c>
      <c r="B54" s="23">
        <v>438.37</v>
      </c>
      <c r="C54" s="23">
        <v>323.85000000000002</v>
      </c>
      <c r="D54" s="23">
        <v>318.97000000000003</v>
      </c>
      <c r="E54" s="23">
        <v>577.17999999999995</v>
      </c>
      <c r="F54" s="23">
        <v>293.27999999999997</v>
      </c>
      <c r="G54" s="23">
        <v>540.65</v>
      </c>
      <c r="H54" s="23">
        <v>398.79</v>
      </c>
      <c r="I54" s="23">
        <v>557.14</v>
      </c>
      <c r="J54" s="23">
        <v>171.169998168945</v>
      </c>
      <c r="K54" s="23">
        <v>120.73999786377</v>
      </c>
    </row>
    <row r="55" spans="1:11" x14ac:dyDescent="0.2">
      <c r="J55" s="33"/>
      <c r="K55" s="33"/>
    </row>
    <row r="56" spans="1:11" x14ac:dyDescent="0.2">
      <c r="B56" s="69" t="s">
        <v>136</v>
      </c>
      <c r="C56" s="70" t="s">
        <v>137</v>
      </c>
      <c r="D56" s="70" t="s">
        <v>138</v>
      </c>
    </row>
    <row r="57" spans="1:11" x14ac:dyDescent="0.2">
      <c r="A57" s="30" t="s">
        <v>118</v>
      </c>
      <c r="B57" s="69">
        <f>B38/B21</f>
        <v>0.52267718176918976</v>
      </c>
      <c r="C57" s="69">
        <f>HCL!B38/HCL!B20</f>
        <v>0.41667981602321974</v>
      </c>
      <c r="D57" s="69">
        <f>Wipro!B40/Wipro!B22</f>
        <v>0.29147578796770751</v>
      </c>
    </row>
    <row r="58" spans="1:11" x14ac:dyDescent="0.2">
      <c r="A58" s="30" t="s">
        <v>139</v>
      </c>
      <c r="B58" s="71">
        <f>B28/B21</f>
        <v>1.5033634430159659</v>
      </c>
      <c r="C58" s="71">
        <f>HCL!B28/HCL!B20</f>
        <v>1.170581568238849</v>
      </c>
      <c r="D58" s="71">
        <f>Wipro!B30/Wipro!B22</f>
        <v>1.1786303449685396</v>
      </c>
    </row>
    <row r="59" spans="1:11" x14ac:dyDescent="0.2">
      <c r="A59" s="30" t="s">
        <v>140</v>
      </c>
      <c r="B59" s="72">
        <f>B38/B28</f>
        <v>0.34767187149411011</v>
      </c>
      <c r="C59" s="73">
        <f>HCL!B38/HCL!B28</f>
        <v>0.35595965913773825</v>
      </c>
      <c r="D59" s="72">
        <f>Wipro!B40/Wipro!B30</f>
        <v>0.24730042732396104</v>
      </c>
    </row>
    <row r="60" spans="1:11" x14ac:dyDescent="0.2">
      <c r="A60" s="30" t="s">
        <v>141</v>
      </c>
      <c r="B60" s="72">
        <f>B32/B26</f>
        <v>0.33192496458719284</v>
      </c>
      <c r="C60" s="72">
        <f>HCL!B32/HCL!B26</f>
        <v>0.36976166776643216</v>
      </c>
      <c r="D60" s="72">
        <f>Wipro!B34/Wipro!B28</f>
        <v>0.47313789437833492</v>
      </c>
    </row>
    <row r="61" spans="1:11" x14ac:dyDescent="0.2">
      <c r="A61" s="30" t="s">
        <v>185</v>
      </c>
      <c r="B61" s="72">
        <f>B31/B26</f>
        <v>0.27152163973396592</v>
      </c>
      <c r="C61" s="72">
        <f>HCL!B31/HCL!B26</f>
        <v>2.9865423851756938E-2</v>
      </c>
      <c r="D61" s="88">
        <f>Wipro!B33/Wipro!B28</f>
        <v>1.4536653834642338E-2</v>
      </c>
    </row>
    <row r="62" spans="1:11" x14ac:dyDescent="0.2">
      <c r="A62" s="30" t="s">
        <v>186</v>
      </c>
      <c r="B62" s="72">
        <f>B34/B26</f>
        <v>4.2300851376302261E-2</v>
      </c>
      <c r="C62" s="72">
        <f>HCL!B34/HCL!B26</f>
        <v>0.17166088024911688</v>
      </c>
      <c r="D62" s="72">
        <f>Wipro!B36/Wipro!B28</f>
        <v>0.18451023293736393</v>
      </c>
    </row>
    <row r="63" spans="1:11" x14ac:dyDescent="0.2">
      <c r="B63" s="72"/>
      <c r="C63" s="72"/>
      <c r="D63" s="70"/>
    </row>
    <row r="64" spans="1:11" x14ac:dyDescent="0.2">
      <c r="B64" s="72"/>
      <c r="C64" s="72"/>
      <c r="D64" s="70"/>
    </row>
    <row r="65" spans="1:4" x14ac:dyDescent="0.2">
      <c r="B65" s="72"/>
      <c r="C65" s="72"/>
      <c r="D65" s="70"/>
    </row>
    <row r="66" spans="1:4" x14ac:dyDescent="0.2">
      <c r="B66" s="72"/>
      <c r="C66" s="72"/>
      <c r="D66" s="70"/>
    </row>
    <row r="67" spans="1:4" x14ac:dyDescent="0.2">
      <c r="B67" s="72"/>
      <c r="C67" s="72"/>
      <c r="D67" s="70"/>
    </row>
    <row r="68" spans="1:4" x14ac:dyDescent="0.2">
      <c r="B68" s="72"/>
      <c r="C68" s="72"/>
      <c r="D68" s="70"/>
    </row>
    <row r="69" spans="1:4" x14ac:dyDescent="0.2">
      <c r="B69" s="72"/>
      <c r="C69" s="72"/>
      <c r="D69" s="70"/>
    </row>
    <row r="70" spans="1:4" x14ac:dyDescent="0.2">
      <c r="B70" s="72"/>
      <c r="C70" s="72"/>
      <c r="D70" s="70"/>
    </row>
    <row r="71" spans="1:4" x14ac:dyDescent="0.2">
      <c r="B71" s="72"/>
      <c r="C71" s="72"/>
      <c r="D71" s="70"/>
    </row>
    <row r="72" spans="1:4" x14ac:dyDescent="0.2">
      <c r="B72" s="72"/>
      <c r="C72" s="72"/>
      <c r="D72" s="70"/>
    </row>
    <row r="73" spans="1:4" x14ac:dyDescent="0.2">
      <c r="B73" s="72"/>
      <c r="C73" s="72"/>
      <c r="D73" s="70"/>
    </row>
    <row r="74" spans="1:4" x14ac:dyDescent="0.2">
      <c r="B74" s="72"/>
      <c r="C74" s="72"/>
      <c r="D74" s="70"/>
    </row>
    <row r="76" spans="1:4" ht="28.5" x14ac:dyDescent="0.2">
      <c r="B76" s="30" t="s">
        <v>142</v>
      </c>
      <c r="C76" s="30" t="s">
        <v>143</v>
      </c>
      <c r="D76" s="70"/>
    </row>
    <row r="77" spans="1:4" ht="15" thickBot="1" x14ac:dyDescent="0.25">
      <c r="A77" s="30" t="str">
        <f>A31</f>
        <v>  Operating Expenses +</v>
      </c>
      <c r="B77" s="78">
        <v>0.21890234255842586</v>
      </c>
      <c r="C77" s="70">
        <v>0</v>
      </c>
      <c r="D77" s="70"/>
    </row>
    <row r="78" spans="1:4" x14ac:dyDescent="0.2">
      <c r="A78" s="30" t="str">
        <f t="shared" ref="A78:A81" si="9">A32</f>
        <v>  Employee Cost +</v>
      </c>
      <c r="B78" s="72">
        <f t="shared" ref="B78:B81" si="10">SLOPE(B32:K32,$B$26:$K$26)</f>
        <v>0.324989813721757</v>
      </c>
      <c r="C78" s="70">
        <f t="shared" ref="C78:C81" si="11">INTERCEPT(B32:K32,$B$26:$K$26)</f>
        <v>2880.1164502951342</v>
      </c>
      <c r="D78" s="70"/>
    </row>
    <row r="79" spans="1:4" x14ac:dyDescent="0.2">
      <c r="A79" s="30" t="str">
        <f t="shared" si="9"/>
        <v>  Power/Electricity Charges +</v>
      </c>
      <c r="B79" s="72">
        <f t="shared" si="10"/>
        <v>7.5995046501231914E-3</v>
      </c>
      <c r="C79" s="70">
        <v>0</v>
      </c>
      <c r="D79" s="70"/>
    </row>
    <row r="80" spans="1:4" ht="28.5" x14ac:dyDescent="0.2">
      <c r="A80" s="30" t="str">
        <f t="shared" si="9"/>
        <v>  Selling and Administration Exp. +</v>
      </c>
      <c r="B80" s="72">
        <f t="shared" si="10"/>
        <v>3.5475962472730743E-2</v>
      </c>
      <c r="C80" s="70">
        <f t="shared" si="11"/>
        <v>609.66430301999367</v>
      </c>
      <c r="D80" s="70"/>
    </row>
    <row r="81" spans="1:11" x14ac:dyDescent="0.2">
      <c r="A81" s="30" t="str">
        <f t="shared" si="9"/>
        <v>  Miscellaneous Expenses +</v>
      </c>
      <c r="B81" s="72">
        <f t="shared" si="10"/>
        <v>9.6101862613638383E-3</v>
      </c>
      <c r="C81" s="70">
        <f t="shared" si="11"/>
        <v>179.8863287748481</v>
      </c>
      <c r="D81" s="70"/>
    </row>
    <row r="82" spans="1:11" x14ac:dyDescent="0.2">
      <c r="B82" s="79">
        <f>SUM(B77:B81)</f>
        <v>0.59657780966440055</v>
      </c>
      <c r="C82" s="70">
        <f>SUM(C77:C81)</f>
        <v>3669.6670820899762</v>
      </c>
      <c r="D82" s="70"/>
    </row>
    <row r="83" spans="1:11" x14ac:dyDescent="0.2">
      <c r="B83" s="70"/>
      <c r="C83" s="70"/>
      <c r="D83" s="70"/>
    </row>
    <row r="84" spans="1:11" x14ac:dyDescent="0.2">
      <c r="A84" s="30" t="s">
        <v>169</v>
      </c>
      <c r="B84" s="79">
        <f>1-B82</f>
        <v>0.40342219033559945</v>
      </c>
      <c r="C84" s="70"/>
      <c r="D84" s="70"/>
    </row>
    <row r="85" spans="1:11" x14ac:dyDescent="0.2">
      <c r="A85" s="30" t="s">
        <v>170</v>
      </c>
      <c r="B85" s="29">
        <f>C82/B84</f>
        <v>9096.3441526041188</v>
      </c>
    </row>
    <row r="86" spans="1:11" x14ac:dyDescent="0.2">
      <c r="A86" s="30" t="s">
        <v>171</v>
      </c>
      <c r="B86" s="80">
        <f>B26</f>
        <v>64672.93</v>
      </c>
    </row>
    <row r="87" spans="1:11" ht="28.5" x14ac:dyDescent="0.2">
      <c r="A87" s="30" t="s">
        <v>172</v>
      </c>
      <c r="B87" s="80">
        <f>B86-B85</f>
        <v>55576.58584739588</v>
      </c>
      <c r="C87" s="81">
        <f>B87/B86</f>
        <v>0.8593485071326733</v>
      </c>
    </row>
    <row r="93" spans="1:11" x14ac:dyDescent="0.2">
      <c r="B93" s="72">
        <f t="shared" ref="B93:K93" si="12">B32/B26</f>
        <v>0.33192496458719284</v>
      </c>
      <c r="C93" s="72">
        <f t="shared" si="12"/>
        <v>0.35273759172215668</v>
      </c>
      <c r="D93" s="72">
        <f t="shared" si="12"/>
        <v>0.49597564364901214</v>
      </c>
      <c r="E93" s="72">
        <f t="shared" si="12"/>
        <v>0.50293403235001666</v>
      </c>
      <c r="F93" s="72">
        <f t="shared" si="12"/>
        <v>0.51066352201940157</v>
      </c>
      <c r="G93" s="72">
        <f t="shared" si="12"/>
        <v>0.52060078557400469</v>
      </c>
      <c r="H93" s="72">
        <f t="shared" si="12"/>
        <v>0.51405396982479357</v>
      </c>
      <c r="I93" s="72">
        <f t="shared" si="12"/>
        <v>0.48956256270929599</v>
      </c>
      <c r="J93" s="72">
        <f t="shared" si="12"/>
        <v>0.45490761764836829</v>
      </c>
      <c r="K93" s="72">
        <f t="shared" si="12"/>
        <v>0.23150348212855121</v>
      </c>
    </row>
  </sheetData>
  <sortState ref="N31:P40">
    <sortCondition ref="N31:N40"/>
  </sortState>
  <hyperlinks>
    <hyperlink ref="A13" r:id="rId1" display="javascript:finsubdiv('invtotal','SOFTWARE','5400','Inventories++','CBS','PLUS','','')"/>
    <hyperlink ref="A14" r:id="rId2" display="javascript:finsubdiv('sdb','SOFTWARE','5400','Sundry+Debtors++','CBS','PLUS','','')"/>
    <hyperlink ref="A15" r:id="rId3" display="javascript:finsubdiv('cash','SOFTWARE','5400','Cash+and+Bank','CBS','PLUS','','')"/>
    <hyperlink ref="A16" r:id="rId4" display="javascript:finsubdiv('loans%2Ddtaxca','SOFTWARE','5400','Loans+and+Advances++','CBS','PLUS','','')"/>
    <hyperlink ref="A23" r:id="rId5" display="javascript:finsubdiv('conliab','SOFTWARE','5400','Contingent+Liabilities','CBS','PLUS','','')"/>
    <hyperlink ref="A27" r:id="rId6" display="javascript:finsubdiv('othinc','SOFTWARE','5400','Other+Income++','CPL','PLUS','','')"/>
    <hyperlink ref="A31" r:id="rId7" display="javascript:finsubdiv('omfgexp','SOFTWARE','5400','Operating+Expenses+','CPL','PLUS','','')"/>
    <hyperlink ref="A32" r:id="rId8" display="javascript:finsubdiv('emc','SOFTWARE','5400','Employee+Cost+','CPL','PLUS','','')"/>
    <hyperlink ref="A33" r:id="rId9" display="javascript:finsubdiv('pfc','SOFTWARE','5400','Power%2FElectricity+Charges+','CPL','PLUS','','')"/>
    <hyperlink ref="A34" r:id="rId10" display="javascript:finsubdiv('sac','SOFTWARE','5400','Selling+and+Administration+Exp%2E++','CPL','PLUS','','')"/>
    <hyperlink ref="A35" r:id="rId11" display="javascript:finsubdiv('othexp','SOFTWARE','5400','Miscellaneous+Expenses+','CPL','PLUS','','')"/>
    <hyperlink ref="A39" r:id="rId12" display="javascript:finsubdiv('int','SOFTWARE','5400','Interest++','CPL','PLUS','','')"/>
    <hyperlink ref="A36" r:id="rId13" display="javascript:finsubdiv('depn','SOFTWARE','5400','Depreciation','CPL','PLUS','','')"/>
    <hyperlink ref="A50" r:id="rId14" display="javascript:finsubdiv('ancffoa','5400','Net+Cash+from+Operating+Activities','CCF','PLUS','')"/>
    <hyperlink ref="A51" r:id="rId15" display="javascript:finsubdiv('bncuiia','5400','Net+Cash+Used+in+Investing+Activities','CCF','PLUS','')"/>
    <hyperlink ref="A52" r:id="rId16" display="javascript:finsubdiv('cncuifa','5400','Net+Cash+Used+in+Financing+Activities','CCF','PLUS','')"/>
  </hyperlinks>
  <pageMargins left="0.7" right="0.7" top="0.75" bottom="0.75" header="0.3" footer="0.3"/>
  <pageSetup paperSize="9" orientation="landscape" r:id="rId17"/>
  <rowBreaks count="1" manualBreakCount="1">
    <brk id="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13" workbookViewId="0">
      <selection activeCell="B58" sqref="B58"/>
    </sheetView>
  </sheetViews>
  <sheetFormatPr defaultRowHeight="14.25" x14ac:dyDescent="0.2"/>
  <cols>
    <col min="1" max="1" width="30.5703125" style="37" customWidth="1"/>
    <col min="2" max="2" width="10.140625" style="3" bestFit="1" customWidth="1"/>
    <col min="3" max="3" width="9.140625" style="3" bestFit="1" customWidth="1"/>
    <col min="4" max="11" width="9" style="3" bestFit="1" customWidth="1"/>
    <col min="12" max="16384" width="9.140625" style="3"/>
  </cols>
  <sheetData>
    <row r="1" spans="1:11" ht="15" x14ac:dyDescent="0.2">
      <c r="A1" s="24" t="s">
        <v>66</v>
      </c>
      <c r="B1" s="14">
        <v>2013</v>
      </c>
      <c r="C1" s="14">
        <v>2012</v>
      </c>
      <c r="D1" s="14">
        <v>2011</v>
      </c>
      <c r="E1" s="14">
        <v>2010</v>
      </c>
      <c r="F1" s="14">
        <v>2009</v>
      </c>
      <c r="G1" s="14">
        <v>2008</v>
      </c>
      <c r="H1" s="14">
        <v>2007</v>
      </c>
      <c r="I1" s="14">
        <v>2006</v>
      </c>
      <c r="J1" s="14">
        <v>2005</v>
      </c>
      <c r="K1" s="14">
        <v>2004</v>
      </c>
    </row>
    <row r="2" spans="1:11" ht="15" x14ac:dyDescent="0.2">
      <c r="A2" s="24" t="s">
        <v>69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5" x14ac:dyDescent="0.2">
      <c r="A3" s="24" t="s">
        <v>67</v>
      </c>
      <c r="B3" s="17">
        <v>10237.74</v>
      </c>
      <c r="C3" s="17">
        <v>6606.58</v>
      </c>
      <c r="D3" s="17">
        <v>5859.15</v>
      </c>
      <c r="E3" s="17">
        <v>4935.8599999999997</v>
      </c>
      <c r="F3" s="17">
        <v>3488.24</v>
      </c>
      <c r="G3" s="17">
        <v>3214.83</v>
      </c>
      <c r="H3" s="17">
        <v>3425.02</v>
      </c>
      <c r="I3" s="17">
        <v>2575.87</v>
      </c>
      <c r="J3" s="17">
        <v>2859.98</v>
      </c>
      <c r="K3" s="17">
        <v>2291.1799999999998</v>
      </c>
    </row>
    <row r="4" spans="1:11" ht="15" x14ac:dyDescent="0.2">
      <c r="A4" s="25" t="s">
        <v>54</v>
      </c>
      <c r="B4" s="17">
        <v>626.58000000000004</v>
      </c>
      <c r="C4" s="17">
        <v>1039.82</v>
      </c>
      <c r="D4" s="17">
        <v>1030.1600000000001</v>
      </c>
      <c r="E4" s="17">
        <v>1397.39</v>
      </c>
      <c r="F4" s="17">
        <v>513.73</v>
      </c>
      <c r="G4" s="17">
        <v>25.33</v>
      </c>
      <c r="H4" s="17">
        <v>40.89</v>
      </c>
      <c r="I4" s="17">
        <v>13.38</v>
      </c>
      <c r="J4" s="17">
        <v>96.69</v>
      </c>
      <c r="K4" s="17">
        <v>98.23</v>
      </c>
    </row>
    <row r="5" spans="1:11" x14ac:dyDescent="0.2">
      <c r="A5" s="25" t="s">
        <v>11</v>
      </c>
      <c r="B5" s="18">
        <v>602.9</v>
      </c>
      <c r="C5" s="18">
        <v>512.80999999999995</v>
      </c>
      <c r="D5" s="18">
        <v>192.77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</row>
    <row r="6" spans="1:11" x14ac:dyDescent="0.2">
      <c r="A6" s="25" t="s">
        <v>45</v>
      </c>
      <c r="B6" s="19">
        <v>-376.69</v>
      </c>
      <c r="C6" s="19">
        <v>-237.15</v>
      </c>
      <c r="D6" s="19">
        <v>-133.06</v>
      </c>
      <c r="E6" s="19">
        <v>-106.16</v>
      </c>
      <c r="F6" s="19">
        <v>-226</v>
      </c>
      <c r="G6" s="19">
        <v>-140.6</v>
      </c>
      <c r="H6" s="19">
        <v>-29.84</v>
      </c>
      <c r="I6" s="19">
        <v>-17.829999999999998</v>
      </c>
      <c r="J6" s="19">
        <v>-7.5</v>
      </c>
      <c r="K6" s="19">
        <v>-7.28</v>
      </c>
    </row>
    <row r="7" spans="1:11" ht="15" x14ac:dyDescent="0.2">
      <c r="A7" s="25" t="s">
        <v>55</v>
      </c>
      <c r="B7" s="17">
        <f t="shared" ref="B7:K7" si="0">SUM(B3:B6)</f>
        <v>11090.529999999999</v>
      </c>
      <c r="C7" s="17">
        <f t="shared" si="0"/>
        <v>7922.0599999999995</v>
      </c>
      <c r="D7" s="17">
        <f t="shared" si="0"/>
        <v>6949.0199999999995</v>
      </c>
      <c r="E7" s="17">
        <f t="shared" si="0"/>
        <v>6227.09</v>
      </c>
      <c r="F7" s="17">
        <f t="shared" si="0"/>
        <v>3775.97</v>
      </c>
      <c r="G7" s="17">
        <f t="shared" si="0"/>
        <v>3099.56</v>
      </c>
      <c r="H7" s="17">
        <f t="shared" si="0"/>
        <v>3436.0699999999997</v>
      </c>
      <c r="I7" s="17">
        <f t="shared" si="0"/>
        <v>2571.42</v>
      </c>
      <c r="J7" s="17">
        <f t="shared" si="0"/>
        <v>2949.17</v>
      </c>
      <c r="K7" s="17">
        <f t="shared" si="0"/>
        <v>2382.1299999999997</v>
      </c>
    </row>
    <row r="8" spans="1:11" x14ac:dyDescent="0.2">
      <c r="A8" s="36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ht="15" x14ac:dyDescent="0.2">
      <c r="A9" s="24" t="s">
        <v>68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2">
      <c r="A10" s="25" t="s">
        <v>46</v>
      </c>
      <c r="B10" s="18">
        <v>2442.37</v>
      </c>
      <c r="C10" s="18">
        <v>2163.2600000000002</v>
      </c>
      <c r="D10" s="18">
        <v>1814.6200000000001</v>
      </c>
      <c r="E10" s="18">
        <v>1421.03</v>
      </c>
      <c r="F10" s="18">
        <v>1274.54</v>
      </c>
      <c r="G10" s="18">
        <v>1144.32</v>
      </c>
      <c r="H10" s="18">
        <v>882.95</v>
      </c>
      <c r="I10" s="18">
        <v>689.31</v>
      </c>
      <c r="J10" s="18">
        <v>431.73</v>
      </c>
      <c r="K10" s="18">
        <v>323.90999999999997</v>
      </c>
    </row>
    <row r="11" spans="1:11" ht="28.5" x14ac:dyDescent="0.2">
      <c r="A11" s="25" t="s">
        <v>64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1" x14ac:dyDescent="0.2">
      <c r="A12" s="27" t="s">
        <v>13</v>
      </c>
      <c r="B12" s="18">
        <v>81.84</v>
      </c>
      <c r="C12" s="18">
        <v>99.99</v>
      </c>
      <c r="D12" s="18">
        <v>124.97</v>
      </c>
      <c r="E12" s="18">
        <v>12.04</v>
      </c>
      <c r="F12" s="18">
        <v>87.01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</row>
    <row r="13" spans="1:11" x14ac:dyDescent="0.2">
      <c r="A13" s="27" t="s">
        <v>14</v>
      </c>
      <c r="B13" s="18">
        <v>2709.21</v>
      </c>
      <c r="C13" s="18">
        <v>1992.42</v>
      </c>
      <c r="D13" s="18">
        <v>1657.26</v>
      </c>
      <c r="E13" s="18">
        <v>2084.6999999999998</v>
      </c>
      <c r="F13" s="18">
        <v>1489.26</v>
      </c>
      <c r="G13" s="18">
        <v>980.02</v>
      </c>
      <c r="H13" s="18">
        <v>712.48</v>
      </c>
      <c r="I13" s="18">
        <v>645.98</v>
      </c>
      <c r="J13" s="18">
        <v>306.41000000000003</v>
      </c>
      <c r="K13" s="18">
        <v>168.59</v>
      </c>
    </row>
    <row r="14" spans="1:11" ht="28.5" x14ac:dyDescent="0.2">
      <c r="A14" s="27" t="s">
        <v>47</v>
      </c>
      <c r="B14" s="18">
        <v>6864.53</v>
      </c>
      <c r="C14" s="18">
        <v>4339.1499999999996</v>
      </c>
      <c r="D14" s="18">
        <v>3606.9800000000005</v>
      </c>
      <c r="E14" s="18">
        <v>3222.6299999999997</v>
      </c>
      <c r="F14" s="18">
        <v>1928.58</v>
      </c>
      <c r="G14" s="18">
        <v>2484.2199999999998</v>
      </c>
      <c r="H14" s="18">
        <v>2369.7999999999997</v>
      </c>
      <c r="I14" s="18">
        <v>2013.98</v>
      </c>
      <c r="J14" s="18">
        <v>2739.19</v>
      </c>
      <c r="K14" s="18">
        <v>2323.1400000000003</v>
      </c>
    </row>
    <row r="15" spans="1:11" x14ac:dyDescent="0.2">
      <c r="A15" s="27" t="s">
        <v>15</v>
      </c>
      <c r="B15" s="18">
        <v>2587.9</v>
      </c>
      <c r="C15" s="18">
        <v>1180.82</v>
      </c>
      <c r="D15" s="18">
        <v>984.01</v>
      </c>
      <c r="E15" s="18">
        <v>1642.77</v>
      </c>
      <c r="F15" s="18">
        <v>1590.52</v>
      </c>
      <c r="G15" s="18">
        <v>753</v>
      </c>
      <c r="H15" s="18">
        <v>904.6</v>
      </c>
      <c r="I15" s="18">
        <v>444.55</v>
      </c>
      <c r="J15" s="18">
        <v>209.92</v>
      </c>
      <c r="K15" s="18">
        <v>223.2</v>
      </c>
    </row>
    <row r="16" spans="1:11" x14ac:dyDescent="0.2">
      <c r="A16" s="25" t="s">
        <v>16</v>
      </c>
      <c r="B16" s="18">
        <f t="shared" ref="B16:K16" si="1">SUM(B12:B15)</f>
        <v>12243.48</v>
      </c>
      <c r="C16" s="18">
        <f t="shared" si="1"/>
        <v>7612.3799999999992</v>
      </c>
      <c r="D16" s="18">
        <f t="shared" si="1"/>
        <v>6373.2200000000012</v>
      </c>
      <c r="E16" s="18">
        <f t="shared" si="1"/>
        <v>6962.1399999999994</v>
      </c>
      <c r="F16" s="18">
        <f t="shared" si="1"/>
        <v>5095.37</v>
      </c>
      <c r="G16" s="18">
        <f t="shared" si="1"/>
        <v>4217.24</v>
      </c>
      <c r="H16" s="18">
        <f t="shared" si="1"/>
        <v>3986.8799999999997</v>
      </c>
      <c r="I16" s="18">
        <f t="shared" si="1"/>
        <v>3104.51</v>
      </c>
      <c r="J16" s="18">
        <f t="shared" si="1"/>
        <v>3255.52</v>
      </c>
      <c r="K16" s="18">
        <f t="shared" si="1"/>
        <v>2714.9300000000003</v>
      </c>
    </row>
    <row r="17" spans="1:11" x14ac:dyDescent="0.2">
      <c r="A17" s="25" t="s">
        <v>17</v>
      </c>
      <c r="B17" s="18">
        <v>4492.1099999999997</v>
      </c>
      <c r="C17" s="18">
        <v>2717.82</v>
      </c>
      <c r="D17" s="18">
        <v>1982.72</v>
      </c>
      <c r="E17" s="18">
        <v>2156.08</v>
      </c>
      <c r="F17" s="18">
        <v>2593.94</v>
      </c>
      <c r="G17" s="18">
        <v>2262</v>
      </c>
      <c r="H17" s="18">
        <v>1433.76</v>
      </c>
      <c r="I17" s="18">
        <v>1222.4000000000001</v>
      </c>
      <c r="J17" s="18">
        <v>738.08</v>
      </c>
      <c r="K17" s="18">
        <v>656.71</v>
      </c>
    </row>
    <row r="18" spans="1:11" x14ac:dyDescent="0.2">
      <c r="A18" s="25" t="s">
        <v>18</v>
      </c>
      <c r="B18" s="18">
        <f t="shared" ref="B18:K18" si="2">B16-B17</f>
        <v>7751.37</v>
      </c>
      <c r="C18" s="18">
        <f t="shared" si="2"/>
        <v>4894.5599999999995</v>
      </c>
      <c r="D18" s="18">
        <f t="shared" si="2"/>
        <v>4390.5000000000009</v>
      </c>
      <c r="E18" s="18">
        <f t="shared" si="2"/>
        <v>4806.0599999999995</v>
      </c>
      <c r="F18" s="18">
        <f t="shared" si="2"/>
        <v>2501.4299999999998</v>
      </c>
      <c r="G18" s="18">
        <f t="shared" si="2"/>
        <v>1955.2399999999998</v>
      </c>
      <c r="H18" s="18">
        <f t="shared" si="2"/>
        <v>2553.12</v>
      </c>
      <c r="I18" s="18">
        <f t="shared" si="2"/>
        <v>1882.1100000000001</v>
      </c>
      <c r="J18" s="18">
        <f t="shared" si="2"/>
        <v>2517.44</v>
      </c>
      <c r="K18" s="18">
        <f t="shared" si="2"/>
        <v>2058.2200000000003</v>
      </c>
    </row>
    <row r="19" spans="1:11" x14ac:dyDescent="0.2">
      <c r="A19" s="25" t="s">
        <v>20</v>
      </c>
      <c r="B19" s="18">
        <v>896.79</v>
      </c>
      <c r="C19" s="18">
        <v>864.24</v>
      </c>
      <c r="D19" s="18">
        <v>743.9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</row>
    <row r="20" spans="1:11" ht="15" x14ac:dyDescent="0.2">
      <c r="A20" s="25" t="s">
        <v>57</v>
      </c>
      <c r="B20" s="17">
        <f t="shared" ref="B20:K20" si="3">B10+B18+B19</f>
        <v>11090.529999999999</v>
      </c>
      <c r="C20" s="17">
        <f t="shared" si="3"/>
        <v>7922.0599999999995</v>
      </c>
      <c r="D20" s="17">
        <f t="shared" si="3"/>
        <v>6949.02</v>
      </c>
      <c r="E20" s="17">
        <f t="shared" si="3"/>
        <v>6227.0899999999992</v>
      </c>
      <c r="F20" s="17">
        <f t="shared" si="3"/>
        <v>3775.97</v>
      </c>
      <c r="G20" s="17">
        <f t="shared" si="3"/>
        <v>3099.5599999999995</v>
      </c>
      <c r="H20" s="17">
        <f t="shared" si="3"/>
        <v>3436.0699999999997</v>
      </c>
      <c r="I20" s="17">
        <f t="shared" si="3"/>
        <v>2571.42</v>
      </c>
      <c r="J20" s="17">
        <f t="shared" si="3"/>
        <v>2949.17</v>
      </c>
      <c r="K20" s="17">
        <f t="shared" si="3"/>
        <v>2382.13</v>
      </c>
    </row>
    <row r="21" spans="1:11" x14ac:dyDescent="0.2">
      <c r="A21" s="36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7" t="s">
        <v>21</v>
      </c>
      <c r="B22" s="18">
        <v>2333.77</v>
      </c>
      <c r="C22" s="18">
        <v>3106.1</v>
      </c>
      <c r="D22" s="18">
        <v>2310.0500000000002</v>
      </c>
      <c r="E22" s="18">
        <v>2239.21</v>
      </c>
      <c r="F22" s="18">
        <v>3105.91</v>
      </c>
      <c r="G22" s="18">
        <v>198.27</v>
      </c>
      <c r="H22" s="18">
        <v>232.52</v>
      </c>
      <c r="I22" s="18">
        <v>226.86</v>
      </c>
      <c r="J22" s="18">
        <v>508.08</v>
      </c>
      <c r="K22" s="18">
        <v>189.34</v>
      </c>
    </row>
    <row r="23" spans="1:11" x14ac:dyDescent="0.2">
      <c r="A23" s="27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 ht="15" x14ac:dyDescent="0.2">
      <c r="A24" s="24" t="s">
        <v>66</v>
      </c>
      <c r="B24" s="14">
        <v>2013</v>
      </c>
      <c r="C24" s="14">
        <v>2012</v>
      </c>
      <c r="D24" s="14">
        <v>2011</v>
      </c>
      <c r="E24" s="14">
        <v>2010</v>
      </c>
      <c r="F24" s="14">
        <v>2009</v>
      </c>
      <c r="G24" s="14">
        <v>2008</v>
      </c>
      <c r="H24" s="14">
        <v>2007</v>
      </c>
      <c r="I24" s="14">
        <v>2006</v>
      </c>
      <c r="J24" s="14">
        <v>2005</v>
      </c>
      <c r="K24" s="14">
        <v>2004</v>
      </c>
    </row>
    <row r="25" spans="1:11" ht="15" x14ac:dyDescent="0.2">
      <c r="A25" s="2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x14ac:dyDescent="0.2">
      <c r="A26" s="25" t="s">
        <v>22</v>
      </c>
      <c r="B26" s="23">
        <v>12517.82</v>
      </c>
      <c r="C26" s="23">
        <v>8907.2199999999993</v>
      </c>
      <c r="D26" s="23">
        <v>6794.48</v>
      </c>
      <c r="E26" s="23">
        <v>5078.76</v>
      </c>
      <c r="F26" s="23">
        <v>4675.09</v>
      </c>
      <c r="G26" s="23">
        <v>4615.3900000000003</v>
      </c>
      <c r="H26" s="23">
        <v>3768.62</v>
      </c>
      <c r="I26" s="23">
        <v>3032.92</v>
      </c>
      <c r="J26" s="23">
        <v>1447.01</v>
      </c>
      <c r="K26" s="23">
        <v>1127.98</v>
      </c>
    </row>
    <row r="27" spans="1:11" x14ac:dyDescent="0.2">
      <c r="A27" s="27" t="s">
        <v>23</v>
      </c>
      <c r="B27" s="23">
        <v>464.55</v>
      </c>
      <c r="C27" s="23">
        <v>275.01</v>
      </c>
      <c r="D27" s="23">
        <v>275.75</v>
      </c>
      <c r="E27" s="23">
        <v>137.36000000000001</v>
      </c>
      <c r="F27" s="23">
        <v>352.82</v>
      </c>
      <c r="G27" s="23">
        <v>170.4</v>
      </c>
      <c r="H27" s="23">
        <v>439.42</v>
      </c>
      <c r="I27" s="23">
        <v>83.34</v>
      </c>
      <c r="J27" s="23">
        <v>83.02</v>
      </c>
      <c r="K27" s="23">
        <v>146.76</v>
      </c>
    </row>
    <row r="28" spans="1:11" ht="15" x14ac:dyDescent="0.2">
      <c r="A28" s="25" t="s">
        <v>58</v>
      </c>
      <c r="B28" s="35">
        <f t="shared" ref="B28:K28" si="4">B26+B27</f>
        <v>12982.369999999999</v>
      </c>
      <c r="C28" s="35">
        <f t="shared" si="4"/>
        <v>9182.23</v>
      </c>
      <c r="D28" s="35">
        <f t="shared" si="4"/>
        <v>7070.23</v>
      </c>
      <c r="E28" s="35">
        <f t="shared" si="4"/>
        <v>5216.12</v>
      </c>
      <c r="F28" s="35">
        <f t="shared" si="4"/>
        <v>5027.91</v>
      </c>
      <c r="G28" s="35">
        <f t="shared" si="4"/>
        <v>4785.79</v>
      </c>
      <c r="H28" s="35">
        <f t="shared" si="4"/>
        <v>4208.04</v>
      </c>
      <c r="I28" s="35">
        <f t="shared" si="4"/>
        <v>3116.26</v>
      </c>
      <c r="J28" s="35">
        <f t="shared" si="4"/>
        <v>1530.03</v>
      </c>
      <c r="K28" s="35">
        <f t="shared" si="4"/>
        <v>1274.74</v>
      </c>
    </row>
    <row r="29" spans="1:11" x14ac:dyDescent="0.2">
      <c r="A29" s="25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 t="s">
        <v>77</v>
      </c>
      <c r="B30" s="23">
        <v>251.66</v>
      </c>
      <c r="C30" s="23">
        <v>180.51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</row>
    <row r="31" spans="1:11" x14ac:dyDescent="0.2">
      <c r="A31" s="27" t="s">
        <v>70</v>
      </c>
      <c r="B31" s="23">
        <v>373.85</v>
      </c>
      <c r="C31" s="23">
        <v>340.72</v>
      </c>
      <c r="D31" s="23">
        <v>870.13</v>
      </c>
      <c r="E31" s="23">
        <v>491.03</v>
      </c>
      <c r="F31" s="23">
        <v>727.69</v>
      </c>
      <c r="G31" s="23">
        <v>905.67</v>
      </c>
      <c r="H31" s="23">
        <v>704.55</v>
      </c>
      <c r="I31" s="23">
        <v>572.48</v>
      </c>
      <c r="J31" s="23">
        <v>357.99</v>
      </c>
      <c r="K31" s="23">
        <v>284.45999999999998</v>
      </c>
    </row>
    <row r="32" spans="1:11" x14ac:dyDescent="0.2">
      <c r="A32" s="27" t="s">
        <v>71</v>
      </c>
      <c r="B32" s="23">
        <v>4628.6099999999997</v>
      </c>
      <c r="C32" s="23">
        <v>3923.06</v>
      </c>
      <c r="D32" s="23">
        <v>3259.09</v>
      </c>
      <c r="E32" s="23">
        <v>2177.08</v>
      </c>
      <c r="F32" s="23">
        <v>1919.84</v>
      </c>
      <c r="G32" s="23">
        <v>1722.13</v>
      </c>
      <c r="H32" s="23">
        <v>1446.36</v>
      </c>
      <c r="I32" s="23">
        <v>1168.3599999999999</v>
      </c>
      <c r="J32" s="23">
        <v>487.7</v>
      </c>
      <c r="K32" s="23">
        <v>360.73</v>
      </c>
    </row>
    <row r="33" spans="1:11" x14ac:dyDescent="0.2">
      <c r="A33" s="27" t="s">
        <v>72</v>
      </c>
      <c r="B33" s="23">
        <v>201.3</v>
      </c>
      <c r="C33" s="23">
        <v>154.22999999999999</v>
      </c>
      <c r="D33" s="23">
        <v>126.94</v>
      </c>
      <c r="E33" s="23">
        <v>86.93</v>
      </c>
      <c r="F33" s="23">
        <v>100.28</v>
      </c>
      <c r="G33" s="23">
        <v>83.49</v>
      </c>
      <c r="H33" s="23">
        <v>63.43</v>
      </c>
      <c r="I33" s="23">
        <v>52.78</v>
      </c>
      <c r="J33" s="23">
        <v>22.11</v>
      </c>
      <c r="K33" s="23">
        <v>13.49</v>
      </c>
    </row>
    <row r="34" spans="1:11" x14ac:dyDescent="0.2">
      <c r="A34" s="27" t="s">
        <v>76</v>
      </c>
      <c r="B34" s="23">
        <v>2148.8200000000002</v>
      </c>
      <c r="C34" s="23">
        <v>1598.57</v>
      </c>
      <c r="D34" s="23">
        <v>998.15</v>
      </c>
      <c r="E34" s="23">
        <v>826.86</v>
      </c>
      <c r="F34" s="23">
        <v>584.59</v>
      </c>
      <c r="G34" s="23">
        <v>664.22</v>
      </c>
      <c r="H34" s="23">
        <v>606.97</v>
      </c>
      <c r="I34" s="23">
        <v>415.66</v>
      </c>
      <c r="J34" s="23">
        <v>219.68</v>
      </c>
      <c r="K34" s="23">
        <v>188.56</v>
      </c>
    </row>
    <row r="35" spans="1:11" x14ac:dyDescent="0.2">
      <c r="A35" s="27" t="s">
        <v>73</v>
      </c>
      <c r="B35" s="23">
        <v>315.02</v>
      </c>
      <c r="C35" s="23">
        <v>174.06</v>
      </c>
      <c r="D35" s="23">
        <v>133.28</v>
      </c>
      <c r="E35" s="23">
        <v>106.01</v>
      </c>
      <c r="F35" s="23">
        <v>223.83</v>
      </c>
      <c r="G35" s="23">
        <v>298.08999999999997</v>
      </c>
      <c r="H35" s="23">
        <v>17.86</v>
      </c>
      <c r="I35" s="23">
        <v>101.61</v>
      </c>
      <c r="J35" s="23">
        <v>30.46</v>
      </c>
      <c r="K35" s="23">
        <v>25.63</v>
      </c>
    </row>
    <row r="36" spans="1:11" x14ac:dyDescent="0.2">
      <c r="A36" s="27" t="s">
        <v>74</v>
      </c>
      <c r="B36" s="23">
        <v>441.91</v>
      </c>
      <c r="C36" s="23">
        <v>353.07</v>
      </c>
      <c r="D36" s="23">
        <v>291.37</v>
      </c>
      <c r="E36" s="23">
        <v>274.02999999999997</v>
      </c>
      <c r="F36" s="23">
        <v>251.89</v>
      </c>
      <c r="G36" s="23">
        <v>217.87</v>
      </c>
      <c r="H36" s="23">
        <v>178.21</v>
      </c>
      <c r="I36" s="23">
        <v>138.80000000000001</v>
      </c>
      <c r="J36" s="23">
        <v>67.56</v>
      </c>
      <c r="K36" s="23">
        <v>56.89</v>
      </c>
    </row>
    <row r="37" spans="1:11" x14ac:dyDescent="0.2">
      <c r="A37" s="25" t="s">
        <v>30</v>
      </c>
      <c r="B37" s="23">
        <f t="shared" ref="B37:K37" si="5">SUM(B30:B36)</f>
        <v>8361.17</v>
      </c>
      <c r="C37" s="23">
        <f t="shared" si="5"/>
        <v>6724.2199999999993</v>
      </c>
      <c r="D37" s="23">
        <f t="shared" si="5"/>
        <v>5678.9599999999991</v>
      </c>
      <c r="E37" s="23">
        <f t="shared" si="5"/>
        <v>3961.9399999999996</v>
      </c>
      <c r="F37" s="23">
        <f t="shared" si="5"/>
        <v>3808.12</v>
      </c>
      <c r="G37" s="23">
        <f t="shared" si="5"/>
        <v>3891.4700000000003</v>
      </c>
      <c r="H37" s="23">
        <f t="shared" si="5"/>
        <v>3017.3799999999997</v>
      </c>
      <c r="I37" s="23">
        <f t="shared" si="5"/>
        <v>2449.69</v>
      </c>
      <c r="J37" s="23">
        <f t="shared" si="5"/>
        <v>1185.5</v>
      </c>
      <c r="K37" s="23">
        <f t="shared" si="5"/>
        <v>929.76</v>
      </c>
    </row>
    <row r="38" spans="1:11" x14ac:dyDescent="0.2">
      <c r="A38" s="25" t="s">
        <v>78</v>
      </c>
      <c r="B38" s="23">
        <f t="shared" ref="B38:K38" si="6">B28-B37</f>
        <v>4621.1999999999989</v>
      </c>
      <c r="C38" s="23">
        <f t="shared" si="6"/>
        <v>2458.0100000000002</v>
      </c>
      <c r="D38" s="23">
        <f t="shared" si="6"/>
        <v>1391.2700000000004</v>
      </c>
      <c r="E38" s="23">
        <f t="shared" si="6"/>
        <v>1254.1800000000003</v>
      </c>
      <c r="F38" s="23">
        <f t="shared" si="6"/>
        <v>1219.79</v>
      </c>
      <c r="G38" s="23">
        <f t="shared" si="6"/>
        <v>894.31999999999971</v>
      </c>
      <c r="H38" s="23">
        <f t="shared" si="6"/>
        <v>1190.6600000000003</v>
      </c>
      <c r="I38" s="23">
        <f t="shared" si="6"/>
        <v>666.57000000000016</v>
      </c>
      <c r="J38" s="23">
        <f t="shared" si="6"/>
        <v>344.53</v>
      </c>
      <c r="K38" s="23">
        <f t="shared" si="6"/>
        <v>344.98</v>
      </c>
    </row>
    <row r="39" spans="1:11" x14ac:dyDescent="0.2">
      <c r="A39" s="27" t="s">
        <v>75</v>
      </c>
      <c r="B39" s="23">
        <v>76.459999999999994</v>
      </c>
      <c r="C39" s="23">
        <v>97.27</v>
      </c>
      <c r="D39" s="23">
        <v>101.39</v>
      </c>
      <c r="E39" s="23">
        <v>101.36</v>
      </c>
      <c r="F39" s="23">
        <v>28.09</v>
      </c>
      <c r="G39" s="23">
        <v>19.07</v>
      </c>
      <c r="H39" s="23">
        <v>12.97</v>
      </c>
      <c r="I39" s="23">
        <v>12.74</v>
      </c>
      <c r="J39" s="23">
        <v>5.62</v>
      </c>
      <c r="K39" s="23">
        <v>5.48</v>
      </c>
    </row>
    <row r="40" spans="1:11" x14ac:dyDescent="0.2">
      <c r="A40" s="25" t="s">
        <v>33</v>
      </c>
      <c r="B40" s="23">
        <f t="shared" ref="B40:K40" si="7">B38-B39</f>
        <v>4544.7399999999989</v>
      </c>
      <c r="C40" s="23">
        <f t="shared" si="7"/>
        <v>2360.7400000000002</v>
      </c>
      <c r="D40" s="23">
        <f t="shared" si="7"/>
        <v>1289.8800000000003</v>
      </c>
      <c r="E40" s="23">
        <f t="shared" si="7"/>
        <v>1152.8200000000004</v>
      </c>
      <c r="F40" s="23">
        <f t="shared" si="7"/>
        <v>1191.7</v>
      </c>
      <c r="G40" s="23">
        <f t="shared" si="7"/>
        <v>875.24999999999966</v>
      </c>
      <c r="H40" s="23">
        <f t="shared" si="7"/>
        <v>1177.6900000000003</v>
      </c>
      <c r="I40" s="23">
        <f t="shared" si="7"/>
        <v>653.83000000000015</v>
      </c>
      <c r="J40" s="23">
        <f t="shared" si="7"/>
        <v>338.90999999999997</v>
      </c>
      <c r="K40" s="23">
        <f t="shared" si="7"/>
        <v>339.5</v>
      </c>
    </row>
    <row r="41" spans="1:11" x14ac:dyDescent="0.2">
      <c r="A41" s="25" t="s">
        <v>49</v>
      </c>
      <c r="B41" s="23">
        <v>840.02</v>
      </c>
      <c r="C41" s="23">
        <v>410.32</v>
      </c>
      <c r="D41" s="23">
        <v>91.600000000000009</v>
      </c>
      <c r="E41" s="23">
        <v>96.240000000000009</v>
      </c>
      <c r="F41" s="23">
        <v>194.39000000000001</v>
      </c>
      <c r="G41" s="23">
        <v>94.600000000000009</v>
      </c>
      <c r="H41" s="23">
        <v>75.86999999999999</v>
      </c>
      <c r="I41" s="23">
        <v>15.45</v>
      </c>
      <c r="J41" s="23">
        <v>9.6399999999999988</v>
      </c>
      <c r="K41" s="23">
        <v>13.780000000000001</v>
      </c>
    </row>
    <row r="42" spans="1:11" x14ac:dyDescent="0.2">
      <c r="A42" s="25" t="s">
        <v>50</v>
      </c>
      <c r="B42" s="23">
        <f t="shared" ref="B42:K42" si="8">B40-B41</f>
        <v>3704.7199999999989</v>
      </c>
      <c r="C42" s="23">
        <f t="shared" si="8"/>
        <v>1950.4200000000003</v>
      </c>
      <c r="D42" s="23">
        <f t="shared" si="8"/>
        <v>1198.2800000000004</v>
      </c>
      <c r="E42" s="23">
        <f t="shared" si="8"/>
        <v>1056.5800000000004</v>
      </c>
      <c r="F42" s="23">
        <f t="shared" si="8"/>
        <v>997.31000000000006</v>
      </c>
      <c r="G42" s="23">
        <f t="shared" si="8"/>
        <v>780.64999999999964</v>
      </c>
      <c r="H42" s="23">
        <f t="shared" si="8"/>
        <v>1101.8200000000004</v>
      </c>
      <c r="I42" s="23">
        <f t="shared" si="8"/>
        <v>638.38000000000011</v>
      </c>
      <c r="J42" s="23">
        <f t="shared" si="8"/>
        <v>329.27</v>
      </c>
      <c r="K42" s="23">
        <f t="shared" si="8"/>
        <v>325.72000000000003</v>
      </c>
    </row>
    <row r="43" spans="1:11" x14ac:dyDescent="0.2">
      <c r="A43" s="25" t="s">
        <v>79</v>
      </c>
      <c r="B43" s="23">
        <v>51.16</v>
      </c>
      <c r="C43" s="23">
        <v>26.19</v>
      </c>
      <c r="D43" s="23">
        <v>16.170000000000002</v>
      </c>
      <c r="E43" s="23">
        <v>14.9</v>
      </c>
      <c r="F43" s="23">
        <v>13.69</v>
      </c>
      <c r="G43" s="23">
        <v>10.19</v>
      </c>
      <c r="H43" s="23">
        <v>15.37</v>
      </c>
      <c r="I43" s="23">
        <v>17.5</v>
      </c>
      <c r="J43" s="23">
        <v>8.18</v>
      </c>
      <c r="K43" s="23">
        <v>9.7100000000000009</v>
      </c>
    </row>
    <row r="44" spans="1:11" x14ac:dyDescent="0.2">
      <c r="A44" s="25" t="s">
        <v>34</v>
      </c>
      <c r="B44" s="23">
        <v>835.06</v>
      </c>
      <c r="C44" s="23">
        <v>830.29</v>
      </c>
      <c r="D44" s="23">
        <v>514.49</v>
      </c>
      <c r="E44" s="23">
        <v>270.2</v>
      </c>
      <c r="F44" s="23">
        <v>468.74</v>
      </c>
      <c r="G44" s="23">
        <v>598.54999999999995</v>
      </c>
      <c r="H44" s="23">
        <v>525.14</v>
      </c>
      <c r="I44" s="23">
        <v>515.44000000000005</v>
      </c>
      <c r="J44" s="23">
        <v>501.16</v>
      </c>
      <c r="K44" s="23">
        <v>295.85000000000002</v>
      </c>
    </row>
    <row r="45" spans="1:11" x14ac:dyDescent="0.2">
      <c r="A45" s="25" t="s">
        <v>35</v>
      </c>
      <c r="B45" s="23">
        <v>600</v>
      </c>
      <c r="C45" s="23">
        <v>800</v>
      </c>
      <c r="D45" s="23">
        <v>375</v>
      </c>
      <c r="E45" s="23">
        <v>200</v>
      </c>
      <c r="F45" s="23">
        <v>350</v>
      </c>
      <c r="G45" s="23">
        <v>450</v>
      </c>
      <c r="H45" s="23">
        <v>400</v>
      </c>
      <c r="I45" s="23">
        <v>800</v>
      </c>
      <c r="J45" s="23">
        <v>800</v>
      </c>
      <c r="K45" s="23">
        <v>500</v>
      </c>
    </row>
    <row r="46" spans="1:11" x14ac:dyDescent="0.2">
      <c r="A46" s="25" t="s">
        <v>37</v>
      </c>
      <c r="B46" s="23">
        <v>146.84</v>
      </c>
      <c r="C46" s="23">
        <v>95.25</v>
      </c>
      <c r="D46" s="23">
        <v>85.06</v>
      </c>
      <c r="E46" s="23">
        <v>72.680000000000007</v>
      </c>
      <c r="F46" s="23">
        <v>52.04</v>
      </c>
      <c r="G46" s="23">
        <v>48.22</v>
      </c>
      <c r="H46" s="23">
        <v>51.6</v>
      </c>
      <c r="I46" s="23">
        <v>79.64</v>
      </c>
      <c r="J46" s="23">
        <v>89.6</v>
      </c>
      <c r="K46" s="23">
        <v>77.38</v>
      </c>
    </row>
    <row r="47" spans="1:11" x14ac:dyDescent="0.2">
      <c r="A47" s="36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 ht="15" x14ac:dyDescent="0.2">
      <c r="A48" s="24" t="s">
        <v>66</v>
      </c>
      <c r="B48" s="14">
        <v>2013</v>
      </c>
      <c r="C48" s="14">
        <v>2012</v>
      </c>
      <c r="D48" s="14">
        <v>2011</v>
      </c>
      <c r="E48" s="14">
        <v>2010</v>
      </c>
      <c r="F48" s="14">
        <v>2009</v>
      </c>
      <c r="G48" s="14">
        <v>2008</v>
      </c>
      <c r="H48" s="14">
        <v>2007</v>
      </c>
      <c r="I48" s="14">
        <v>2006</v>
      </c>
      <c r="J48" s="14">
        <v>2005</v>
      </c>
      <c r="K48" s="14">
        <v>2004</v>
      </c>
    </row>
    <row r="49" spans="1:11" ht="28.5" x14ac:dyDescent="0.2">
      <c r="A49" s="25" t="s">
        <v>39</v>
      </c>
      <c r="B49" s="23">
        <v>134.69</v>
      </c>
      <c r="C49" s="23">
        <v>167.7</v>
      </c>
      <c r="D49" s="23">
        <v>64.84</v>
      </c>
      <c r="E49" s="23">
        <v>144</v>
      </c>
      <c r="F49" s="23">
        <v>162.88000488281301</v>
      </c>
      <c r="G49" s="23">
        <v>380.94000244140602</v>
      </c>
      <c r="H49" s="23">
        <v>106.220001220703</v>
      </c>
      <c r="I49" s="23">
        <v>84.529998779296903</v>
      </c>
      <c r="J49" s="23">
        <v>72.779998779296903</v>
      </c>
      <c r="K49" s="23">
        <v>37.119998931884801</v>
      </c>
    </row>
    <row r="50" spans="1:11" x14ac:dyDescent="0.2">
      <c r="A50" s="27" t="s">
        <v>81</v>
      </c>
      <c r="B50" s="23">
        <v>4160.37</v>
      </c>
      <c r="C50" s="23">
        <v>2146.87</v>
      </c>
      <c r="D50" s="23">
        <v>1520.47</v>
      </c>
      <c r="E50" s="23">
        <v>739.26</v>
      </c>
      <c r="F50" s="23">
        <v>590.13000488281295</v>
      </c>
      <c r="G50" s="23">
        <v>1056.83996582031</v>
      </c>
      <c r="H50" s="23">
        <v>997.75</v>
      </c>
      <c r="I50" s="23">
        <v>775.84002685546898</v>
      </c>
      <c r="J50" s="23">
        <v>265.95001220703102</v>
      </c>
      <c r="K50" s="23">
        <v>598.35998535156295</v>
      </c>
    </row>
    <row r="51" spans="1:11" x14ac:dyDescent="0.2">
      <c r="A51" s="27" t="s">
        <v>82</v>
      </c>
      <c r="B51" s="23">
        <v>-2963.88</v>
      </c>
      <c r="C51" s="23">
        <v>-1342.76</v>
      </c>
      <c r="D51" s="23">
        <v>-535.03</v>
      </c>
      <c r="E51" s="23">
        <v>-477.21</v>
      </c>
      <c r="F51" s="23">
        <v>840.70001220703102</v>
      </c>
      <c r="G51" s="23">
        <v>-148.63999938964801</v>
      </c>
      <c r="H51" s="23">
        <v>-341.45999145507801</v>
      </c>
      <c r="I51" s="23">
        <v>-113.860000610352</v>
      </c>
      <c r="J51" s="23">
        <v>239.50999450683599</v>
      </c>
      <c r="K51" s="23">
        <v>-391.35000610351602</v>
      </c>
    </row>
    <row r="52" spans="1:11" x14ac:dyDescent="0.2">
      <c r="A52" s="27" t="s">
        <v>83</v>
      </c>
      <c r="B52" s="23">
        <v>-1175.3699999999999</v>
      </c>
      <c r="C52" s="23">
        <v>-837.12</v>
      </c>
      <c r="D52" s="23">
        <v>-882.58</v>
      </c>
      <c r="E52" s="23">
        <v>583.38</v>
      </c>
      <c r="F52" s="23">
        <v>-227.88000488281301</v>
      </c>
      <c r="G52" s="23">
        <v>-602.260009765625</v>
      </c>
      <c r="H52" s="23">
        <v>-381.57000732421898</v>
      </c>
      <c r="I52" s="23">
        <v>-640.28997802734398</v>
      </c>
      <c r="J52" s="23">
        <v>-493.70999145507801</v>
      </c>
      <c r="K52" s="23">
        <v>-171.35000610351599</v>
      </c>
    </row>
    <row r="53" spans="1:11" x14ac:dyDescent="0.2">
      <c r="A53" s="25" t="s">
        <v>80</v>
      </c>
      <c r="B53" s="23">
        <v>21.12</v>
      </c>
      <c r="C53" s="23">
        <v>-33.01</v>
      </c>
      <c r="D53" s="23">
        <v>102.86</v>
      </c>
      <c r="E53" s="23">
        <v>845.43</v>
      </c>
      <c r="F53" s="23">
        <v>1202.94995117188</v>
      </c>
      <c r="G53" s="23">
        <v>305.94000244140602</v>
      </c>
      <c r="H53" s="23">
        <v>274.72000122070301</v>
      </c>
      <c r="I53" s="23">
        <v>21.690000534057599</v>
      </c>
      <c r="J53" s="23">
        <v>11.75</v>
      </c>
      <c r="K53" s="23">
        <v>35.659999847412102</v>
      </c>
    </row>
    <row r="54" spans="1:11" x14ac:dyDescent="0.2">
      <c r="A54" s="25" t="s">
        <v>63</v>
      </c>
      <c r="B54" s="23">
        <v>155.81</v>
      </c>
      <c r="C54" s="23">
        <v>134.69</v>
      </c>
      <c r="D54" s="23">
        <v>167.7</v>
      </c>
      <c r="E54" s="23">
        <v>989.43</v>
      </c>
      <c r="F54" s="23">
        <v>1365.82995605469</v>
      </c>
      <c r="G54" s="23">
        <v>686.88000488281295</v>
      </c>
      <c r="H54" s="23">
        <v>380.94000244140602</v>
      </c>
      <c r="I54" s="23">
        <v>106.220001220703</v>
      </c>
      <c r="J54" s="23">
        <v>84.529998779296903</v>
      </c>
      <c r="K54" s="23">
        <v>72.779998779296903</v>
      </c>
    </row>
    <row r="58" spans="1:11" x14ac:dyDescent="0.2">
      <c r="B58" s="70"/>
    </row>
  </sheetData>
  <hyperlinks>
    <hyperlink ref="A12" r:id="rId1" display="javascript:finsubdiv('invtotal','SOFTWARE','5400','Inventories++','CBS','PLUS','','')"/>
    <hyperlink ref="A13" r:id="rId2" display="javascript:finsubdiv('sdb','SOFTWARE','5400','Sundry+Debtors++','CBS','PLUS','','')"/>
    <hyperlink ref="A14" r:id="rId3" display="javascript:finsubdiv('cash','SOFTWARE','5400','Cash+and+Bank','CBS','PLUS','','')"/>
    <hyperlink ref="A15" r:id="rId4" display="javascript:finsubdiv('loans%2Ddtaxca','SOFTWARE','5400','Loans+and+Advances++','CBS','PLUS','','')"/>
    <hyperlink ref="A22" r:id="rId5" display="javascript:finsubdiv('conliab','SOFTWARE','5400','Contingent+Liabilities','CBS','PLUS','','')"/>
    <hyperlink ref="A27" r:id="rId6" display="javascript:finsubdiv('othinc','SOFTWARE','5400','Other+Income++','CPL','PLUS','','')"/>
    <hyperlink ref="A31" r:id="rId7" display="javascript:finsubdiv('omfgexp','SOFTWARE','5400','Operating+Expenses+','CPL','PLUS','','')"/>
    <hyperlink ref="A32" r:id="rId8" display="javascript:finsubdiv('emc','SOFTWARE','5400','Employee+Cost+','CPL','PLUS','','')"/>
    <hyperlink ref="A33" r:id="rId9" display="javascript:finsubdiv('pfc','SOFTWARE','5400','Power%2FElectricity+Charges+','CPL','PLUS','','')"/>
    <hyperlink ref="A34" r:id="rId10" display="javascript:finsubdiv('sac','SOFTWARE','5400','Selling+and+Administration+Exp%2E++','CPL','PLUS','','')"/>
    <hyperlink ref="A35" r:id="rId11" display="javascript:finsubdiv('othexp','SOFTWARE','5400','Miscellaneous+Expenses+','CPL','PLUS','','')"/>
    <hyperlink ref="A39" r:id="rId12" display="javascript:finsubdiv('int','SOFTWARE','5400','Interest++','CPL','PLUS','','')"/>
    <hyperlink ref="A36" r:id="rId13" display="javascript:finsubdiv('depn','SOFTWARE','5400','Depreciation','CPL','PLUS','','')"/>
    <hyperlink ref="A50" r:id="rId14" display="javascript:finsubdiv('ancffoa','5400','Net+Cash+from+Operating+Activities','CCF','PLUS','')"/>
    <hyperlink ref="A51" r:id="rId15" display="javascript:finsubdiv('bncuiia','5400','Net+Cash+Used+in+Investing+Activities','CCF','PLUS','')"/>
    <hyperlink ref="A52" r:id="rId16" display="javascript:finsubdiv('cncuifa','5400','Net+Cash+Used+in+Financing+Activities','CCF','PLUS','')"/>
  </hyperlinks>
  <pageMargins left="0.7" right="0.7" top="0.75" bottom="0.75" header="0.3" footer="0.3"/>
  <pageSetup paperSize="9" orientation="landscape" r:id="rId17"/>
  <rowBreaks count="1" manualBreakCount="1">
    <brk id="2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6" workbookViewId="0">
      <selection activeCell="B15" sqref="B15"/>
    </sheetView>
  </sheetViews>
  <sheetFormatPr defaultRowHeight="14.25" x14ac:dyDescent="0.2"/>
  <cols>
    <col min="1" max="1" width="33.42578125" style="26" customWidth="1"/>
    <col min="2" max="10" width="10.140625" style="3" bestFit="1" customWidth="1"/>
    <col min="11" max="11" width="9" style="3" bestFit="1" customWidth="1"/>
    <col min="12" max="16384" width="9.140625" style="3"/>
  </cols>
  <sheetData>
    <row r="1" spans="1:11" ht="15" x14ac:dyDescent="0.2">
      <c r="A1" s="24" t="s">
        <v>84</v>
      </c>
      <c r="B1" s="14">
        <v>2014</v>
      </c>
      <c r="C1" s="14">
        <v>2013</v>
      </c>
      <c r="D1" s="14">
        <v>2012</v>
      </c>
      <c r="E1" s="14">
        <v>2011</v>
      </c>
      <c r="F1" s="14">
        <v>2010</v>
      </c>
      <c r="G1" s="14">
        <v>2009</v>
      </c>
      <c r="H1" s="14">
        <v>2008</v>
      </c>
      <c r="I1" s="14">
        <v>2007</v>
      </c>
      <c r="J1" s="14">
        <v>2006</v>
      </c>
      <c r="K1" s="14">
        <v>2005</v>
      </c>
    </row>
    <row r="2" spans="1:11" ht="15" x14ac:dyDescent="0.2">
      <c r="A2" s="25" t="s">
        <v>52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5" x14ac:dyDescent="0.2">
      <c r="A3" s="25" t="s">
        <v>53</v>
      </c>
      <c r="B3" s="17">
        <v>29355.9</v>
      </c>
      <c r="C3" s="17">
        <v>24229.5</v>
      </c>
      <c r="D3" s="17">
        <v>24352.5</v>
      </c>
      <c r="E3" s="17">
        <v>21320.2</v>
      </c>
      <c r="F3" s="17">
        <v>17692.2</v>
      </c>
      <c r="G3" s="17">
        <v>12514.9</v>
      </c>
      <c r="H3" s="17">
        <v>11610.7</v>
      </c>
      <c r="I3" s="17">
        <v>9320.4</v>
      </c>
      <c r="J3" s="17">
        <v>6420.45</v>
      </c>
      <c r="K3" s="17">
        <v>4892.4399999999996</v>
      </c>
    </row>
    <row r="4" spans="1:11" ht="15" x14ac:dyDescent="0.2">
      <c r="A4" s="25" t="s">
        <v>54</v>
      </c>
      <c r="B4" s="17">
        <v>4583</v>
      </c>
      <c r="C4" s="17">
        <v>6095</v>
      </c>
      <c r="D4" s="17">
        <v>5286.9</v>
      </c>
      <c r="E4" s="17">
        <v>4744.1000000000004</v>
      </c>
      <c r="F4" s="17">
        <v>5530.2</v>
      </c>
      <c r="G4" s="17">
        <v>5013.8999999999996</v>
      </c>
      <c r="H4" s="17">
        <v>3822.4</v>
      </c>
      <c r="I4" s="17">
        <v>238</v>
      </c>
      <c r="J4" s="17">
        <v>50.16</v>
      </c>
      <c r="K4" s="17">
        <v>62.09</v>
      </c>
    </row>
    <row r="5" spans="1:11" x14ac:dyDescent="0.2">
      <c r="A5" s="25" t="s">
        <v>11</v>
      </c>
      <c r="B5" s="18">
        <v>321.39999999999998</v>
      </c>
      <c r="C5" s="18">
        <v>240.7</v>
      </c>
      <c r="D5" s="18">
        <v>294.8</v>
      </c>
      <c r="E5" s="18">
        <v>539.6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</row>
    <row r="6" spans="1:11" x14ac:dyDescent="0.2">
      <c r="A6" s="25" t="s">
        <v>45</v>
      </c>
      <c r="B6" s="19">
        <v>-10.8</v>
      </c>
      <c r="C6" s="19">
        <v>-62.3</v>
      </c>
      <c r="D6" s="19">
        <v>-26.8</v>
      </c>
      <c r="E6" s="19">
        <v>-10.8</v>
      </c>
      <c r="F6" s="19">
        <v>-34.799999999999997</v>
      </c>
      <c r="G6" s="19">
        <v>-57.7</v>
      </c>
      <c r="H6" s="19">
        <v>-51.7</v>
      </c>
      <c r="I6" s="19">
        <v>-46.6</v>
      </c>
      <c r="J6" s="19">
        <v>-38.14</v>
      </c>
      <c r="K6" s="19">
        <v>-31.86</v>
      </c>
    </row>
    <row r="7" spans="1:11" ht="15" x14ac:dyDescent="0.2">
      <c r="A7" s="25" t="s">
        <v>55</v>
      </c>
      <c r="B7" s="17">
        <f t="shared" ref="B7:K7" si="0">SUM(B3:B6)</f>
        <v>34249.5</v>
      </c>
      <c r="C7" s="17">
        <f t="shared" si="0"/>
        <v>30502.9</v>
      </c>
      <c r="D7" s="17">
        <f t="shared" si="0"/>
        <v>29907.4</v>
      </c>
      <c r="E7" s="17">
        <f t="shared" si="0"/>
        <v>26593.100000000002</v>
      </c>
      <c r="F7" s="17">
        <f t="shared" si="0"/>
        <v>23187.600000000002</v>
      </c>
      <c r="G7" s="17">
        <f t="shared" si="0"/>
        <v>17471.099999999999</v>
      </c>
      <c r="H7" s="17">
        <f t="shared" si="0"/>
        <v>15381.4</v>
      </c>
      <c r="I7" s="17">
        <f t="shared" si="0"/>
        <v>9511.7999999999993</v>
      </c>
      <c r="J7" s="17">
        <f t="shared" si="0"/>
        <v>6432.4699999999993</v>
      </c>
      <c r="K7" s="17">
        <f t="shared" si="0"/>
        <v>4922.67</v>
      </c>
    </row>
    <row r="8" spans="1:11" x14ac:dyDescent="0.2">
      <c r="A8" s="2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x14ac:dyDescent="0.2">
      <c r="A9" s="27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5" x14ac:dyDescent="0.2">
      <c r="A10" s="25" t="s">
        <v>56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2">
      <c r="A11" s="25" t="s">
        <v>46</v>
      </c>
      <c r="B11" s="18">
        <v>4250.1000000000004</v>
      </c>
      <c r="C11" s="18">
        <v>4288.3</v>
      </c>
      <c r="D11" s="18">
        <v>4951</v>
      </c>
      <c r="E11" s="18">
        <v>4633.3999999999996</v>
      </c>
      <c r="F11" s="18">
        <v>4647.4000000000005</v>
      </c>
      <c r="G11" s="18">
        <v>4491.3999999999996</v>
      </c>
      <c r="H11" s="18">
        <v>3617.2</v>
      </c>
      <c r="I11" s="18">
        <v>2635.4</v>
      </c>
      <c r="J11" s="18">
        <v>1730.6100000000001</v>
      </c>
      <c r="K11" s="18">
        <v>1158.2</v>
      </c>
    </row>
    <row r="12" spans="1:11" ht="28.5" x14ac:dyDescent="0.2">
      <c r="A12" s="25" t="s">
        <v>64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2">
      <c r="A13" s="27" t="s">
        <v>13</v>
      </c>
      <c r="B13" s="18">
        <v>228.3</v>
      </c>
      <c r="C13" s="18">
        <v>320.5</v>
      </c>
      <c r="D13" s="18">
        <v>785.1</v>
      </c>
      <c r="E13" s="18">
        <v>724.9</v>
      </c>
      <c r="F13" s="18">
        <v>606.9</v>
      </c>
      <c r="G13" s="18">
        <v>459.6</v>
      </c>
      <c r="H13" s="18">
        <v>448.1</v>
      </c>
      <c r="I13" s="18">
        <v>240.4</v>
      </c>
      <c r="J13" s="18">
        <v>148.65</v>
      </c>
      <c r="K13" s="18">
        <v>127.37</v>
      </c>
    </row>
    <row r="14" spans="1:11" x14ac:dyDescent="0.2">
      <c r="A14" s="27" t="s">
        <v>14</v>
      </c>
      <c r="B14" s="18">
        <v>8550.9</v>
      </c>
      <c r="C14" s="18">
        <v>8499.4</v>
      </c>
      <c r="D14" s="18">
        <v>7967</v>
      </c>
      <c r="E14" s="18">
        <v>5781.3</v>
      </c>
      <c r="F14" s="18">
        <v>5016.3999999999996</v>
      </c>
      <c r="G14" s="18">
        <v>4446.3999999999996</v>
      </c>
      <c r="H14" s="18">
        <v>3646.6</v>
      </c>
      <c r="I14" s="18">
        <v>2543.9</v>
      </c>
      <c r="J14" s="18">
        <v>1968.07</v>
      </c>
      <c r="K14" s="18">
        <v>1386.64</v>
      </c>
    </row>
    <row r="15" spans="1:11" x14ac:dyDescent="0.2">
      <c r="A15" s="27" t="s">
        <v>47</v>
      </c>
      <c r="B15" s="18">
        <v>21590.9</v>
      </c>
      <c r="C15" s="18">
        <v>18704.699999999997</v>
      </c>
      <c r="D15" s="18">
        <v>16568</v>
      </c>
      <c r="E15" s="18">
        <v>16016.7</v>
      </c>
      <c r="F15" s="18">
        <v>14630.8</v>
      </c>
      <c r="G15" s="18">
        <v>11293.7</v>
      </c>
      <c r="H15" s="18">
        <v>8232.2000000000007</v>
      </c>
      <c r="I15" s="18">
        <v>6197.9</v>
      </c>
      <c r="J15" s="18">
        <v>4282.2</v>
      </c>
      <c r="K15" s="18">
        <v>3396.4100000000003</v>
      </c>
    </row>
    <row r="16" spans="1:11" x14ac:dyDescent="0.2">
      <c r="A16" s="27" t="s">
        <v>15</v>
      </c>
      <c r="B16" s="18">
        <v>7430.9</v>
      </c>
      <c r="C16" s="18">
        <v>5715</v>
      </c>
      <c r="D16" s="18">
        <v>4863.3999999999996</v>
      </c>
      <c r="E16" s="18">
        <v>5207.7</v>
      </c>
      <c r="F16" s="18">
        <v>5391.1</v>
      </c>
      <c r="G16" s="18">
        <v>4144.2</v>
      </c>
      <c r="H16" s="18">
        <v>4179.6000000000004</v>
      </c>
      <c r="I16" s="18">
        <v>1726.6</v>
      </c>
      <c r="J16" s="18">
        <v>1098.82</v>
      </c>
      <c r="K16" s="18">
        <v>560.92999999999995</v>
      </c>
    </row>
    <row r="17" spans="1:11" x14ac:dyDescent="0.2">
      <c r="A17" s="25" t="s">
        <v>16</v>
      </c>
      <c r="B17" s="18">
        <f t="shared" ref="B17:K17" si="1">SUM(B13:B16)</f>
        <v>37801</v>
      </c>
      <c r="C17" s="18">
        <f t="shared" si="1"/>
        <v>33239.599999999999</v>
      </c>
      <c r="D17" s="18">
        <f t="shared" si="1"/>
        <v>30183.5</v>
      </c>
      <c r="E17" s="18">
        <f t="shared" si="1"/>
        <v>27730.600000000002</v>
      </c>
      <c r="F17" s="18">
        <f t="shared" si="1"/>
        <v>25645.199999999997</v>
      </c>
      <c r="G17" s="18">
        <f t="shared" si="1"/>
        <v>20343.900000000001</v>
      </c>
      <c r="H17" s="18">
        <f t="shared" si="1"/>
        <v>16506.5</v>
      </c>
      <c r="I17" s="18">
        <f t="shared" si="1"/>
        <v>10708.800000000001</v>
      </c>
      <c r="J17" s="18">
        <f t="shared" si="1"/>
        <v>7497.74</v>
      </c>
      <c r="K17" s="18">
        <f t="shared" si="1"/>
        <v>5471.35</v>
      </c>
    </row>
    <row r="18" spans="1:11" x14ac:dyDescent="0.2">
      <c r="A18" s="25" t="s">
        <v>17</v>
      </c>
      <c r="B18" s="18">
        <v>11338.7</v>
      </c>
      <c r="C18" s="18">
        <v>10088.6</v>
      </c>
      <c r="D18" s="18">
        <v>8655.9</v>
      </c>
      <c r="E18" s="18">
        <v>7515.9</v>
      </c>
      <c r="F18" s="18">
        <v>7105</v>
      </c>
      <c r="G18" s="18">
        <v>7364.2</v>
      </c>
      <c r="H18" s="18">
        <v>4742.3</v>
      </c>
      <c r="I18" s="18">
        <v>3832.4</v>
      </c>
      <c r="J18" s="18">
        <v>2795.88</v>
      </c>
      <c r="K18" s="18">
        <v>1706.88</v>
      </c>
    </row>
    <row r="19" spans="1:11" x14ac:dyDescent="0.2">
      <c r="A19" s="25" t="s">
        <v>18</v>
      </c>
      <c r="B19" s="18">
        <f t="shared" ref="B19:K19" si="2">B17-B18</f>
        <v>26462.3</v>
      </c>
      <c r="C19" s="18">
        <f t="shared" si="2"/>
        <v>23151</v>
      </c>
      <c r="D19" s="18">
        <f t="shared" si="2"/>
        <v>21527.599999999999</v>
      </c>
      <c r="E19" s="18">
        <f t="shared" si="2"/>
        <v>20214.700000000004</v>
      </c>
      <c r="F19" s="18">
        <f t="shared" si="2"/>
        <v>18540.199999999997</v>
      </c>
      <c r="G19" s="18">
        <f t="shared" si="2"/>
        <v>12979.7</v>
      </c>
      <c r="H19" s="18">
        <f t="shared" si="2"/>
        <v>11764.2</v>
      </c>
      <c r="I19" s="18">
        <f t="shared" si="2"/>
        <v>6876.4000000000015</v>
      </c>
      <c r="J19" s="18">
        <f t="shared" si="2"/>
        <v>4701.8599999999997</v>
      </c>
      <c r="K19" s="18">
        <f t="shared" si="2"/>
        <v>3764.4700000000003</v>
      </c>
    </row>
    <row r="20" spans="1:11" x14ac:dyDescent="0.2">
      <c r="A20" s="25" t="s">
        <v>20</v>
      </c>
      <c r="B20" s="18">
        <v>3537.1</v>
      </c>
      <c r="C20" s="18">
        <v>3063.6</v>
      </c>
      <c r="D20" s="18">
        <v>3428.8</v>
      </c>
      <c r="E20" s="18">
        <v>1745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</row>
    <row r="22" spans="1:11" ht="15" x14ac:dyDescent="0.2">
      <c r="A22" s="25" t="s">
        <v>57</v>
      </c>
      <c r="B22" s="17">
        <f t="shared" ref="B22:K22" si="3">B11+B19++B20</f>
        <v>34249.5</v>
      </c>
      <c r="C22" s="17">
        <f t="shared" si="3"/>
        <v>30502.899999999998</v>
      </c>
      <c r="D22" s="17">
        <f t="shared" si="3"/>
        <v>29907.399999999998</v>
      </c>
      <c r="E22" s="17">
        <f t="shared" si="3"/>
        <v>26593.100000000006</v>
      </c>
      <c r="F22" s="17">
        <f t="shared" si="3"/>
        <v>23187.599999999999</v>
      </c>
      <c r="G22" s="17">
        <f t="shared" si="3"/>
        <v>17471.099999999999</v>
      </c>
      <c r="H22" s="17">
        <f t="shared" si="3"/>
        <v>15381.400000000001</v>
      </c>
      <c r="I22" s="17">
        <f t="shared" si="3"/>
        <v>9511.8000000000011</v>
      </c>
      <c r="J22" s="17">
        <f t="shared" si="3"/>
        <v>6432.4699999999993</v>
      </c>
      <c r="K22" s="17">
        <f t="shared" si="3"/>
        <v>4922.67</v>
      </c>
    </row>
    <row r="23" spans="1:11" ht="15" x14ac:dyDescent="0.2">
      <c r="A23" s="25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x14ac:dyDescent="0.2">
      <c r="A24" s="27" t="s">
        <v>21</v>
      </c>
      <c r="B24" s="18">
        <v>7020.3</v>
      </c>
      <c r="C24" s="18">
        <v>6484.4</v>
      </c>
      <c r="D24" s="18">
        <v>2695.7</v>
      </c>
      <c r="E24" s="18">
        <v>1509.7</v>
      </c>
      <c r="F24" s="18">
        <v>1889.2</v>
      </c>
      <c r="G24" s="18">
        <v>1146.8</v>
      </c>
      <c r="H24" s="18">
        <v>408.4</v>
      </c>
      <c r="I24" s="18">
        <v>595.5</v>
      </c>
      <c r="J24" s="18">
        <v>631.88</v>
      </c>
      <c r="K24" s="18">
        <v>788.59</v>
      </c>
    </row>
    <row r="25" spans="1:11" x14ac:dyDescent="0.2">
      <c r="A25" s="27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1:11" x14ac:dyDescent="0.2">
      <c r="A26" s="28"/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 ht="15" x14ac:dyDescent="0.2">
      <c r="A27" s="24" t="s">
        <v>84</v>
      </c>
      <c r="B27" s="14">
        <v>2014</v>
      </c>
      <c r="C27" s="14">
        <v>2013</v>
      </c>
      <c r="D27" s="14">
        <v>2012</v>
      </c>
      <c r="E27" s="14">
        <v>2011</v>
      </c>
      <c r="F27" s="14">
        <v>2010</v>
      </c>
      <c r="G27" s="14">
        <v>2009</v>
      </c>
      <c r="H27" s="14">
        <v>2008</v>
      </c>
      <c r="I27" s="14">
        <v>2007</v>
      </c>
      <c r="J27" s="14">
        <v>2006</v>
      </c>
      <c r="K27" s="14">
        <v>2005</v>
      </c>
    </row>
    <row r="28" spans="1:11" x14ac:dyDescent="0.2">
      <c r="A28" s="25" t="s">
        <v>22</v>
      </c>
      <c r="B28" s="18">
        <v>38757.199999999997</v>
      </c>
      <c r="C28" s="18">
        <v>33226.5</v>
      </c>
      <c r="D28" s="18">
        <v>31682.9</v>
      </c>
      <c r="E28" s="18">
        <v>26300.5</v>
      </c>
      <c r="F28" s="18">
        <v>22922</v>
      </c>
      <c r="G28" s="18">
        <v>21507.3</v>
      </c>
      <c r="H28" s="18">
        <v>17492.599999999999</v>
      </c>
      <c r="I28" s="18">
        <v>13683.9</v>
      </c>
      <c r="J28" s="18">
        <v>10227.120000000001</v>
      </c>
      <c r="K28" s="18">
        <v>7233.16</v>
      </c>
    </row>
    <row r="29" spans="1:11" x14ac:dyDescent="0.2">
      <c r="A29" s="27" t="s">
        <v>23</v>
      </c>
      <c r="B29" s="18">
        <v>1610.3</v>
      </c>
      <c r="C29" s="18">
        <v>1343.5</v>
      </c>
      <c r="D29" s="18">
        <v>1182.5</v>
      </c>
      <c r="E29" s="18">
        <v>712.30000000000007</v>
      </c>
      <c r="F29" s="18">
        <v>977.7</v>
      </c>
      <c r="G29" s="18">
        <v>534</v>
      </c>
      <c r="H29" s="18">
        <v>448.7</v>
      </c>
      <c r="I29" s="18">
        <v>368.7</v>
      </c>
      <c r="J29" s="18">
        <v>176.62</v>
      </c>
      <c r="K29" s="18">
        <v>102.82</v>
      </c>
    </row>
    <row r="30" spans="1:11" ht="15" x14ac:dyDescent="0.2">
      <c r="A30" s="25" t="s">
        <v>58</v>
      </c>
      <c r="B30" s="17">
        <f t="shared" ref="B30:K30" si="4">B28+B29</f>
        <v>40367.5</v>
      </c>
      <c r="C30" s="17">
        <f t="shared" si="4"/>
        <v>34570</v>
      </c>
      <c r="D30" s="17">
        <f t="shared" si="4"/>
        <v>32865.4</v>
      </c>
      <c r="E30" s="17">
        <f t="shared" si="4"/>
        <v>27012.799999999999</v>
      </c>
      <c r="F30" s="17">
        <f t="shared" si="4"/>
        <v>23899.7</v>
      </c>
      <c r="G30" s="17">
        <f t="shared" si="4"/>
        <v>22041.3</v>
      </c>
      <c r="H30" s="17">
        <f t="shared" si="4"/>
        <v>17941.3</v>
      </c>
      <c r="I30" s="17">
        <f t="shared" si="4"/>
        <v>14052.6</v>
      </c>
      <c r="J30" s="17">
        <f t="shared" si="4"/>
        <v>10403.740000000002</v>
      </c>
      <c r="K30" s="17">
        <f t="shared" si="4"/>
        <v>7335.98</v>
      </c>
    </row>
    <row r="31" spans="1:11" x14ac:dyDescent="0.2">
      <c r="A31" s="25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 ht="28.5" x14ac:dyDescent="0.2">
      <c r="A32" s="25" t="s">
        <v>24</v>
      </c>
      <c r="B32" s="18">
        <v>2491.1</v>
      </c>
      <c r="C32" s="18">
        <v>2701.4</v>
      </c>
      <c r="D32" s="18">
        <v>4656.1000000000004</v>
      </c>
      <c r="E32" s="18">
        <v>3782.9</v>
      </c>
      <c r="F32" s="18">
        <v>3730.4</v>
      </c>
      <c r="G32" s="18">
        <v>3403.7</v>
      </c>
      <c r="H32" s="18">
        <v>2979.5</v>
      </c>
      <c r="I32" s="18">
        <v>1969</v>
      </c>
      <c r="J32" s="18">
        <v>1350.69</v>
      </c>
      <c r="K32" s="18">
        <v>1119.8499999999999</v>
      </c>
    </row>
    <row r="33" spans="1:11" x14ac:dyDescent="0.2">
      <c r="A33" s="27" t="s">
        <v>25</v>
      </c>
      <c r="B33" s="18">
        <v>563.4</v>
      </c>
      <c r="C33" s="18">
        <v>484.1</v>
      </c>
      <c r="D33" s="18">
        <v>3839.6</v>
      </c>
      <c r="E33" s="18">
        <v>2790.2</v>
      </c>
      <c r="F33" s="18">
        <v>2617.6</v>
      </c>
      <c r="G33" s="18">
        <v>1869.8</v>
      </c>
      <c r="H33" s="18">
        <v>1584.3</v>
      </c>
      <c r="I33" s="18">
        <v>1132</v>
      </c>
      <c r="J33" s="18">
        <v>847.16</v>
      </c>
      <c r="K33" s="18">
        <v>479.26</v>
      </c>
    </row>
    <row r="34" spans="1:11" x14ac:dyDescent="0.2">
      <c r="A34" s="27" t="s">
        <v>26</v>
      </c>
      <c r="B34" s="18">
        <v>18337.5</v>
      </c>
      <c r="C34" s="18">
        <v>15904.2</v>
      </c>
      <c r="D34" s="18">
        <v>13311.5</v>
      </c>
      <c r="E34" s="18">
        <v>10937.4</v>
      </c>
      <c r="F34" s="18">
        <v>9093.7999999999993</v>
      </c>
      <c r="G34" s="18">
        <v>9282.6</v>
      </c>
      <c r="H34" s="18">
        <v>7409.1</v>
      </c>
      <c r="I34" s="18">
        <v>5768.1</v>
      </c>
      <c r="J34" s="18">
        <v>4271.5200000000004</v>
      </c>
      <c r="K34" s="18">
        <v>3011.16</v>
      </c>
    </row>
    <row r="35" spans="1:11" x14ac:dyDescent="0.2">
      <c r="A35" s="27" t="s">
        <v>27</v>
      </c>
      <c r="B35" s="18">
        <v>246.8</v>
      </c>
      <c r="C35" s="18">
        <v>230.4</v>
      </c>
      <c r="D35" s="18">
        <v>233.4</v>
      </c>
      <c r="E35" s="18">
        <v>200.5</v>
      </c>
      <c r="F35" s="18">
        <v>141.4</v>
      </c>
      <c r="G35" s="18">
        <v>154</v>
      </c>
      <c r="H35" s="18">
        <v>135.19999999999999</v>
      </c>
      <c r="I35" s="18">
        <v>98.1</v>
      </c>
      <c r="J35" s="18">
        <v>86.46</v>
      </c>
      <c r="K35" s="18">
        <v>46.63</v>
      </c>
    </row>
    <row r="36" spans="1:11" x14ac:dyDescent="0.2">
      <c r="A36" s="27" t="s">
        <v>28</v>
      </c>
      <c r="B36" s="18">
        <v>7151.1</v>
      </c>
      <c r="C36" s="18">
        <v>5983.2</v>
      </c>
      <c r="D36" s="18">
        <v>2489</v>
      </c>
      <c r="E36" s="18">
        <v>1991.4</v>
      </c>
      <c r="F36" s="18">
        <v>1746.7</v>
      </c>
      <c r="G36" s="18">
        <v>1749.2</v>
      </c>
      <c r="H36" s="18">
        <v>1369.1</v>
      </c>
      <c r="I36" s="18">
        <v>1253.7</v>
      </c>
      <c r="J36" s="18">
        <v>997.23</v>
      </c>
      <c r="K36" s="18">
        <v>601.24</v>
      </c>
    </row>
    <row r="37" spans="1:11" x14ac:dyDescent="0.2">
      <c r="A37" s="27" t="s">
        <v>29</v>
      </c>
      <c r="B37" s="18">
        <v>858</v>
      </c>
      <c r="C37" s="18">
        <v>1007.9</v>
      </c>
      <c r="D37" s="18">
        <v>1065.4000000000001</v>
      </c>
      <c r="E37" s="18">
        <v>868.8</v>
      </c>
      <c r="F37" s="18">
        <v>201.6</v>
      </c>
      <c r="G37" s="18">
        <v>1303.7</v>
      </c>
      <c r="H37" s="18">
        <v>421.5</v>
      </c>
      <c r="I37" s="18">
        <v>288.5</v>
      </c>
      <c r="J37" s="18">
        <v>215.61</v>
      </c>
      <c r="K37" s="18">
        <v>130.12</v>
      </c>
    </row>
    <row r="38" spans="1:11" x14ac:dyDescent="0.2">
      <c r="A38" s="27" t="s">
        <v>32</v>
      </c>
      <c r="B38" s="18">
        <v>736.7</v>
      </c>
      <c r="C38" s="18">
        <v>701.3</v>
      </c>
      <c r="D38" s="18">
        <v>746.1</v>
      </c>
      <c r="E38" s="18">
        <v>600.1</v>
      </c>
      <c r="F38" s="18">
        <v>579.6</v>
      </c>
      <c r="G38" s="18">
        <v>533.6</v>
      </c>
      <c r="H38" s="18">
        <v>456.1</v>
      </c>
      <c r="I38" s="18">
        <v>359.8</v>
      </c>
      <c r="J38" s="18">
        <v>292.26</v>
      </c>
      <c r="K38" s="18">
        <v>185.97</v>
      </c>
    </row>
    <row r="39" spans="1:11" x14ac:dyDescent="0.2">
      <c r="A39" s="25" t="s">
        <v>30</v>
      </c>
      <c r="B39" s="18">
        <f t="shared" ref="B39:K39" si="5">SUM(B32:B38)</f>
        <v>30384.600000000002</v>
      </c>
      <c r="C39" s="18">
        <f t="shared" si="5"/>
        <v>27012.500000000004</v>
      </c>
      <c r="D39" s="18">
        <f t="shared" si="5"/>
        <v>26341.100000000002</v>
      </c>
      <c r="E39" s="18">
        <f t="shared" si="5"/>
        <v>21171.3</v>
      </c>
      <c r="F39" s="18">
        <f t="shared" si="5"/>
        <v>18111.099999999995</v>
      </c>
      <c r="G39" s="18">
        <f t="shared" si="5"/>
        <v>18296.599999999999</v>
      </c>
      <c r="H39" s="18">
        <f t="shared" si="5"/>
        <v>14354.800000000003</v>
      </c>
      <c r="I39" s="18">
        <f t="shared" si="5"/>
        <v>10869.2</v>
      </c>
      <c r="J39" s="18">
        <f t="shared" si="5"/>
        <v>8060.9300000000012</v>
      </c>
      <c r="K39" s="18">
        <f t="shared" si="5"/>
        <v>5574.23</v>
      </c>
    </row>
    <row r="40" spans="1:11" x14ac:dyDescent="0.2">
      <c r="A40" s="25" t="s">
        <v>48</v>
      </c>
      <c r="B40" s="18">
        <f t="shared" ref="B40:K40" si="6">B30-B39</f>
        <v>9982.8999999999978</v>
      </c>
      <c r="C40" s="18">
        <f t="shared" si="6"/>
        <v>7557.4999999999964</v>
      </c>
      <c r="D40" s="18">
        <f t="shared" si="6"/>
        <v>6524.2999999999993</v>
      </c>
      <c r="E40" s="18">
        <f t="shared" si="6"/>
        <v>5841.5</v>
      </c>
      <c r="F40" s="18">
        <f t="shared" si="6"/>
        <v>5788.6000000000058</v>
      </c>
      <c r="G40" s="18">
        <f t="shared" si="6"/>
        <v>3744.7000000000007</v>
      </c>
      <c r="H40" s="18">
        <f t="shared" si="6"/>
        <v>3586.4999999999964</v>
      </c>
      <c r="I40" s="18">
        <f t="shared" si="6"/>
        <v>3183.3999999999996</v>
      </c>
      <c r="J40" s="18">
        <f t="shared" si="6"/>
        <v>2342.8100000000004</v>
      </c>
      <c r="K40" s="18">
        <f t="shared" si="6"/>
        <v>1761.75</v>
      </c>
    </row>
    <row r="41" spans="1:11" x14ac:dyDescent="0.2">
      <c r="A41" s="27" t="s">
        <v>31</v>
      </c>
      <c r="B41" s="18">
        <v>374.7</v>
      </c>
      <c r="C41" s="18">
        <v>352.4</v>
      </c>
      <c r="D41" s="18">
        <v>605.70000000000005</v>
      </c>
      <c r="E41" s="18">
        <v>136</v>
      </c>
      <c r="F41" s="18">
        <v>99.8</v>
      </c>
      <c r="G41" s="18">
        <v>196.8</v>
      </c>
      <c r="H41" s="18">
        <v>116.8</v>
      </c>
      <c r="I41" s="18">
        <v>7.2</v>
      </c>
      <c r="J41" s="18">
        <v>3.13</v>
      </c>
      <c r="K41" s="18">
        <v>5.57</v>
      </c>
    </row>
    <row r="42" spans="1:11" x14ac:dyDescent="0.2">
      <c r="A42" s="25" t="s">
        <v>33</v>
      </c>
      <c r="B42" s="18">
        <f t="shared" ref="B42:K42" si="7">B40-B41</f>
        <v>9608.1999999999971</v>
      </c>
      <c r="C42" s="18">
        <f t="shared" si="7"/>
        <v>7205.0999999999967</v>
      </c>
      <c r="D42" s="18">
        <f t="shared" si="7"/>
        <v>5918.5999999999995</v>
      </c>
      <c r="E42" s="18">
        <f t="shared" si="7"/>
        <v>5705.5</v>
      </c>
      <c r="F42" s="18">
        <f t="shared" si="7"/>
        <v>5688.8000000000056</v>
      </c>
      <c r="G42" s="18">
        <f t="shared" si="7"/>
        <v>3547.9000000000005</v>
      </c>
      <c r="H42" s="18">
        <f t="shared" si="7"/>
        <v>3469.6999999999962</v>
      </c>
      <c r="I42" s="18">
        <f t="shared" si="7"/>
        <v>3176.2</v>
      </c>
      <c r="J42" s="18">
        <f t="shared" si="7"/>
        <v>2339.6800000000003</v>
      </c>
      <c r="K42" s="18">
        <f t="shared" si="7"/>
        <v>1756.18</v>
      </c>
    </row>
    <row r="43" spans="1:11" x14ac:dyDescent="0.2">
      <c r="A43" s="25" t="s">
        <v>49</v>
      </c>
      <c r="B43" s="18">
        <v>2220.8000000000002</v>
      </c>
      <c r="C43" s="18">
        <v>1554.9</v>
      </c>
      <c r="D43" s="18">
        <v>1233.5</v>
      </c>
      <c r="E43" s="18">
        <v>861.8</v>
      </c>
      <c r="F43" s="18">
        <v>790.8</v>
      </c>
      <c r="G43" s="18">
        <v>574.1</v>
      </c>
      <c r="H43" s="18">
        <v>406.4</v>
      </c>
      <c r="I43" s="18">
        <v>334.09999999999997</v>
      </c>
      <c r="J43" s="18">
        <v>319.19999999999993</v>
      </c>
      <c r="K43" s="18">
        <v>261.36</v>
      </c>
    </row>
    <row r="44" spans="1:11" x14ac:dyDescent="0.2">
      <c r="A44" s="25" t="s">
        <v>50</v>
      </c>
      <c r="B44" s="18">
        <f t="shared" ref="B44:K44" si="8">B42-B43</f>
        <v>7387.3999999999969</v>
      </c>
      <c r="C44" s="18">
        <f t="shared" si="8"/>
        <v>5650.1999999999971</v>
      </c>
      <c r="D44" s="18">
        <f t="shared" si="8"/>
        <v>4685.0999999999995</v>
      </c>
      <c r="E44" s="18">
        <f t="shared" si="8"/>
        <v>4843.7</v>
      </c>
      <c r="F44" s="18">
        <f t="shared" si="8"/>
        <v>4898.0000000000055</v>
      </c>
      <c r="G44" s="18">
        <f t="shared" si="8"/>
        <v>2973.8000000000006</v>
      </c>
      <c r="H44" s="18">
        <f t="shared" si="8"/>
        <v>3063.2999999999961</v>
      </c>
      <c r="I44" s="18">
        <f t="shared" si="8"/>
        <v>2842.1</v>
      </c>
      <c r="J44" s="18">
        <f t="shared" si="8"/>
        <v>2020.4800000000005</v>
      </c>
      <c r="K44" s="18">
        <f t="shared" si="8"/>
        <v>1494.8200000000002</v>
      </c>
    </row>
    <row r="45" spans="1:11" x14ac:dyDescent="0.2">
      <c r="A45" s="25" t="s">
        <v>36</v>
      </c>
      <c r="B45" s="18">
        <v>28.6</v>
      </c>
      <c r="C45" s="18">
        <v>21.77</v>
      </c>
      <c r="D45" s="18">
        <v>18.079999999999998</v>
      </c>
      <c r="E45" s="18">
        <v>18.84</v>
      </c>
      <c r="F45" s="18">
        <v>32.49</v>
      </c>
      <c r="G45" s="18">
        <v>19.62</v>
      </c>
      <c r="H45" s="18">
        <v>19.940000000000001</v>
      </c>
      <c r="I45" s="18">
        <v>18.61</v>
      </c>
      <c r="J45" s="18">
        <v>13.47</v>
      </c>
      <c r="K45" s="18">
        <v>20.55</v>
      </c>
    </row>
    <row r="46" spans="1:11" x14ac:dyDescent="0.2">
      <c r="A46" s="25" t="s">
        <v>34</v>
      </c>
      <c r="B46" s="18">
        <v>1973.6</v>
      </c>
      <c r="C46" s="18">
        <v>1724.7</v>
      </c>
      <c r="D46" s="18">
        <v>1475.2</v>
      </c>
      <c r="E46" s="18">
        <v>1472.6</v>
      </c>
      <c r="F46" s="18">
        <v>880.9</v>
      </c>
      <c r="G46" s="18">
        <v>586</v>
      </c>
      <c r="H46" s="18">
        <v>876.5</v>
      </c>
      <c r="I46" s="18">
        <v>873.7</v>
      </c>
      <c r="J46" s="18">
        <v>712.88</v>
      </c>
      <c r="K46" s="18">
        <v>351.79</v>
      </c>
    </row>
    <row r="47" spans="1:11" x14ac:dyDescent="0.2">
      <c r="A47" s="25" t="s">
        <v>35</v>
      </c>
      <c r="B47" s="18">
        <v>400</v>
      </c>
      <c r="C47" s="18">
        <v>350</v>
      </c>
      <c r="D47" s="18">
        <v>300</v>
      </c>
      <c r="E47" s="18">
        <v>300</v>
      </c>
      <c r="F47" s="18">
        <v>300</v>
      </c>
      <c r="G47" s="18">
        <v>200</v>
      </c>
      <c r="H47" s="18">
        <v>300</v>
      </c>
      <c r="I47" s="18">
        <v>300</v>
      </c>
      <c r="J47" s="18">
        <v>250</v>
      </c>
      <c r="K47" s="18">
        <v>250</v>
      </c>
    </row>
    <row r="48" spans="1:11" x14ac:dyDescent="0.2">
      <c r="A48" s="25" t="s">
        <v>37</v>
      </c>
      <c r="B48" s="18">
        <v>119.04</v>
      </c>
      <c r="C48" s="18">
        <v>98.37</v>
      </c>
      <c r="D48" s="18">
        <v>99.05</v>
      </c>
      <c r="E48" s="18">
        <v>86.88</v>
      </c>
      <c r="F48" s="18">
        <v>120.51</v>
      </c>
      <c r="G48" s="18">
        <v>85.42</v>
      </c>
      <c r="H48" s="18">
        <v>79.05</v>
      </c>
      <c r="I48" s="18">
        <v>63.86</v>
      </c>
      <c r="J48" s="18">
        <v>45.03</v>
      </c>
      <c r="K48" s="18">
        <v>69.540000000000006</v>
      </c>
    </row>
    <row r="49" spans="1:11" x14ac:dyDescent="0.2">
      <c r="A49" s="28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ht="15" x14ac:dyDescent="0.2">
      <c r="A50" s="24" t="s">
        <v>84</v>
      </c>
      <c r="B50" s="14">
        <v>2014</v>
      </c>
      <c r="C50" s="14">
        <v>2013</v>
      </c>
      <c r="D50" s="14">
        <v>2012</v>
      </c>
      <c r="E50" s="14">
        <v>2011</v>
      </c>
      <c r="F50" s="14">
        <v>2010</v>
      </c>
      <c r="G50" s="14">
        <v>2009</v>
      </c>
      <c r="H50" s="14">
        <v>2008</v>
      </c>
      <c r="I50" s="14">
        <v>2007</v>
      </c>
      <c r="J50" s="14">
        <v>2006</v>
      </c>
      <c r="K50" s="14">
        <v>2005</v>
      </c>
    </row>
    <row r="51" spans="1:11" ht="28.5" x14ac:dyDescent="0.2">
      <c r="A51" s="25" t="s">
        <v>39</v>
      </c>
      <c r="B51" s="23">
        <v>7800.4</v>
      </c>
      <c r="C51" s="23">
        <v>6232.8</v>
      </c>
      <c r="D51" s="23">
        <v>5203.3</v>
      </c>
      <c r="E51" s="23">
        <v>5664.3</v>
      </c>
      <c r="F51" s="23">
        <v>4409.2</v>
      </c>
      <c r="G51" s="23">
        <v>3732.10009765625</v>
      </c>
      <c r="H51" s="23">
        <v>1849.19995117188</v>
      </c>
      <c r="I51" s="23">
        <v>823</v>
      </c>
      <c r="J51" s="23">
        <v>536.90002441406295</v>
      </c>
      <c r="K51" s="23">
        <v>290.08999633789102</v>
      </c>
    </row>
    <row r="52" spans="1:11" x14ac:dyDescent="0.2">
      <c r="A52" s="27" t="s">
        <v>81</v>
      </c>
      <c r="B52" s="23">
        <v>6588.6</v>
      </c>
      <c r="C52" s="23">
        <v>6119.2</v>
      </c>
      <c r="D52" s="23">
        <v>2997.9</v>
      </c>
      <c r="E52" s="23">
        <v>3711.2</v>
      </c>
      <c r="F52" s="23">
        <v>4477.3999999999996</v>
      </c>
      <c r="G52" s="23">
        <v>4410.5</v>
      </c>
      <c r="H52" s="23">
        <v>715.90002441406295</v>
      </c>
      <c r="I52" s="23">
        <v>2669.60009765625</v>
      </c>
      <c r="J52" s="23">
        <v>1911.80004882813</v>
      </c>
      <c r="K52" s="23">
        <v>1666.42004394531</v>
      </c>
    </row>
    <row r="53" spans="1:11" x14ac:dyDescent="0.2">
      <c r="A53" s="27" t="s">
        <v>82</v>
      </c>
      <c r="B53" s="23">
        <v>254.5</v>
      </c>
      <c r="C53" s="23">
        <v>-3546</v>
      </c>
      <c r="D53" s="23">
        <v>-244.6</v>
      </c>
      <c r="E53" s="23">
        <v>-1438.9</v>
      </c>
      <c r="F53" s="23">
        <v>-3126.1</v>
      </c>
      <c r="G53" s="23">
        <v>-3662.69995117188</v>
      </c>
      <c r="H53" s="23">
        <v>-1123.90002441406</v>
      </c>
      <c r="I53" s="23">
        <v>-1881.90002441406</v>
      </c>
      <c r="J53" s="23">
        <v>-1685.5</v>
      </c>
      <c r="K53" s="23">
        <v>-869</v>
      </c>
    </row>
    <row r="54" spans="1:11" x14ac:dyDescent="0.2">
      <c r="A54" s="27" t="s">
        <v>83</v>
      </c>
      <c r="B54" s="23">
        <v>-4088.6</v>
      </c>
      <c r="C54" s="23">
        <v>-1005.6</v>
      </c>
      <c r="D54" s="23">
        <v>-1723.8</v>
      </c>
      <c r="E54" s="23">
        <v>-2733.3</v>
      </c>
      <c r="F54" s="23">
        <v>-96.2</v>
      </c>
      <c r="G54" s="23">
        <v>-70.699996948242202</v>
      </c>
      <c r="H54" s="23">
        <v>2290.89990234375</v>
      </c>
      <c r="I54" s="23">
        <v>238.5</v>
      </c>
      <c r="J54" s="23">
        <v>59.799999237060497</v>
      </c>
      <c r="K54" s="23">
        <v>-550.60998535156295</v>
      </c>
    </row>
    <row r="55" spans="1:11" x14ac:dyDescent="0.2">
      <c r="A55" s="25" t="s">
        <v>80</v>
      </c>
      <c r="B55" s="23">
        <v>2754.5</v>
      </c>
      <c r="C55" s="23">
        <v>1567.6</v>
      </c>
      <c r="D55" s="23">
        <v>1029.5</v>
      </c>
      <c r="E55" s="23">
        <v>-461</v>
      </c>
      <c r="F55" s="23">
        <v>1255.0999999999999</v>
      </c>
      <c r="G55" s="23">
        <v>677.09997558593795</v>
      </c>
      <c r="H55" s="23">
        <v>1882.90002441406</v>
      </c>
      <c r="I55" s="23">
        <v>1026.19995117188</v>
      </c>
      <c r="J55" s="23">
        <v>286.10000610351602</v>
      </c>
      <c r="K55" s="23">
        <v>246.80999755859401</v>
      </c>
    </row>
    <row r="56" spans="1:11" x14ac:dyDescent="0.2">
      <c r="A56" s="25" t="s">
        <v>63</v>
      </c>
      <c r="B56" s="23">
        <v>10554.9</v>
      </c>
      <c r="C56" s="23">
        <v>7800.4</v>
      </c>
      <c r="D56" s="23">
        <v>6232.8</v>
      </c>
      <c r="E56" s="23">
        <v>5203.3</v>
      </c>
      <c r="F56" s="23">
        <v>5664.3</v>
      </c>
      <c r="G56" s="23">
        <v>4409.2001953125</v>
      </c>
      <c r="H56" s="23">
        <v>3732.10009765625</v>
      </c>
      <c r="I56" s="23">
        <v>1849.19995117188</v>
      </c>
      <c r="J56" s="23">
        <v>823</v>
      </c>
      <c r="K56" s="23">
        <v>536.90002441406295</v>
      </c>
    </row>
  </sheetData>
  <hyperlinks>
    <hyperlink ref="A13" r:id="rId1" display="javascript:finsubdiv('invtotal','SOFTWARE','5400','Inventories++','CBS','PLUS','','')"/>
    <hyperlink ref="A14" r:id="rId2" display="javascript:finsubdiv('sdb','SOFTWARE','5400','Sundry+Debtors++','CBS','PLUS','','')"/>
    <hyperlink ref="A15" r:id="rId3" display="javascript:finsubdiv('cash','SOFTWARE','5400','Cash+and+Bank','CBS','PLUS','','')"/>
    <hyperlink ref="A16" r:id="rId4" display="javascript:finsubdiv('loans%2Ddtaxca','SOFTWARE','5400','Loans+and+Advances++','CBS','PLUS','','')"/>
    <hyperlink ref="A24" r:id="rId5" display="javascript:finsubdiv('conliab','SOFTWARE','5400','Contingent+Liabilities','CBS','PLUS','','')"/>
    <hyperlink ref="A29" r:id="rId6" display="javascript:finsubdiv('othinc','SOFTWARE','5400','Other+Income++','CPL','PLUS','','')"/>
    <hyperlink ref="A33" r:id="rId7" display="javascript:finsubdiv('omfgexp','SOFTWARE','5400','Operating+Expenses+','CPL','PLUS','','')"/>
    <hyperlink ref="A34" r:id="rId8" display="javascript:finsubdiv('emc','SOFTWARE','5400','Employee+Cost+','CPL','PLUS','','')"/>
    <hyperlink ref="A35" r:id="rId9" display="javascript:finsubdiv('pfc','SOFTWARE','5400','Power%2FElectricity+Charges+','CPL','PLUS','','')"/>
    <hyperlink ref="A36" r:id="rId10" display="javascript:finsubdiv('sac','SOFTWARE','5400','Selling+and+Administration+Exp%2E++','CPL','PLUS','','')"/>
    <hyperlink ref="A37" r:id="rId11" display="javascript:finsubdiv('othexp','SOFTWARE','5400','Miscellaneous+Expenses+','CPL','PLUS','','')"/>
    <hyperlink ref="A41" r:id="rId12" display="javascript:finsubdiv('int','SOFTWARE','5400','Interest++','CPL','PLUS','','')"/>
    <hyperlink ref="A38" r:id="rId13" display="javascript:finsubdiv('depn','SOFTWARE','5400','Depreciation','CPL','PLUS','','')"/>
    <hyperlink ref="A52" r:id="rId14" display="javascript:finsubdiv('ancffoa','5400','Net+Cash+from+Operating+Activities','CCF','PLUS','')"/>
    <hyperlink ref="A53" r:id="rId15" display="javascript:finsubdiv('bncuiia','5400','Net+Cash+Used+in+Investing+Activities','CCF','PLUS','')"/>
    <hyperlink ref="A54" r:id="rId16" display="javascript:finsubdiv('cncuifa','5400','Net+Cash+Used+in+Financing+Activities','CCF','PLUS','')"/>
  </hyperlinks>
  <pageMargins left="0.7" right="0.7" top="0.75" bottom="0.75" header="0.3" footer="0.3"/>
  <pageSetup paperSize="9" orientation="landscape" r:id="rId17"/>
  <rowBreaks count="1" manualBreakCount="1">
    <brk id="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3" workbookViewId="0">
      <selection activeCell="D1" sqref="D1"/>
    </sheetView>
  </sheetViews>
  <sheetFormatPr defaultRowHeight="14.25" x14ac:dyDescent="0.2"/>
  <cols>
    <col min="1" max="1" width="45" style="3" customWidth="1"/>
    <col min="2" max="6" width="10.140625" style="3" bestFit="1" customWidth="1"/>
    <col min="7" max="9" width="14" style="3" bestFit="1" customWidth="1"/>
    <col min="10" max="10" width="13.28515625" style="3" bestFit="1" customWidth="1"/>
    <col min="11" max="11" width="14" style="3" bestFit="1" customWidth="1"/>
    <col min="12" max="16384" width="9.140625" style="3"/>
  </cols>
  <sheetData>
    <row r="1" spans="1:11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x14ac:dyDescent="0.2">
      <c r="A2" s="4" t="s">
        <v>52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5" x14ac:dyDescent="0.2">
      <c r="A3" s="4" t="s">
        <v>53</v>
      </c>
      <c r="B3" s="6">
        <v>2964.72</v>
      </c>
      <c r="C3" s="6">
        <v>2727.59</v>
      </c>
      <c r="D3" s="6">
        <v>2352.27</v>
      </c>
      <c r="E3" s="6">
        <v>1772.17</v>
      </c>
      <c r="F3" s="6">
        <v>1541.77</v>
      </c>
      <c r="G3" s="6">
        <v>1370.86</v>
      </c>
      <c r="H3" s="6">
        <v>1238.04</v>
      </c>
      <c r="I3" s="6">
        <v>753.33</v>
      </c>
      <c r="J3" s="6">
        <v>654.48</v>
      </c>
      <c r="K3" s="6">
        <v>327.82</v>
      </c>
    </row>
    <row r="4" spans="1:11" ht="15" x14ac:dyDescent="0.2">
      <c r="A4" s="4" t="s">
        <v>54</v>
      </c>
      <c r="B4" s="6">
        <v>1079.46</v>
      </c>
      <c r="C4" s="6">
        <v>967.74</v>
      </c>
      <c r="D4" s="6">
        <v>617.05999999999995</v>
      </c>
      <c r="E4" s="6">
        <v>675.95</v>
      </c>
      <c r="F4" s="6">
        <v>689.99</v>
      </c>
      <c r="G4" s="6">
        <v>449.48</v>
      </c>
      <c r="H4" s="6">
        <v>305.63</v>
      </c>
      <c r="I4" s="6">
        <v>144.18</v>
      </c>
      <c r="J4" s="6">
        <v>82.77</v>
      </c>
      <c r="K4" s="6">
        <v>136.75</v>
      </c>
    </row>
    <row r="5" spans="1:11" x14ac:dyDescent="0.2">
      <c r="A5" s="4" t="s">
        <v>11</v>
      </c>
      <c r="B5" s="8">
        <v>2.76</v>
      </c>
      <c r="C5" s="8">
        <v>3.77</v>
      </c>
      <c r="D5" s="8">
        <v>4.78</v>
      </c>
      <c r="E5" s="8">
        <v>210.31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</row>
    <row r="6" spans="1:11" x14ac:dyDescent="0.2">
      <c r="A6" s="4" t="s">
        <v>45</v>
      </c>
      <c r="B6" s="12">
        <v>328.86</v>
      </c>
      <c r="C6" s="12">
        <v>239.41</v>
      </c>
      <c r="D6" s="12">
        <v>170.09</v>
      </c>
      <c r="E6" s="12">
        <v>107.11</v>
      </c>
      <c r="F6" s="12">
        <v>75.150000000000006</v>
      </c>
      <c r="G6" s="12">
        <v>62.66</v>
      </c>
      <c r="H6" s="12">
        <v>58.97</v>
      </c>
      <c r="I6" s="12">
        <v>57.06</v>
      </c>
      <c r="J6" s="12">
        <v>55.02</v>
      </c>
      <c r="K6" s="12">
        <v>53.56</v>
      </c>
    </row>
    <row r="7" spans="1:11" ht="15" x14ac:dyDescent="0.2">
      <c r="A7" s="4" t="s">
        <v>55</v>
      </c>
      <c r="B7" s="6">
        <f t="shared" ref="B7:K7" si="0">SUM(B3:B6)</f>
        <v>4375.8</v>
      </c>
      <c r="C7" s="6">
        <f t="shared" si="0"/>
        <v>3938.5099999999998</v>
      </c>
      <c r="D7" s="6">
        <f t="shared" si="0"/>
        <v>3144.2000000000003</v>
      </c>
      <c r="E7" s="6">
        <f t="shared" si="0"/>
        <v>2765.54</v>
      </c>
      <c r="F7" s="6">
        <f t="shared" si="0"/>
        <v>2306.9100000000003</v>
      </c>
      <c r="G7" s="6">
        <f t="shared" si="0"/>
        <v>1883</v>
      </c>
      <c r="H7" s="6">
        <f t="shared" si="0"/>
        <v>1602.64</v>
      </c>
      <c r="I7" s="6">
        <f t="shared" si="0"/>
        <v>954.56999999999994</v>
      </c>
      <c r="J7" s="6">
        <f t="shared" si="0"/>
        <v>792.27</v>
      </c>
      <c r="K7" s="6">
        <f t="shared" si="0"/>
        <v>518.13</v>
      </c>
    </row>
    <row r="8" spans="1:11" ht="15" x14ac:dyDescent="0.2">
      <c r="A8" s="4" t="s">
        <v>56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">
      <c r="A11" s="4" t="s">
        <v>46</v>
      </c>
      <c r="B11" s="8">
        <v>2469.66</v>
      </c>
      <c r="C11" s="8">
        <v>2064.2399999999998</v>
      </c>
      <c r="D11" s="8">
        <v>1636.94</v>
      </c>
      <c r="E11" s="8">
        <v>1398.15</v>
      </c>
      <c r="F11" s="8">
        <v>1197.45</v>
      </c>
      <c r="G11" s="8">
        <v>899.93999999999994</v>
      </c>
      <c r="H11" s="8">
        <v>595.18000000000006</v>
      </c>
      <c r="I11" s="8">
        <v>445.29999999999995</v>
      </c>
      <c r="J11" s="8">
        <v>353.05</v>
      </c>
      <c r="K11" s="8">
        <v>291.76000000000005</v>
      </c>
    </row>
    <row r="12" spans="1:1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">
      <c r="A13" s="4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 t="s">
        <v>13</v>
      </c>
      <c r="B14" s="10">
        <v>264.97000000000003</v>
      </c>
      <c r="C14" s="10">
        <v>205.39</v>
      </c>
      <c r="D14" s="10">
        <v>182.71</v>
      </c>
      <c r="E14" s="10">
        <v>150.52000000000001</v>
      </c>
      <c r="F14" s="10">
        <v>134.34</v>
      </c>
      <c r="G14" s="10">
        <v>108.84</v>
      </c>
      <c r="H14" s="10">
        <v>79.09</v>
      </c>
      <c r="I14" s="10">
        <v>55.2</v>
      </c>
      <c r="J14" s="10">
        <v>45.72</v>
      </c>
      <c r="K14" s="10">
        <v>37.119999999999997</v>
      </c>
    </row>
    <row r="15" spans="1:11" x14ac:dyDescent="0.2">
      <c r="A15" s="7" t="s">
        <v>14</v>
      </c>
      <c r="B15" s="10">
        <v>468.45</v>
      </c>
      <c r="C15" s="10">
        <v>426.61</v>
      </c>
      <c r="D15" s="10">
        <v>353.77</v>
      </c>
      <c r="E15" s="10">
        <v>269.64999999999998</v>
      </c>
      <c r="F15" s="10">
        <v>205.54</v>
      </c>
      <c r="G15" s="10">
        <v>160.74</v>
      </c>
      <c r="H15" s="10">
        <v>126.16</v>
      </c>
      <c r="I15" s="10">
        <v>97.89</v>
      </c>
      <c r="J15" s="10">
        <v>89.03</v>
      </c>
      <c r="K15" s="10">
        <v>83.52</v>
      </c>
    </row>
    <row r="16" spans="1:11" x14ac:dyDescent="0.2">
      <c r="A16" s="7" t="s">
        <v>47</v>
      </c>
      <c r="B16" s="10">
        <v>898.93</v>
      </c>
      <c r="C16" s="10">
        <v>1151.51</v>
      </c>
      <c r="D16" s="10">
        <v>951.08</v>
      </c>
      <c r="E16" s="10">
        <v>765.55</v>
      </c>
      <c r="F16" s="10">
        <v>775.35</v>
      </c>
      <c r="G16" s="10">
        <v>693.9</v>
      </c>
      <c r="H16" s="10">
        <v>810.56</v>
      </c>
      <c r="I16" s="10">
        <v>387.36</v>
      </c>
      <c r="J16" s="10">
        <v>309.44</v>
      </c>
      <c r="K16" s="10">
        <v>128.18</v>
      </c>
    </row>
    <row r="17" spans="1:11" x14ac:dyDescent="0.2">
      <c r="A17" s="7" t="s">
        <v>15</v>
      </c>
      <c r="B17" s="10">
        <v>266.97000000000003</v>
      </c>
      <c r="C17" s="10">
        <v>183.89</v>
      </c>
      <c r="D17" s="10">
        <v>123.5</v>
      </c>
      <c r="E17" s="10">
        <v>119.35</v>
      </c>
      <c r="F17" s="10">
        <v>517.07000000000005</v>
      </c>
      <c r="G17" s="10">
        <v>369.32</v>
      </c>
      <c r="H17" s="10">
        <v>272.11</v>
      </c>
      <c r="I17" s="10">
        <v>184.71</v>
      </c>
      <c r="J17" s="10">
        <v>183.56</v>
      </c>
      <c r="K17" s="10">
        <v>99.41</v>
      </c>
    </row>
    <row r="18" spans="1:11" x14ac:dyDescent="0.2">
      <c r="A18" s="4" t="s">
        <v>16</v>
      </c>
      <c r="B18" s="10">
        <f t="shared" ref="B18:K18" si="1">SUM(B14:B17)</f>
        <v>1899.32</v>
      </c>
      <c r="C18" s="10">
        <f t="shared" si="1"/>
        <v>1967.4</v>
      </c>
      <c r="D18" s="10">
        <f t="shared" si="1"/>
        <v>1611.06</v>
      </c>
      <c r="E18" s="10">
        <f t="shared" si="1"/>
        <v>1305.0699999999997</v>
      </c>
      <c r="F18" s="10">
        <f t="shared" si="1"/>
        <v>1632.3000000000002</v>
      </c>
      <c r="G18" s="10">
        <f t="shared" si="1"/>
        <v>1332.8</v>
      </c>
      <c r="H18" s="10">
        <f t="shared" si="1"/>
        <v>1287.92</v>
      </c>
      <c r="I18" s="10">
        <f t="shared" si="1"/>
        <v>725.16000000000008</v>
      </c>
      <c r="J18" s="10">
        <f t="shared" si="1"/>
        <v>627.75</v>
      </c>
      <c r="K18" s="10">
        <f t="shared" si="1"/>
        <v>348.23</v>
      </c>
    </row>
    <row r="19" spans="1:11" x14ac:dyDescent="0.2">
      <c r="A19" s="4" t="s">
        <v>17</v>
      </c>
      <c r="B19" s="10">
        <v>480.79</v>
      </c>
      <c r="C19" s="10">
        <v>415.88</v>
      </c>
      <c r="D19" s="10">
        <v>348.43</v>
      </c>
      <c r="E19" s="10">
        <v>389.83</v>
      </c>
      <c r="F19" s="10">
        <v>522.85</v>
      </c>
      <c r="G19" s="10">
        <v>349.79</v>
      </c>
      <c r="H19" s="10">
        <v>280.77</v>
      </c>
      <c r="I19" s="10">
        <v>216.67</v>
      </c>
      <c r="J19" s="10">
        <v>190.3</v>
      </c>
      <c r="K19" s="10">
        <v>125.19</v>
      </c>
    </row>
    <row r="20" spans="1:11" x14ac:dyDescent="0.2">
      <c r="A20" s="4" t="s">
        <v>18</v>
      </c>
      <c r="B20" s="10">
        <f t="shared" ref="B20:K20" si="2">B18-B19</f>
        <v>1418.53</v>
      </c>
      <c r="C20" s="10">
        <f t="shared" si="2"/>
        <v>1551.52</v>
      </c>
      <c r="D20" s="10">
        <f t="shared" si="2"/>
        <v>1262.6299999999999</v>
      </c>
      <c r="E20" s="10">
        <f t="shared" si="2"/>
        <v>915.23999999999978</v>
      </c>
      <c r="F20" s="10">
        <f t="shared" si="2"/>
        <v>1109.4500000000003</v>
      </c>
      <c r="G20" s="10">
        <f t="shared" si="2"/>
        <v>983.01</v>
      </c>
      <c r="H20" s="10">
        <f t="shared" si="2"/>
        <v>1007.1500000000001</v>
      </c>
      <c r="I20" s="10">
        <f t="shared" si="2"/>
        <v>508.49000000000012</v>
      </c>
      <c r="J20" s="10">
        <f t="shared" si="2"/>
        <v>437.45</v>
      </c>
      <c r="K20" s="10">
        <f t="shared" si="2"/>
        <v>223.04000000000002</v>
      </c>
    </row>
    <row r="21" spans="1:11" x14ac:dyDescent="0.2">
      <c r="A21" s="7" t="s">
        <v>19</v>
      </c>
      <c r="B21" s="10">
        <v>0</v>
      </c>
      <c r="C21" s="10">
        <v>0</v>
      </c>
      <c r="D21" s="10">
        <v>0</v>
      </c>
      <c r="E21" s="10">
        <v>0</v>
      </c>
      <c r="F21" s="10">
        <v>0.01</v>
      </c>
      <c r="G21" s="10">
        <v>0.05</v>
      </c>
      <c r="H21" s="10">
        <v>0.31</v>
      </c>
      <c r="I21" s="10">
        <v>0.78</v>
      </c>
      <c r="J21" s="10">
        <v>1.77</v>
      </c>
      <c r="K21" s="10">
        <v>3.33</v>
      </c>
    </row>
    <row r="22" spans="1:11" x14ac:dyDescent="0.2">
      <c r="A22" s="4" t="s">
        <v>20</v>
      </c>
      <c r="B22" s="10">
        <v>487.61</v>
      </c>
      <c r="C22" s="10">
        <v>322.76</v>
      </c>
      <c r="D22" s="10">
        <v>244.63</v>
      </c>
      <c r="E22" s="10">
        <v>452.15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ht="15" x14ac:dyDescent="0.2">
      <c r="A23" s="4" t="s">
        <v>57</v>
      </c>
      <c r="B23" s="34">
        <f t="shared" ref="B23:K23" si="3">B11+B20+B21+B22</f>
        <v>4375.7999999999993</v>
      </c>
      <c r="C23" s="34">
        <f t="shared" si="3"/>
        <v>3938.5199999999995</v>
      </c>
      <c r="D23" s="34">
        <f t="shared" si="3"/>
        <v>3144.2</v>
      </c>
      <c r="E23" s="34">
        <f t="shared" si="3"/>
        <v>2765.54</v>
      </c>
      <c r="F23" s="34">
        <f t="shared" si="3"/>
        <v>2306.9100000000008</v>
      </c>
      <c r="G23" s="34">
        <f t="shared" si="3"/>
        <v>1882.9999999999998</v>
      </c>
      <c r="H23" s="34">
        <f t="shared" si="3"/>
        <v>1602.64</v>
      </c>
      <c r="I23" s="34">
        <f t="shared" si="3"/>
        <v>954.57</v>
      </c>
      <c r="J23" s="34">
        <f t="shared" si="3"/>
        <v>792.27</v>
      </c>
      <c r="K23" s="34">
        <f t="shared" si="3"/>
        <v>518.13000000000011</v>
      </c>
    </row>
    <row r="24" spans="1:11" ht="15" x14ac:dyDescent="0.2">
      <c r="A24" s="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x14ac:dyDescent="0.2">
      <c r="A25" s="7" t="s">
        <v>21</v>
      </c>
      <c r="B25" s="10">
        <v>279.55</v>
      </c>
      <c r="C25" s="10">
        <v>152.22999999999999</v>
      </c>
      <c r="D25" s="10">
        <v>224.5</v>
      </c>
      <c r="E25" s="10">
        <v>235.19</v>
      </c>
      <c r="F25" s="10">
        <v>212.63</v>
      </c>
      <c r="G25" s="10">
        <v>214.51</v>
      </c>
      <c r="H25" s="10">
        <v>144.74</v>
      </c>
      <c r="I25" s="10">
        <v>155.69999999999999</v>
      </c>
      <c r="J25" s="10">
        <v>148.63999999999999</v>
      </c>
      <c r="K25" s="10">
        <v>128.44999999999999</v>
      </c>
    </row>
    <row r="26" spans="1:11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">
      <c r="A28" s="4" t="s">
        <v>22</v>
      </c>
      <c r="B28" s="10">
        <v>3861.63</v>
      </c>
      <c r="C28" s="10">
        <v>3317.79</v>
      </c>
      <c r="D28" s="10">
        <v>2800.07</v>
      </c>
      <c r="E28" s="10">
        <v>2331.96</v>
      </c>
      <c r="F28" s="10">
        <v>1825.78</v>
      </c>
      <c r="G28" s="10">
        <v>1457.98</v>
      </c>
      <c r="H28" s="10">
        <v>1125.3900000000001</v>
      </c>
      <c r="I28" s="10">
        <v>891.01</v>
      </c>
      <c r="J28" s="10">
        <v>707.82</v>
      </c>
      <c r="K28" s="10">
        <v>592.65</v>
      </c>
    </row>
    <row r="29" spans="1:11" x14ac:dyDescent="0.2">
      <c r="A29" s="7" t="s">
        <v>23</v>
      </c>
      <c r="B29" s="10">
        <v>68.45</v>
      </c>
      <c r="C29" s="10">
        <v>44</v>
      </c>
      <c r="D29" s="10">
        <v>46.92</v>
      </c>
      <c r="E29" s="10">
        <v>31.51</v>
      </c>
      <c r="F29" s="10">
        <v>32.97</v>
      </c>
      <c r="G29" s="10">
        <v>22.37</v>
      </c>
      <c r="H29" s="10">
        <v>26.25</v>
      </c>
      <c r="I29" s="10">
        <v>41.04</v>
      </c>
      <c r="J29" s="10">
        <v>11.23</v>
      </c>
      <c r="K29" s="10">
        <v>2.96</v>
      </c>
    </row>
    <row r="30" spans="1:11" ht="15" x14ac:dyDescent="0.2">
      <c r="A30" s="4" t="s">
        <v>58</v>
      </c>
      <c r="B30" s="34">
        <f t="shared" ref="B30:K30" si="4">B28+B29</f>
        <v>3930.08</v>
      </c>
      <c r="C30" s="34">
        <f t="shared" si="4"/>
        <v>3361.79</v>
      </c>
      <c r="D30" s="34">
        <f t="shared" si="4"/>
        <v>2846.9900000000002</v>
      </c>
      <c r="E30" s="34">
        <f t="shared" si="4"/>
        <v>2363.4700000000003</v>
      </c>
      <c r="F30" s="34">
        <f t="shared" si="4"/>
        <v>1858.75</v>
      </c>
      <c r="G30" s="34">
        <f t="shared" si="4"/>
        <v>1480.35</v>
      </c>
      <c r="H30" s="34">
        <f t="shared" si="4"/>
        <v>1151.6400000000001</v>
      </c>
      <c r="I30" s="34">
        <f t="shared" si="4"/>
        <v>932.05</v>
      </c>
      <c r="J30" s="34">
        <f t="shared" si="4"/>
        <v>719.05000000000007</v>
      </c>
      <c r="K30" s="34">
        <f t="shared" si="4"/>
        <v>595.61</v>
      </c>
    </row>
    <row r="31" spans="1:11" x14ac:dyDescent="0.2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2">
      <c r="A32" s="4" t="s">
        <v>51</v>
      </c>
      <c r="B32" s="10">
        <v>2047.88</v>
      </c>
      <c r="C32" s="10">
        <v>1728.25</v>
      </c>
      <c r="D32" s="10">
        <v>1474.54</v>
      </c>
      <c r="E32" s="10">
        <v>1241.49</v>
      </c>
      <c r="F32" s="10">
        <v>950.44</v>
      </c>
      <c r="G32" s="10">
        <v>768.65</v>
      </c>
      <c r="H32" s="10">
        <v>581.66</v>
      </c>
      <c r="I32" s="10">
        <v>455.09</v>
      </c>
      <c r="J32" s="10">
        <v>360.16</v>
      </c>
      <c r="K32" s="10">
        <v>289.56</v>
      </c>
    </row>
    <row r="33" spans="1:11" x14ac:dyDescent="0.2">
      <c r="A33" s="7" t="s">
        <v>25</v>
      </c>
      <c r="B33" s="10">
        <v>74.290000000000006</v>
      </c>
      <c r="C33" s="10">
        <v>60.83</v>
      </c>
      <c r="D33" s="10">
        <v>48.77</v>
      </c>
      <c r="E33" s="10">
        <v>42.34</v>
      </c>
      <c r="F33" s="10">
        <v>34.1</v>
      </c>
      <c r="G33" s="10">
        <v>28.07</v>
      </c>
      <c r="H33" s="10">
        <v>26.65</v>
      </c>
      <c r="I33" s="10">
        <v>24.82</v>
      </c>
      <c r="J33" s="10">
        <v>22.74</v>
      </c>
      <c r="K33" s="10">
        <v>21.9</v>
      </c>
    </row>
    <row r="34" spans="1:11" x14ac:dyDescent="0.2">
      <c r="A34" s="7" t="s">
        <v>26</v>
      </c>
      <c r="B34" s="10">
        <v>610.22</v>
      </c>
      <c r="C34" s="10">
        <v>524.4</v>
      </c>
      <c r="D34" s="10">
        <v>428.51</v>
      </c>
      <c r="E34" s="10">
        <v>357.2</v>
      </c>
      <c r="F34" s="10">
        <v>266.23</v>
      </c>
      <c r="G34" s="10">
        <v>205.43</v>
      </c>
      <c r="H34" s="10">
        <v>155.88999999999999</v>
      </c>
      <c r="I34" s="10">
        <v>118.23</v>
      </c>
      <c r="J34" s="10">
        <v>91.48</v>
      </c>
      <c r="K34" s="10">
        <v>73.680000000000007</v>
      </c>
    </row>
    <row r="35" spans="1:11" x14ac:dyDescent="0.2">
      <c r="A35" s="7" t="s">
        <v>27</v>
      </c>
      <c r="B35" s="10">
        <v>96.48</v>
      </c>
      <c r="C35" s="10">
        <v>79.33</v>
      </c>
      <c r="D35" s="10">
        <v>51.48</v>
      </c>
      <c r="E35" s="10">
        <v>40.14</v>
      </c>
      <c r="F35" s="10">
        <v>42.5</v>
      </c>
      <c r="G35" s="10">
        <v>38.54</v>
      </c>
      <c r="H35" s="10">
        <v>37.68</v>
      </c>
      <c r="I35" s="10">
        <v>37.409999999999997</v>
      </c>
      <c r="J35" s="10">
        <v>23.81</v>
      </c>
      <c r="K35" s="10">
        <v>30</v>
      </c>
    </row>
    <row r="36" spans="1:11" x14ac:dyDescent="0.2">
      <c r="A36" s="7" t="s">
        <v>28</v>
      </c>
      <c r="B36" s="10">
        <v>365.1</v>
      </c>
      <c r="C36" s="10">
        <v>301.02999999999997</v>
      </c>
      <c r="D36" s="10">
        <v>325.13</v>
      </c>
      <c r="E36" s="10">
        <v>268.95</v>
      </c>
      <c r="F36" s="10">
        <v>202.13</v>
      </c>
      <c r="G36" s="10">
        <v>168.94</v>
      </c>
      <c r="H36" s="10">
        <v>127.18</v>
      </c>
      <c r="I36" s="10">
        <v>98.15</v>
      </c>
      <c r="J36" s="10">
        <v>72.67</v>
      </c>
      <c r="K36" s="10">
        <v>52.35</v>
      </c>
    </row>
    <row r="37" spans="1:11" x14ac:dyDescent="0.2">
      <c r="A37" s="7" t="s">
        <v>29</v>
      </c>
      <c r="B37" s="10">
        <v>99.79</v>
      </c>
      <c r="C37" s="10">
        <v>78.83</v>
      </c>
      <c r="D37" s="10">
        <v>26.31</v>
      </c>
      <c r="E37" s="10">
        <v>18.3</v>
      </c>
      <c r="F37" s="10">
        <v>49.13</v>
      </c>
      <c r="G37" s="10">
        <v>32.24</v>
      </c>
      <c r="H37" s="10">
        <v>20.83</v>
      </c>
      <c r="I37" s="10">
        <v>15.5</v>
      </c>
      <c r="J37" s="10">
        <v>22.02</v>
      </c>
      <c r="K37" s="10">
        <v>18.47</v>
      </c>
    </row>
    <row r="38" spans="1:11" x14ac:dyDescent="0.2">
      <c r="A38" s="7" t="s">
        <v>32</v>
      </c>
      <c r="B38" s="10">
        <v>129.08000000000001</v>
      </c>
      <c r="C38" s="10">
        <v>108.52</v>
      </c>
      <c r="D38" s="10">
        <v>91.13</v>
      </c>
      <c r="E38" s="10">
        <v>70.58</v>
      </c>
      <c r="F38" s="10">
        <v>54.31</v>
      </c>
      <c r="G38" s="10">
        <v>43.92</v>
      </c>
      <c r="H38" s="10">
        <v>36.75</v>
      </c>
      <c r="I38" s="10">
        <v>30.8</v>
      </c>
      <c r="J38" s="10">
        <v>26.13</v>
      </c>
      <c r="K38" s="10">
        <v>22.64</v>
      </c>
    </row>
    <row r="39" spans="1:11" x14ac:dyDescent="0.2">
      <c r="A39" s="4" t="s">
        <v>30</v>
      </c>
      <c r="B39" s="10">
        <f t="shared" ref="B39:K39" si="5">SUM(B32:B38)</f>
        <v>3422.84</v>
      </c>
      <c r="C39" s="10">
        <f t="shared" si="5"/>
        <v>2881.19</v>
      </c>
      <c r="D39" s="10">
        <f t="shared" si="5"/>
        <v>2445.87</v>
      </c>
      <c r="E39" s="10">
        <f t="shared" si="5"/>
        <v>2039</v>
      </c>
      <c r="F39" s="10">
        <f t="shared" si="5"/>
        <v>1598.8400000000001</v>
      </c>
      <c r="G39" s="10">
        <f t="shared" si="5"/>
        <v>1285.7900000000002</v>
      </c>
      <c r="H39" s="10">
        <f t="shared" si="5"/>
        <v>986.64</v>
      </c>
      <c r="I39" s="10">
        <f t="shared" si="5"/>
        <v>779.99999999999989</v>
      </c>
      <c r="J39" s="10">
        <f t="shared" si="5"/>
        <v>619.01</v>
      </c>
      <c r="K39" s="10">
        <f t="shared" si="5"/>
        <v>508.6</v>
      </c>
    </row>
    <row r="40" spans="1:11" x14ac:dyDescent="0.2">
      <c r="A40" s="4" t="s">
        <v>48</v>
      </c>
      <c r="B40" s="10">
        <f t="shared" ref="B40:K40" si="6">B30-B39</f>
        <v>507.23999999999978</v>
      </c>
      <c r="C40" s="10">
        <f t="shared" si="6"/>
        <v>480.59999999999991</v>
      </c>
      <c r="D40" s="10">
        <f t="shared" si="6"/>
        <v>401.12000000000035</v>
      </c>
      <c r="E40" s="10">
        <f t="shared" si="6"/>
        <v>324.47000000000025</v>
      </c>
      <c r="F40" s="10">
        <f t="shared" si="6"/>
        <v>259.90999999999985</v>
      </c>
      <c r="G40" s="10">
        <f t="shared" si="6"/>
        <v>194.55999999999972</v>
      </c>
      <c r="H40" s="10">
        <f t="shared" si="6"/>
        <v>165.00000000000011</v>
      </c>
      <c r="I40" s="10">
        <f t="shared" si="6"/>
        <v>152.05000000000007</v>
      </c>
      <c r="J40" s="10">
        <f t="shared" si="6"/>
        <v>100.04000000000008</v>
      </c>
      <c r="K40" s="10">
        <f t="shared" si="6"/>
        <v>87.009999999999991</v>
      </c>
    </row>
    <row r="41" spans="1:11" x14ac:dyDescent="0.2">
      <c r="A41" s="7" t="s">
        <v>31</v>
      </c>
      <c r="B41" s="10">
        <v>87.07</v>
      </c>
      <c r="C41" s="10">
        <v>72.63</v>
      </c>
      <c r="D41" s="10">
        <v>63.6</v>
      </c>
      <c r="E41" s="10">
        <v>55.15</v>
      </c>
      <c r="F41" s="10">
        <v>37.75</v>
      </c>
      <c r="G41" s="10">
        <v>22.32</v>
      </c>
      <c r="H41" s="10">
        <v>19.899999999999999</v>
      </c>
      <c r="I41" s="10">
        <v>16.420000000000002</v>
      </c>
      <c r="J41" s="10">
        <v>11.75</v>
      </c>
      <c r="K41" s="10">
        <v>15.59</v>
      </c>
    </row>
    <row r="42" spans="1:11" x14ac:dyDescent="0.2">
      <c r="A42" s="4" t="s">
        <v>33</v>
      </c>
      <c r="B42" s="10">
        <f t="shared" ref="B42:K42" si="7">B40-B41</f>
        <v>420.16999999999979</v>
      </c>
      <c r="C42" s="10">
        <f t="shared" si="7"/>
        <v>407.96999999999991</v>
      </c>
      <c r="D42" s="10">
        <f t="shared" si="7"/>
        <v>337.52000000000032</v>
      </c>
      <c r="E42" s="10">
        <f t="shared" si="7"/>
        <v>269.32000000000028</v>
      </c>
      <c r="F42" s="10">
        <f t="shared" si="7"/>
        <v>222.15999999999985</v>
      </c>
      <c r="G42" s="10">
        <f t="shared" si="7"/>
        <v>172.23999999999972</v>
      </c>
      <c r="H42" s="10">
        <f t="shared" si="7"/>
        <v>145.10000000000011</v>
      </c>
      <c r="I42" s="10">
        <f t="shared" si="7"/>
        <v>135.63000000000005</v>
      </c>
      <c r="J42" s="10">
        <f t="shared" si="7"/>
        <v>88.290000000000077</v>
      </c>
      <c r="K42" s="10">
        <f t="shared" si="7"/>
        <v>71.419999999999987</v>
      </c>
    </row>
    <row r="43" spans="1:11" x14ac:dyDescent="0.2">
      <c r="A43" s="4" t="s">
        <v>49</v>
      </c>
      <c r="B43" s="10">
        <v>89.45</v>
      </c>
      <c r="C43" s="10">
        <v>98.88</v>
      </c>
      <c r="D43" s="10">
        <v>106.53</v>
      </c>
      <c r="E43" s="10">
        <v>87.6</v>
      </c>
      <c r="F43" s="10">
        <v>70.2</v>
      </c>
      <c r="G43" s="10">
        <v>54.169999999999995</v>
      </c>
      <c r="H43" s="10">
        <v>43.349999999999994</v>
      </c>
      <c r="I43" s="10">
        <v>35.56</v>
      </c>
      <c r="J43" s="10">
        <v>28.069999999999997</v>
      </c>
      <c r="K43" s="10">
        <v>22.240000000000002</v>
      </c>
    </row>
    <row r="44" spans="1:11" x14ac:dyDescent="0.2">
      <c r="A44" s="4" t="s">
        <v>50</v>
      </c>
      <c r="B44" s="10">
        <f t="shared" ref="B44:K44" si="8">B42-B43</f>
        <v>330.7199999999998</v>
      </c>
      <c r="C44" s="10">
        <f t="shared" si="8"/>
        <v>309.08999999999992</v>
      </c>
      <c r="D44" s="10">
        <f t="shared" si="8"/>
        <v>230.99000000000032</v>
      </c>
      <c r="E44" s="10">
        <f t="shared" si="8"/>
        <v>181.72000000000028</v>
      </c>
      <c r="F44" s="10">
        <f t="shared" si="8"/>
        <v>151.95999999999987</v>
      </c>
      <c r="G44" s="10">
        <f t="shared" si="8"/>
        <v>118.06999999999974</v>
      </c>
      <c r="H44" s="10">
        <f t="shared" si="8"/>
        <v>101.75000000000011</v>
      </c>
      <c r="I44" s="10">
        <f t="shared" si="8"/>
        <v>100.07000000000005</v>
      </c>
      <c r="J44" s="10">
        <f t="shared" si="8"/>
        <v>60.220000000000084</v>
      </c>
      <c r="K44" s="10">
        <f t="shared" si="8"/>
        <v>49.179999999999986</v>
      </c>
    </row>
    <row r="45" spans="1:11" x14ac:dyDescent="0.2">
      <c r="A45" s="4" t="s">
        <v>36</v>
      </c>
      <c r="B45" s="10">
        <v>22.79</v>
      </c>
      <c r="C45" s="10">
        <v>21.28</v>
      </c>
      <c r="D45" s="10">
        <v>16.53</v>
      </c>
      <c r="E45" s="10">
        <v>13.96</v>
      </c>
      <c r="F45" s="10">
        <v>23.43</v>
      </c>
      <c r="G45" s="10">
        <v>18.47</v>
      </c>
      <c r="H45" s="10">
        <v>16.32</v>
      </c>
      <c r="I45" s="10">
        <v>18.62</v>
      </c>
      <c r="J45" s="10">
        <v>11.27</v>
      </c>
      <c r="K45" s="10">
        <v>11.26</v>
      </c>
    </row>
    <row r="46" spans="1:11" x14ac:dyDescent="0.2">
      <c r="A46" s="4" t="s">
        <v>34</v>
      </c>
      <c r="B46" s="10">
        <v>80</v>
      </c>
      <c r="C46" s="10">
        <v>76.52</v>
      </c>
      <c r="D46" s="10">
        <v>53.79</v>
      </c>
      <c r="E46" s="10">
        <v>46.77</v>
      </c>
      <c r="F46" s="10">
        <v>43.25</v>
      </c>
      <c r="G46" s="10">
        <v>40.159999999999997</v>
      </c>
      <c r="H46" s="10">
        <v>35.21</v>
      </c>
      <c r="I46" s="10">
        <v>25.82</v>
      </c>
      <c r="J46" s="10">
        <v>22.77</v>
      </c>
      <c r="K46" s="10">
        <v>16.64</v>
      </c>
    </row>
    <row r="47" spans="1:11" x14ac:dyDescent="0.2">
      <c r="A47" s="4" t="s">
        <v>35</v>
      </c>
      <c r="B47" s="10">
        <v>115</v>
      </c>
      <c r="C47" s="10">
        <v>110</v>
      </c>
      <c r="D47" s="10">
        <v>80</v>
      </c>
      <c r="E47" s="10">
        <v>75</v>
      </c>
      <c r="F47" s="10">
        <v>70</v>
      </c>
      <c r="G47" s="10">
        <v>65</v>
      </c>
      <c r="H47" s="10">
        <v>60</v>
      </c>
      <c r="I47" s="10">
        <v>50</v>
      </c>
      <c r="J47" s="10">
        <v>45</v>
      </c>
      <c r="K47" s="10">
        <v>40</v>
      </c>
    </row>
    <row r="48" spans="1:11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">
      <c r="A49" s="4" t="s">
        <v>37</v>
      </c>
      <c r="B49" s="10">
        <v>213.1</v>
      </c>
      <c r="C49" s="10">
        <v>196.05</v>
      </c>
      <c r="D49" s="10">
        <v>172.06</v>
      </c>
      <c r="E49" s="10">
        <v>136.6</v>
      </c>
      <c r="F49" s="10">
        <v>249.56</v>
      </c>
      <c r="G49" s="10">
        <v>226.29</v>
      </c>
      <c r="H49" s="10">
        <v>208.46</v>
      </c>
      <c r="I49" s="10">
        <v>144.55000000000001</v>
      </c>
      <c r="J49" s="10">
        <v>129.34</v>
      </c>
      <c r="K49" s="10">
        <v>78.8</v>
      </c>
    </row>
    <row r="52" spans="1:11" ht="15" x14ac:dyDescent="0.2">
      <c r="A52" s="5"/>
      <c r="B52" s="9">
        <v>41712</v>
      </c>
      <c r="C52" s="9">
        <v>41711</v>
      </c>
      <c r="D52" s="9">
        <v>41710</v>
      </c>
      <c r="E52" s="9">
        <v>41709</v>
      </c>
      <c r="F52" s="9">
        <v>41708</v>
      </c>
      <c r="G52" s="9">
        <v>41707</v>
      </c>
      <c r="H52" s="9">
        <v>41706</v>
      </c>
      <c r="I52" s="9">
        <v>41705</v>
      </c>
      <c r="J52" s="9">
        <v>41704</v>
      </c>
      <c r="K52" s="9">
        <v>41703</v>
      </c>
    </row>
    <row r="53" spans="1:11" x14ac:dyDescent="0.2">
      <c r="A53" s="4" t="s">
        <v>38</v>
      </c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">
      <c r="A54" s="4" t="s">
        <v>39</v>
      </c>
      <c r="B54" s="10">
        <v>255.47</v>
      </c>
      <c r="C54" s="10">
        <v>186.96</v>
      </c>
      <c r="D54" s="10">
        <v>141.44</v>
      </c>
      <c r="E54" s="10">
        <v>285.56</v>
      </c>
      <c r="F54" s="10">
        <v>64.62</v>
      </c>
      <c r="G54" s="10">
        <v>104.55999755859401</v>
      </c>
      <c r="H54" s="10">
        <v>64.400001525878906</v>
      </c>
      <c r="I54" s="10">
        <v>36.439998626708999</v>
      </c>
      <c r="J54" s="10">
        <v>21.909999847412099</v>
      </c>
      <c r="K54" s="10">
        <v>14.3599996566772</v>
      </c>
    </row>
    <row r="55" spans="1:11" x14ac:dyDescent="0.2">
      <c r="A55" s="7" t="s">
        <v>40</v>
      </c>
      <c r="B55" s="10">
        <v>303.08</v>
      </c>
      <c r="C55" s="10">
        <v>332.56</v>
      </c>
      <c r="D55" s="10">
        <v>306.17</v>
      </c>
      <c r="E55" s="10">
        <v>194.99</v>
      </c>
      <c r="F55" s="10">
        <v>168.93</v>
      </c>
      <c r="G55" s="10">
        <v>63.049999237060497</v>
      </c>
      <c r="H55" s="10">
        <v>28.899999618530298</v>
      </c>
      <c r="I55" s="10">
        <v>64.639999389648395</v>
      </c>
      <c r="J55" s="10">
        <v>45.900001525878899</v>
      </c>
      <c r="K55" s="10">
        <v>70.769996643066406</v>
      </c>
    </row>
    <row r="56" spans="1:11" x14ac:dyDescent="0.2">
      <c r="A56" s="7" t="s">
        <v>41</v>
      </c>
      <c r="B56" s="10">
        <v>-309.52999999999997</v>
      </c>
      <c r="C56" s="10">
        <v>-631.41999999999996</v>
      </c>
      <c r="D56" s="10">
        <v>-445.92</v>
      </c>
      <c r="E56" s="10">
        <v>-397.89</v>
      </c>
      <c r="F56" s="10">
        <v>-188.18</v>
      </c>
      <c r="G56" s="10">
        <v>-254.55000305175801</v>
      </c>
      <c r="H56" s="10">
        <v>-544.05999755859398</v>
      </c>
      <c r="I56" s="10">
        <v>-80.930000305175795</v>
      </c>
      <c r="J56" s="10">
        <v>-243</v>
      </c>
      <c r="K56" s="10">
        <v>-64.169998168945298</v>
      </c>
    </row>
    <row r="57" spans="1:11" x14ac:dyDescent="0.2">
      <c r="A57" s="7" t="s">
        <v>42</v>
      </c>
      <c r="B57" s="10">
        <v>-40.119999999999997</v>
      </c>
      <c r="C57" s="10">
        <v>367.37</v>
      </c>
      <c r="D57" s="10">
        <v>185.27</v>
      </c>
      <c r="E57" s="10">
        <v>58.78</v>
      </c>
      <c r="F57" s="10">
        <v>240.19</v>
      </c>
      <c r="G57" s="10">
        <v>151.55999755859401</v>
      </c>
      <c r="H57" s="10">
        <v>555.32000732421898</v>
      </c>
      <c r="I57" s="10">
        <v>44.25</v>
      </c>
      <c r="J57" s="10">
        <v>211.63000488281301</v>
      </c>
      <c r="K57" s="10">
        <v>0.94999998807907104</v>
      </c>
    </row>
    <row r="58" spans="1:11" x14ac:dyDescent="0.2">
      <c r="A58" s="4" t="s">
        <v>43</v>
      </c>
      <c r="B58" s="10">
        <v>-46.57</v>
      </c>
      <c r="C58" s="10">
        <v>68.510000000000005</v>
      </c>
      <c r="D58" s="10">
        <v>45.52</v>
      </c>
      <c r="E58" s="10">
        <v>-144.12</v>
      </c>
      <c r="F58" s="10">
        <v>220.94</v>
      </c>
      <c r="G58" s="10">
        <v>-39.939998626708999</v>
      </c>
      <c r="H58" s="10">
        <v>40.159999847412102</v>
      </c>
      <c r="I58" s="10">
        <v>27.959999084472699</v>
      </c>
      <c r="J58" s="10">
        <v>14.5299997329712</v>
      </c>
      <c r="K58" s="10">
        <v>7.5500001907348597</v>
      </c>
    </row>
    <row r="59" spans="1:11" x14ac:dyDescent="0.2">
      <c r="A59" s="4" t="s">
        <v>44</v>
      </c>
      <c r="B59" s="10">
        <v>208.9</v>
      </c>
      <c r="C59" s="10">
        <v>255.47</v>
      </c>
      <c r="D59" s="10">
        <v>186.96</v>
      </c>
      <c r="E59" s="10">
        <v>141.44</v>
      </c>
      <c r="F59" s="10">
        <v>285.56</v>
      </c>
      <c r="G59" s="10">
        <v>64.620002746582003</v>
      </c>
      <c r="H59" s="10">
        <v>104.55999755859401</v>
      </c>
      <c r="I59" s="10">
        <v>64.400001525878906</v>
      </c>
      <c r="J59" s="10">
        <v>36.439998626708999</v>
      </c>
      <c r="K59" s="10">
        <v>21.909999847412099</v>
      </c>
    </row>
  </sheetData>
  <hyperlinks>
    <hyperlink ref="A14" r:id="rId1" display="javascript:finsubdiv('invtotal','SOFTWARE','5400','Inventories++','CBS','PLUS','','')"/>
    <hyperlink ref="A15" r:id="rId2" display="javascript:finsubdiv('sdb','SOFTWARE','5400','Sundry+Debtors++','CBS','PLUS','','')"/>
    <hyperlink ref="A16" r:id="rId3" display="javascript:finsubdiv('cash','SOFTWARE','5400','Cash+and+Bank','CBS','PLUS','','')"/>
    <hyperlink ref="A17" r:id="rId4" display="javascript:finsubdiv('loans%2Ddtaxca','SOFTWARE','5400','Loans+and+Advances++','CBS','PLUS','','')"/>
    <hyperlink ref="A21" r:id="rId5" display="javascript:finsubdiv('mexp','SOFTWARE','5400','Miscellaneous+Expenses+not+written+off+','CBS','PLUS','','')"/>
    <hyperlink ref="A25" r:id="rId6" display="javascript:finsubdiv('conliab','SOFTWARE','5400','Contingent+Liabilities','CBS','PLUS','','')"/>
    <hyperlink ref="A29" r:id="rId7" display="javascript:finsubdiv('othinc','SOFTWARE','5400','Other+Income++','CPL','PLUS','','')"/>
    <hyperlink ref="A33" r:id="rId8" display="javascript:finsubdiv('omfgexp','SOFTWARE','5400','Operating+Expenses+','CPL','PLUS','','')"/>
    <hyperlink ref="A34" r:id="rId9" display="javascript:finsubdiv('emc','SOFTWARE','5400','Employee+Cost+','CPL','PLUS','','')"/>
    <hyperlink ref="A35" r:id="rId10" display="javascript:finsubdiv('pfc','SOFTWARE','5400','Power%2FElectricity+Charges+','CPL','PLUS','','')"/>
    <hyperlink ref="A36" r:id="rId11" display="javascript:finsubdiv('sac','SOFTWARE','5400','Selling+and+Administration+Exp%2E++','CPL','PLUS','','')"/>
    <hyperlink ref="A37" r:id="rId12" display="javascript:finsubdiv('othexp','SOFTWARE','5400','Miscellaneous+Expenses+','CPL','PLUS','','')"/>
    <hyperlink ref="A41" r:id="rId13" display="javascript:finsubdiv('int','SOFTWARE','5400','Interest++','CPL','PLUS','','')"/>
    <hyperlink ref="A38" r:id="rId14" display="javascript:finsubdiv('depn','SOFTWARE','5400','Depreciation','CPL','PLUS','','')"/>
    <hyperlink ref="A55" r:id="rId15" display="javascript:finsubdiv('ancffoa','5400','Net+Cash+from+Operating+Activities','CCF','PLUS','')"/>
    <hyperlink ref="A56" r:id="rId16" display="javascript:finsubdiv('bncuiia','5400','Net+Cash+Used+in+Investing+Activities','CCF','PLUS','')"/>
    <hyperlink ref="A57" r:id="rId17" display="javascript:finsubdiv('cncuifa','5400','Net+Cash+Used+in+Financing+Activities','CCF','PLUS','')"/>
  </hyperlinks>
  <pageMargins left="0.7" right="0.7" top="0.75" bottom="0.75" header="0.3" footer="0.3"/>
  <pageSetup paperSize="9"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2" workbookViewId="0">
      <selection activeCell="G70" sqref="G70"/>
    </sheetView>
  </sheetViews>
  <sheetFormatPr defaultRowHeight="14.25" x14ac:dyDescent="0.2"/>
  <cols>
    <col min="1" max="1" width="31" style="3" customWidth="1"/>
    <col min="2" max="8" width="9.5703125" style="3" bestFit="1" customWidth="1"/>
    <col min="9" max="11" width="8.42578125" style="3" bestFit="1" customWidth="1"/>
    <col min="12" max="16384" width="9.140625" style="3"/>
  </cols>
  <sheetData>
    <row r="1" spans="1:11" ht="15" x14ac:dyDescent="0.2">
      <c r="A1" s="13" t="s">
        <v>85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1" ht="15" x14ac:dyDescent="0.2">
      <c r="A2" s="15" t="s">
        <v>52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5" x14ac:dyDescent="0.2">
      <c r="A3" s="15" t="s">
        <v>53</v>
      </c>
      <c r="B3" s="17">
        <v>3709.59</v>
      </c>
      <c r="C3" s="17">
        <v>3205.05</v>
      </c>
      <c r="D3" s="17">
        <v>3204.61</v>
      </c>
      <c r="E3" s="17">
        <v>3019.25</v>
      </c>
      <c r="F3" s="17">
        <v>1582.4</v>
      </c>
      <c r="G3" s="14">
        <v>800.07</v>
      </c>
      <c r="H3" s="14">
        <v>885.05</v>
      </c>
      <c r="I3" s="14">
        <v>443.66</v>
      </c>
      <c r="J3" s="14">
        <v>82.99</v>
      </c>
      <c r="K3" s="14">
        <v>26.82</v>
      </c>
    </row>
    <row r="4" spans="1:11" ht="15" x14ac:dyDescent="0.2">
      <c r="A4" s="15" t="s">
        <v>54</v>
      </c>
      <c r="B4" s="17">
        <v>1279.1300000000001</v>
      </c>
      <c r="C4" s="17">
        <v>1013.75</v>
      </c>
      <c r="D4" s="17">
        <v>1107.1099999999999</v>
      </c>
      <c r="E4" s="14">
        <v>449.29</v>
      </c>
      <c r="F4" s="17">
        <v>1242.06</v>
      </c>
      <c r="G4" s="14">
        <v>284.95</v>
      </c>
      <c r="H4" s="14">
        <v>182.6</v>
      </c>
      <c r="I4" s="14">
        <v>413.39</v>
      </c>
      <c r="J4" s="14">
        <v>465.72</v>
      </c>
      <c r="K4" s="14">
        <v>35.07</v>
      </c>
    </row>
    <row r="5" spans="1:11" x14ac:dyDescent="0.2">
      <c r="A5" s="15" t="s">
        <v>11</v>
      </c>
      <c r="B5" s="16">
        <v>41.52</v>
      </c>
      <c r="C5" s="16">
        <v>22.31</v>
      </c>
      <c r="D5" s="16">
        <v>81.08</v>
      </c>
      <c r="E5" s="16">
        <v>35.270000000000003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</row>
    <row r="6" spans="1:11" x14ac:dyDescent="0.2">
      <c r="A6" s="15" t="s">
        <v>45</v>
      </c>
      <c r="B6" s="38">
        <v>-0.2</v>
      </c>
      <c r="C6" s="38">
        <v>0.32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</row>
    <row r="7" spans="1:11" ht="15" x14ac:dyDescent="0.2">
      <c r="A7" s="15" t="s">
        <v>55</v>
      </c>
      <c r="B7" s="17">
        <f t="shared" ref="B7:K7" si="0">SUM(B3:B6)</f>
        <v>5030.0400000000009</v>
      </c>
      <c r="C7" s="17">
        <f t="shared" si="0"/>
        <v>4241.43</v>
      </c>
      <c r="D7" s="17">
        <f t="shared" si="0"/>
        <v>4392.8</v>
      </c>
      <c r="E7" s="17">
        <f t="shared" si="0"/>
        <v>3503.81</v>
      </c>
      <c r="F7" s="17">
        <f t="shared" si="0"/>
        <v>2824.46</v>
      </c>
      <c r="G7" s="17">
        <f t="shared" si="0"/>
        <v>1085.02</v>
      </c>
      <c r="H7" s="17">
        <f t="shared" si="0"/>
        <v>1067.6499999999999</v>
      </c>
      <c r="I7" s="17">
        <f t="shared" si="0"/>
        <v>857.05</v>
      </c>
      <c r="J7" s="17">
        <f t="shared" si="0"/>
        <v>548.71</v>
      </c>
      <c r="K7" s="17">
        <f t="shared" si="0"/>
        <v>61.89</v>
      </c>
    </row>
    <row r="8" spans="1:11" x14ac:dyDescent="0.2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2">
      <c r="A9" s="20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ht="15" x14ac:dyDescent="0.2">
      <c r="A10" s="15" t="s">
        <v>56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1" x14ac:dyDescent="0.2">
      <c r="A11" s="15" t="s">
        <v>46</v>
      </c>
      <c r="B11" s="18">
        <v>267.5</v>
      </c>
      <c r="C11" s="18">
        <v>190.53</v>
      </c>
      <c r="D11" s="18">
        <v>133.16999999999999</v>
      </c>
      <c r="E11" s="18">
        <v>78.699999999999989</v>
      </c>
      <c r="F11" s="18">
        <v>72.789999999999992</v>
      </c>
      <c r="G11" s="18">
        <v>75.490000000000009</v>
      </c>
      <c r="H11" s="18">
        <v>81.3</v>
      </c>
      <c r="I11" s="18">
        <v>108.88</v>
      </c>
      <c r="J11" s="18">
        <v>98.73</v>
      </c>
      <c r="K11" s="18">
        <v>56.71</v>
      </c>
    </row>
    <row r="12" spans="1:11" x14ac:dyDescent="0.2">
      <c r="A12" s="15" t="s">
        <v>64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2">
      <c r="A13" s="20" t="s">
        <v>13</v>
      </c>
      <c r="B13" s="23">
        <v>4.72</v>
      </c>
      <c r="C13" s="23">
        <v>4.8499999999999996</v>
      </c>
      <c r="D13" s="23">
        <v>4.25</v>
      </c>
      <c r="E13" s="23">
        <v>3.23</v>
      </c>
      <c r="F13" s="23">
        <v>3.12</v>
      </c>
      <c r="G13" s="23">
        <v>2.59</v>
      </c>
      <c r="H13" s="23">
        <v>2.48</v>
      </c>
      <c r="I13" s="23">
        <v>2.38</v>
      </c>
      <c r="J13" s="23">
        <v>2.08</v>
      </c>
      <c r="K13" s="23">
        <v>1.45</v>
      </c>
    </row>
    <row r="14" spans="1:11" x14ac:dyDescent="0.2">
      <c r="A14" s="20" t="s">
        <v>14</v>
      </c>
      <c r="B14" s="23">
        <v>87.29</v>
      </c>
      <c r="C14" s="23">
        <v>93.05</v>
      </c>
      <c r="D14" s="23">
        <v>62.5</v>
      </c>
      <c r="E14" s="23">
        <v>54.12</v>
      </c>
      <c r="F14" s="23">
        <v>48.82</v>
      </c>
      <c r="G14" s="23">
        <v>44.73</v>
      </c>
      <c r="H14" s="23">
        <v>35.590000000000003</v>
      </c>
      <c r="I14" s="23">
        <v>30.87</v>
      </c>
      <c r="J14" s="23">
        <v>19.010000000000002</v>
      </c>
      <c r="K14" s="23">
        <v>5.25</v>
      </c>
    </row>
    <row r="15" spans="1:11" x14ac:dyDescent="0.2">
      <c r="A15" s="20" t="s">
        <v>47</v>
      </c>
      <c r="B15" s="23">
        <v>2821.44</v>
      </c>
      <c r="C15" s="23">
        <v>2514.46</v>
      </c>
      <c r="D15" s="23">
        <v>2324.9499999999998</v>
      </c>
      <c r="E15" s="23">
        <v>1568.8799999999999</v>
      </c>
      <c r="F15" s="23">
        <v>1405.8300000000002</v>
      </c>
      <c r="G15" s="23">
        <v>798.85</v>
      </c>
      <c r="H15" s="23">
        <v>715.58</v>
      </c>
      <c r="I15" s="23">
        <v>676.9</v>
      </c>
      <c r="J15" s="23">
        <v>687.53</v>
      </c>
      <c r="K15" s="23">
        <v>1.48</v>
      </c>
    </row>
    <row r="16" spans="1:11" x14ac:dyDescent="0.2">
      <c r="A16" s="20" t="s">
        <v>15</v>
      </c>
      <c r="B16" s="23">
        <v>1361.37</v>
      </c>
      <c r="C16" s="23">
        <v>662.34</v>
      </c>
      <c r="D16" s="23">
        <v>1452.66</v>
      </c>
      <c r="E16" s="23">
        <v>1448.94</v>
      </c>
      <c r="F16" s="23">
        <v>1382.73</v>
      </c>
      <c r="G16" s="23">
        <v>286.58999999999997</v>
      </c>
      <c r="H16" s="23">
        <v>275.02</v>
      </c>
      <c r="I16" s="23">
        <v>72.92</v>
      </c>
      <c r="J16" s="23">
        <v>24.37</v>
      </c>
      <c r="K16" s="23">
        <v>11.18</v>
      </c>
    </row>
    <row r="17" spans="1:11" x14ac:dyDescent="0.2">
      <c r="A17" s="15" t="s">
        <v>16</v>
      </c>
      <c r="B17" s="23">
        <f t="shared" ref="B17:K17" si="1">SUM(B13:B16)</f>
        <v>4274.82</v>
      </c>
      <c r="C17" s="23">
        <f t="shared" si="1"/>
        <v>3274.7000000000003</v>
      </c>
      <c r="D17" s="23">
        <f t="shared" si="1"/>
        <v>3844.3599999999997</v>
      </c>
      <c r="E17" s="23">
        <f t="shared" si="1"/>
        <v>3075.17</v>
      </c>
      <c r="F17" s="23">
        <f t="shared" si="1"/>
        <v>2840.5</v>
      </c>
      <c r="G17" s="23">
        <f t="shared" si="1"/>
        <v>1132.76</v>
      </c>
      <c r="H17" s="23">
        <f t="shared" si="1"/>
        <v>1028.67</v>
      </c>
      <c r="I17" s="23">
        <f t="shared" si="1"/>
        <v>783.06999999999994</v>
      </c>
      <c r="J17" s="23">
        <f t="shared" si="1"/>
        <v>732.99</v>
      </c>
      <c r="K17" s="23">
        <f t="shared" si="1"/>
        <v>19.36</v>
      </c>
    </row>
    <row r="18" spans="1:11" x14ac:dyDescent="0.2">
      <c r="A18" s="15" t="s">
        <v>17</v>
      </c>
      <c r="B18" s="23">
        <v>129.30000000000001</v>
      </c>
      <c r="C18" s="23">
        <v>236.84</v>
      </c>
      <c r="D18" s="23">
        <v>104.7</v>
      </c>
      <c r="E18" s="23">
        <v>70.02</v>
      </c>
      <c r="F18" s="23">
        <v>89.88</v>
      </c>
      <c r="G18" s="23">
        <v>123.73</v>
      </c>
      <c r="H18" s="23">
        <v>43.04</v>
      </c>
      <c r="I18" s="23">
        <v>34.979999999999997</v>
      </c>
      <c r="J18" s="23">
        <v>283.14</v>
      </c>
      <c r="K18" s="23">
        <v>14.35</v>
      </c>
    </row>
    <row r="19" spans="1:11" x14ac:dyDescent="0.2">
      <c r="A19" s="15" t="s">
        <v>18</v>
      </c>
      <c r="B19" s="23">
        <f t="shared" ref="B19:K19" si="2">B17-B18</f>
        <v>4145.5199999999995</v>
      </c>
      <c r="C19" s="23">
        <f t="shared" si="2"/>
        <v>3037.86</v>
      </c>
      <c r="D19" s="23">
        <f t="shared" si="2"/>
        <v>3739.66</v>
      </c>
      <c r="E19" s="23">
        <f t="shared" si="2"/>
        <v>3005.15</v>
      </c>
      <c r="F19" s="23">
        <f t="shared" si="2"/>
        <v>2750.62</v>
      </c>
      <c r="G19" s="23">
        <f t="shared" si="2"/>
        <v>1009.03</v>
      </c>
      <c r="H19" s="23">
        <f t="shared" si="2"/>
        <v>985.63000000000011</v>
      </c>
      <c r="I19" s="23">
        <f t="shared" si="2"/>
        <v>748.08999999999992</v>
      </c>
      <c r="J19" s="23">
        <f t="shared" si="2"/>
        <v>449.85</v>
      </c>
      <c r="K19" s="23">
        <f t="shared" si="2"/>
        <v>5.01</v>
      </c>
    </row>
    <row r="20" spans="1:11" x14ac:dyDescent="0.2">
      <c r="A20" s="15" t="s">
        <v>20</v>
      </c>
      <c r="B20" s="23">
        <v>617.01</v>
      </c>
      <c r="C20" s="23">
        <v>1013.03</v>
      </c>
      <c r="D20" s="23">
        <v>519.97</v>
      </c>
      <c r="E20" s="23">
        <v>419.96</v>
      </c>
      <c r="F20" s="23">
        <v>1.05</v>
      </c>
      <c r="G20" s="23">
        <v>0.5</v>
      </c>
      <c r="H20" s="23">
        <v>0.72</v>
      </c>
      <c r="I20" s="23">
        <v>0.08</v>
      </c>
      <c r="J20" s="23">
        <v>0.13</v>
      </c>
      <c r="K20" s="23">
        <v>0.17</v>
      </c>
    </row>
    <row r="22" spans="1:11" ht="15" x14ac:dyDescent="0.2">
      <c r="A22" s="15" t="s">
        <v>57</v>
      </c>
      <c r="B22" s="35">
        <f t="shared" ref="B22:K22" si="3">B11+B19+B20</f>
        <v>5030.03</v>
      </c>
      <c r="C22" s="35">
        <f t="shared" si="3"/>
        <v>4241.42</v>
      </c>
      <c r="D22" s="35">
        <f t="shared" si="3"/>
        <v>4392.8</v>
      </c>
      <c r="E22" s="35">
        <f t="shared" si="3"/>
        <v>3503.81</v>
      </c>
      <c r="F22" s="35">
        <f t="shared" si="3"/>
        <v>2824.46</v>
      </c>
      <c r="G22" s="35">
        <f t="shared" si="3"/>
        <v>1085.02</v>
      </c>
      <c r="H22" s="35">
        <f t="shared" si="3"/>
        <v>1067.6500000000001</v>
      </c>
      <c r="I22" s="35">
        <f t="shared" si="3"/>
        <v>857.05</v>
      </c>
      <c r="J22" s="35">
        <f t="shared" si="3"/>
        <v>548.71</v>
      </c>
      <c r="K22" s="35">
        <f t="shared" si="3"/>
        <v>61.89</v>
      </c>
    </row>
    <row r="23" spans="1:11" ht="15" x14ac:dyDescent="0.2">
      <c r="A23" s="1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2">
      <c r="A24" s="20" t="s">
        <v>21</v>
      </c>
      <c r="B24" s="23">
        <v>692.61</v>
      </c>
      <c r="C24" s="23">
        <v>2915.56</v>
      </c>
      <c r="D24" s="23">
        <v>1587.06</v>
      </c>
      <c r="E24" s="23">
        <v>748.93</v>
      </c>
      <c r="F24" s="23">
        <v>2186.83</v>
      </c>
      <c r="G24" s="23">
        <v>288.38</v>
      </c>
      <c r="H24" s="23">
        <v>21.58</v>
      </c>
      <c r="I24" s="23">
        <v>4.8899999999999997</v>
      </c>
      <c r="J24" s="23">
        <v>3.28</v>
      </c>
      <c r="K24" s="23">
        <v>3.39</v>
      </c>
    </row>
    <row r="25" spans="1:1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ht="15" x14ac:dyDescent="0.2">
      <c r="A26" s="13" t="s">
        <v>85</v>
      </c>
      <c r="B26" s="14" t="s">
        <v>1</v>
      </c>
      <c r="C26" s="14" t="s">
        <v>2</v>
      </c>
      <c r="D26" s="14" t="s">
        <v>3</v>
      </c>
      <c r="E26" s="14" t="s">
        <v>4</v>
      </c>
      <c r="F26" s="14" t="s">
        <v>5</v>
      </c>
      <c r="G26" s="14" t="s">
        <v>6</v>
      </c>
      <c r="H26" s="14" t="s">
        <v>7</v>
      </c>
      <c r="I26" s="14" t="s">
        <v>8</v>
      </c>
      <c r="J26" s="14" t="s">
        <v>9</v>
      </c>
      <c r="K26" s="14" t="s">
        <v>10</v>
      </c>
    </row>
    <row r="27" spans="1:11" x14ac:dyDescent="0.2">
      <c r="A27" s="15" t="s">
        <v>22</v>
      </c>
      <c r="B27" s="16">
        <v>371.4</v>
      </c>
      <c r="C27" s="16">
        <v>357.7</v>
      </c>
      <c r="D27" s="16">
        <v>284.87</v>
      </c>
      <c r="E27" s="16">
        <v>269.75</v>
      </c>
      <c r="F27" s="16">
        <v>213.14</v>
      </c>
      <c r="G27" s="16">
        <v>176.83</v>
      </c>
      <c r="H27" s="16">
        <v>159.77000000000001</v>
      </c>
      <c r="I27" s="16">
        <v>124.07</v>
      </c>
      <c r="J27" s="16">
        <v>97.73</v>
      </c>
      <c r="K27" s="16">
        <v>58.13</v>
      </c>
    </row>
    <row r="28" spans="1:11" x14ac:dyDescent="0.2">
      <c r="A28" s="20" t="s">
        <v>23</v>
      </c>
      <c r="B28" s="16">
        <v>229.64</v>
      </c>
      <c r="C28" s="16">
        <v>190.57</v>
      </c>
      <c r="D28" s="16">
        <v>311.67</v>
      </c>
      <c r="E28" s="16">
        <v>175.54</v>
      </c>
      <c r="F28" s="16">
        <v>41.15</v>
      </c>
      <c r="G28" s="16">
        <v>19.559999999999999</v>
      </c>
      <c r="H28" s="16">
        <v>32.14</v>
      </c>
      <c r="I28" s="16">
        <v>9.7899999999999991</v>
      </c>
      <c r="J28" s="16">
        <v>2.25</v>
      </c>
      <c r="K28" s="16">
        <v>2.91</v>
      </c>
    </row>
    <row r="29" spans="1:11" ht="15" x14ac:dyDescent="0.2">
      <c r="A29" s="15" t="s">
        <v>58</v>
      </c>
      <c r="B29" s="17">
        <f t="shared" ref="B29:K29" si="4">B27+B28</f>
        <v>601.04</v>
      </c>
      <c r="C29" s="17">
        <f t="shared" si="4"/>
        <v>548.27</v>
      </c>
      <c r="D29" s="17">
        <f t="shared" si="4"/>
        <v>596.54</v>
      </c>
      <c r="E29" s="17">
        <f t="shared" si="4"/>
        <v>445.28999999999996</v>
      </c>
      <c r="F29" s="17">
        <f t="shared" si="4"/>
        <v>254.29</v>
      </c>
      <c r="G29" s="17">
        <f t="shared" si="4"/>
        <v>196.39000000000001</v>
      </c>
      <c r="H29" s="17">
        <f t="shared" si="4"/>
        <v>191.91000000000003</v>
      </c>
      <c r="I29" s="17">
        <f t="shared" si="4"/>
        <v>133.85999999999999</v>
      </c>
      <c r="J29" s="17">
        <f t="shared" si="4"/>
        <v>99.98</v>
      </c>
      <c r="K29" s="17">
        <f t="shared" si="4"/>
        <v>61.040000000000006</v>
      </c>
    </row>
    <row r="30" spans="1:11" x14ac:dyDescent="0.2">
      <c r="A30" s="15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x14ac:dyDescent="0.2">
      <c r="A31" s="15" t="s">
        <v>51</v>
      </c>
      <c r="B31" s="23">
        <v>108.33</v>
      </c>
      <c r="C31" s="23">
        <v>101.36</v>
      </c>
      <c r="D31" s="23">
        <v>78.569999999999993</v>
      </c>
      <c r="E31" s="23">
        <v>70.930000000000007</v>
      </c>
      <c r="F31" s="23">
        <v>54.91</v>
      </c>
      <c r="G31" s="23">
        <v>52.64</v>
      </c>
      <c r="H31" s="23">
        <v>49.69</v>
      </c>
      <c r="I31" s="23">
        <v>48.38</v>
      </c>
      <c r="J31" s="23">
        <v>36.950000000000003</v>
      </c>
      <c r="K31" s="23">
        <v>21.57</v>
      </c>
    </row>
    <row r="32" spans="1:11" x14ac:dyDescent="0.2">
      <c r="A32" s="20" t="s">
        <v>25</v>
      </c>
      <c r="B32" s="23">
        <v>7.91</v>
      </c>
      <c r="C32" s="23">
        <v>7.13</v>
      </c>
      <c r="D32" s="23">
        <v>5.87</v>
      </c>
      <c r="E32" s="23">
        <v>5.52</v>
      </c>
      <c r="F32" s="23">
        <v>4.3499999999999996</v>
      </c>
      <c r="G32" s="23">
        <v>3.85</v>
      </c>
      <c r="H32" s="23">
        <v>3.57</v>
      </c>
      <c r="I32" s="23">
        <v>3.57</v>
      </c>
      <c r="J32" s="23">
        <v>2.91</v>
      </c>
      <c r="K32" s="23">
        <v>2.0499999999999998</v>
      </c>
    </row>
    <row r="33" spans="1:11" x14ac:dyDescent="0.2">
      <c r="A33" s="20" t="s">
        <v>26</v>
      </c>
      <c r="B33" s="23">
        <v>136.04</v>
      </c>
      <c r="C33" s="23">
        <v>101.33</v>
      </c>
      <c r="D33" s="23">
        <v>70.739999999999995</v>
      </c>
      <c r="E33" s="23">
        <v>58.35</v>
      </c>
      <c r="F33" s="23">
        <v>39.07</v>
      </c>
      <c r="G33" s="23">
        <v>34.950000000000003</v>
      </c>
      <c r="H33" s="23">
        <v>32.64</v>
      </c>
      <c r="I33" s="23">
        <v>26.38</v>
      </c>
      <c r="J33" s="23">
        <v>18.45</v>
      </c>
      <c r="K33" s="23">
        <v>12.47</v>
      </c>
    </row>
    <row r="34" spans="1:11" x14ac:dyDescent="0.2">
      <c r="A34" s="20" t="s">
        <v>27</v>
      </c>
      <c r="B34" s="23">
        <v>45.81</v>
      </c>
      <c r="C34" s="23">
        <v>34.93</v>
      </c>
      <c r="D34" s="23">
        <v>53.07</v>
      </c>
      <c r="E34" s="23">
        <v>42.96</v>
      </c>
      <c r="F34" s="23">
        <v>32.380000000000003</v>
      </c>
      <c r="G34" s="23">
        <v>29.61</v>
      </c>
      <c r="H34" s="23">
        <v>26.51</v>
      </c>
      <c r="I34" s="23">
        <v>21.76</v>
      </c>
      <c r="J34" s="23">
        <v>16.91</v>
      </c>
      <c r="K34" s="23">
        <v>9.2899999999999991</v>
      </c>
    </row>
    <row r="35" spans="1:11" x14ac:dyDescent="0.2">
      <c r="A35" s="20" t="s">
        <v>28</v>
      </c>
      <c r="B35" s="23">
        <v>141.55000000000001</v>
      </c>
      <c r="C35" s="23">
        <v>103.17</v>
      </c>
      <c r="D35" s="23">
        <v>64.540000000000006</v>
      </c>
      <c r="E35" s="23">
        <v>56.24</v>
      </c>
      <c r="F35" s="23">
        <v>51.97</v>
      </c>
      <c r="G35" s="23">
        <v>39.11</v>
      </c>
      <c r="H35" s="23">
        <v>31.71</v>
      </c>
      <c r="I35" s="23">
        <v>16.05</v>
      </c>
      <c r="J35" s="23">
        <v>12.71</v>
      </c>
      <c r="K35" s="23">
        <v>12.72</v>
      </c>
    </row>
    <row r="36" spans="1:11" x14ac:dyDescent="0.2">
      <c r="A36" s="20" t="s">
        <v>29</v>
      </c>
      <c r="B36" s="23">
        <v>12.19</v>
      </c>
      <c r="C36" s="23">
        <v>10.95</v>
      </c>
      <c r="D36" s="23">
        <v>7.32</v>
      </c>
      <c r="E36" s="23">
        <v>5.43</v>
      </c>
      <c r="F36" s="23">
        <v>8.4</v>
      </c>
      <c r="G36" s="23">
        <v>9.3800000000000008</v>
      </c>
      <c r="H36" s="23">
        <v>4.38</v>
      </c>
      <c r="I36" s="23">
        <v>5.87</v>
      </c>
      <c r="J36" s="23">
        <v>3.36</v>
      </c>
      <c r="K36" s="23">
        <v>0.68</v>
      </c>
    </row>
    <row r="37" spans="1:11" x14ac:dyDescent="0.2">
      <c r="A37" s="20" t="s">
        <v>32</v>
      </c>
      <c r="B37" s="23">
        <v>17</v>
      </c>
      <c r="C37" s="23">
        <v>23.47</v>
      </c>
      <c r="D37" s="23">
        <v>12.11</v>
      </c>
      <c r="E37" s="23">
        <v>10.4</v>
      </c>
      <c r="F37" s="23">
        <v>10.78</v>
      </c>
      <c r="G37" s="23">
        <v>11.54</v>
      </c>
      <c r="H37" s="23">
        <v>10.64</v>
      </c>
      <c r="I37" s="23">
        <v>10.57</v>
      </c>
      <c r="J37" s="23">
        <v>7.34</v>
      </c>
      <c r="K37" s="23">
        <v>6</v>
      </c>
    </row>
    <row r="38" spans="1:11" x14ac:dyDescent="0.2">
      <c r="A38" s="15" t="s">
        <v>30</v>
      </c>
      <c r="B38" s="23">
        <f t="shared" ref="B38:K38" si="5">SUM(B31:B37)</f>
        <v>468.83</v>
      </c>
      <c r="C38" s="23">
        <f t="shared" si="5"/>
        <v>382.34000000000003</v>
      </c>
      <c r="D38" s="23">
        <f t="shared" si="5"/>
        <v>292.22000000000003</v>
      </c>
      <c r="E38" s="23">
        <f t="shared" si="5"/>
        <v>249.83000000000004</v>
      </c>
      <c r="F38" s="23">
        <f t="shared" si="5"/>
        <v>201.86</v>
      </c>
      <c r="G38" s="23">
        <f t="shared" si="5"/>
        <v>181.07999999999998</v>
      </c>
      <c r="H38" s="23">
        <f t="shared" si="5"/>
        <v>159.13999999999999</v>
      </c>
      <c r="I38" s="23">
        <f t="shared" si="5"/>
        <v>132.58000000000001</v>
      </c>
      <c r="J38" s="23">
        <f t="shared" si="5"/>
        <v>98.63000000000001</v>
      </c>
      <c r="K38" s="23">
        <f t="shared" si="5"/>
        <v>64.78</v>
      </c>
    </row>
    <row r="39" spans="1:11" x14ac:dyDescent="0.2">
      <c r="A39" s="15" t="s">
        <v>48</v>
      </c>
      <c r="B39" s="23">
        <f t="shared" ref="B39:K39" si="6">B29-B38</f>
        <v>132.20999999999998</v>
      </c>
      <c r="C39" s="23">
        <f t="shared" si="6"/>
        <v>165.92999999999995</v>
      </c>
      <c r="D39" s="23">
        <f t="shared" si="6"/>
        <v>304.31999999999994</v>
      </c>
      <c r="E39" s="23">
        <f t="shared" si="6"/>
        <v>195.45999999999992</v>
      </c>
      <c r="F39" s="23">
        <f t="shared" si="6"/>
        <v>52.429999999999978</v>
      </c>
      <c r="G39" s="23">
        <f t="shared" si="6"/>
        <v>15.310000000000031</v>
      </c>
      <c r="H39" s="23">
        <f t="shared" si="6"/>
        <v>32.770000000000039</v>
      </c>
      <c r="I39" s="23">
        <f t="shared" si="6"/>
        <v>1.2799999999999727</v>
      </c>
      <c r="J39" s="23">
        <f t="shared" si="6"/>
        <v>1.3499999999999943</v>
      </c>
      <c r="K39" s="23">
        <f t="shared" si="6"/>
        <v>-3.7399999999999949</v>
      </c>
    </row>
    <row r="40" spans="1:11" x14ac:dyDescent="0.2">
      <c r="A40" s="20" t="s">
        <v>31</v>
      </c>
      <c r="B40" s="23">
        <v>90.78</v>
      </c>
      <c r="C40" s="23">
        <v>133.86000000000001</v>
      </c>
      <c r="D40" s="23">
        <v>102.93</v>
      </c>
      <c r="E40" s="23">
        <v>53.65</v>
      </c>
      <c r="F40" s="23">
        <v>22.28</v>
      </c>
      <c r="G40" s="23">
        <v>21.95</v>
      </c>
      <c r="H40" s="23">
        <v>29.62</v>
      </c>
      <c r="I40" s="23">
        <v>49.65</v>
      </c>
      <c r="J40" s="23">
        <v>29.08</v>
      </c>
      <c r="K40" s="23">
        <v>2.21</v>
      </c>
    </row>
    <row r="41" spans="1:11" x14ac:dyDescent="0.2">
      <c r="A41" s="15" t="s">
        <v>33</v>
      </c>
      <c r="B41" s="23">
        <f t="shared" ref="B41:K41" si="7">B39-B40</f>
        <v>41.429999999999978</v>
      </c>
      <c r="C41" s="23">
        <f t="shared" si="7"/>
        <v>32.069999999999936</v>
      </c>
      <c r="D41" s="23">
        <f t="shared" si="7"/>
        <v>201.38999999999993</v>
      </c>
      <c r="E41" s="23">
        <f t="shared" si="7"/>
        <v>141.80999999999992</v>
      </c>
      <c r="F41" s="23">
        <f t="shared" si="7"/>
        <v>30.149999999999977</v>
      </c>
      <c r="G41" s="23">
        <f t="shared" si="7"/>
        <v>-6.6399999999999686</v>
      </c>
      <c r="H41" s="23">
        <f t="shared" si="7"/>
        <v>3.1500000000000377</v>
      </c>
      <c r="I41" s="23">
        <f t="shared" si="7"/>
        <v>-48.370000000000026</v>
      </c>
      <c r="J41" s="23">
        <f t="shared" si="7"/>
        <v>-27.730000000000004</v>
      </c>
      <c r="K41" s="23">
        <f t="shared" si="7"/>
        <v>-5.9499999999999948</v>
      </c>
    </row>
    <row r="42" spans="1:11" x14ac:dyDescent="0.2">
      <c r="A42" s="15" t="s">
        <v>49</v>
      </c>
      <c r="B42" s="23">
        <v>17.439999999999998</v>
      </c>
      <c r="C42" s="23">
        <v>14.83</v>
      </c>
      <c r="D42" s="23">
        <v>0</v>
      </c>
      <c r="E42" s="23">
        <v>0</v>
      </c>
      <c r="F42" s="23">
        <v>0</v>
      </c>
      <c r="G42" s="23">
        <v>0.51</v>
      </c>
      <c r="H42" s="23">
        <v>0.53</v>
      </c>
      <c r="I42" s="23">
        <v>0.32</v>
      </c>
      <c r="J42" s="23">
        <v>0.22</v>
      </c>
      <c r="K42" s="23">
        <v>0</v>
      </c>
    </row>
    <row r="43" spans="1:11" x14ac:dyDescent="0.2">
      <c r="A43" s="15" t="s">
        <v>50</v>
      </c>
      <c r="B43" s="23">
        <f t="shared" ref="B43:K43" si="8">B41-B42</f>
        <v>23.989999999999981</v>
      </c>
      <c r="C43" s="23">
        <f t="shared" si="8"/>
        <v>17.239999999999938</v>
      </c>
      <c r="D43" s="23">
        <f t="shared" si="8"/>
        <v>201.38999999999993</v>
      </c>
      <c r="E43" s="23">
        <f t="shared" si="8"/>
        <v>141.80999999999992</v>
      </c>
      <c r="F43" s="23">
        <f t="shared" si="8"/>
        <v>30.149999999999977</v>
      </c>
      <c r="G43" s="23">
        <f t="shared" si="8"/>
        <v>-7.1499999999999684</v>
      </c>
      <c r="H43" s="23">
        <f t="shared" si="8"/>
        <v>2.6200000000000374</v>
      </c>
      <c r="I43" s="23">
        <f t="shared" si="8"/>
        <v>-48.690000000000026</v>
      </c>
      <c r="J43" s="23">
        <f t="shared" si="8"/>
        <v>-27.950000000000003</v>
      </c>
      <c r="K43" s="23">
        <f t="shared" si="8"/>
        <v>-5.9499999999999948</v>
      </c>
    </row>
    <row r="44" spans="1:11" x14ac:dyDescent="0.2">
      <c r="A44" s="15" t="s">
        <v>36</v>
      </c>
      <c r="B44" s="23">
        <v>0.52</v>
      </c>
      <c r="C44" s="23">
        <v>0.43</v>
      </c>
      <c r="D44" s="23">
        <v>4.97</v>
      </c>
      <c r="E44" s="23">
        <v>3.5</v>
      </c>
      <c r="F44" s="23">
        <v>0.95</v>
      </c>
      <c r="G44" s="23">
        <v>0</v>
      </c>
      <c r="H44" s="23">
        <v>0.12</v>
      </c>
      <c r="I44" s="23">
        <v>0</v>
      </c>
      <c r="J44" s="23">
        <v>0</v>
      </c>
      <c r="K44" s="23">
        <v>0</v>
      </c>
    </row>
    <row r="45" spans="1:11" x14ac:dyDescent="0.2">
      <c r="A45" s="15" t="s">
        <v>34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</row>
    <row r="46" spans="1:11" x14ac:dyDescent="0.2">
      <c r="A46" s="15" t="s">
        <v>35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</row>
    <row r="47" spans="1:1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 x14ac:dyDescent="0.2">
      <c r="A48" s="15" t="s">
        <v>37</v>
      </c>
      <c r="B48" s="16">
        <v>80.16</v>
      </c>
      <c r="C48" s="16">
        <v>78.989999999999995</v>
      </c>
      <c r="D48" s="16">
        <v>78.98</v>
      </c>
      <c r="E48" s="16">
        <v>74.42</v>
      </c>
      <c r="F48" s="16">
        <v>49.73</v>
      </c>
      <c r="G48" s="16">
        <v>34.770000000000003</v>
      </c>
      <c r="H48" s="16">
        <v>31.92</v>
      </c>
      <c r="I48" s="16">
        <v>23.06</v>
      </c>
      <c r="J48" s="16">
        <v>4.82</v>
      </c>
      <c r="K48" s="16">
        <v>3.19</v>
      </c>
    </row>
    <row r="49" spans="1:1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spans="1:11" ht="15" x14ac:dyDescent="0.2">
      <c r="A51" s="13" t="s">
        <v>85</v>
      </c>
      <c r="B51" s="14" t="s">
        <v>1</v>
      </c>
      <c r="C51" s="14" t="s">
        <v>2</v>
      </c>
      <c r="D51" s="14" t="s">
        <v>3</v>
      </c>
      <c r="E51" s="14" t="s">
        <v>4</v>
      </c>
      <c r="F51" s="14" t="s">
        <v>5</v>
      </c>
      <c r="G51" s="14" t="s">
        <v>6</v>
      </c>
      <c r="H51" s="14" t="s">
        <v>7</v>
      </c>
      <c r="I51" s="14" t="s">
        <v>8</v>
      </c>
      <c r="J51" s="14" t="s">
        <v>9</v>
      </c>
      <c r="K51" s="14" t="s">
        <v>10</v>
      </c>
    </row>
    <row r="52" spans="1:11" x14ac:dyDescent="0.2">
      <c r="A52" s="15" t="s">
        <v>38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 spans="1:11" ht="28.5" x14ac:dyDescent="0.2">
      <c r="A53" s="25" t="s">
        <v>39</v>
      </c>
      <c r="B53" s="16">
        <v>108.26</v>
      </c>
      <c r="C53" s="16">
        <v>13.6</v>
      </c>
      <c r="D53" s="16">
        <v>36.479999999999997</v>
      </c>
      <c r="E53" s="16">
        <v>4.1500000000000004</v>
      </c>
      <c r="F53" s="16">
        <v>46.87</v>
      </c>
      <c r="G53" s="23">
        <v>4.8800001144409197</v>
      </c>
      <c r="H53" s="23">
        <v>1.2200000286102299</v>
      </c>
      <c r="I53" s="23">
        <v>0.86000001430511497</v>
      </c>
      <c r="J53" s="23">
        <v>1.4800000190734901</v>
      </c>
      <c r="K53" s="23">
        <v>1.12000000476837</v>
      </c>
    </row>
    <row r="54" spans="1:11" x14ac:dyDescent="0.2">
      <c r="A54" s="27" t="s">
        <v>81</v>
      </c>
      <c r="B54" s="16">
        <v>-44.67</v>
      </c>
      <c r="C54" s="16">
        <v>1.45</v>
      </c>
      <c r="D54" s="16">
        <v>100.49</v>
      </c>
      <c r="E54" s="16">
        <v>-0.05</v>
      </c>
      <c r="F54" s="16">
        <v>15.86</v>
      </c>
      <c r="G54" s="23">
        <v>9.4300003051757795</v>
      </c>
      <c r="H54" s="23">
        <v>6.0199999809265101</v>
      </c>
      <c r="I54" s="23">
        <v>-9.6300001144409197</v>
      </c>
      <c r="J54" s="23">
        <v>-10.6400003433228</v>
      </c>
      <c r="K54" s="23">
        <v>-7.5</v>
      </c>
    </row>
    <row r="55" spans="1:11" x14ac:dyDescent="0.2">
      <c r="A55" s="27" t="s">
        <v>82</v>
      </c>
      <c r="B55" s="16">
        <v>-521.21</v>
      </c>
      <c r="C55" s="16">
        <v>312.26</v>
      </c>
      <c r="D55" s="16">
        <v>-722.86</v>
      </c>
      <c r="E55" s="16">
        <v>-436.24</v>
      </c>
      <c r="F55" s="16">
        <v>-1702.66</v>
      </c>
      <c r="G55" s="23">
        <v>-43.900001525878899</v>
      </c>
      <c r="H55" s="23">
        <v>-195.89999389648401</v>
      </c>
      <c r="I55" s="23">
        <v>-41.180000305175803</v>
      </c>
      <c r="J55" s="23">
        <v>-740.09002685546898</v>
      </c>
      <c r="K55" s="23">
        <v>-0.87000000476837203</v>
      </c>
    </row>
    <row r="56" spans="1:11" x14ac:dyDescent="0.2">
      <c r="A56" s="27" t="s">
        <v>83</v>
      </c>
      <c r="B56" s="16">
        <v>483.86</v>
      </c>
      <c r="C56" s="16">
        <v>-219.05</v>
      </c>
      <c r="D56" s="16">
        <v>599.49</v>
      </c>
      <c r="E56" s="16">
        <v>468.62</v>
      </c>
      <c r="F56" s="16">
        <v>1644.08</v>
      </c>
      <c r="G56" s="23">
        <v>76.459999084472699</v>
      </c>
      <c r="H56" s="23">
        <v>193.53999328613301</v>
      </c>
      <c r="I56" s="23">
        <v>51.169998168945298</v>
      </c>
      <c r="J56" s="23">
        <v>750.10998535156295</v>
      </c>
      <c r="K56" s="23">
        <v>8.7299995422363299</v>
      </c>
    </row>
    <row r="57" spans="1:11" x14ac:dyDescent="0.2">
      <c r="A57" s="25" t="s">
        <v>80</v>
      </c>
      <c r="B57" s="16">
        <v>-82.02</v>
      </c>
      <c r="C57" s="16">
        <v>94.66</v>
      </c>
      <c r="D57" s="16">
        <v>-22.88</v>
      </c>
      <c r="E57" s="16">
        <v>32.33</v>
      </c>
      <c r="F57" s="16">
        <v>-42.72</v>
      </c>
      <c r="G57" s="23">
        <v>41.990001678466797</v>
      </c>
      <c r="H57" s="23">
        <v>3.6600000858306898</v>
      </c>
      <c r="I57" s="23">
        <v>0.36000001430511502</v>
      </c>
      <c r="J57" s="23">
        <v>-0.62000000476837203</v>
      </c>
      <c r="K57" s="23">
        <v>0.36000001430511502</v>
      </c>
    </row>
    <row r="58" spans="1:11" x14ac:dyDescent="0.2">
      <c r="A58" s="25" t="s">
        <v>63</v>
      </c>
      <c r="B58" s="16">
        <v>26.24</v>
      </c>
      <c r="C58" s="16">
        <v>108.26</v>
      </c>
      <c r="D58" s="16">
        <v>13.6</v>
      </c>
      <c r="E58" s="16">
        <v>36.479999999999997</v>
      </c>
      <c r="F58" s="16">
        <v>4.1500000000000004</v>
      </c>
      <c r="G58" s="23">
        <v>46.869998931884801</v>
      </c>
      <c r="H58" s="23">
        <v>4.8800001144409197</v>
      </c>
      <c r="I58" s="23">
        <v>1.2200000286102299</v>
      </c>
      <c r="J58" s="23">
        <v>0.86000001430511497</v>
      </c>
      <c r="K58" s="23">
        <v>1.4800000190734901</v>
      </c>
    </row>
    <row r="61" spans="1:11" x14ac:dyDescent="0.2">
      <c r="A61" s="3" t="s">
        <v>187</v>
      </c>
      <c r="B61" s="11">
        <f>B17-B18</f>
        <v>4145.5199999999995</v>
      </c>
      <c r="C61" s="11">
        <f t="shared" ref="C61:J61" si="9">C17-C18</f>
        <v>3037.86</v>
      </c>
      <c r="D61" s="11">
        <f t="shared" si="9"/>
        <v>3739.66</v>
      </c>
      <c r="E61" s="11">
        <f t="shared" si="9"/>
        <v>3005.15</v>
      </c>
      <c r="F61" s="11">
        <f t="shared" si="9"/>
        <v>2750.62</v>
      </c>
      <c r="G61" s="11">
        <f t="shared" si="9"/>
        <v>1009.03</v>
      </c>
      <c r="H61" s="11">
        <f t="shared" si="9"/>
        <v>985.63000000000011</v>
      </c>
      <c r="I61" s="11">
        <f t="shared" si="9"/>
        <v>748.08999999999992</v>
      </c>
      <c r="J61" s="11">
        <f t="shared" si="9"/>
        <v>449.85</v>
      </c>
    </row>
    <row r="62" spans="1:11" x14ac:dyDescent="0.2">
      <c r="A62" s="3" t="s">
        <v>188</v>
      </c>
      <c r="B62" s="90">
        <v>3246.8</v>
      </c>
      <c r="C62" s="90">
        <v>2795.52</v>
      </c>
      <c r="D62" s="90">
        <v>2795.1</v>
      </c>
      <c r="E62" s="90">
        <v>2609.73</v>
      </c>
      <c r="F62" s="90">
        <v>1260.75</v>
      </c>
      <c r="G62" s="91">
        <v>561.36</v>
      </c>
      <c r="H62" s="91">
        <v>496.78</v>
      </c>
      <c r="I62" s="91">
        <v>235.99</v>
      </c>
      <c r="J62" s="91">
        <v>-88.01</v>
      </c>
    </row>
    <row r="63" spans="1:11" x14ac:dyDescent="0.2">
      <c r="A63" s="3" t="s">
        <v>189</v>
      </c>
      <c r="B63" s="11">
        <f>B39</f>
        <v>132.20999999999998</v>
      </c>
      <c r="C63" s="11">
        <f t="shared" ref="C63:J63" si="10">C39</f>
        <v>165.92999999999995</v>
      </c>
      <c r="D63" s="11">
        <f t="shared" si="10"/>
        <v>304.31999999999994</v>
      </c>
      <c r="E63" s="11">
        <f t="shared" si="10"/>
        <v>195.45999999999992</v>
      </c>
      <c r="F63" s="11">
        <f t="shared" si="10"/>
        <v>52.429999999999978</v>
      </c>
      <c r="G63" s="11">
        <f t="shared" si="10"/>
        <v>15.310000000000031</v>
      </c>
      <c r="H63" s="11">
        <f t="shared" si="10"/>
        <v>32.770000000000039</v>
      </c>
      <c r="I63" s="11">
        <f t="shared" si="10"/>
        <v>1.2799999999999727</v>
      </c>
      <c r="J63" s="11">
        <f t="shared" si="10"/>
        <v>1.3499999999999943</v>
      </c>
    </row>
    <row r="64" spans="1:11" x14ac:dyDescent="0.2">
      <c r="A64" s="3" t="s">
        <v>190</v>
      </c>
      <c r="B64" s="89">
        <f>B3</f>
        <v>3709.59</v>
      </c>
      <c r="C64" s="89">
        <f t="shared" ref="C64:J64" si="11">C3</f>
        <v>3205.05</v>
      </c>
      <c r="D64" s="89">
        <f t="shared" si="11"/>
        <v>3204.61</v>
      </c>
      <c r="E64" s="89">
        <f t="shared" si="11"/>
        <v>3019.25</v>
      </c>
      <c r="F64" s="89">
        <f t="shared" si="11"/>
        <v>1582.4</v>
      </c>
      <c r="G64" s="89">
        <f t="shared" si="11"/>
        <v>800.07</v>
      </c>
      <c r="H64" s="89">
        <f t="shared" si="11"/>
        <v>885.05</v>
      </c>
      <c r="I64" s="89">
        <f t="shared" si="11"/>
        <v>443.66</v>
      </c>
      <c r="J64" s="89">
        <f t="shared" si="11"/>
        <v>82.99</v>
      </c>
    </row>
    <row r="65" spans="1:12" x14ac:dyDescent="0.2">
      <c r="A65" s="3" t="s">
        <v>191</v>
      </c>
      <c r="B65" s="89">
        <f>B29</f>
        <v>601.04</v>
      </c>
      <c r="C65" s="89">
        <f t="shared" ref="C65:J65" si="12">C29</f>
        <v>548.27</v>
      </c>
      <c r="D65" s="89">
        <f t="shared" si="12"/>
        <v>596.54</v>
      </c>
      <c r="E65" s="89">
        <f t="shared" si="12"/>
        <v>445.28999999999996</v>
      </c>
      <c r="F65" s="89">
        <f t="shared" si="12"/>
        <v>254.29</v>
      </c>
      <c r="G65" s="89">
        <f t="shared" si="12"/>
        <v>196.39000000000001</v>
      </c>
      <c r="H65" s="89">
        <f t="shared" si="12"/>
        <v>191.91000000000003</v>
      </c>
      <c r="I65" s="89">
        <f t="shared" si="12"/>
        <v>133.85999999999999</v>
      </c>
      <c r="J65" s="89">
        <f t="shared" si="12"/>
        <v>99.98</v>
      </c>
    </row>
    <row r="66" spans="1:12" x14ac:dyDescent="0.2">
      <c r="A66" s="3" t="s">
        <v>192</v>
      </c>
      <c r="B66" s="11">
        <f>B22</f>
        <v>5030.03</v>
      </c>
      <c r="C66" s="11">
        <f t="shared" ref="C66:J66" si="13">C22</f>
        <v>4241.42</v>
      </c>
      <c r="D66" s="11">
        <f t="shared" si="13"/>
        <v>4392.8</v>
      </c>
      <c r="E66" s="11">
        <f t="shared" si="13"/>
        <v>3503.81</v>
      </c>
      <c r="F66" s="11">
        <f t="shared" si="13"/>
        <v>2824.46</v>
      </c>
      <c r="G66" s="11">
        <f t="shared" si="13"/>
        <v>1085.02</v>
      </c>
      <c r="H66" s="11">
        <f t="shared" si="13"/>
        <v>1067.6500000000001</v>
      </c>
      <c r="I66" s="11">
        <f t="shared" si="13"/>
        <v>857.05</v>
      </c>
      <c r="J66" s="11">
        <f t="shared" si="13"/>
        <v>548.71</v>
      </c>
    </row>
    <row r="67" spans="1:12" x14ac:dyDescent="0.2">
      <c r="A67" s="3" t="s">
        <v>193</v>
      </c>
      <c r="B67" s="89">
        <f>B4</f>
        <v>1279.1300000000001</v>
      </c>
      <c r="C67" s="89">
        <f t="shared" ref="C67:J67" si="14">C4</f>
        <v>1013.75</v>
      </c>
      <c r="D67" s="89">
        <f t="shared" si="14"/>
        <v>1107.1099999999999</v>
      </c>
      <c r="E67" s="89">
        <f t="shared" si="14"/>
        <v>449.29</v>
      </c>
      <c r="F67" s="89">
        <f t="shared" si="14"/>
        <v>1242.06</v>
      </c>
      <c r="G67" s="89">
        <f t="shared" si="14"/>
        <v>284.95</v>
      </c>
      <c r="H67" s="89">
        <f t="shared" si="14"/>
        <v>182.6</v>
      </c>
      <c r="I67" s="89">
        <f t="shared" si="14"/>
        <v>413.39</v>
      </c>
      <c r="J67" s="89">
        <f t="shared" si="14"/>
        <v>465.72</v>
      </c>
    </row>
    <row r="69" spans="1:12" x14ac:dyDescent="0.2">
      <c r="A69" s="3" t="s">
        <v>194</v>
      </c>
      <c r="B69" s="3">
        <f>B61/B66</f>
        <v>0.82415413029345741</v>
      </c>
      <c r="C69" s="3">
        <f t="shared" ref="C69:J69" si="15">C61/C66</f>
        <v>0.71623654342177856</v>
      </c>
      <c r="D69" s="3">
        <f t="shared" si="15"/>
        <v>0.85131578947368414</v>
      </c>
      <c r="E69" s="3">
        <f t="shared" si="15"/>
        <v>0.85768063907574899</v>
      </c>
      <c r="F69" s="3">
        <f t="shared" si="15"/>
        <v>0.97385694964701208</v>
      </c>
      <c r="G69" s="3">
        <f t="shared" si="15"/>
        <v>0.92996442461890105</v>
      </c>
      <c r="H69" s="3">
        <f t="shared" si="15"/>
        <v>0.9231770711375451</v>
      </c>
      <c r="I69" s="3">
        <f t="shared" si="15"/>
        <v>0.87286622717461049</v>
      </c>
      <c r="J69" s="3">
        <f t="shared" si="15"/>
        <v>0.81983196952853055</v>
      </c>
      <c r="L69" s="3">
        <v>1.2</v>
      </c>
    </row>
    <row r="70" spans="1:12" x14ac:dyDescent="0.2">
      <c r="A70" s="3" t="s">
        <v>195</v>
      </c>
      <c r="B70" s="3">
        <f>B62/B66</f>
        <v>0.64548322773422828</v>
      </c>
      <c r="C70" s="3">
        <f t="shared" ref="C70:J70" si="16">C62/C66</f>
        <v>0.65910001839006749</v>
      </c>
      <c r="D70" s="3">
        <f t="shared" si="16"/>
        <v>0.63629120378801673</v>
      </c>
      <c r="E70" s="3">
        <f t="shared" si="16"/>
        <v>0.74482634617744681</v>
      </c>
      <c r="F70" s="3">
        <f t="shared" si="16"/>
        <v>0.44636850937878392</v>
      </c>
      <c r="G70" s="3">
        <f t="shared" si="16"/>
        <v>0.51737295165066088</v>
      </c>
      <c r="H70" s="3">
        <f t="shared" si="16"/>
        <v>0.46530229944270118</v>
      </c>
      <c r="I70" s="3">
        <f t="shared" si="16"/>
        <v>0.27535149641211132</v>
      </c>
      <c r="J70" s="3">
        <f t="shared" si="16"/>
        <v>-0.16039437954475042</v>
      </c>
      <c r="L70" s="3">
        <v>1.4</v>
      </c>
    </row>
    <row r="71" spans="1:12" x14ac:dyDescent="0.2">
      <c r="A71" s="3" t="s">
        <v>196</v>
      </c>
      <c r="B71" s="3">
        <f>B63/B66</f>
        <v>2.6284137470353058E-2</v>
      </c>
      <c r="C71" s="3">
        <f t="shared" ref="C71:J71" si="17">C63/C66</f>
        <v>3.9121332006733581E-2</v>
      </c>
      <c r="D71" s="3">
        <f t="shared" si="17"/>
        <v>6.9276998725186653E-2</v>
      </c>
      <c r="E71" s="3">
        <f t="shared" si="17"/>
        <v>5.5784988341262776E-2</v>
      </c>
      <c r="F71" s="3">
        <f t="shared" si="17"/>
        <v>1.856284033054105E-2</v>
      </c>
      <c r="G71" s="3">
        <f t="shared" si="17"/>
        <v>1.4110338979926666E-2</v>
      </c>
      <c r="H71" s="3">
        <f t="shared" si="17"/>
        <v>3.0693579356530731E-2</v>
      </c>
      <c r="I71" s="3">
        <f t="shared" si="17"/>
        <v>1.4934951286389041E-3</v>
      </c>
      <c r="J71" s="3">
        <f t="shared" si="17"/>
        <v>2.4603160139235556E-3</v>
      </c>
      <c r="L71" s="3">
        <v>3.3</v>
      </c>
    </row>
    <row r="72" spans="1:12" x14ac:dyDescent="0.2">
      <c r="A72" s="3" t="s">
        <v>197</v>
      </c>
      <c r="B72" s="3">
        <f>B64/B67</f>
        <v>2.9000883412944733</v>
      </c>
      <c r="C72" s="3">
        <f t="shared" ref="C72:J72" si="18">C64/C67</f>
        <v>3.1615782983970409</v>
      </c>
      <c r="D72" s="3">
        <f t="shared" si="18"/>
        <v>2.8945723550505376</v>
      </c>
      <c r="E72" s="3">
        <f t="shared" si="18"/>
        <v>6.7200471855594381</v>
      </c>
      <c r="F72" s="3">
        <f t="shared" si="18"/>
        <v>1.2740125275751575</v>
      </c>
      <c r="G72" s="3">
        <f t="shared" si="18"/>
        <v>2.8077557466222145</v>
      </c>
      <c r="H72" s="3">
        <f t="shared" si="18"/>
        <v>4.8469331872946331</v>
      </c>
      <c r="I72" s="3">
        <f t="shared" si="18"/>
        <v>1.073223832216551</v>
      </c>
      <c r="J72" s="3">
        <f t="shared" si="18"/>
        <v>0.17819720003435538</v>
      </c>
      <c r="L72" s="3">
        <v>0.6</v>
      </c>
    </row>
    <row r="73" spans="1:12" x14ac:dyDescent="0.2">
      <c r="A73" s="3" t="s">
        <v>198</v>
      </c>
      <c r="B73" s="3">
        <f>B65/B66</f>
        <v>0.11949034101188263</v>
      </c>
      <c r="C73" s="3">
        <f t="shared" ref="C73:J73" si="19">C65/C66</f>
        <v>0.12926567045942161</v>
      </c>
      <c r="D73" s="3">
        <f t="shared" si="19"/>
        <v>0.13579949007466763</v>
      </c>
      <c r="E73" s="3">
        <f t="shared" si="19"/>
        <v>0.12708737060514125</v>
      </c>
      <c r="F73" s="3">
        <f t="shared" si="19"/>
        <v>9.0031368828023761E-2</v>
      </c>
      <c r="G73" s="3">
        <f t="shared" si="19"/>
        <v>0.18100127186595641</v>
      </c>
      <c r="H73" s="3">
        <f t="shared" si="19"/>
        <v>0.1797499180443029</v>
      </c>
      <c r="I73" s="3">
        <f t="shared" si="19"/>
        <v>0.15618692024969372</v>
      </c>
      <c r="J73" s="3">
        <f t="shared" si="19"/>
        <v>0.1822091815348727</v>
      </c>
      <c r="L73" s="3">
        <v>1</v>
      </c>
    </row>
    <row r="75" spans="1:12" x14ac:dyDescent="0.2">
      <c r="A75" s="3" t="s">
        <v>199</v>
      </c>
      <c r="B75" s="3">
        <f>(B69*$L$69)+(B70*$L$70)+(B71*$L$71)+(B72*$L$72)+(B73*$L$73)</f>
        <v>3.8389424746208003</v>
      </c>
      <c r="C75" s="3">
        <f t="shared" ref="C75:J75" si="20">(C69*$L$69)+(C70*$L$70)+(C71*$L$71)+(C72*$L$72)+(C73*$L$73)</f>
        <v>3.9375369229720953</v>
      </c>
      <c r="D75" s="3">
        <f t="shared" si="20"/>
        <v>4.0135436315697506</v>
      </c>
      <c r="E75" s="3">
        <f t="shared" si="20"/>
        <v>6.4151797950062956</v>
      </c>
      <c r="F75" s="3">
        <f t="shared" si="20"/>
        <v>2.7092405111706159</v>
      </c>
      <c r="G75" s="3">
        <f t="shared" si="20"/>
        <v>3.7524982803266496</v>
      </c>
      <c r="H75" s="3">
        <f t="shared" si="20"/>
        <v>4.9484343468824701</v>
      </c>
      <c r="I75" s="3">
        <f t="shared" si="20"/>
        <v>2.2379813210906212</v>
      </c>
      <c r="J75" s="3">
        <f t="shared" si="20"/>
        <v>1.0564927764730196</v>
      </c>
    </row>
  </sheetData>
  <hyperlinks>
    <hyperlink ref="A13" r:id="rId1" display="javascript:finsubdiv('invtotal','SOFTWARE','5400','Inventories++','CBS','PLUS','','')"/>
    <hyperlink ref="A14" r:id="rId2" display="javascript:finsubdiv('sdb','SOFTWARE','5400','Sundry+Debtors++','CBS','PLUS','','')"/>
    <hyperlink ref="A15" r:id="rId3" display="javascript:finsubdiv('cash','SOFTWARE','5400','Cash+and+Bank','CBS','PLUS','','')"/>
    <hyperlink ref="A16" r:id="rId4" display="javascript:finsubdiv('loans%2Ddtaxca','SOFTWARE','5400','Loans+and+Advances++','CBS','PLUS','','')"/>
    <hyperlink ref="A24" r:id="rId5" display="javascript:finsubdiv('conliab','SOFTWARE','5400','Contingent+Liabilities','CBS','PLUS','','')"/>
    <hyperlink ref="A28" r:id="rId6" display="javascript:finsubdiv('othinc','SOFTWARE','5400','Other+Income++','CPL','PLUS','','')"/>
    <hyperlink ref="A32" r:id="rId7" display="javascript:finsubdiv('omfgexp','SOFTWARE','5400','Operating+Expenses+','CPL','PLUS','','')"/>
    <hyperlink ref="A33" r:id="rId8" display="javascript:finsubdiv('emc','SOFTWARE','5400','Employee+Cost+','CPL','PLUS','','')"/>
    <hyperlink ref="A34" r:id="rId9" display="javascript:finsubdiv('pfc','SOFTWARE','5400','Power%2FElectricity+Charges+','CPL','PLUS','','')"/>
    <hyperlink ref="A35" r:id="rId10" display="javascript:finsubdiv('sac','SOFTWARE','5400','Selling+and+Administration+Exp%2E++','CPL','PLUS','','')"/>
    <hyperlink ref="A36" r:id="rId11" display="javascript:finsubdiv('othexp','SOFTWARE','5400','Miscellaneous+Expenses+','CPL','PLUS','','')"/>
    <hyperlink ref="A40" r:id="rId12" display="javascript:finsubdiv('int','SOFTWARE','5400','Interest++','CPL','PLUS','','')"/>
    <hyperlink ref="A37" r:id="rId13" display="javascript:finsubdiv('depn','SOFTWARE','5400','Depreciation','CPL','PLUS','','')"/>
    <hyperlink ref="A54" r:id="rId14" display="javascript:finsubdiv('ancffoa','5400','Net+Cash+from+Operating+Activities','CCF','PLUS','')"/>
    <hyperlink ref="A55" r:id="rId15" display="javascript:finsubdiv('bncuiia','5400','Net+Cash+Used+in+Investing+Activities','CCF','PLUS','')"/>
    <hyperlink ref="A56" r:id="rId16" display="javascript:finsubdiv('cncuifa','5400','Net+Cash+Used+in+Financing+Activities','CCF','PLUS','')"/>
  </hyperlinks>
  <pageMargins left="0.7" right="0.7" top="0.75" bottom="0.75" header="0.3" footer="0.3"/>
  <pageSetup paperSize="9" orientation="landscape" r:id="rId17"/>
  <rowBreaks count="1" manualBreakCount="1">
    <brk id="2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49" zoomScale="85" zoomScaleNormal="85" workbookViewId="0">
      <selection activeCell="I66" sqref="I66"/>
    </sheetView>
  </sheetViews>
  <sheetFormatPr defaultRowHeight="15" x14ac:dyDescent="0.2"/>
  <cols>
    <col min="1" max="1" width="56.28515625" style="46" customWidth="1"/>
    <col min="2" max="6" width="14.7109375" style="46" customWidth="1"/>
    <col min="7" max="11" width="14" style="46" customWidth="1"/>
    <col min="12" max="12" width="34.28515625" style="46" customWidth="1"/>
    <col min="13" max="16384" width="9.140625" style="46"/>
  </cols>
  <sheetData>
    <row r="1" spans="1:12" ht="15.75" x14ac:dyDescent="0.2">
      <c r="A1" s="39" t="s">
        <v>89</v>
      </c>
      <c r="B1" s="40">
        <v>2013</v>
      </c>
      <c r="C1" s="40">
        <v>2012</v>
      </c>
      <c r="D1" s="40">
        <v>2011</v>
      </c>
      <c r="E1" s="40">
        <v>2010</v>
      </c>
      <c r="F1" s="40">
        <v>2009</v>
      </c>
      <c r="G1" s="40">
        <v>2008</v>
      </c>
      <c r="H1" s="53" t="s">
        <v>100</v>
      </c>
      <c r="I1" s="40" t="s">
        <v>86</v>
      </c>
      <c r="J1" s="40" t="s">
        <v>87</v>
      </c>
      <c r="K1" s="40" t="s">
        <v>88</v>
      </c>
      <c r="L1" s="50"/>
    </row>
    <row r="2" spans="1:12" ht="15.75" x14ac:dyDescent="0.2">
      <c r="A2" s="41" t="s">
        <v>90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51"/>
    </row>
    <row r="3" spans="1:12" ht="15.75" x14ac:dyDescent="0.2">
      <c r="A3" s="41" t="s">
        <v>91</v>
      </c>
      <c r="B3" s="43">
        <v>15661.93</v>
      </c>
      <c r="C3" s="43">
        <v>11659.07</v>
      </c>
      <c r="D3" s="43">
        <v>9033.16</v>
      </c>
      <c r="E3" s="43">
        <v>6836.97</v>
      </c>
      <c r="F3" s="43">
        <v>5476.92</v>
      </c>
      <c r="G3" s="43">
        <v>3252.52</v>
      </c>
      <c r="H3" s="43">
        <v>2241.9</v>
      </c>
      <c r="I3" s="43">
        <v>1304.71</v>
      </c>
      <c r="J3" s="43">
        <v>1052.8499999999999</v>
      </c>
      <c r="K3" s="43">
        <v>730.41</v>
      </c>
      <c r="L3" s="51"/>
    </row>
    <row r="4" spans="1:12" ht="15.75" x14ac:dyDescent="0.2">
      <c r="A4" s="41" t="s">
        <v>92</v>
      </c>
      <c r="B4" s="43">
        <v>0.26</v>
      </c>
      <c r="C4" s="43">
        <v>1.04</v>
      </c>
      <c r="D4" s="43">
        <v>2.31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51"/>
    </row>
    <row r="5" spans="1:12" x14ac:dyDescent="0.2">
      <c r="A5" s="41" t="s">
        <v>11</v>
      </c>
      <c r="B5" s="44">
        <v>1158.28</v>
      </c>
      <c r="C5" s="44">
        <v>1154.32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51"/>
    </row>
    <row r="6" spans="1:12" x14ac:dyDescent="0.2">
      <c r="A6" s="41"/>
      <c r="B6" s="44"/>
      <c r="C6" s="44"/>
      <c r="D6" s="44"/>
      <c r="E6" s="44"/>
      <c r="F6" s="44"/>
      <c r="G6" s="44"/>
      <c r="H6" s="44"/>
      <c r="I6" s="44"/>
      <c r="J6" s="44"/>
      <c r="K6" s="44"/>
      <c r="L6" s="51"/>
    </row>
    <row r="7" spans="1:12" ht="15.75" x14ac:dyDescent="0.2">
      <c r="A7" s="41" t="s">
        <v>93</v>
      </c>
      <c r="B7" s="43">
        <f>B3+B4+B5+B6</f>
        <v>16820.47</v>
      </c>
      <c r="C7" s="43">
        <f t="shared" ref="C7:K7" si="0">C3+C4+C5+C6</f>
        <v>12814.43</v>
      </c>
      <c r="D7" s="43">
        <f t="shared" si="0"/>
        <v>9035.4699999999993</v>
      </c>
      <c r="E7" s="43">
        <f t="shared" si="0"/>
        <v>6836.97</v>
      </c>
      <c r="F7" s="43">
        <f t="shared" si="0"/>
        <v>5476.92</v>
      </c>
      <c r="G7" s="43">
        <f t="shared" si="0"/>
        <v>3252.52</v>
      </c>
      <c r="H7" s="43">
        <f t="shared" si="0"/>
        <v>2241.9</v>
      </c>
      <c r="I7" s="43">
        <f t="shared" si="0"/>
        <v>1304.71</v>
      </c>
      <c r="J7" s="43">
        <f t="shared" si="0"/>
        <v>1052.8499999999999</v>
      </c>
      <c r="K7" s="43">
        <f t="shared" si="0"/>
        <v>730.41</v>
      </c>
      <c r="L7" s="51"/>
    </row>
    <row r="8" spans="1:12" x14ac:dyDescent="0.2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30"/>
    </row>
    <row r="9" spans="1:12" x14ac:dyDescent="0.2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2"/>
    </row>
    <row r="10" spans="1:12" ht="15.75" x14ac:dyDescent="0.2">
      <c r="A10" s="41" t="s">
        <v>94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51"/>
    </row>
    <row r="11" spans="1:12" x14ac:dyDescent="0.2">
      <c r="A11" s="45" t="s">
        <v>46</v>
      </c>
      <c r="B11" s="44">
        <v>2972.94</v>
      </c>
      <c r="C11" s="44">
        <v>2543.4899999999998</v>
      </c>
      <c r="D11" s="44">
        <v>2420.75</v>
      </c>
      <c r="E11" s="44">
        <v>1877.87</v>
      </c>
      <c r="F11" s="44">
        <v>1866.2199999999998</v>
      </c>
      <c r="G11" s="44">
        <v>1549.12</v>
      </c>
      <c r="H11" s="44">
        <v>1001.27</v>
      </c>
      <c r="I11" s="44">
        <v>646.66999999999996</v>
      </c>
      <c r="J11" s="44">
        <v>395.42</v>
      </c>
      <c r="K11" s="44">
        <v>254.58</v>
      </c>
      <c r="L11" s="51"/>
    </row>
    <row r="12" spans="1:12" x14ac:dyDescent="0.2">
      <c r="A12" s="25" t="s">
        <v>64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51"/>
    </row>
    <row r="13" spans="1:12" x14ac:dyDescent="0.2">
      <c r="A13" s="45" t="s">
        <v>13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52"/>
    </row>
    <row r="14" spans="1:12" x14ac:dyDescent="0.2">
      <c r="A14" s="45" t="s">
        <v>14</v>
      </c>
      <c r="B14" s="44">
        <v>8003.15</v>
      </c>
      <c r="C14" s="44">
        <v>6368.69</v>
      </c>
      <c r="D14" s="44">
        <v>3880.55</v>
      </c>
      <c r="E14" s="44">
        <v>1397.55</v>
      </c>
      <c r="F14" s="44">
        <v>1109.57</v>
      </c>
      <c r="G14" s="44">
        <v>1084.57</v>
      </c>
      <c r="H14" s="44">
        <v>743.23</v>
      </c>
      <c r="I14" s="44">
        <v>427.91</v>
      </c>
      <c r="J14" s="44">
        <v>274.35000000000002</v>
      </c>
      <c r="K14" s="44">
        <v>285.63</v>
      </c>
      <c r="L14" s="52"/>
    </row>
    <row r="15" spans="1:12" x14ac:dyDescent="0.2">
      <c r="A15" s="45" t="s">
        <v>47</v>
      </c>
      <c r="B15" s="44">
        <v>2959.55</v>
      </c>
      <c r="C15" s="44">
        <v>1925.06</v>
      </c>
      <c r="D15" s="44">
        <v>1788.31</v>
      </c>
      <c r="E15" s="44">
        <v>2635.95</v>
      </c>
      <c r="F15" s="44">
        <v>2009.02</v>
      </c>
      <c r="G15" s="44">
        <v>732.92000000000007</v>
      </c>
      <c r="H15" s="44">
        <v>712.49</v>
      </c>
      <c r="I15" s="44">
        <v>445.83</v>
      </c>
      <c r="J15" s="44">
        <v>511.21</v>
      </c>
      <c r="K15" s="44">
        <v>267.43</v>
      </c>
      <c r="L15" s="52"/>
    </row>
    <row r="16" spans="1:12" x14ac:dyDescent="0.2">
      <c r="A16" s="45" t="s">
        <v>15</v>
      </c>
      <c r="B16" s="44">
        <v>1908.23</v>
      </c>
      <c r="C16" s="44">
        <v>1881.15</v>
      </c>
      <c r="D16" s="44">
        <v>2038.33</v>
      </c>
      <c r="E16" s="44">
        <v>1703.28</v>
      </c>
      <c r="F16" s="44">
        <v>1092.81</v>
      </c>
      <c r="G16" s="44">
        <v>303.95</v>
      </c>
      <c r="H16" s="44">
        <v>333.4</v>
      </c>
      <c r="I16" s="44">
        <v>100.48</v>
      </c>
      <c r="J16" s="44">
        <v>113.14</v>
      </c>
      <c r="K16" s="44">
        <v>38.450000000000003</v>
      </c>
      <c r="L16" s="52"/>
    </row>
    <row r="17" spans="1:12" x14ac:dyDescent="0.2">
      <c r="A17" s="45" t="s">
        <v>97</v>
      </c>
      <c r="B17" s="44">
        <f>SUM(B13:B16)</f>
        <v>12870.93</v>
      </c>
      <c r="C17" s="44">
        <f t="shared" ref="C17:K17" si="1">SUM(C13:C16)</f>
        <v>10174.9</v>
      </c>
      <c r="D17" s="44">
        <f t="shared" si="1"/>
        <v>7707.1900000000005</v>
      </c>
      <c r="E17" s="44">
        <f t="shared" si="1"/>
        <v>5736.78</v>
      </c>
      <c r="F17" s="44">
        <f t="shared" si="1"/>
        <v>4211.3999999999996</v>
      </c>
      <c r="G17" s="44">
        <f t="shared" si="1"/>
        <v>2121.44</v>
      </c>
      <c r="H17" s="44">
        <f t="shared" si="1"/>
        <v>1789.12</v>
      </c>
      <c r="I17" s="44">
        <f t="shared" si="1"/>
        <v>974.22</v>
      </c>
      <c r="J17" s="44">
        <f t="shared" si="1"/>
        <v>898.69999999999993</v>
      </c>
      <c r="K17" s="44">
        <f t="shared" si="1"/>
        <v>591.51</v>
      </c>
      <c r="L17" s="51"/>
    </row>
    <row r="18" spans="1:12" x14ac:dyDescent="0.2">
      <c r="A18" s="41" t="s">
        <v>96</v>
      </c>
      <c r="B18" s="44">
        <v>2025.98</v>
      </c>
      <c r="C18" s="44">
        <v>1716.88</v>
      </c>
      <c r="D18" s="44">
        <v>1166.3399999999999</v>
      </c>
      <c r="E18" s="44">
        <v>818.22</v>
      </c>
      <c r="F18" s="44">
        <v>624.53</v>
      </c>
      <c r="G18" s="44">
        <v>421.66</v>
      </c>
      <c r="H18" s="44">
        <v>553.70000000000005</v>
      </c>
      <c r="I18" s="44">
        <v>322.17</v>
      </c>
      <c r="J18" s="44">
        <v>245.8</v>
      </c>
      <c r="K18" s="44">
        <v>120.13</v>
      </c>
      <c r="L18" s="51"/>
    </row>
    <row r="19" spans="1:12" x14ac:dyDescent="0.2">
      <c r="A19" s="41" t="s">
        <v>18</v>
      </c>
      <c r="B19" s="44">
        <f>B17-B18</f>
        <v>10844.95</v>
      </c>
      <c r="C19" s="44">
        <f t="shared" ref="C19:K19" si="2">C17-C18</f>
        <v>8458.02</v>
      </c>
      <c r="D19" s="44">
        <f t="shared" si="2"/>
        <v>6540.85</v>
      </c>
      <c r="E19" s="44">
        <f t="shared" si="2"/>
        <v>4918.5599999999995</v>
      </c>
      <c r="F19" s="44">
        <f t="shared" si="2"/>
        <v>3586.87</v>
      </c>
      <c r="G19" s="44">
        <f t="shared" si="2"/>
        <v>1699.78</v>
      </c>
      <c r="H19" s="44">
        <f t="shared" si="2"/>
        <v>1235.4199999999998</v>
      </c>
      <c r="I19" s="44">
        <f t="shared" si="2"/>
        <v>652.04999999999995</v>
      </c>
      <c r="J19" s="44">
        <f t="shared" si="2"/>
        <v>652.89999999999986</v>
      </c>
      <c r="K19" s="44">
        <f t="shared" si="2"/>
        <v>471.38</v>
      </c>
      <c r="L19" s="51"/>
    </row>
    <row r="20" spans="1:12" x14ac:dyDescent="0.2">
      <c r="A20" s="41" t="s">
        <v>20</v>
      </c>
      <c r="B20" s="44">
        <v>2784.62</v>
      </c>
      <c r="C20" s="44">
        <v>1633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51"/>
    </row>
    <row r="21" spans="1:12" x14ac:dyDescent="0.2">
      <c r="A21" s="41" t="s">
        <v>98</v>
      </c>
      <c r="B21" s="44">
        <v>217.96</v>
      </c>
      <c r="C21" s="44">
        <v>179.92</v>
      </c>
      <c r="D21" s="44">
        <v>73.87</v>
      </c>
      <c r="E21" s="44">
        <v>40.54</v>
      </c>
      <c r="F21" s="44">
        <v>23.83</v>
      </c>
      <c r="G21" s="44">
        <v>3.62</v>
      </c>
      <c r="H21" s="44">
        <v>5.21</v>
      </c>
      <c r="I21" s="44">
        <v>5.99</v>
      </c>
      <c r="J21" s="44">
        <v>4.53</v>
      </c>
      <c r="K21" s="44">
        <v>4.45</v>
      </c>
      <c r="L21" s="51"/>
    </row>
    <row r="22" spans="1:12" ht="15.75" x14ac:dyDescent="0.2">
      <c r="A22" s="41" t="s">
        <v>95</v>
      </c>
      <c r="B22" s="43">
        <f>B11+B19+B20+B21</f>
        <v>16820.47</v>
      </c>
      <c r="C22" s="43">
        <f t="shared" ref="C22:K22" si="3">C11+C19+C20+C21</f>
        <v>12814.43</v>
      </c>
      <c r="D22" s="43">
        <f t="shared" si="3"/>
        <v>9035.4700000000012</v>
      </c>
      <c r="E22" s="43">
        <f t="shared" si="3"/>
        <v>6836.9699999999993</v>
      </c>
      <c r="F22" s="43">
        <f t="shared" si="3"/>
        <v>5476.92</v>
      </c>
      <c r="G22" s="43">
        <f t="shared" si="3"/>
        <v>3252.5199999999995</v>
      </c>
      <c r="H22" s="43">
        <f t="shared" si="3"/>
        <v>2241.8999999999996</v>
      </c>
      <c r="I22" s="43">
        <f t="shared" si="3"/>
        <v>1304.7099999999998</v>
      </c>
      <c r="J22" s="43">
        <f t="shared" si="3"/>
        <v>1052.8499999999999</v>
      </c>
      <c r="K22" s="43">
        <f t="shared" si="3"/>
        <v>730.41000000000008</v>
      </c>
      <c r="L22" s="47"/>
    </row>
    <row r="23" spans="1:12" x14ac:dyDescent="0.2">
      <c r="A23" s="45" t="s">
        <v>21</v>
      </c>
      <c r="B23" s="44">
        <v>461.81</v>
      </c>
      <c r="C23" s="44">
        <v>276.58999999999997</v>
      </c>
      <c r="D23" s="44">
        <v>73.47</v>
      </c>
      <c r="E23" s="44">
        <v>0</v>
      </c>
      <c r="F23" s="44">
        <v>43.18</v>
      </c>
      <c r="G23" s="44">
        <v>28.99</v>
      </c>
      <c r="H23" s="44">
        <v>26.73</v>
      </c>
      <c r="I23" s="44">
        <v>18.23</v>
      </c>
      <c r="J23" s="44">
        <v>9.09</v>
      </c>
      <c r="K23" s="44">
        <v>5.94</v>
      </c>
      <c r="L23" s="48"/>
    </row>
    <row r="24" spans="1:12" x14ac:dyDescent="0.2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 spans="1:12" ht="15.75" x14ac:dyDescent="0.2">
      <c r="A25" s="39" t="s">
        <v>89</v>
      </c>
      <c r="B25" s="40">
        <v>2013</v>
      </c>
      <c r="C25" s="40">
        <v>2012</v>
      </c>
      <c r="D25" s="40">
        <v>2011</v>
      </c>
      <c r="E25" s="40">
        <v>2010</v>
      </c>
      <c r="F25" s="40">
        <v>2009</v>
      </c>
      <c r="G25" s="40">
        <v>2008</v>
      </c>
      <c r="H25" s="53" t="s">
        <v>100</v>
      </c>
      <c r="I25" s="40" t="s">
        <v>86</v>
      </c>
      <c r="J25" s="40" t="s">
        <v>87</v>
      </c>
      <c r="K25" s="40" t="s">
        <v>88</v>
      </c>
      <c r="L25" s="50"/>
    </row>
    <row r="26" spans="1:12" x14ac:dyDescent="0.2">
      <c r="A26" s="41" t="s">
        <v>22</v>
      </c>
      <c r="B26" s="55">
        <v>16257.6</v>
      </c>
      <c r="C26" s="55">
        <v>13301</v>
      </c>
      <c r="D26" s="55">
        <v>9119.07</v>
      </c>
      <c r="E26" s="55">
        <v>6230.25</v>
      </c>
      <c r="F26" s="55">
        <v>5307.48</v>
      </c>
      <c r="G26" s="55">
        <v>3820.3</v>
      </c>
      <c r="H26" s="55">
        <v>3267</v>
      </c>
      <c r="I26" s="55">
        <v>1540.53</v>
      </c>
      <c r="J26" s="55">
        <v>1020.19</v>
      </c>
      <c r="K26" s="55">
        <v>621.78</v>
      </c>
      <c r="L26" s="51"/>
    </row>
    <row r="27" spans="1:12" x14ac:dyDescent="0.2">
      <c r="A27" s="45" t="s">
        <v>23</v>
      </c>
      <c r="B27" s="55">
        <v>0</v>
      </c>
      <c r="C27" s="55">
        <v>0</v>
      </c>
      <c r="D27" s="55">
        <v>0</v>
      </c>
      <c r="E27" s="55">
        <v>162.07</v>
      </c>
      <c r="F27" s="55">
        <v>391.84</v>
      </c>
      <c r="G27" s="55">
        <v>0</v>
      </c>
      <c r="H27" s="55">
        <v>0</v>
      </c>
      <c r="I27" s="55">
        <v>36.200000000000003</v>
      </c>
      <c r="J27" s="55">
        <v>11.16</v>
      </c>
      <c r="K27" s="55">
        <v>2.12</v>
      </c>
      <c r="L27" s="52"/>
    </row>
    <row r="28" spans="1:12" ht="15.75" x14ac:dyDescent="0.2">
      <c r="A28" s="41" t="s">
        <v>99</v>
      </c>
      <c r="B28" s="56">
        <v>16257.6</v>
      </c>
      <c r="C28" s="56">
        <v>13301</v>
      </c>
      <c r="D28" s="56">
        <v>9119.07</v>
      </c>
      <c r="E28" s="56">
        <v>6392.32</v>
      </c>
      <c r="F28" s="56">
        <v>5699.32</v>
      </c>
      <c r="G28" s="56">
        <v>3820.3</v>
      </c>
      <c r="H28" s="56">
        <v>3267</v>
      </c>
      <c r="I28" s="56">
        <v>1576.73</v>
      </c>
      <c r="J28" s="56">
        <v>1031.3499999999999</v>
      </c>
      <c r="K28" s="56">
        <v>623.9</v>
      </c>
      <c r="L28" s="51"/>
    </row>
    <row r="29" spans="1:12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1"/>
    </row>
    <row r="30" spans="1:12" x14ac:dyDescent="0.2">
      <c r="A30" s="41" t="s">
        <v>24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1"/>
    </row>
    <row r="31" spans="1:12" x14ac:dyDescent="0.2">
      <c r="A31" s="45" t="s">
        <v>25</v>
      </c>
      <c r="B31" s="55">
        <v>0</v>
      </c>
      <c r="C31" s="55">
        <v>0</v>
      </c>
      <c r="D31" s="55">
        <v>0</v>
      </c>
      <c r="E31" s="55">
        <v>216.25</v>
      </c>
      <c r="F31" s="55">
        <v>180.7</v>
      </c>
      <c r="G31" s="55">
        <v>0</v>
      </c>
      <c r="H31" s="55">
        <v>0</v>
      </c>
      <c r="I31" s="55">
        <v>35.340000000000003</v>
      </c>
      <c r="J31" s="55">
        <v>22.27</v>
      </c>
      <c r="K31" s="55">
        <v>14.86</v>
      </c>
      <c r="L31" s="52"/>
    </row>
    <row r="32" spans="1:12" x14ac:dyDescent="0.2">
      <c r="A32" s="45" t="s">
        <v>26</v>
      </c>
      <c r="B32" s="55">
        <v>0</v>
      </c>
      <c r="C32" s="55">
        <v>0</v>
      </c>
      <c r="D32" s="55">
        <v>0</v>
      </c>
      <c r="E32" s="55">
        <v>3745.69</v>
      </c>
      <c r="F32" s="55">
        <v>2241.5300000000002</v>
      </c>
      <c r="G32" s="55">
        <v>0</v>
      </c>
      <c r="H32" s="55">
        <v>0</v>
      </c>
      <c r="I32" s="55">
        <v>670.02</v>
      </c>
      <c r="J32" s="55">
        <v>427.37</v>
      </c>
      <c r="K32" s="55">
        <v>238.87</v>
      </c>
      <c r="L32" s="52"/>
    </row>
    <row r="33" spans="1:12" x14ac:dyDescent="0.2">
      <c r="A33" s="45" t="s">
        <v>27</v>
      </c>
      <c r="B33" s="55">
        <v>0</v>
      </c>
      <c r="C33" s="55">
        <v>0</v>
      </c>
      <c r="D33" s="55">
        <v>0</v>
      </c>
      <c r="E33" s="55">
        <v>106.63</v>
      </c>
      <c r="F33" s="55">
        <v>101.36</v>
      </c>
      <c r="G33" s="55">
        <v>0</v>
      </c>
      <c r="H33" s="55">
        <v>0</v>
      </c>
      <c r="I33" s="55">
        <v>28.45</v>
      </c>
      <c r="J33" s="55">
        <v>18.57</v>
      </c>
      <c r="K33" s="55">
        <v>11.87</v>
      </c>
      <c r="L33" s="52"/>
    </row>
    <row r="34" spans="1:12" x14ac:dyDescent="0.2">
      <c r="A34" s="45" t="s">
        <v>28</v>
      </c>
      <c r="B34" s="55">
        <v>0</v>
      </c>
      <c r="C34" s="55">
        <v>0</v>
      </c>
      <c r="D34" s="55">
        <v>0</v>
      </c>
      <c r="E34" s="55">
        <v>565.22</v>
      </c>
      <c r="F34" s="55">
        <v>584.73</v>
      </c>
      <c r="G34" s="55">
        <v>2.3199999999999998</v>
      </c>
      <c r="H34" s="55">
        <v>2.62</v>
      </c>
      <c r="I34" s="55">
        <v>190.82</v>
      </c>
      <c r="J34" s="55">
        <v>126.27</v>
      </c>
      <c r="K34" s="55">
        <v>76.22</v>
      </c>
      <c r="L34" s="52"/>
    </row>
    <row r="35" spans="1:12" x14ac:dyDescent="0.2">
      <c r="A35" s="45" t="s">
        <v>29</v>
      </c>
      <c r="B35" s="55">
        <v>10960.65</v>
      </c>
      <c r="C35" s="55">
        <v>10055.27</v>
      </c>
      <c r="D35" s="55">
        <v>6473.58</v>
      </c>
      <c r="E35" s="55">
        <v>5.55</v>
      </c>
      <c r="F35" s="55">
        <v>4.0599999999999996</v>
      </c>
      <c r="G35" s="55">
        <v>2563.7800000000002</v>
      </c>
      <c r="H35" s="55">
        <v>2048.98</v>
      </c>
      <c r="I35" s="55">
        <v>11.7</v>
      </c>
      <c r="J35" s="55">
        <v>21.87</v>
      </c>
      <c r="K35" s="55">
        <v>16.5</v>
      </c>
      <c r="L35" s="52"/>
    </row>
    <row r="36" spans="1:12" x14ac:dyDescent="0.2">
      <c r="A36" s="45" t="s">
        <v>32</v>
      </c>
      <c r="B36" s="55">
        <v>558.32000000000005</v>
      </c>
      <c r="C36" s="55">
        <v>451.33</v>
      </c>
      <c r="D36" s="55">
        <v>372.3</v>
      </c>
      <c r="E36" s="55">
        <v>314.87</v>
      </c>
      <c r="F36" s="55">
        <v>263.3</v>
      </c>
      <c r="G36" s="55">
        <v>234.6</v>
      </c>
      <c r="H36" s="55">
        <v>216.3</v>
      </c>
      <c r="I36" s="55">
        <v>87.59</v>
      </c>
      <c r="J36" s="55">
        <v>59.44</v>
      </c>
      <c r="K36" s="55">
        <v>44.38</v>
      </c>
      <c r="L36" s="52"/>
    </row>
    <row r="37" spans="1:12" x14ac:dyDescent="0.2">
      <c r="A37" s="41" t="s">
        <v>30</v>
      </c>
      <c r="B37" s="55">
        <f>SUM(B30:B36)</f>
        <v>11518.97</v>
      </c>
      <c r="C37" s="55">
        <f t="shared" ref="C37:K37" si="4">SUM(C30:C36)</f>
        <v>10506.6</v>
      </c>
      <c r="D37" s="55">
        <f t="shared" si="4"/>
        <v>6845.88</v>
      </c>
      <c r="E37" s="55">
        <f t="shared" si="4"/>
        <v>4954.21</v>
      </c>
      <c r="F37" s="55">
        <f t="shared" si="4"/>
        <v>3375.6800000000003</v>
      </c>
      <c r="G37" s="55">
        <f t="shared" si="4"/>
        <v>2800.7000000000003</v>
      </c>
      <c r="H37" s="55">
        <f t="shared" si="4"/>
        <v>2267.9</v>
      </c>
      <c r="I37" s="55">
        <f t="shared" si="4"/>
        <v>1023.9200000000002</v>
      </c>
      <c r="J37" s="55">
        <f t="shared" si="4"/>
        <v>675.79</v>
      </c>
      <c r="K37" s="55">
        <f t="shared" si="4"/>
        <v>402.70000000000005</v>
      </c>
      <c r="L37" s="51"/>
    </row>
    <row r="38" spans="1:12" x14ac:dyDescent="0.2">
      <c r="A38" s="25" t="s">
        <v>48</v>
      </c>
      <c r="B38" s="55">
        <f>B28-B37</f>
        <v>4738.630000000001</v>
      </c>
      <c r="C38" s="55">
        <f t="shared" ref="C38:K38" si="5">C28-C37</f>
        <v>2794.3999999999996</v>
      </c>
      <c r="D38" s="55">
        <f t="shared" si="5"/>
        <v>2273.1899999999996</v>
      </c>
      <c r="E38" s="55">
        <f t="shared" si="5"/>
        <v>1438.1099999999997</v>
      </c>
      <c r="F38" s="55">
        <f t="shared" si="5"/>
        <v>2323.6399999999994</v>
      </c>
      <c r="G38" s="55">
        <f t="shared" si="5"/>
        <v>1019.5999999999999</v>
      </c>
      <c r="H38" s="55">
        <f t="shared" si="5"/>
        <v>999.09999999999991</v>
      </c>
      <c r="I38" s="55">
        <f t="shared" si="5"/>
        <v>552.80999999999983</v>
      </c>
      <c r="J38" s="55">
        <f t="shared" si="5"/>
        <v>355.55999999999995</v>
      </c>
      <c r="K38" s="55">
        <f t="shared" si="5"/>
        <v>221.19999999999993</v>
      </c>
      <c r="L38" s="51"/>
    </row>
    <row r="39" spans="1:12" x14ac:dyDescent="0.2">
      <c r="A39" s="45" t="s">
        <v>31</v>
      </c>
      <c r="B39" s="55">
        <v>0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2"/>
    </row>
    <row r="40" spans="1:12" x14ac:dyDescent="0.2">
      <c r="A40" s="25" t="s">
        <v>33</v>
      </c>
      <c r="B40" s="55">
        <f>B38-B39</f>
        <v>4738.630000000001</v>
      </c>
      <c r="C40" s="55">
        <f t="shared" ref="C40:K40" si="6">C38-C39</f>
        <v>2794.3999999999996</v>
      </c>
      <c r="D40" s="55">
        <f t="shared" si="6"/>
        <v>2273.1899999999996</v>
      </c>
      <c r="E40" s="55">
        <f t="shared" si="6"/>
        <v>1438.1099999999997</v>
      </c>
      <c r="F40" s="55">
        <f t="shared" si="6"/>
        <v>2323.6399999999994</v>
      </c>
      <c r="G40" s="55">
        <f t="shared" si="6"/>
        <v>1019.5999999999999</v>
      </c>
      <c r="H40" s="55">
        <f t="shared" si="6"/>
        <v>999.09999999999991</v>
      </c>
      <c r="I40" s="55">
        <f t="shared" si="6"/>
        <v>552.80999999999983</v>
      </c>
      <c r="J40" s="55">
        <f t="shared" si="6"/>
        <v>355.55999999999995</v>
      </c>
      <c r="K40" s="55">
        <f t="shared" si="6"/>
        <v>221.19999999999993</v>
      </c>
      <c r="L40" s="51"/>
    </row>
    <row r="41" spans="1:12" x14ac:dyDescent="0.2">
      <c r="A41" s="25" t="s">
        <v>49</v>
      </c>
      <c r="B41" s="57">
        <v>768.2</v>
      </c>
      <c r="C41" s="57">
        <v>324.8</v>
      </c>
      <c r="D41" s="57">
        <v>77</v>
      </c>
      <c r="E41" s="57">
        <v>78.06</v>
      </c>
      <c r="F41" s="57">
        <v>99.22999999999999</v>
      </c>
      <c r="G41" s="57">
        <v>44.7</v>
      </c>
      <c r="H41" s="57">
        <v>61.9</v>
      </c>
      <c r="I41" s="57">
        <v>29.819999999999997</v>
      </c>
      <c r="J41" s="57">
        <v>33.120000000000005</v>
      </c>
      <c r="K41" s="57">
        <v>5.84</v>
      </c>
      <c r="L41" s="51"/>
    </row>
    <row r="42" spans="1:12" x14ac:dyDescent="0.2">
      <c r="A42" s="25" t="s">
        <v>50</v>
      </c>
      <c r="B42" s="55">
        <f>B40-B41</f>
        <v>3970.4300000000012</v>
      </c>
      <c r="C42" s="55">
        <f t="shared" ref="C42:K42" si="7">C40-C41</f>
        <v>2469.5999999999995</v>
      </c>
      <c r="D42" s="55">
        <f t="shared" si="7"/>
        <v>2196.1899999999996</v>
      </c>
      <c r="E42" s="55">
        <f t="shared" si="7"/>
        <v>1360.0499999999997</v>
      </c>
      <c r="F42" s="55">
        <f t="shared" si="7"/>
        <v>2224.4099999999994</v>
      </c>
      <c r="G42" s="55">
        <f t="shared" si="7"/>
        <v>974.89999999999986</v>
      </c>
      <c r="H42" s="55">
        <f t="shared" si="7"/>
        <v>937.19999999999993</v>
      </c>
      <c r="I42" s="55">
        <f t="shared" si="7"/>
        <v>522.98999999999978</v>
      </c>
      <c r="J42" s="55">
        <f t="shared" si="7"/>
        <v>322.43999999999994</v>
      </c>
      <c r="K42" s="55">
        <f t="shared" si="7"/>
        <v>215.35999999999993</v>
      </c>
      <c r="L42" s="51"/>
    </row>
    <row r="43" spans="1:12" x14ac:dyDescent="0.2">
      <c r="A43" s="41" t="s">
        <v>36</v>
      </c>
      <c r="B43" s="55">
        <v>2158.9899999999998</v>
      </c>
      <c r="C43" s="55">
        <v>1342.89</v>
      </c>
      <c r="D43" s="55">
        <v>5490.48</v>
      </c>
      <c r="E43" s="55">
        <v>3400.13</v>
      </c>
      <c r="F43" s="55">
        <v>5561.03</v>
      </c>
      <c r="G43" s="55">
        <v>2437.25</v>
      </c>
      <c r="H43" s="55">
        <v>1874.4</v>
      </c>
      <c r="I43" s="55">
        <v>1224.0999999999999</v>
      </c>
      <c r="J43" s="55">
        <v>806.1</v>
      </c>
      <c r="K43" s="55">
        <v>538.4</v>
      </c>
      <c r="L43" s="51"/>
    </row>
    <row r="44" spans="1:12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1"/>
    </row>
    <row r="45" spans="1:12" x14ac:dyDescent="0.2">
      <c r="A45" s="4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1"/>
    </row>
    <row r="46" spans="1:12" x14ac:dyDescent="0.2">
      <c r="A46" s="41" t="s">
        <v>37</v>
      </c>
      <c r="B46" s="55">
        <v>8516.44</v>
      </c>
      <c r="C46" s="55">
        <v>6339.82</v>
      </c>
      <c r="D46" s="55">
        <v>22582.9</v>
      </c>
      <c r="E46" s="55">
        <v>17092.43</v>
      </c>
      <c r="F46" s="55">
        <v>13692.3</v>
      </c>
      <c r="G46" s="55">
        <v>8131.3</v>
      </c>
      <c r="H46" s="55">
        <v>5604.75</v>
      </c>
      <c r="I46" s="55">
        <v>3261.78</v>
      </c>
      <c r="J46" s="55">
        <v>2632.13</v>
      </c>
      <c r="K46" s="55">
        <v>1826.03</v>
      </c>
      <c r="L46" s="51"/>
    </row>
    <row r="47" spans="1:12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47"/>
    </row>
    <row r="48" spans="1:12" ht="15.75" x14ac:dyDescent="0.2">
      <c r="A48" s="39" t="s">
        <v>89</v>
      </c>
      <c r="B48" s="40">
        <v>2013</v>
      </c>
      <c r="C48" s="40">
        <v>2012</v>
      </c>
      <c r="D48" s="40">
        <v>2011</v>
      </c>
      <c r="E48" s="40">
        <v>2010</v>
      </c>
      <c r="F48" s="40">
        <v>2009</v>
      </c>
      <c r="G48" s="40">
        <v>2008</v>
      </c>
      <c r="H48" s="53" t="s">
        <v>100</v>
      </c>
      <c r="I48" s="40" t="s">
        <v>86</v>
      </c>
      <c r="J48" s="40" t="s">
        <v>87</v>
      </c>
      <c r="K48" s="40" t="s">
        <v>88</v>
      </c>
      <c r="L48" s="50"/>
    </row>
    <row r="49" spans="1:12" x14ac:dyDescent="0.2">
      <c r="A49" s="41" t="s">
        <v>39</v>
      </c>
      <c r="B49" s="44">
        <v>432.41</v>
      </c>
      <c r="C49" s="44">
        <v>402.77</v>
      </c>
      <c r="D49" s="44">
        <v>1749.03002929688</v>
      </c>
      <c r="E49" s="44">
        <v>407.64001464843801</v>
      </c>
      <c r="F49" s="44">
        <v>435.14999389648398</v>
      </c>
      <c r="G49" s="44">
        <v>157.99000549316401</v>
      </c>
      <c r="H49" s="44">
        <v>215.63999938964801</v>
      </c>
      <c r="I49" s="44">
        <v>114.959999084473</v>
      </c>
      <c r="J49" s="44">
        <v>65.769996643066406</v>
      </c>
      <c r="K49" s="55"/>
      <c r="L49" s="51"/>
    </row>
    <row r="50" spans="1:12" x14ac:dyDescent="0.2">
      <c r="A50" s="45" t="s">
        <v>40</v>
      </c>
      <c r="B50" s="44">
        <v>2520.17</v>
      </c>
      <c r="C50" s="44">
        <v>1184.33</v>
      </c>
      <c r="D50" s="44">
        <v>941.510009765625</v>
      </c>
      <c r="E50" s="44">
        <v>1812.71997070313</v>
      </c>
      <c r="F50" s="44">
        <v>783.53997802734398</v>
      </c>
      <c r="G50" s="44">
        <v>853.14001464843795</v>
      </c>
      <c r="H50" s="44">
        <v>546.969970703125</v>
      </c>
      <c r="I50" s="44">
        <v>398.85000610351602</v>
      </c>
      <c r="J50" s="44">
        <v>178.55000305175801</v>
      </c>
      <c r="K50" s="55"/>
      <c r="L50" s="52"/>
    </row>
    <row r="51" spans="1:12" x14ac:dyDescent="0.2">
      <c r="A51" s="45" t="s">
        <v>41</v>
      </c>
      <c r="B51" s="44">
        <v>-2596.0500000000002</v>
      </c>
      <c r="C51" s="44">
        <v>-1153.4000000000001</v>
      </c>
      <c r="D51" s="44">
        <v>-1993.25</v>
      </c>
      <c r="E51" s="44">
        <v>-468.32998657226602</v>
      </c>
      <c r="F51" s="44">
        <v>-811.04998779296898</v>
      </c>
      <c r="G51" s="44">
        <v>-575.97998046875</v>
      </c>
      <c r="H51" s="44">
        <v>-333.5</v>
      </c>
      <c r="I51" s="44">
        <v>-298.17001342773398</v>
      </c>
      <c r="J51" s="44">
        <v>-129.36000061035199</v>
      </c>
      <c r="K51" s="55"/>
      <c r="L51" s="52"/>
    </row>
    <row r="52" spans="1:12" x14ac:dyDescent="0.2">
      <c r="A52" s="45" t="s">
        <v>42</v>
      </c>
      <c r="B52" s="44">
        <v>0</v>
      </c>
      <c r="C52" s="44">
        <v>-1.29</v>
      </c>
      <c r="D52" s="44">
        <v>-5.4499998092651403</v>
      </c>
      <c r="E52" s="44">
        <v>-3</v>
      </c>
      <c r="F52" s="44">
        <v>0</v>
      </c>
      <c r="G52" s="44">
        <v>0</v>
      </c>
      <c r="H52" s="44">
        <v>-271.11999511718801</v>
      </c>
      <c r="I52" s="44">
        <v>0</v>
      </c>
      <c r="J52" s="44">
        <v>0</v>
      </c>
      <c r="K52" s="55"/>
      <c r="L52" s="52"/>
    </row>
    <row r="53" spans="1:12" x14ac:dyDescent="0.2">
      <c r="A53" s="41" t="s">
        <v>43</v>
      </c>
      <c r="B53" s="44">
        <v>-75.88</v>
      </c>
      <c r="C53" s="44">
        <v>29.64</v>
      </c>
      <c r="D53" s="44">
        <v>-1057.18994140625</v>
      </c>
      <c r="E53" s="44">
        <v>1341.39001464844</v>
      </c>
      <c r="F53" s="44">
        <v>-27.5100002288818</v>
      </c>
      <c r="G53" s="44">
        <v>277.16000366210898</v>
      </c>
      <c r="H53" s="44">
        <v>-57.650001525878899</v>
      </c>
      <c r="I53" s="44">
        <v>100.68000030517599</v>
      </c>
      <c r="J53" s="44">
        <v>49.189998626708999</v>
      </c>
      <c r="K53" s="55"/>
      <c r="L53" s="51"/>
    </row>
    <row r="54" spans="1:12" x14ac:dyDescent="0.2">
      <c r="A54" s="41" t="s">
        <v>44</v>
      </c>
      <c r="B54" s="44">
        <v>356.53</v>
      </c>
      <c r="C54" s="44">
        <v>432.41</v>
      </c>
      <c r="D54" s="44">
        <v>691.84002685546898</v>
      </c>
      <c r="E54" s="44">
        <v>1749.03002929688</v>
      </c>
      <c r="F54" s="44">
        <v>407.64001464843801</v>
      </c>
      <c r="G54" s="44">
        <v>435.14999389648398</v>
      </c>
      <c r="H54" s="44">
        <v>157.99000549316401</v>
      </c>
      <c r="I54" s="44">
        <v>215.63999938964801</v>
      </c>
      <c r="J54" s="44">
        <v>114.959999084473</v>
      </c>
      <c r="K54" s="55"/>
      <c r="L54" s="51"/>
    </row>
    <row r="55" spans="1:12" x14ac:dyDescent="0.2">
      <c r="K55" s="49"/>
    </row>
    <row r="56" spans="1:12" x14ac:dyDescent="0.2">
      <c r="K56" s="49"/>
    </row>
    <row r="58" spans="1:12" x14ac:dyDescent="0.2">
      <c r="A58" s="46" t="s">
        <v>119</v>
      </c>
      <c r="B58" s="63">
        <f>B22</f>
        <v>16820.47</v>
      </c>
      <c r="C58" s="63">
        <f>C22</f>
        <v>12814.43</v>
      </c>
    </row>
    <row r="59" spans="1:12" x14ac:dyDescent="0.2">
      <c r="A59" s="46" t="s">
        <v>117</v>
      </c>
      <c r="B59" s="64">
        <f>B38</f>
        <v>4738.630000000001</v>
      </c>
      <c r="C59" s="64">
        <f>C38</f>
        <v>2794.3999999999996</v>
      </c>
    </row>
    <row r="60" spans="1:12" x14ac:dyDescent="0.2">
      <c r="A60" s="46" t="s">
        <v>118</v>
      </c>
      <c r="B60" s="65">
        <f>B59/B58</f>
        <v>0.28171804949564433</v>
      </c>
      <c r="C60" s="65">
        <f>C59/C58</f>
        <v>0.21806666390935839</v>
      </c>
    </row>
    <row r="61" spans="1:12" x14ac:dyDescent="0.2">
      <c r="A61" s="46" t="s">
        <v>120</v>
      </c>
      <c r="B61" s="63">
        <f>B28/B22</f>
        <v>0.96653660688434984</v>
      </c>
      <c r="C61" s="63">
        <f>C28/C22</f>
        <v>1.0379704754717922</v>
      </c>
    </row>
    <row r="62" spans="1:12" x14ac:dyDescent="0.2">
      <c r="A62" s="46" t="s">
        <v>122</v>
      </c>
      <c r="B62" s="65">
        <f>B38/B28</f>
        <v>0.29147168093691572</v>
      </c>
      <c r="C62" s="65">
        <f>C38/C28</f>
        <v>0.2100894669573716</v>
      </c>
    </row>
    <row r="63" spans="1:12" x14ac:dyDescent="0.2">
      <c r="A63" s="46" t="s">
        <v>123</v>
      </c>
      <c r="B63" s="63">
        <f>B26/B11</f>
        <v>5.4685261054713514</v>
      </c>
      <c r="C63" s="63">
        <f>C26/C11</f>
        <v>5.2294288556275044</v>
      </c>
    </row>
    <row r="64" spans="1:12" ht="18" x14ac:dyDescent="0.25">
      <c r="A64" s="61" t="s">
        <v>126</v>
      </c>
      <c r="B64" s="63">
        <f>B28/B17</f>
        <v>1.263125508413145</v>
      </c>
      <c r="C64" s="63">
        <f>C28/C17</f>
        <v>1.3072364347561156</v>
      </c>
    </row>
    <row r="65" spans="1:9" ht="18" x14ac:dyDescent="0.25">
      <c r="A65" s="61" t="s">
        <v>127</v>
      </c>
      <c r="B65" s="46" t="s">
        <v>128</v>
      </c>
      <c r="H65" s="46">
        <f>365/6.45</f>
        <v>56.589147286821706</v>
      </c>
      <c r="I65" s="46">
        <f>365/6.59</f>
        <v>55.386949924127464</v>
      </c>
    </row>
    <row r="66" spans="1:9" ht="18" x14ac:dyDescent="0.25">
      <c r="A66" s="61" t="s">
        <v>129</v>
      </c>
      <c r="B66" s="63">
        <f>B26/B14</f>
        <v>2.0314001361963729</v>
      </c>
      <c r="C66" s="63">
        <f>C26/C14</f>
        <v>2.088498576630359</v>
      </c>
    </row>
    <row r="67" spans="1:9" ht="18" x14ac:dyDescent="0.25">
      <c r="A67" s="61" t="s">
        <v>130</v>
      </c>
      <c r="B67" s="67">
        <f>365/B66</f>
        <v>179.67902703966143</v>
      </c>
      <c r="C67" s="67">
        <f>365/C66</f>
        <v>174.76669799263212</v>
      </c>
    </row>
    <row r="68" spans="1:9" ht="18" x14ac:dyDescent="0.25">
      <c r="A68" s="61" t="s">
        <v>131</v>
      </c>
    </row>
    <row r="69" spans="1:9" ht="18" x14ac:dyDescent="0.25">
      <c r="A69" s="61" t="s">
        <v>132</v>
      </c>
      <c r="E69" s="65">
        <f>E32/E26</f>
        <v>0.60121022430881588</v>
      </c>
      <c r="F69" s="65">
        <f>F32/F26</f>
        <v>0.42233413974240136</v>
      </c>
      <c r="G69" s="65"/>
    </row>
  </sheetData>
  <hyperlinks>
    <hyperlink ref="A11" r:id="rId1" display="javascript:finsubdiv('gbl%2Daccdepn%2Dimparbs','SOFTWARE','13586','Net+Block+','CBS','PLUS','','')"/>
    <hyperlink ref="A13" r:id="rId2" display="javascript:finsubdiv('invtotal','SOFTWARE','13586','Inventories++','CBS','PLUS','','')"/>
    <hyperlink ref="A14" r:id="rId3" display="javascript:finsubdiv('sdb','SOFTWARE','13586','Sundry+Debtors++','CBS','PLUS','','')"/>
    <hyperlink ref="A15" r:id="rId4" display="javascript:finsubdiv('cash','SOFTWARE','13586','Cash+and+Bank','CBS','PLUS','','')"/>
    <hyperlink ref="A16" r:id="rId5" display="javascript:finsubdiv('loans%2Ddtaxca','SOFTWARE','13586','Loans+and+Advances++','CBS','PLUS','','')"/>
    <hyperlink ref="A23" r:id="rId6" display="javascript:finsubdiv('conliab','SOFTWARE','13586','Contingent+Liabilities','CBS','PLUS','','')"/>
    <hyperlink ref="A27" r:id="rId7" display="javascript:finsubdiv('othinc','SOFTWARE','13586','Other+Income++','CPL','PLUS','','')"/>
    <hyperlink ref="A31" r:id="rId8" display="javascript:finsubdiv('omfgexp','SOFTWARE','13586','Operating+Expenses+','CPL','PLUS','','')"/>
    <hyperlink ref="A32" r:id="rId9" display="javascript:finsubdiv('emc','SOFTWARE','13586','Employee+Cost+','CPL','PLUS','','')"/>
    <hyperlink ref="A33" r:id="rId10" display="javascript:finsubdiv('pfc','SOFTWARE','13586','Power%2FElectricity+Charges+','CPL','PLUS','','')"/>
    <hyperlink ref="A34" r:id="rId11" display="javascript:finsubdiv('sac','SOFTWARE','13586','Selling+and+Administration+Exp%2E++','CPL','PLUS','','')"/>
    <hyperlink ref="A35" r:id="rId12" display="javascript:finsubdiv('othexp','SOFTWARE','13586','Miscellaneous+Expenses+','CPL','PLUS','','')"/>
    <hyperlink ref="A39" r:id="rId13" display="javascript:finsubdiv('int','SOFTWARE','13586','Interest++','CPL','PLUS','','')"/>
    <hyperlink ref="A36" r:id="rId14" display="javascript:finsubdiv('depn','SOFTWARE','13586','Depreciation','CPL','PLUS','','')"/>
    <hyperlink ref="A50" r:id="rId15" display="javascript:finsubdiv('ancffoa','13586','Net+Cash+from+Operating+Activities','CCF','PLUS','')"/>
    <hyperlink ref="A51" r:id="rId16" display="javascript:finsubdiv('bncuiia','13586','Net+Cash+Used+in+Investing+Activities','CCF','PLUS','')"/>
    <hyperlink ref="A52" r:id="rId17" display="javascript:finsubdiv('cncuifa','13586','Net+Cash+Used+in+Financing+Activities','CCF','PLUS','')"/>
  </hyperlinks>
  <pageMargins left="0.7" right="0.7" top="0.75" bottom="0.75" header="0.3" footer="0.3"/>
  <pageSetup paperSize="9" orientation="portrait" verticalDpi="0"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0" workbookViewId="0">
      <selection activeCell="F17" sqref="F17:G17"/>
    </sheetView>
  </sheetViews>
  <sheetFormatPr defaultRowHeight="18" x14ac:dyDescent="0.25"/>
  <cols>
    <col min="1" max="1" width="38.28515625" style="61" customWidth="1"/>
    <col min="2" max="2" width="12.28515625" style="61" bestFit="1" customWidth="1"/>
    <col min="3" max="3" width="11.5703125" style="61" bestFit="1" customWidth="1"/>
    <col min="4" max="4" width="9.140625" style="61"/>
    <col min="5" max="5" width="35.85546875" style="61" customWidth="1"/>
    <col min="6" max="6" width="12.28515625" style="61" bestFit="1" customWidth="1"/>
    <col min="7" max="7" width="11.5703125" style="61" bestFit="1" customWidth="1"/>
    <col min="8" max="16384" width="9.140625" style="61"/>
  </cols>
  <sheetData>
    <row r="1" spans="1:7" ht="19.5" thickBot="1" x14ac:dyDescent="0.35">
      <c r="A1" s="58"/>
      <c r="B1" s="59">
        <v>41711</v>
      </c>
      <c r="C1" s="59">
        <v>41710</v>
      </c>
      <c r="E1" s="58"/>
      <c r="F1" s="59">
        <v>41711</v>
      </c>
      <c r="G1" s="59">
        <v>41710</v>
      </c>
    </row>
    <row r="2" spans="1:7" ht="19.5" thickBot="1" x14ac:dyDescent="0.35">
      <c r="A2" s="58" t="s">
        <v>101</v>
      </c>
      <c r="B2" s="60">
        <v>8990.8700000000008</v>
      </c>
      <c r="C2" s="60">
        <v>6325.64</v>
      </c>
      <c r="E2" s="58" t="s">
        <v>111</v>
      </c>
      <c r="F2" s="60">
        <v>3984.79</v>
      </c>
      <c r="G2" s="60">
        <v>3022.19</v>
      </c>
    </row>
    <row r="3" spans="1:7" ht="19.5" thickBot="1" x14ac:dyDescent="0.35">
      <c r="A3" s="58" t="s">
        <v>102</v>
      </c>
      <c r="B3" s="60">
        <v>120.98</v>
      </c>
      <c r="C3" s="60">
        <v>160.4</v>
      </c>
      <c r="E3" s="58" t="s">
        <v>112</v>
      </c>
      <c r="F3" s="60">
        <v>409.47</v>
      </c>
      <c r="G3" s="60">
        <v>266.62</v>
      </c>
    </row>
    <row r="4" spans="1:7" ht="19.5" thickBot="1" x14ac:dyDescent="0.35">
      <c r="A4" s="58" t="s">
        <v>103</v>
      </c>
      <c r="B4" s="60">
        <v>9111.85</v>
      </c>
      <c r="C4" s="60">
        <v>6486.04</v>
      </c>
      <c r="E4" s="58" t="s">
        <v>113</v>
      </c>
      <c r="F4" s="60">
        <v>1467.47</v>
      </c>
      <c r="G4" s="60">
        <v>699.25</v>
      </c>
    </row>
    <row r="5" spans="1:7" ht="19.5" thickBot="1" x14ac:dyDescent="0.35">
      <c r="A5" s="58"/>
      <c r="B5" s="58"/>
      <c r="C5" s="58"/>
      <c r="E5" s="58" t="s">
        <v>114</v>
      </c>
      <c r="F5" s="60">
        <v>5861.73</v>
      </c>
      <c r="G5" s="60">
        <v>3988.06</v>
      </c>
    </row>
    <row r="6" spans="1:7" ht="19.5" thickBot="1" x14ac:dyDescent="0.35">
      <c r="A6" s="58" t="s">
        <v>104</v>
      </c>
      <c r="B6" s="60">
        <v>5092.2299999999996</v>
      </c>
      <c r="C6" s="60">
        <v>3606.48</v>
      </c>
      <c r="E6" s="58"/>
      <c r="F6" s="58"/>
      <c r="G6" s="58"/>
    </row>
    <row r="7" spans="1:7" ht="19.5" thickBot="1" x14ac:dyDescent="0.35">
      <c r="A7" s="58" t="s">
        <v>105</v>
      </c>
      <c r="B7" s="60">
        <v>423.32</v>
      </c>
      <c r="C7" s="60">
        <v>379.37</v>
      </c>
      <c r="E7" s="58" t="s">
        <v>115</v>
      </c>
      <c r="F7" s="60">
        <v>2210.5500000000002</v>
      </c>
      <c r="G7" s="60">
        <v>1310.06</v>
      </c>
    </row>
    <row r="8" spans="1:7" ht="19.5" thickBot="1" x14ac:dyDescent="0.35">
      <c r="A8" s="58" t="s">
        <v>106</v>
      </c>
      <c r="B8" s="60">
        <v>2480.67</v>
      </c>
      <c r="C8" s="60">
        <v>1717.75</v>
      </c>
      <c r="E8" s="58" t="s">
        <v>97</v>
      </c>
      <c r="F8" s="60">
        <v>3651.18</v>
      </c>
      <c r="G8" s="60">
        <v>2678</v>
      </c>
    </row>
    <row r="9" spans="1:7" ht="19.5" thickBot="1" x14ac:dyDescent="0.35">
      <c r="A9" s="58" t="s">
        <v>107</v>
      </c>
      <c r="B9" s="60">
        <v>7996.22</v>
      </c>
      <c r="C9" s="60">
        <v>5703.6</v>
      </c>
      <c r="E9" s="58" t="s">
        <v>116</v>
      </c>
      <c r="F9" s="60">
        <v>5861.73</v>
      </c>
      <c r="G9" s="60">
        <v>3988.06</v>
      </c>
    </row>
    <row r="10" spans="1:7" ht="19.5" thickBot="1" x14ac:dyDescent="0.35">
      <c r="A10" s="58"/>
      <c r="B10" s="58"/>
      <c r="C10" s="58"/>
    </row>
    <row r="11" spans="1:7" ht="19.5" thickBot="1" x14ac:dyDescent="0.35">
      <c r="A11" s="58" t="s">
        <v>108</v>
      </c>
      <c r="B11" s="60">
        <v>1115.6300000000001</v>
      </c>
      <c r="C11" s="60">
        <v>782.44</v>
      </c>
    </row>
    <row r="12" spans="1:7" ht="19.5" thickBot="1" x14ac:dyDescent="0.35">
      <c r="A12" s="58" t="s">
        <v>109</v>
      </c>
      <c r="B12" s="60">
        <v>153.03</v>
      </c>
      <c r="C12" s="60">
        <v>121.73</v>
      </c>
      <c r="E12" s="61" t="s">
        <v>118</v>
      </c>
      <c r="F12" s="83">
        <f>B11/F9</f>
        <v>0.19032435816729876</v>
      </c>
      <c r="G12" s="83">
        <f>C11/G9</f>
        <v>0.19619564399733205</v>
      </c>
    </row>
    <row r="13" spans="1:7" ht="19.5" thickBot="1" x14ac:dyDescent="0.35">
      <c r="A13" s="58" t="s">
        <v>110</v>
      </c>
      <c r="B13" s="60">
        <v>962.6</v>
      </c>
      <c r="C13" s="60">
        <v>660.71</v>
      </c>
      <c r="E13" s="61" t="s">
        <v>120</v>
      </c>
      <c r="F13" s="84">
        <f>B4/F9</f>
        <v>1.5544642963766671</v>
      </c>
      <c r="G13" s="84">
        <f>C4/G9</f>
        <v>1.6263646986253968</v>
      </c>
    </row>
    <row r="14" spans="1:7" x14ac:dyDescent="0.25">
      <c r="A14" s="61" t="s">
        <v>184</v>
      </c>
      <c r="B14" s="82">
        <f>B12/B11</f>
        <v>0.13716913313553775</v>
      </c>
      <c r="C14" s="82">
        <f>C12/C11</f>
        <v>0.15557742446705178</v>
      </c>
      <c r="E14" s="61" t="s">
        <v>173</v>
      </c>
      <c r="F14" s="62">
        <f>B11/B4</f>
        <v>0.1224372657583257</v>
      </c>
      <c r="G14" s="62">
        <f>C11/C4</f>
        <v>0.12063447033937504</v>
      </c>
    </row>
    <row r="15" spans="1:7" x14ac:dyDescent="0.25">
      <c r="E15" s="61" t="s">
        <v>123</v>
      </c>
      <c r="F15" s="85">
        <f>B4/F7</f>
        <v>4.1219832168464858</v>
      </c>
      <c r="G15" s="85">
        <f>C4/G7</f>
        <v>4.9509488115048166</v>
      </c>
    </row>
    <row r="16" spans="1:7" x14ac:dyDescent="0.25">
      <c r="E16" s="61" t="s">
        <v>126</v>
      </c>
      <c r="F16" s="84">
        <f>B4/F8</f>
        <v>2.4955904666436606</v>
      </c>
      <c r="G16" s="84">
        <f>C4/G8</f>
        <v>2.4219716206123971</v>
      </c>
    </row>
    <row r="17" spans="1:7" x14ac:dyDescent="0.25">
      <c r="E17" s="61" t="s">
        <v>174</v>
      </c>
      <c r="F17" s="83">
        <f>B6/B2</f>
        <v>0.5663778922395718</v>
      </c>
      <c r="G17" s="83">
        <f>C6/C2</f>
        <v>0.57013677667398077</v>
      </c>
    </row>
    <row r="18" spans="1:7" x14ac:dyDescent="0.25">
      <c r="A18" s="61" t="s">
        <v>121</v>
      </c>
      <c r="B18" s="61">
        <f>F9-F4</f>
        <v>4394.2599999999993</v>
      </c>
      <c r="C18" s="61">
        <f>G9-G4</f>
        <v>3288.81</v>
      </c>
      <c r="E18" s="61" t="s">
        <v>175</v>
      </c>
      <c r="F18" s="62">
        <f>B8/B2</f>
        <v>0.27590989526041415</v>
      </c>
      <c r="G18" s="62">
        <f>C8/C2</f>
        <v>0.27155355031269562</v>
      </c>
    </row>
    <row r="19" spans="1:7" x14ac:dyDescent="0.25">
      <c r="A19" s="61" t="s">
        <v>117</v>
      </c>
      <c r="B19" s="61">
        <f>B11+0</f>
        <v>1115.6300000000001</v>
      </c>
      <c r="C19" s="61">
        <f>C11+0</f>
        <v>782.44</v>
      </c>
      <c r="E19" s="61" t="s">
        <v>181</v>
      </c>
      <c r="F19" s="83">
        <f>B11/F2</f>
        <v>0.27997209388700539</v>
      </c>
      <c r="G19" s="83">
        <f>C11/G2</f>
        <v>0.25889834854856908</v>
      </c>
    </row>
    <row r="20" spans="1:7" x14ac:dyDescent="0.25">
      <c r="A20" s="61" t="s">
        <v>118</v>
      </c>
      <c r="B20" s="62">
        <f>B19/B18</f>
        <v>0.2538834752609086</v>
      </c>
      <c r="C20" s="62">
        <f>C19/C18</f>
        <v>0.23790976067331346</v>
      </c>
      <c r="E20" s="61" t="s">
        <v>135</v>
      </c>
      <c r="F20" s="83">
        <f>B13/F2</f>
        <v>0.24156856446638342</v>
      </c>
      <c r="G20" s="83">
        <f>C13/G2</f>
        <v>0.21861961028260965</v>
      </c>
    </row>
    <row r="21" spans="1:7" x14ac:dyDescent="0.25">
      <c r="A21" s="61" t="s">
        <v>120</v>
      </c>
      <c r="B21" s="61">
        <f>B4/B18</f>
        <v>2.0735800794673054</v>
      </c>
      <c r="C21" s="61">
        <f>C4/C18</f>
        <v>1.9721540618035096</v>
      </c>
      <c r="E21" s="87" t="s">
        <v>183</v>
      </c>
      <c r="F21" s="83">
        <f>F19*(1-35%)</f>
        <v>0.1819818610265535</v>
      </c>
      <c r="G21" s="83">
        <f>G19*(1-35%)</f>
        <v>0.1682839265565699</v>
      </c>
    </row>
    <row r="22" spans="1:7" x14ac:dyDescent="0.25">
      <c r="A22" s="61" t="s">
        <v>122</v>
      </c>
      <c r="B22" s="62">
        <f>B19/B4</f>
        <v>0.1224372657583257</v>
      </c>
      <c r="C22" s="62">
        <f>C19/C4</f>
        <v>0.12063447033937504</v>
      </c>
      <c r="E22" s="61" t="s">
        <v>182</v>
      </c>
      <c r="F22" s="86">
        <f>F20-F21</f>
        <v>5.9586703439829913E-2</v>
      </c>
      <c r="G22" s="86">
        <f>G20-G21</f>
        <v>5.0335683726039748E-2</v>
      </c>
    </row>
    <row r="23" spans="1:7" x14ac:dyDescent="0.25">
      <c r="A23" s="61" t="s">
        <v>124</v>
      </c>
      <c r="B23" s="61">
        <f>B2/F7</f>
        <v>4.067254755603809</v>
      </c>
      <c r="C23" s="61">
        <f>C2/G7</f>
        <v>4.8285116712211655</v>
      </c>
    </row>
    <row r="24" spans="1:7" x14ac:dyDescent="0.25">
      <c r="A24" s="61" t="s">
        <v>125</v>
      </c>
      <c r="B24" s="61">
        <f>B2/(F7-370.353)</f>
        <v>4.8858192899999295</v>
      </c>
      <c r="C24" s="61">
        <f>C2/(G7-0)</f>
        <v>4.8285116712211655</v>
      </c>
    </row>
    <row r="25" spans="1:7" x14ac:dyDescent="0.25">
      <c r="A25" s="61" t="s">
        <v>126</v>
      </c>
      <c r="B25" s="61">
        <f>B4/F8</f>
        <v>2.4955904666436606</v>
      </c>
      <c r="C25" s="61">
        <f>C4/G8</f>
        <v>2.4219716206123971</v>
      </c>
    </row>
    <row r="26" spans="1:7" x14ac:dyDescent="0.25">
      <c r="A26" s="61" t="s">
        <v>127</v>
      </c>
      <c r="B26" s="61" t="s">
        <v>128</v>
      </c>
      <c r="C26" s="61" t="s">
        <v>128</v>
      </c>
    </row>
    <row r="27" spans="1:7" x14ac:dyDescent="0.25">
      <c r="A27" s="61" t="s">
        <v>129</v>
      </c>
      <c r="B27" s="61">
        <f>B2/1036.95</f>
        <v>8.6704952022759052</v>
      </c>
      <c r="C27" s="61">
        <f>C2/714.97</f>
        <v>8.8474201714757257</v>
      </c>
    </row>
    <row r="28" spans="1:7" x14ac:dyDescent="0.25">
      <c r="A28" s="61" t="s">
        <v>130</v>
      </c>
      <c r="B28" s="66">
        <f>365/B27</f>
        <v>42.096788186237816</v>
      </c>
      <c r="C28" s="66">
        <f>365/C27</f>
        <v>41.25496392459894</v>
      </c>
    </row>
    <row r="29" spans="1:7" x14ac:dyDescent="0.25">
      <c r="A29" s="61" t="s">
        <v>131</v>
      </c>
    </row>
    <row r="30" spans="1:7" x14ac:dyDescent="0.25">
      <c r="A30" s="61" t="s">
        <v>132</v>
      </c>
      <c r="B30" s="62">
        <f>B6/B2</f>
        <v>0.5663778922395718</v>
      </c>
      <c r="C30" s="62">
        <f>C6/C2</f>
        <v>0.57013677667398077</v>
      </c>
    </row>
    <row r="31" spans="1:7" x14ac:dyDescent="0.25">
      <c r="A31" s="61" t="s">
        <v>133</v>
      </c>
      <c r="B31" s="62">
        <f>B8/B2</f>
        <v>0.27590989526041415</v>
      </c>
      <c r="C31" s="62">
        <f>C8/C2</f>
        <v>0.27155355031269562</v>
      </c>
    </row>
    <row r="32" spans="1:7" x14ac:dyDescent="0.25">
      <c r="A32" s="61" t="s">
        <v>134</v>
      </c>
      <c r="B32" s="68">
        <f>B20</f>
        <v>0.2538834752609086</v>
      </c>
      <c r="C32" s="68">
        <f>C20</f>
        <v>0.23790976067331346</v>
      </c>
    </row>
    <row r="33" spans="1:4" x14ac:dyDescent="0.25">
      <c r="A33" s="61" t="s">
        <v>135</v>
      </c>
      <c r="B33" s="62">
        <f>(B11-181)/F2</f>
        <v>0.23454937399461456</v>
      </c>
      <c r="C33" s="62">
        <f>(C11-181)/G2</f>
        <v>0.1990080041294558</v>
      </c>
    </row>
    <row r="43" spans="1:4" x14ac:dyDescent="0.25">
      <c r="A43" s="61" t="s">
        <v>176</v>
      </c>
      <c r="B43" s="61">
        <v>100</v>
      </c>
      <c r="C43" s="61">
        <v>40</v>
      </c>
      <c r="D43" s="61">
        <v>20</v>
      </c>
    </row>
    <row r="44" spans="1:4" x14ac:dyDescent="0.25">
      <c r="A44" s="61" t="s">
        <v>180</v>
      </c>
      <c r="B44" s="61">
        <v>0</v>
      </c>
      <c r="C44" s="61">
        <v>60</v>
      </c>
      <c r="D44" s="61">
        <v>80</v>
      </c>
    </row>
    <row r="45" spans="1:4" x14ac:dyDescent="0.25">
      <c r="A45" s="61" t="s">
        <v>177</v>
      </c>
      <c r="B45" s="61">
        <f>B43+B44</f>
        <v>100</v>
      </c>
      <c r="C45" s="61">
        <f>C43+C44</f>
        <v>100</v>
      </c>
      <c r="D45" s="61">
        <f>D43+D44</f>
        <v>100</v>
      </c>
    </row>
    <row r="47" spans="1:4" x14ac:dyDescent="0.25">
      <c r="A47" s="61" t="s">
        <v>117</v>
      </c>
      <c r="B47" s="61">
        <v>12</v>
      </c>
      <c r="C47" s="61">
        <v>12</v>
      </c>
      <c r="D47" s="61">
        <f>C47</f>
        <v>12</v>
      </c>
    </row>
    <row r="48" spans="1:4" x14ac:dyDescent="0.25">
      <c r="A48" s="61" t="s">
        <v>178</v>
      </c>
      <c r="B48" s="61">
        <v>0</v>
      </c>
      <c r="C48" s="61">
        <f>C44*8%</f>
        <v>4.8</v>
      </c>
      <c r="D48" s="61">
        <f>D44*8%</f>
        <v>6.4</v>
      </c>
    </row>
    <row r="49" spans="1:4" x14ac:dyDescent="0.25">
      <c r="A49" s="61" t="s">
        <v>179</v>
      </c>
      <c r="B49" s="61">
        <f>B47-B48</f>
        <v>12</v>
      </c>
      <c r="C49" s="61">
        <f>C47-C48</f>
        <v>7.2</v>
      </c>
      <c r="D49" s="61">
        <f>D47-D48</f>
        <v>5.6</v>
      </c>
    </row>
    <row r="51" spans="1:4" x14ac:dyDescent="0.25">
      <c r="A51" s="61" t="s">
        <v>118</v>
      </c>
      <c r="B51" s="82">
        <f>B47/B45</f>
        <v>0.12</v>
      </c>
      <c r="C51" s="82">
        <f>C47/C45</f>
        <v>0.12</v>
      </c>
      <c r="D51" s="82">
        <f>D47/D45</f>
        <v>0.12</v>
      </c>
    </row>
    <row r="52" spans="1:4" x14ac:dyDescent="0.25">
      <c r="A52" s="61" t="s">
        <v>134</v>
      </c>
      <c r="B52" s="82">
        <f>B49/B43</f>
        <v>0.12</v>
      </c>
      <c r="C52" s="82">
        <f>C49/C43</f>
        <v>0.18</v>
      </c>
      <c r="D52" s="82">
        <f>D49/D43</f>
        <v>0.27999999999999997</v>
      </c>
    </row>
    <row r="53" spans="1:4" x14ac:dyDescent="0.25">
      <c r="C53" s="82">
        <f>(12%-8%)*(C44/C43)</f>
        <v>5.9999999999999991E-2</v>
      </c>
      <c r="D53" s="82">
        <f>(12%-8%)*(D44/D43)</f>
        <v>0.15999999999999998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zoomScale="150" zoomScaleNormal="150" workbookViewId="0">
      <selection activeCell="B3" sqref="B3"/>
    </sheetView>
  </sheetViews>
  <sheetFormatPr defaultRowHeight="12.75" x14ac:dyDescent="0.2"/>
  <sheetData>
    <row r="2" spans="1:4" x14ac:dyDescent="0.2">
      <c r="A2">
        <v>0</v>
      </c>
      <c r="B2">
        <v>-80</v>
      </c>
      <c r="C2" s="93">
        <f>SUM(C3:C53)</f>
        <v>78.66802512561614</v>
      </c>
      <c r="D2" s="93">
        <f>C2+B2</f>
        <v>-1.3319748743838602</v>
      </c>
    </row>
    <row r="3" spans="1:4" x14ac:dyDescent="0.2">
      <c r="A3">
        <v>1</v>
      </c>
      <c r="B3" s="93">
        <v>2.5</v>
      </c>
      <c r="C3" s="93">
        <f>B3/1.08^A3</f>
        <v>2.3148148148148149</v>
      </c>
    </row>
    <row r="4" spans="1:4" x14ac:dyDescent="0.2">
      <c r="A4">
        <v>2</v>
      </c>
      <c r="B4" s="93">
        <f>B3*1.05</f>
        <v>2.625</v>
      </c>
      <c r="C4" s="93">
        <f>B4/1.08^A4</f>
        <v>2.2505144032921809</v>
      </c>
    </row>
    <row r="5" spans="1:4" x14ac:dyDescent="0.2">
      <c r="A5">
        <v>3</v>
      </c>
      <c r="B5" s="93">
        <f t="shared" ref="B5:B52" si="0">B4*1.05</f>
        <v>2.7562500000000001</v>
      </c>
      <c r="C5" s="93">
        <f t="shared" ref="C5:C53" si="1">B5/1.08^A5</f>
        <v>2.1880001143118424</v>
      </c>
    </row>
    <row r="6" spans="1:4" x14ac:dyDescent="0.2">
      <c r="A6">
        <v>4</v>
      </c>
      <c r="B6" s="93">
        <f t="shared" si="0"/>
        <v>2.8940625000000004</v>
      </c>
      <c r="C6" s="93">
        <f t="shared" si="1"/>
        <v>2.1272223333587359</v>
      </c>
    </row>
    <row r="7" spans="1:4" x14ac:dyDescent="0.2">
      <c r="A7">
        <v>5</v>
      </c>
      <c r="B7" s="93">
        <f t="shared" si="0"/>
        <v>3.0387656250000004</v>
      </c>
      <c r="C7" s="93">
        <f t="shared" si="1"/>
        <v>2.0681328240987709</v>
      </c>
    </row>
    <row r="8" spans="1:4" x14ac:dyDescent="0.2">
      <c r="A8">
        <v>6</v>
      </c>
      <c r="B8" s="93">
        <f t="shared" si="0"/>
        <v>3.1907039062500004</v>
      </c>
      <c r="C8" s="93">
        <f t="shared" si="1"/>
        <v>2.0106846900960269</v>
      </c>
    </row>
    <row r="9" spans="1:4" x14ac:dyDescent="0.2">
      <c r="A9">
        <v>7</v>
      </c>
      <c r="B9" s="93">
        <f t="shared" si="0"/>
        <v>3.3502391015625008</v>
      </c>
      <c r="C9" s="93">
        <f t="shared" si="1"/>
        <v>1.9548323375933598</v>
      </c>
    </row>
    <row r="10" spans="1:4" x14ac:dyDescent="0.2">
      <c r="A10">
        <v>8</v>
      </c>
      <c r="B10" s="93">
        <f t="shared" si="0"/>
        <v>3.517751056640626</v>
      </c>
      <c r="C10" s="93">
        <f t="shared" si="1"/>
        <v>1.9005314393268775</v>
      </c>
    </row>
    <row r="11" spans="1:4" x14ac:dyDescent="0.2">
      <c r="A11">
        <v>9</v>
      </c>
      <c r="B11" s="93">
        <f t="shared" si="0"/>
        <v>3.6936386094726577</v>
      </c>
      <c r="C11" s="93">
        <f t="shared" si="1"/>
        <v>1.8477388993455754</v>
      </c>
    </row>
    <row r="12" spans="1:4" x14ac:dyDescent="0.2">
      <c r="A12">
        <v>10</v>
      </c>
      <c r="B12" s="93">
        <f t="shared" si="0"/>
        <v>3.8783205399462908</v>
      </c>
      <c r="C12" s="93">
        <f t="shared" si="1"/>
        <v>1.7964128188081985</v>
      </c>
    </row>
    <row r="13" spans="1:4" x14ac:dyDescent="0.2">
      <c r="A13">
        <v>11</v>
      </c>
      <c r="B13" s="93">
        <f t="shared" si="0"/>
        <v>4.0722365669436051</v>
      </c>
      <c r="C13" s="93">
        <f t="shared" si="1"/>
        <v>1.7465124627301929</v>
      </c>
    </row>
    <row r="14" spans="1:4" x14ac:dyDescent="0.2">
      <c r="A14">
        <v>12</v>
      </c>
      <c r="B14" s="93">
        <f t="shared" si="0"/>
        <v>4.2758483952907858</v>
      </c>
      <c r="C14" s="93">
        <f t="shared" si="1"/>
        <v>1.6979982276543542</v>
      </c>
    </row>
    <row r="15" spans="1:4" x14ac:dyDescent="0.2">
      <c r="A15">
        <v>13</v>
      </c>
      <c r="B15" s="93">
        <f t="shared" si="0"/>
        <v>4.4896408150553251</v>
      </c>
      <c r="C15" s="93">
        <f t="shared" si="1"/>
        <v>1.6508316102195111</v>
      </c>
    </row>
    <row r="16" spans="1:4" x14ac:dyDescent="0.2">
      <c r="A16">
        <v>14</v>
      </c>
      <c r="B16" s="93">
        <f t="shared" si="0"/>
        <v>4.7141228558080916</v>
      </c>
      <c r="C16" s="93">
        <f t="shared" si="1"/>
        <v>1.6049751766023022</v>
      </c>
    </row>
    <row r="17" spans="1:3" x14ac:dyDescent="0.2">
      <c r="A17">
        <v>15</v>
      </c>
      <c r="B17" s="93">
        <f t="shared" si="0"/>
        <v>4.9498289985984965</v>
      </c>
      <c r="C17" s="93">
        <f t="shared" si="1"/>
        <v>1.5603925328077937</v>
      </c>
    </row>
    <row r="18" spans="1:3" x14ac:dyDescent="0.2">
      <c r="A18">
        <v>16</v>
      </c>
      <c r="B18" s="93">
        <f t="shared" si="0"/>
        <v>5.1973204485284219</v>
      </c>
      <c r="C18" s="93">
        <f t="shared" si="1"/>
        <v>1.5170482957853553</v>
      </c>
    </row>
    <row r="19" spans="1:3" x14ac:dyDescent="0.2">
      <c r="A19">
        <v>17</v>
      </c>
      <c r="B19" s="93">
        <f t="shared" si="0"/>
        <v>5.4571864709548432</v>
      </c>
      <c r="C19" s="93">
        <f t="shared" si="1"/>
        <v>1.4749080653468731</v>
      </c>
    </row>
    <row r="20" spans="1:3" x14ac:dyDescent="0.2">
      <c r="A20">
        <v>18</v>
      </c>
      <c r="B20" s="93">
        <f t="shared" si="0"/>
        <v>5.730045794502586</v>
      </c>
      <c r="C20" s="93">
        <f t="shared" si="1"/>
        <v>1.4339383968650157</v>
      </c>
    </row>
    <row r="21" spans="1:3" x14ac:dyDescent="0.2">
      <c r="A21">
        <v>19</v>
      </c>
      <c r="B21" s="93">
        <f t="shared" si="0"/>
        <v>6.0165480842277157</v>
      </c>
      <c r="C21" s="93">
        <f t="shared" si="1"/>
        <v>1.3941067747298763</v>
      </c>
    </row>
    <row r="22" spans="1:3" x14ac:dyDescent="0.2">
      <c r="A22">
        <v>20</v>
      </c>
      <c r="B22" s="93">
        <f t="shared" si="0"/>
        <v>6.3173754884391018</v>
      </c>
      <c r="C22" s="93">
        <f t="shared" si="1"/>
        <v>1.3553815865429355</v>
      </c>
    </row>
    <row r="23" spans="1:3" x14ac:dyDescent="0.2">
      <c r="A23">
        <v>21</v>
      </c>
      <c r="B23" s="93">
        <f t="shared" si="0"/>
        <v>6.6332442628610568</v>
      </c>
      <c r="C23" s="93">
        <f t="shared" si="1"/>
        <v>1.3177320980278537</v>
      </c>
    </row>
    <row r="24" spans="1:3" x14ac:dyDescent="0.2">
      <c r="A24">
        <v>22</v>
      </c>
      <c r="B24" s="93">
        <f t="shared" si="0"/>
        <v>6.9649064760041099</v>
      </c>
      <c r="C24" s="93">
        <f t="shared" si="1"/>
        <v>1.281128428638191</v>
      </c>
    </row>
    <row r="25" spans="1:3" x14ac:dyDescent="0.2">
      <c r="A25">
        <v>23</v>
      </c>
      <c r="B25" s="93">
        <f t="shared" si="0"/>
        <v>7.3131517998043156</v>
      </c>
      <c r="C25" s="93">
        <f t="shared" si="1"/>
        <v>1.2455415278426858</v>
      </c>
    </row>
    <row r="26" spans="1:3" x14ac:dyDescent="0.2">
      <c r="A26">
        <v>24</v>
      </c>
      <c r="B26" s="93">
        <f t="shared" si="0"/>
        <v>7.678809389794532</v>
      </c>
      <c r="C26" s="93">
        <f t="shared" si="1"/>
        <v>1.2109431520692779</v>
      </c>
    </row>
    <row r="27" spans="1:3" x14ac:dyDescent="0.2">
      <c r="A27">
        <v>25</v>
      </c>
      <c r="B27" s="93">
        <f t="shared" si="0"/>
        <v>8.0627498592842581</v>
      </c>
      <c r="C27" s="93">
        <f t="shared" si="1"/>
        <v>1.1773058422895755</v>
      </c>
    </row>
    <row r="28" spans="1:3" x14ac:dyDescent="0.2">
      <c r="A28">
        <v>26</v>
      </c>
      <c r="B28" s="93">
        <f t="shared" si="0"/>
        <v>8.4658873522484708</v>
      </c>
      <c r="C28" s="93">
        <f t="shared" si="1"/>
        <v>1.1446029022259763</v>
      </c>
    </row>
    <row r="29" spans="1:3" x14ac:dyDescent="0.2">
      <c r="A29">
        <v>27</v>
      </c>
      <c r="B29" s="93">
        <f t="shared" si="0"/>
        <v>8.8891817198608951</v>
      </c>
      <c r="C29" s="93">
        <f t="shared" si="1"/>
        <v>1.1128083771641437</v>
      </c>
    </row>
    <row r="30" spans="1:3" x14ac:dyDescent="0.2">
      <c r="A30">
        <v>28</v>
      </c>
      <c r="B30" s="93">
        <f t="shared" si="0"/>
        <v>9.3336408058539408</v>
      </c>
      <c r="C30" s="93">
        <f t="shared" si="1"/>
        <v>1.0818970333540285</v>
      </c>
    </row>
    <row r="31" spans="1:3" x14ac:dyDescent="0.2">
      <c r="A31">
        <v>29</v>
      </c>
      <c r="B31" s="93">
        <f t="shared" si="0"/>
        <v>9.8003228461466385</v>
      </c>
      <c r="C31" s="93">
        <f t="shared" si="1"/>
        <v>1.0518443379830833</v>
      </c>
    </row>
    <row r="32" spans="1:3" x14ac:dyDescent="0.2">
      <c r="A32">
        <v>30</v>
      </c>
      <c r="B32" s="93">
        <f t="shared" si="0"/>
        <v>10.290338988453971</v>
      </c>
      <c r="C32" s="93">
        <f t="shared" si="1"/>
        <v>1.0226264397057754</v>
      </c>
    </row>
    <row r="33" spans="1:3" x14ac:dyDescent="0.2">
      <c r="A33">
        <v>31</v>
      </c>
      <c r="B33" s="93">
        <f t="shared" si="0"/>
        <v>10.80485593787667</v>
      </c>
      <c r="C33" s="93">
        <f t="shared" si="1"/>
        <v>0.99422014971394834</v>
      </c>
    </row>
    <row r="34" spans="1:3" x14ac:dyDescent="0.2">
      <c r="A34">
        <v>32</v>
      </c>
      <c r="B34" s="93">
        <f t="shared" si="0"/>
        <v>11.345098734770504</v>
      </c>
      <c r="C34" s="93">
        <f t="shared" si="1"/>
        <v>0.96660292333300535</v>
      </c>
    </row>
    <row r="35" spans="1:3" x14ac:dyDescent="0.2">
      <c r="A35">
        <v>33</v>
      </c>
      <c r="B35" s="93">
        <f t="shared" si="0"/>
        <v>11.912353671509029</v>
      </c>
      <c r="C35" s="93">
        <f t="shared" si="1"/>
        <v>0.93975284212931065</v>
      </c>
    </row>
    <row r="36" spans="1:3" x14ac:dyDescent="0.2">
      <c r="A36">
        <v>34</v>
      </c>
      <c r="B36" s="93">
        <f t="shared" si="0"/>
        <v>12.50797135508448</v>
      </c>
      <c r="C36" s="93">
        <f t="shared" si="1"/>
        <v>0.91364859651460761</v>
      </c>
    </row>
    <row r="37" spans="1:3" x14ac:dyDescent="0.2">
      <c r="A37">
        <v>35</v>
      </c>
      <c r="B37" s="93">
        <f t="shared" si="0"/>
        <v>13.133369922838705</v>
      </c>
      <c r="C37" s="93">
        <f t="shared" si="1"/>
        <v>0.88826946883364621</v>
      </c>
    </row>
    <row r="38" spans="1:3" x14ac:dyDescent="0.2">
      <c r="A38">
        <v>36</v>
      </c>
      <c r="B38" s="93">
        <f t="shared" si="0"/>
        <v>13.790038418980641</v>
      </c>
      <c r="C38" s="93">
        <f t="shared" si="1"/>
        <v>0.86359531692160041</v>
      </c>
    </row>
    <row r="39" spans="1:3" x14ac:dyDescent="0.2">
      <c r="A39">
        <v>37</v>
      </c>
      <c r="B39" s="93">
        <f t="shared" si="0"/>
        <v>14.479540339929674</v>
      </c>
      <c r="C39" s="93">
        <f t="shared" si="1"/>
        <v>0.8396065581182226</v>
      </c>
    </row>
    <row r="40" spans="1:3" x14ac:dyDescent="0.2">
      <c r="A40">
        <v>38</v>
      </c>
      <c r="B40" s="93">
        <f t="shared" si="0"/>
        <v>15.203517356926158</v>
      </c>
      <c r="C40" s="93">
        <f t="shared" si="1"/>
        <v>0.81628415372604968</v>
      </c>
    </row>
    <row r="41" spans="1:3" x14ac:dyDescent="0.2">
      <c r="A41">
        <v>39</v>
      </c>
      <c r="B41" s="93">
        <f t="shared" si="0"/>
        <v>15.963693224772467</v>
      </c>
      <c r="C41" s="93">
        <f t="shared" si="1"/>
        <v>0.79360959390032615</v>
      </c>
    </row>
    <row r="42" spans="1:3" x14ac:dyDescent="0.2">
      <c r="A42">
        <v>40</v>
      </c>
      <c r="B42" s="93">
        <f t="shared" si="0"/>
        <v>16.761877886011092</v>
      </c>
      <c r="C42" s="93">
        <f t="shared" si="1"/>
        <v>0.77156488295865056</v>
      </c>
    </row>
    <row r="43" spans="1:3" x14ac:dyDescent="0.2">
      <c r="A43">
        <v>41</v>
      </c>
      <c r="B43" s="93">
        <f t="shared" si="0"/>
        <v>17.599971780311648</v>
      </c>
      <c r="C43" s="93">
        <f t="shared" si="1"/>
        <v>0.750132525098688</v>
      </c>
    </row>
    <row r="44" spans="1:3" x14ac:dyDescent="0.2">
      <c r="A44">
        <v>42</v>
      </c>
      <c r="B44" s="93">
        <f t="shared" si="0"/>
        <v>18.47997036932723</v>
      </c>
      <c r="C44" s="93">
        <f t="shared" si="1"/>
        <v>0.72929551051261332</v>
      </c>
    </row>
    <row r="45" spans="1:3" x14ac:dyDescent="0.2">
      <c r="A45">
        <v>43</v>
      </c>
      <c r="B45" s="93">
        <f t="shared" si="0"/>
        <v>19.403968887793592</v>
      </c>
      <c r="C45" s="93">
        <f t="shared" si="1"/>
        <v>0.70903730188726299</v>
      </c>
    </row>
    <row r="46" spans="1:3" x14ac:dyDescent="0.2">
      <c r="A46">
        <v>44</v>
      </c>
      <c r="B46" s="93">
        <f t="shared" si="0"/>
        <v>20.374167332183273</v>
      </c>
      <c r="C46" s="93">
        <f t="shared" si="1"/>
        <v>0.68934182127928334</v>
      </c>
    </row>
    <row r="47" spans="1:3" x14ac:dyDescent="0.2">
      <c r="A47">
        <v>45</v>
      </c>
      <c r="B47" s="93">
        <f t="shared" si="0"/>
        <v>21.392875698792437</v>
      </c>
      <c r="C47" s="93">
        <f t="shared" si="1"/>
        <v>0.67019343735485892</v>
      </c>
    </row>
    <row r="48" spans="1:3" x14ac:dyDescent="0.2">
      <c r="A48">
        <v>46</v>
      </c>
      <c r="B48" s="93">
        <f t="shared" si="0"/>
        <v>22.462519483732059</v>
      </c>
      <c r="C48" s="93">
        <f t="shared" si="1"/>
        <v>0.65157695298389051</v>
      </c>
    </row>
    <row r="49" spans="1:3" x14ac:dyDescent="0.2">
      <c r="A49">
        <v>47</v>
      </c>
      <c r="B49" s="93">
        <f t="shared" si="0"/>
        <v>23.585645457918663</v>
      </c>
      <c r="C49" s="93">
        <f t="shared" si="1"/>
        <v>0.63347759317878238</v>
      </c>
    </row>
    <row r="50" spans="1:3" x14ac:dyDescent="0.2">
      <c r="A50">
        <v>48</v>
      </c>
      <c r="B50" s="93">
        <f t="shared" si="0"/>
        <v>24.764927730814598</v>
      </c>
      <c r="C50" s="93">
        <f t="shared" si="1"/>
        <v>0.61588099336826085</v>
      </c>
    </row>
    <row r="51" spans="1:3" x14ac:dyDescent="0.2">
      <c r="A51">
        <v>49</v>
      </c>
      <c r="B51" s="93">
        <f t="shared" si="0"/>
        <v>26.003174117355329</v>
      </c>
      <c r="C51" s="93">
        <f t="shared" si="1"/>
        <v>0.59877318799692014</v>
      </c>
    </row>
    <row r="52" spans="1:3" x14ac:dyDescent="0.2">
      <c r="A52">
        <v>50</v>
      </c>
      <c r="B52" s="93">
        <f t="shared" si="0"/>
        <v>27.303332823223098</v>
      </c>
      <c r="C52" s="93">
        <f t="shared" si="1"/>
        <v>0.58214059944145014</v>
      </c>
    </row>
    <row r="53" spans="1:3" x14ac:dyDescent="0.2">
      <c r="A53">
        <v>50</v>
      </c>
      <c r="B53" s="93">
        <f>40*1.06^50</f>
        <v>736.80617099965957</v>
      </c>
      <c r="C53" s="93">
        <f t="shared" si="1"/>
        <v>15.709612772733577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TCS</vt:lpstr>
      <vt:lpstr>HCL</vt:lpstr>
      <vt:lpstr>Wipro</vt:lpstr>
      <vt:lpstr>Apollo Hospital</vt:lpstr>
      <vt:lpstr>Fortis Healthcare</vt:lpstr>
      <vt:lpstr>Cognizant Technology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msn</dc:creator>
  <cp:lastModifiedBy>common</cp:lastModifiedBy>
  <cp:lastPrinted>2014-09-30T16:21:12Z</cp:lastPrinted>
  <dcterms:created xsi:type="dcterms:W3CDTF">2014-09-30T13:23:18Z</dcterms:created>
  <dcterms:modified xsi:type="dcterms:W3CDTF">2015-10-05T07:58:36Z</dcterms:modified>
</cp:coreProperties>
</file>