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995"/>
  </bookViews>
  <sheets>
    <sheet name="Sears &amp; Wal-Mart" sheetId="1" r:id="rId1"/>
    <sheet name="DuPont Chart" sheetId="4" r:id="rId2"/>
    <sheet name="Sears 1997 &amp; 1996" sheetId="5" r:id="rId3"/>
    <sheet name="DuPont Chart Sears" sheetId="6" state="hidden" r:id="rId4"/>
    <sheet name="Walmart 1998 &amp; 1997" sheetId="7" r:id="rId5"/>
    <sheet name="DuPont Chart Wal-mart" sheetId="8" state="hidden" r:id="rId6"/>
  </sheets>
  <calcPr calcId="145621"/>
</workbook>
</file>

<file path=xl/calcChain.xml><?xml version="1.0" encoding="utf-8"?>
<calcChain xmlns="http://schemas.openxmlformats.org/spreadsheetml/2006/main">
  <c r="I46" i="8" l="1"/>
  <c r="H46" i="8"/>
  <c r="J46" i="8" s="1"/>
  <c r="I45" i="8"/>
  <c r="H45" i="8"/>
  <c r="I44" i="8"/>
  <c r="H44" i="8"/>
  <c r="I43" i="8"/>
  <c r="H43" i="8"/>
  <c r="I42" i="8"/>
  <c r="H42" i="8"/>
  <c r="K46" i="8"/>
  <c r="K45" i="8"/>
  <c r="J45" i="8"/>
  <c r="K44" i="8"/>
  <c r="J44" i="8"/>
  <c r="K43" i="8"/>
  <c r="J43" i="8"/>
  <c r="K42" i="8"/>
  <c r="J42" i="8"/>
  <c r="K41" i="8"/>
  <c r="J41" i="8"/>
  <c r="I41" i="8"/>
  <c r="H41" i="8"/>
  <c r="F37" i="8"/>
  <c r="E37" i="8"/>
  <c r="C34" i="8"/>
  <c r="B34" i="8"/>
  <c r="F31" i="8"/>
  <c r="F34" i="8" s="1"/>
  <c r="E31" i="8"/>
  <c r="E34" i="8" s="1"/>
  <c r="C31" i="8"/>
  <c r="B31" i="8"/>
  <c r="F28" i="8"/>
  <c r="E28" i="8"/>
  <c r="C28" i="8"/>
  <c r="B28" i="8"/>
  <c r="F25" i="8"/>
  <c r="E25" i="8"/>
  <c r="C25" i="8"/>
  <c r="B25" i="8"/>
  <c r="I21" i="8"/>
  <c r="H21" i="8"/>
  <c r="D21" i="8"/>
  <c r="C21" i="8"/>
  <c r="F17" i="8"/>
  <c r="E17" i="8"/>
  <c r="I14" i="8"/>
  <c r="H14" i="8"/>
  <c r="F14" i="8"/>
  <c r="E14" i="8"/>
  <c r="H11" i="8"/>
  <c r="G11" i="8"/>
  <c r="D11" i="8"/>
  <c r="C11" i="8"/>
  <c r="F8" i="8"/>
  <c r="E8" i="8"/>
  <c r="F5" i="8"/>
  <c r="E5" i="8"/>
  <c r="C54" i="7"/>
  <c r="C33" i="7"/>
  <c r="C83" i="7"/>
  <c r="C85" i="7" s="1"/>
  <c r="C15" i="7"/>
  <c r="C2" i="7"/>
  <c r="C4" i="7" s="1"/>
  <c r="B54" i="7"/>
  <c r="B45" i="7"/>
  <c r="B47" i="7" s="1"/>
  <c r="B33" i="7"/>
  <c r="B38" i="7" s="1"/>
  <c r="B27" i="7"/>
  <c r="B15" i="7"/>
  <c r="B2" i="7"/>
  <c r="B4" i="7" s="1"/>
  <c r="C95" i="7"/>
  <c r="B95" i="7"/>
  <c r="C69" i="7"/>
  <c r="B69" i="7"/>
  <c r="C45" i="7"/>
  <c r="C47" i="7" s="1"/>
  <c r="C49" i="7" s="1"/>
  <c r="C38" i="7"/>
  <c r="B29" i="7"/>
  <c r="C25" i="7"/>
  <c r="C29" i="7" s="1"/>
  <c r="B25" i="7"/>
  <c r="B16" i="7"/>
  <c r="C16" i="7"/>
  <c r="C10" i="7"/>
  <c r="B10" i="7"/>
  <c r="I46" i="6"/>
  <c r="I45" i="6"/>
  <c r="I44" i="6"/>
  <c r="H46" i="6"/>
  <c r="H45" i="6"/>
  <c r="H44" i="6"/>
  <c r="I42" i="6"/>
  <c r="K42" i="6" s="1"/>
  <c r="I43" i="6"/>
  <c r="H43" i="6"/>
  <c r="J43" i="6" s="1"/>
  <c r="H42" i="6"/>
  <c r="J42" i="6"/>
  <c r="C58" i="5"/>
  <c r="C34" i="5"/>
  <c r="C15" i="5"/>
  <c r="C2" i="5"/>
  <c r="C4" i="5" s="1"/>
  <c r="E5" i="6"/>
  <c r="K46" i="6"/>
  <c r="J46" i="6"/>
  <c r="K45" i="6"/>
  <c r="J45" i="6"/>
  <c r="K44" i="6"/>
  <c r="J44" i="6"/>
  <c r="K43" i="6"/>
  <c r="F37" i="6"/>
  <c r="E37" i="6"/>
  <c r="C34" i="6"/>
  <c r="B34" i="6"/>
  <c r="F31" i="6"/>
  <c r="F34" i="6" s="1"/>
  <c r="E31" i="6"/>
  <c r="E34" i="6" s="1"/>
  <c r="C31" i="6"/>
  <c r="B31" i="6"/>
  <c r="F28" i="6"/>
  <c r="E28" i="6"/>
  <c r="C28" i="6"/>
  <c r="B28" i="6"/>
  <c r="F25" i="6"/>
  <c r="E25" i="6"/>
  <c r="C25" i="6"/>
  <c r="B25" i="6"/>
  <c r="I21" i="6"/>
  <c r="H21" i="6"/>
  <c r="D21" i="6"/>
  <c r="C21" i="6"/>
  <c r="F17" i="6"/>
  <c r="E17" i="6"/>
  <c r="I14" i="6"/>
  <c r="H14" i="6"/>
  <c r="F14" i="6"/>
  <c r="E14" i="6"/>
  <c r="H11" i="6"/>
  <c r="G11" i="6"/>
  <c r="D11" i="6"/>
  <c r="C11" i="6"/>
  <c r="F8" i="6"/>
  <c r="E8" i="6"/>
  <c r="F5" i="6"/>
  <c r="I41" i="6"/>
  <c r="K41" i="6" s="1"/>
  <c r="H41" i="6"/>
  <c r="J41" i="6" s="1"/>
  <c r="C95" i="5"/>
  <c r="B95" i="5"/>
  <c r="B83" i="5"/>
  <c r="B85" i="5" s="1"/>
  <c r="C69" i="5"/>
  <c r="B69" i="5"/>
  <c r="B56" i="5"/>
  <c r="C45" i="5"/>
  <c r="C84" i="5" s="1"/>
  <c r="C86" i="5" s="1"/>
  <c r="B45" i="5"/>
  <c r="B47" i="5" s="1"/>
  <c r="C38" i="5"/>
  <c r="B34" i="5"/>
  <c r="B38" i="5" s="1"/>
  <c r="C83" i="5"/>
  <c r="C85" i="5" s="1"/>
  <c r="C29" i="5"/>
  <c r="C25" i="5"/>
  <c r="B25" i="5"/>
  <c r="B29" i="5" s="1"/>
  <c r="B40" i="5" s="1"/>
  <c r="B41" i="5" s="1"/>
  <c r="C16" i="5"/>
  <c r="B16" i="5"/>
  <c r="B15" i="5"/>
  <c r="C10" i="5"/>
  <c r="B10" i="5"/>
  <c r="B2" i="5"/>
  <c r="B4" i="5" s="1"/>
  <c r="B18" i="5" s="1"/>
  <c r="K47" i="8" l="1"/>
  <c r="J47" i="8"/>
  <c r="C82" i="7"/>
  <c r="C84" i="7"/>
  <c r="C86" i="7" s="1"/>
  <c r="C40" i="7"/>
  <c r="C41" i="7" s="1"/>
  <c r="C93" i="7"/>
  <c r="C94" i="7"/>
  <c r="C18" i="7"/>
  <c r="C97" i="7" s="1"/>
  <c r="C89" i="7"/>
  <c r="B56" i="7"/>
  <c r="C56" i="7"/>
  <c r="C58" i="7" s="1"/>
  <c r="B84" i="7"/>
  <c r="B86" i="7" s="1"/>
  <c r="B83" i="7"/>
  <c r="B85" i="7" s="1"/>
  <c r="B82" i="7"/>
  <c r="B40" i="7"/>
  <c r="B41" i="7" s="1"/>
  <c r="B93" i="7"/>
  <c r="B18" i="7"/>
  <c r="B97" i="7" s="1"/>
  <c r="C88" i="7"/>
  <c r="B81" i="7"/>
  <c r="B89" i="7"/>
  <c r="B94" i="7"/>
  <c r="B49" i="7"/>
  <c r="C81" i="7"/>
  <c r="B88" i="7"/>
  <c r="K47" i="6"/>
  <c r="J47" i="6"/>
  <c r="C40" i="5"/>
  <c r="C93" i="5"/>
  <c r="C41" i="5"/>
  <c r="C18" i="5"/>
  <c r="C97" i="5" s="1"/>
  <c r="C88" i="5"/>
  <c r="B93" i="5"/>
  <c r="B94" i="5"/>
  <c r="B97" i="5"/>
  <c r="B82" i="5"/>
  <c r="B49" i="5"/>
  <c r="B81" i="5"/>
  <c r="C47" i="5"/>
  <c r="B89" i="5"/>
  <c r="C56" i="5"/>
  <c r="C89" i="5"/>
  <c r="C94" i="5"/>
  <c r="B84" i="5"/>
  <c r="B86" i="5" s="1"/>
  <c r="B88" i="5"/>
  <c r="B83" i="1"/>
  <c r="C80" i="7" l="1"/>
  <c r="B80" i="7"/>
  <c r="B58" i="7"/>
  <c r="C96" i="7"/>
  <c r="C60" i="7"/>
  <c r="C62" i="7"/>
  <c r="C82" i="5"/>
  <c r="C49" i="5"/>
  <c r="C81" i="5"/>
  <c r="B80" i="5"/>
  <c r="B58" i="5"/>
  <c r="B2" i="1"/>
  <c r="B15" i="1"/>
  <c r="C2" i="1"/>
  <c r="C15" i="1"/>
  <c r="C27" i="1"/>
  <c r="C33" i="1"/>
  <c r="C83" i="1" s="1"/>
  <c r="B34" i="1"/>
  <c r="B69" i="1"/>
  <c r="C54" i="1"/>
  <c r="B62" i="7" l="1"/>
  <c r="B96" i="7"/>
  <c r="B60" i="7"/>
  <c r="C77" i="7"/>
  <c r="C64" i="7"/>
  <c r="C87" i="7"/>
  <c r="C79" i="7"/>
  <c r="C78" i="7"/>
  <c r="C90" i="7" s="1"/>
  <c r="C80" i="5"/>
  <c r="B62" i="5"/>
  <c r="B96" i="5"/>
  <c r="B60" i="5"/>
  <c r="C25" i="1"/>
  <c r="B25" i="1"/>
  <c r="C16" i="1"/>
  <c r="B16" i="1"/>
  <c r="B78" i="7" l="1"/>
  <c r="B90" i="7" s="1"/>
  <c r="B87" i="7"/>
  <c r="B79" i="7"/>
  <c r="C91" i="7"/>
  <c r="C70" i="7"/>
  <c r="C76" i="7" s="1"/>
  <c r="B77" i="7"/>
  <c r="B64" i="7"/>
  <c r="B77" i="5"/>
  <c r="B64" i="5"/>
  <c r="C62" i="5"/>
  <c r="C96" i="5"/>
  <c r="C60" i="5"/>
  <c r="B78" i="5"/>
  <c r="B90" i="5" s="1"/>
  <c r="B87" i="5"/>
  <c r="B79" i="5"/>
  <c r="C69" i="1"/>
  <c r="C56" i="1"/>
  <c r="B56" i="1"/>
  <c r="C45" i="1"/>
  <c r="B45" i="1"/>
  <c r="C38" i="1"/>
  <c r="B38" i="1"/>
  <c r="B29" i="1"/>
  <c r="C29" i="1"/>
  <c r="C10" i="1"/>
  <c r="C88" i="1" s="1"/>
  <c r="B10" i="1"/>
  <c r="B88" i="1" s="1"/>
  <c r="C4" i="1"/>
  <c r="I45" i="4" s="1"/>
  <c r="K45" i="4" s="1"/>
  <c r="B4" i="1"/>
  <c r="H45" i="4" s="1"/>
  <c r="J45" i="4" s="1"/>
  <c r="F3" i="4"/>
  <c r="I41" i="4" s="1"/>
  <c r="K41" i="4" s="1"/>
  <c r="E3" i="4"/>
  <c r="H41" i="4" s="1"/>
  <c r="J41" i="4" s="1"/>
  <c r="B91" i="7" l="1"/>
  <c r="B70" i="7"/>
  <c r="B76" i="7" s="1"/>
  <c r="C77" i="5"/>
  <c r="C64" i="5"/>
  <c r="B91" i="5"/>
  <c r="B70" i="5"/>
  <c r="B76" i="5" s="1"/>
  <c r="C78" i="5"/>
  <c r="C90" i="5" s="1"/>
  <c r="C87" i="5"/>
  <c r="C79" i="5"/>
  <c r="B40" i="1"/>
  <c r="H43" i="4" s="1"/>
  <c r="J43" i="4" s="1"/>
  <c r="B47" i="1"/>
  <c r="B18" i="1"/>
  <c r="B97" i="1" s="1"/>
  <c r="C47" i="1"/>
  <c r="C40" i="1"/>
  <c r="I43" i="4" s="1"/>
  <c r="K43" i="4" s="1"/>
  <c r="C18" i="1"/>
  <c r="C97" i="1" s="1"/>
  <c r="C95" i="1"/>
  <c r="C34" i="4" s="1"/>
  <c r="C94" i="1"/>
  <c r="C93" i="1"/>
  <c r="C28" i="4" s="1"/>
  <c r="C89" i="1"/>
  <c r="H11" i="4" s="1"/>
  <c r="I14" i="4"/>
  <c r="C84" i="1"/>
  <c r="B95" i="1"/>
  <c r="B34" i="4" s="1"/>
  <c r="B94" i="1"/>
  <c r="B93" i="1"/>
  <c r="B28" i="4" s="1"/>
  <c r="B89" i="1"/>
  <c r="G11" i="4" s="1"/>
  <c r="H14" i="4"/>
  <c r="B84" i="1"/>
  <c r="E31" i="4" s="1"/>
  <c r="E34" i="4" s="1"/>
  <c r="E28" i="4"/>
  <c r="E37" i="4" s="1"/>
  <c r="C91" i="5" l="1"/>
  <c r="C70" i="5"/>
  <c r="C76" i="5" s="1"/>
  <c r="B49" i="1"/>
  <c r="B58" i="1" s="1"/>
  <c r="B96" i="1" s="1"/>
  <c r="B82" i="1"/>
  <c r="E25" i="4" s="1"/>
  <c r="B81" i="1"/>
  <c r="B25" i="4" s="1"/>
  <c r="C49" i="1"/>
  <c r="C58" i="1" s="1"/>
  <c r="C96" i="1" s="1"/>
  <c r="C82" i="1"/>
  <c r="F25" i="4" s="1"/>
  <c r="C81" i="1"/>
  <c r="C25" i="4" s="1"/>
  <c r="H42" i="4"/>
  <c r="J42" i="4" s="1"/>
  <c r="H46" i="4"/>
  <c r="J46" i="4" s="1"/>
  <c r="B41" i="1"/>
  <c r="I46" i="4"/>
  <c r="K46" i="4" s="1"/>
  <c r="I42" i="4"/>
  <c r="K42" i="4" s="1"/>
  <c r="C41" i="1"/>
  <c r="C86" i="1"/>
  <c r="F31" i="4"/>
  <c r="F34" i="4" s="1"/>
  <c r="B85" i="1"/>
  <c r="B86" i="1"/>
  <c r="C85" i="1"/>
  <c r="F28" i="4"/>
  <c r="F37" i="4" s="1"/>
  <c r="B80" i="1" l="1"/>
  <c r="C21" i="4" s="1"/>
  <c r="B60" i="1"/>
  <c r="B31" i="4" s="1"/>
  <c r="B62" i="1"/>
  <c r="B64" i="1" s="1"/>
  <c r="B70" i="1" s="1"/>
  <c r="B76" i="1" s="1"/>
  <c r="E5" i="4" s="1"/>
  <c r="C80" i="1"/>
  <c r="D21" i="4" s="1"/>
  <c r="C62" i="1"/>
  <c r="C64" i="1" s="1"/>
  <c r="C70" i="1" s="1"/>
  <c r="C76" i="1" s="1"/>
  <c r="F5" i="4" s="1"/>
  <c r="C60" i="1"/>
  <c r="C79" i="1" s="1"/>
  <c r="F17" i="4" s="1"/>
  <c r="B87" i="1"/>
  <c r="H21" i="4" s="1"/>
  <c r="B78" i="1"/>
  <c r="B90" i="1" s="1"/>
  <c r="C11" i="4" s="1"/>
  <c r="C31" i="4"/>
  <c r="C87" i="1" l="1"/>
  <c r="I21" i="4" s="1"/>
  <c r="B79" i="1"/>
  <c r="E17" i="4" s="1"/>
  <c r="H44" i="4"/>
  <c r="J44" i="4" s="1"/>
  <c r="J47" i="4" s="1"/>
  <c r="C77" i="1"/>
  <c r="F8" i="4" s="1"/>
  <c r="B77" i="1"/>
  <c r="E8" i="4" s="1"/>
  <c r="I44" i="4"/>
  <c r="K44" i="4" s="1"/>
  <c r="K47" i="4" s="1"/>
  <c r="C78" i="1"/>
  <c r="C90" i="1" s="1"/>
  <c r="D11" i="4" s="1"/>
  <c r="E14" i="4"/>
  <c r="B91" i="1"/>
  <c r="C91" i="1" l="1"/>
  <c r="F14" i="4"/>
</calcChain>
</file>

<file path=xl/sharedStrings.xml><?xml version="1.0" encoding="utf-8"?>
<sst xmlns="http://schemas.openxmlformats.org/spreadsheetml/2006/main" count="416" uniqueCount="139">
  <si>
    <t>Share Capital</t>
  </si>
  <si>
    <t>Long Term Provisions</t>
  </si>
  <si>
    <t xml:space="preserve">Long Term Borrowings </t>
  </si>
  <si>
    <t xml:space="preserve">Deferred Tax Liabilities (Net) </t>
  </si>
  <si>
    <t>Other Long Term Liabilities</t>
  </si>
  <si>
    <t>Fixed Assets</t>
  </si>
  <si>
    <t>Trade Payables</t>
  </si>
  <si>
    <t>Other Current Liabilities</t>
  </si>
  <si>
    <t>Short Term Provisions</t>
  </si>
  <si>
    <t>Other Non Current Assets</t>
  </si>
  <si>
    <t>Inventories</t>
  </si>
  <si>
    <t>Cash and Bank balances</t>
  </si>
  <si>
    <t>Revenue from sale of goods and services (Net of discounts)</t>
  </si>
  <si>
    <t>Less: Excise Duty</t>
  </si>
  <si>
    <t>Revenue from sale of goods and services (Net of discounts and excise duty)</t>
  </si>
  <si>
    <t>Other Income</t>
  </si>
  <si>
    <t>TOTAL REVENUE</t>
  </si>
  <si>
    <t>EARNINGS BEFORE INTEREST, TAX, DEPRECIATION AND AMORTIZATION</t>
  </si>
  <si>
    <t>Depreciation and Amortisation Expense</t>
  </si>
  <si>
    <t>Finance Costs</t>
  </si>
  <si>
    <t>PROFIT BEFORE EXCEPTIONAL ITEMS AND TAX</t>
  </si>
  <si>
    <t>Less: Tax Expenses</t>
  </si>
  <si>
    <t xml:space="preserve">      Current Tax</t>
  </si>
  <si>
    <t xml:space="preserve">      Excess/Short tax provision of earlier years</t>
  </si>
  <si>
    <t xml:space="preserve">      Deferred Tax (benefit)/expense</t>
  </si>
  <si>
    <t>Total Tax Expenses</t>
  </si>
  <si>
    <t>PROFIT AFTER TAX</t>
  </si>
  <si>
    <t>CURRENT ASSETS</t>
  </si>
  <si>
    <t>Total Non-current Assets</t>
  </si>
  <si>
    <t>Total Current Assets</t>
  </si>
  <si>
    <t>Total</t>
  </si>
  <si>
    <t xml:space="preserve">                                       </t>
  </si>
  <si>
    <t>FA+CA-CL</t>
  </si>
  <si>
    <t>EARNINGS BEFORE INTEREST and TAX</t>
  </si>
  <si>
    <t>Return on Equity (Post-tax)</t>
  </si>
  <si>
    <t>Return on Equity (Pre-tax)</t>
  </si>
  <si>
    <t xml:space="preserve">Return on Capital Employed </t>
  </si>
  <si>
    <t>Return on Total Assets</t>
  </si>
  <si>
    <t>Assets Turnover Ratio</t>
  </si>
  <si>
    <t>Fixed Asset Turnover Ratio</t>
  </si>
  <si>
    <t>Current Assets Turnover Ratio</t>
  </si>
  <si>
    <t>Inventory Turnover Ratio</t>
  </si>
  <si>
    <t>Inventory Days</t>
  </si>
  <si>
    <t>Receivables Days</t>
  </si>
  <si>
    <t>Profit Margin</t>
  </si>
  <si>
    <t>Depreciation to Sales</t>
  </si>
  <si>
    <t>Finance Cost to Sales</t>
  </si>
  <si>
    <t>Cost of Debt</t>
  </si>
  <si>
    <t>Impact of Leverage</t>
  </si>
  <si>
    <t>Debt to Equity Ratio</t>
  </si>
  <si>
    <t>Impact of Tax Planning (Post-tax ROE - Pre-tax ROE*1-30%)</t>
  </si>
  <si>
    <t>Risk Assessment</t>
  </si>
  <si>
    <t>Curent Ratio</t>
  </si>
  <si>
    <t>Quick Ratio</t>
  </si>
  <si>
    <t>DSCR</t>
  </si>
  <si>
    <t>Payable Days</t>
  </si>
  <si>
    <t>Long-term Debt to Total Capital</t>
  </si>
  <si>
    <t>Impact of leverage</t>
  </si>
  <si>
    <t>Financial Leverage</t>
  </si>
  <si>
    <t xml:space="preserve">Asset Turnover Ratio </t>
  </si>
  <si>
    <t>Fixed Asset TO</t>
  </si>
  <si>
    <t>Current Asset TO</t>
  </si>
  <si>
    <t>Current Ratio</t>
  </si>
  <si>
    <t>Inventory TO</t>
  </si>
  <si>
    <t>Debtors TO</t>
  </si>
  <si>
    <t>SGA to Sales</t>
  </si>
  <si>
    <t xml:space="preserve">    Collection Days</t>
  </si>
  <si>
    <t xml:space="preserve">    Inventory Days</t>
  </si>
  <si>
    <t>Note:  Current Assets include only operating current assets (inventory, receivables, bank and cash excluding deposits and loans and advances)</t>
  </si>
  <si>
    <t>Z Score</t>
  </si>
  <si>
    <t>x2 = Retained Earnings/Total Assets</t>
  </si>
  <si>
    <t>ROE (Post-tax)</t>
  </si>
  <si>
    <t>ROE (Pre-tax)</t>
  </si>
  <si>
    <t>ROCE</t>
  </si>
  <si>
    <t>ROTA</t>
  </si>
  <si>
    <t>Employee Cost/Sales</t>
  </si>
  <si>
    <t>Raw Materials/Sales</t>
  </si>
  <si>
    <t>x3 = EBIT/Total Assets</t>
  </si>
  <si>
    <t>x4 = Equity/Total Debt</t>
  </si>
  <si>
    <t>x5 = Sales/Total Assets</t>
  </si>
  <si>
    <t>x1 = Working Capital/TA</t>
  </si>
  <si>
    <t>Financial Statement Analysis: Du pont Chart</t>
  </si>
  <si>
    <t>Short Term Borrowings</t>
  </si>
  <si>
    <t>TOTAL CAPITAL AND LIABILITIES</t>
  </si>
  <si>
    <t xml:space="preserve">       Total Fixed Assets</t>
  </si>
  <si>
    <t>TOTAL CURRENT &amp; NON-CURRENT ASSETS</t>
  </si>
  <si>
    <t>Total Operating Revenue</t>
  </si>
  <si>
    <t>Update the highlighted cell values only</t>
  </si>
  <si>
    <t>Sears</t>
  </si>
  <si>
    <t>Credit Revenue</t>
  </si>
  <si>
    <t>Cost of Sales</t>
  </si>
  <si>
    <t>Wal-Mart</t>
  </si>
  <si>
    <t>Debt</t>
  </si>
  <si>
    <t>Capital Leases</t>
  </si>
  <si>
    <t>Exceptional Items (Interest)</t>
  </si>
  <si>
    <t>Provision for Uncollectible accounts</t>
  </si>
  <si>
    <t>Reaffirmation charge</t>
  </si>
  <si>
    <t>Land</t>
  </si>
  <si>
    <t>Buildings &amp; Improvements</t>
  </si>
  <si>
    <t>Furniture, Fixtures &amp; equipment</t>
  </si>
  <si>
    <t>Less accumulated depreciation</t>
  </si>
  <si>
    <t>Credit Card Receivables</t>
  </si>
  <si>
    <t>Retained Interest in transferred credit card Recievables</t>
  </si>
  <si>
    <t>Prepaid expenses &amp; deffered charges</t>
  </si>
  <si>
    <t>Deferred Income Tax</t>
  </si>
  <si>
    <t>Capitalized leases/Transportation Equipment</t>
  </si>
  <si>
    <t>Deffered Income Taxes/Property under Capital Lease</t>
  </si>
  <si>
    <t>Reserves and Surplus (Retained Earnings)</t>
  </si>
  <si>
    <t>Current Liabilities</t>
  </si>
  <si>
    <t>Other Expenses (Operation, Selling &amp; General Admin)</t>
  </si>
  <si>
    <t>Interest Costs (Debt &amp; Capital Leases)</t>
  </si>
  <si>
    <t>Share Holder's Funds</t>
  </si>
  <si>
    <t>PAT/Shareholder's fund</t>
  </si>
  <si>
    <t>PBT/Shareholder's fund</t>
  </si>
  <si>
    <t>Walmart (Feb 97 - Jan 98)</t>
  </si>
  <si>
    <t>Sears - (Jan97 - Dec97)</t>
  </si>
  <si>
    <t>Formula</t>
  </si>
  <si>
    <t>PBIT/(FA+CA-CL)</t>
  </si>
  <si>
    <t>PBIT/(FA+CA)</t>
  </si>
  <si>
    <t>Total Revenue/Total Assets</t>
  </si>
  <si>
    <t>Total Operating Revenue/Fixed Assets</t>
  </si>
  <si>
    <t>Total Operating Revenue/Current Assets</t>
  </si>
  <si>
    <t>Cost of Sales/Inventory</t>
  </si>
  <si>
    <t>Revenue/Recievables</t>
  </si>
  <si>
    <t>Receiveables Turnover Ratio (Debtor Turnover Ratio)</t>
  </si>
  <si>
    <t>365/Inventory Turnover ratio</t>
  </si>
  <si>
    <t>365/Recievable Turnover ratio</t>
  </si>
  <si>
    <t>PBIT/Total Revenue</t>
  </si>
  <si>
    <t>Cost of capital/long term debt</t>
  </si>
  <si>
    <t>long term debt/shareholder's funds</t>
  </si>
  <si>
    <t>(ROI - Cost of Debt)*Debt to Equity Ratio</t>
  </si>
  <si>
    <t>Current Assets/Current Liabilities</t>
  </si>
  <si>
    <t>(Current Assets - Inventories)/Current Liabilities</t>
  </si>
  <si>
    <t>365/(Cost of sales/Payables)</t>
  </si>
  <si>
    <t>PBDIT/Interest Cost</t>
  </si>
  <si>
    <t>Long term debt/Total Capital</t>
  </si>
  <si>
    <t>Sears - 1997</t>
  </si>
  <si>
    <t>Sears - 1996</t>
  </si>
  <si>
    <t>Debt + Capital 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</si>
</sst>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2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1" applyNumberFormat="1" applyFont="1"/>
    <xf numFmtId="4" fontId="5" fillId="0" borderId="0" xfId="0" applyNumberFormat="1" applyFont="1"/>
    <xf numFmtId="4" fontId="6" fillId="0" borderId="1" xfId="0" applyNumberFormat="1" applyFont="1" applyBorder="1"/>
    <xf numFmtId="2" fontId="5" fillId="0" borderId="0" xfId="0" applyNumberFormat="1" applyFont="1"/>
    <xf numFmtId="2" fontId="6" fillId="0" borderId="1" xfId="0" applyNumberFormat="1" applyFont="1" applyBorder="1"/>
    <xf numFmtId="2" fontId="6" fillId="0" borderId="0" xfId="0" applyNumberFormat="1" applyFont="1" applyBorder="1"/>
    <xf numFmtId="2" fontId="6" fillId="0" borderId="3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2" fontId="6" fillId="0" borderId="3" xfId="0" applyNumberFormat="1" applyFont="1" applyBorder="1"/>
    <xf numFmtId="2" fontId="6" fillId="0" borderId="0" xfId="0" applyNumberFormat="1" applyFont="1"/>
    <xf numFmtId="4" fontId="6" fillId="0" borderId="0" xfId="0" applyNumberFormat="1" applyFont="1"/>
    <xf numFmtId="4" fontId="6" fillId="0" borderId="3" xfId="0" applyNumberFormat="1" applyFont="1" applyBorder="1"/>
    <xf numFmtId="0" fontId="0" fillId="2" borderId="0" xfId="0" applyFill="1"/>
    <xf numFmtId="0" fontId="7" fillId="2" borderId="0" xfId="0" applyFont="1" applyFill="1"/>
    <xf numFmtId="0" fontId="7" fillId="0" borderId="0" xfId="0" applyFont="1" applyFill="1"/>
    <xf numFmtId="0" fontId="8" fillId="0" borderId="0" xfId="0" applyFont="1" applyFill="1"/>
    <xf numFmtId="0" fontId="9" fillId="0" borderId="4" xfId="0" applyFont="1" applyFill="1" applyBorder="1" applyAlignment="1">
      <alignment horizontal="center"/>
    </xf>
    <xf numFmtId="0" fontId="8" fillId="0" borderId="0" xfId="0" applyFont="1" applyFill="1" applyBorder="1"/>
    <xf numFmtId="10" fontId="8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164" fontId="8" fillId="0" borderId="0" xfId="1" applyNumberFormat="1" applyFont="1" applyFill="1" applyBorder="1"/>
    <xf numFmtId="2" fontId="8" fillId="0" borderId="0" xfId="0" applyNumberFormat="1" applyFont="1" applyFill="1"/>
    <xf numFmtId="164" fontId="9" fillId="0" borderId="5" xfId="1" applyNumberFormat="1" applyFont="1" applyFill="1" applyBorder="1" applyAlignment="1">
      <alignment horizontal="center"/>
    </xf>
    <xf numFmtId="164" fontId="9" fillId="0" borderId="4" xfId="1" applyNumberFormat="1" applyFont="1" applyFill="1" applyBorder="1" applyAlignment="1">
      <alignment horizontal="center"/>
    </xf>
    <xf numFmtId="2" fontId="9" fillId="0" borderId="7" xfId="0" applyNumberFormat="1" applyFont="1" applyFill="1" applyBorder="1"/>
    <xf numFmtId="2" fontId="9" fillId="0" borderId="0" xfId="0" applyNumberFormat="1" applyFont="1" applyFill="1" applyBorder="1"/>
    <xf numFmtId="2" fontId="9" fillId="0" borderId="8" xfId="0" applyNumberFormat="1" applyFont="1" applyFill="1" applyBorder="1"/>
    <xf numFmtId="2" fontId="9" fillId="0" borderId="9" xfId="0" applyNumberFormat="1" applyFont="1" applyFill="1" applyBorder="1"/>
    <xf numFmtId="10" fontId="9" fillId="0" borderId="10" xfId="1" applyNumberFormat="1" applyFont="1" applyFill="1" applyBorder="1" applyAlignment="1">
      <alignment horizontal="center"/>
    </xf>
    <xf numFmtId="2" fontId="9" fillId="0" borderId="12" xfId="0" applyNumberFormat="1" applyFont="1" applyFill="1" applyBorder="1" applyAlignment="1">
      <alignment horizontal="center"/>
    </xf>
    <xf numFmtId="165" fontId="8" fillId="0" borderId="0" xfId="0" applyNumberFormat="1" applyFont="1" applyFill="1"/>
    <xf numFmtId="165" fontId="8" fillId="0" borderId="13" xfId="0" applyNumberFormat="1" applyFont="1" applyFill="1" applyBorder="1"/>
    <xf numFmtId="164" fontId="9" fillId="0" borderId="12" xfId="1" applyNumberFormat="1" applyFont="1" applyFill="1" applyBorder="1" applyAlignment="1">
      <alignment horizontal="center"/>
    </xf>
    <xf numFmtId="2" fontId="9" fillId="0" borderId="14" xfId="0" applyNumberFormat="1" applyFont="1" applyFill="1" applyBorder="1"/>
    <xf numFmtId="0" fontId="8" fillId="0" borderId="2" xfId="0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Fill="1" applyBorder="1"/>
    <xf numFmtId="0" fontId="8" fillId="0" borderId="13" xfId="0" applyFont="1" applyFill="1" applyBorder="1"/>
    <xf numFmtId="2" fontId="9" fillId="0" borderId="14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8" fillId="0" borderId="7" xfId="0" applyFont="1" applyFill="1" applyBorder="1"/>
    <xf numFmtId="2" fontId="9" fillId="0" borderId="18" xfId="0" applyNumberFormat="1" applyFont="1" applyFill="1" applyBorder="1" applyAlignment="1">
      <alignment horizontal="center"/>
    </xf>
    <xf numFmtId="2" fontId="9" fillId="0" borderId="19" xfId="0" applyNumberFormat="1" applyFont="1" applyFill="1" applyBorder="1" applyAlignment="1">
      <alignment horizontal="center"/>
    </xf>
    <xf numFmtId="2" fontId="9" fillId="0" borderId="15" xfId="0" applyNumberFormat="1" applyFont="1" applyFill="1" applyBorder="1"/>
    <xf numFmtId="0" fontId="9" fillId="0" borderId="0" xfId="0" applyFont="1" applyFill="1" applyBorder="1"/>
    <xf numFmtId="0" fontId="8" fillId="0" borderId="20" xfId="0" applyFont="1" applyFill="1" applyBorder="1"/>
    <xf numFmtId="0" fontId="9" fillId="0" borderId="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0" fontId="8" fillId="2" borderId="0" xfId="0" applyFont="1" applyFill="1"/>
    <xf numFmtId="1" fontId="9" fillId="0" borderId="10" xfId="0" applyNumberFormat="1" applyFont="1" applyFill="1" applyBorder="1" applyAlignment="1">
      <alignment horizontal="center"/>
    </xf>
    <xf numFmtId="1" fontId="9" fillId="0" borderId="22" xfId="0" applyNumberFormat="1" applyFont="1" applyFill="1" applyBorder="1" applyAlignment="1">
      <alignment horizontal="center"/>
    </xf>
    <xf numFmtId="1" fontId="9" fillId="0" borderId="11" xfId="0" applyNumberFormat="1" applyFont="1" applyFill="1" applyBorder="1" applyAlignment="1">
      <alignment horizontal="center"/>
    </xf>
    <xf numFmtId="10" fontId="9" fillId="0" borderId="5" xfId="1" applyNumberFormat="1" applyFont="1" applyFill="1" applyBorder="1" applyAlignment="1">
      <alignment horizontal="center"/>
    </xf>
    <xf numFmtId="10" fontId="9" fillId="0" borderId="12" xfId="1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4" xfId="0" applyNumberFormat="1" applyFont="1" applyFill="1" applyBorder="1" applyAlignment="1">
      <alignment horizontal="center"/>
    </xf>
    <xf numFmtId="10" fontId="9" fillId="0" borderId="4" xfId="1" applyNumberFormat="1" applyFont="1" applyFill="1" applyBorder="1" applyAlignment="1">
      <alignment horizontal="center"/>
    </xf>
    <xf numFmtId="2" fontId="9" fillId="0" borderId="2" xfId="0" applyNumberFormat="1" applyFont="1" applyFill="1" applyBorder="1"/>
    <xf numFmtId="2" fontId="9" fillId="0" borderId="23" xfId="0" applyNumberFormat="1" applyFont="1" applyFill="1" applyBorder="1"/>
    <xf numFmtId="1" fontId="9" fillId="0" borderId="5" xfId="0" applyNumberFormat="1" applyFont="1" applyFill="1" applyBorder="1" applyAlignment="1">
      <alignment horizontal="center"/>
    </xf>
    <xf numFmtId="1" fontId="9" fillId="0" borderId="4" xfId="0" applyNumberFormat="1" applyFont="1" applyFill="1" applyBorder="1" applyAlignment="1">
      <alignment horizontal="center"/>
    </xf>
    <xf numFmtId="164" fontId="9" fillId="0" borderId="22" xfId="1" applyNumberFormat="1" applyFont="1" applyFill="1" applyBorder="1" applyAlignment="1">
      <alignment horizontal="center"/>
    </xf>
    <xf numFmtId="164" fontId="9" fillId="0" borderId="20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Alignment="1">
      <alignment vertical="center"/>
    </xf>
    <xf numFmtId="0" fontId="9" fillId="0" borderId="24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4" xfId="0" applyFill="1" applyBorder="1" applyAlignment="1">
      <alignment horizontal="center"/>
    </xf>
    <xf numFmtId="2" fontId="0" fillId="0" borderId="24" xfId="0" applyNumberFormat="1" applyBorder="1" applyAlignment="1">
      <alignment horizontal="right" indent="1"/>
    </xf>
    <xf numFmtId="2" fontId="0" fillId="2" borderId="24" xfId="0" applyNumberFormat="1" applyFill="1" applyBorder="1" applyAlignment="1">
      <alignment horizontal="right" indent="2"/>
    </xf>
    <xf numFmtId="2" fontId="0" fillId="0" borderId="24" xfId="0" applyNumberFormat="1" applyBorder="1" applyAlignment="1">
      <alignment horizontal="right" indent="2"/>
    </xf>
    <xf numFmtId="0" fontId="3" fillId="0" borderId="0" xfId="0" applyFont="1" applyAlignment="1">
      <alignment horizontal="left"/>
    </xf>
    <xf numFmtId="164" fontId="0" fillId="0" borderId="0" xfId="1" applyNumberFormat="1" applyFont="1"/>
    <xf numFmtId="0" fontId="2" fillId="3" borderId="0" xfId="0" applyFont="1" applyFill="1"/>
    <xf numFmtId="0" fontId="5" fillId="3" borderId="0" xfId="0" applyFont="1" applyFill="1"/>
    <xf numFmtId="4" fontId="5" fillId="3" borderId="0" xfId="0" applyNumberFormat="1" applyFont="1" applyFill="1"/>
    <xf numFmtId="2" fontId="5" fillId="3" borderId="0" xfId="0" applyNumberFormat="1" applyFont="1" applyFill="1"/>
    <xf numFmtId="2" fontId="5" fillId="3" borderId="0" xfId="0" applyNumberFormat="1" applyFont="1" applyFill="1" applyBorder="1"/>
    <xf numFmtId="0" fontId="5" fillId="3" borderId="2" xfId="0" applyFont="1" applyFill="1" applyBorder="1"/>
    <xf numFmtId="0" fontId="0" fillId="3" borderId="0" xfId="0" applyFill="1"/>
    <xf numFmtId="0" fontId="1" fillId="3" borderId="0" xfId="0" applyFont="1" applyFill="1" applyAlignment="1">
      <alignment horizontal="center"/>
    </xf>
    <xf numFmtId="2" fontId="5" fillId="3" borderId="0" xfId="0" applyNumberFormat="1" applyFont="1" applyFill="1" applyAlignment="1">
      <alignment horizontal="right"/>
    </xf>
    <xf numFmtId="2" fontId="5" fillId="3" borderId="2" xfId="0" applyNumberFormat="1" applyFont="1" applyFill="1" applyBorder="1"/>
    <xf numFmtId="0" fontId="0" fillId="0" borderId="0" xfId="0" applyAlignment="1">
      <alignment wrapText="1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65" fontId="9" fillId="0" borderId="5" xfId="0" applyNumberFormat="1" applyFont="1" applyFill="1" applyBorder="1" applyAlignment="1">
      <alignment horizontal="center"/>
    </xf>
    <xf numFmtId="165" fontId="9" fillId="0" borderId="6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left"/>
    </xf>
    <xf numFmtId="9" fontId="9" fillId="0" borderId="5" xfId="1" applyFont="1" applyFill="1" applyBorder="1" applyAlignment="1">
      <alignment horizontal="center"/>
    </xf>
    <xf numFmtId="9" fontId="9" fillId="0" borderId="6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zoomScale="140" zoomScaleNormal="14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H9" sqref="H9"/>
    </sheetView>
  </sheetViews>
  <sheetFormatPr defaultRowHeight="12.75" x14ac:dyDescent="0.2"/>
  <cols>
    <col min="1" max="1" width="54.85546875" customWidth="1"/>
    <col min="2" max="2" width="14.42578125" customWidth="1"/>
    <col min="3" max="3" width="15.7109375" customWidth="1"/>
    <col min="4" max="4" width="6.42578125" customWidth="1"/>
    <col min="5" max="5" width="6.85546875" customWidth="1"/>
  </cols>
  <sheetData>
    <row r="1" spans="1:6" x14ac:dyDescent="0.2">
      <c r="B1" s="93" t="s">
        <v>88</v>
      </c>
      <c r="C1" s="93" t="s">
        <v>91</v>
      </c>
    </row>
    <row r="2" spans="1:6" ht="18" x14ac:dyDescent="0.25">
      <c r="A2" s="86" t="s">
        <v>0</v>
      </c>
      <c r="B2" s="87">
        <f>323+3598-1702-217-204-94</f>
        <v>1704</v>
      </c>
      <c r="C2" s="87">
        <f>224+585-473</f>
        <v>336</v>
      </c>
    </row>
    <row r="3" spans="1:6" ht="18" x14ac:dyDescent="0.25">
      <c r="A3" s="86" t="s">
        <v>107</v>
      </c>
      <c r="B3" s="88">
        <v>4158</v>
      </c>
      <c r="C3" s="88">
        <v>18167</v>
      </c>
      <c r="E3" s="92"/>
      <c r="F3" t="s">
        <v>87</v>
      </c>
    </row>
    <row r="4" spans="1:6" ht="18" x14ac:dyDescent="0.25">
      <c r="A4" s="1" t="s">
        <v>111</v>
      </c>
      <c r="B4" s="11">
        <f>B2+B3</f>
        <v>5862</v>
      </c>
      <c r="C4" s="11">
        <f>C2+C3</f>
        <v>18503</v>
      </c>
    </row>
    <row r="5" spans="1:6" ht="18" x14ac:dyDescent="0.25">
      <c r="A5" s="1"/>
      <c r="B5" s="5"/>
      <c r="C5" s="5"/>
    </row>
    <row r="6" spans="1:6" ht="18" x14ac:dyDescent="0.25">
      <c r="A6" s="86" t="s">
        <v>2</v>
      </c>
      <c r="B6" s="89">
        <v>13071</v>
      </c>
      <c r="C6" s="89">
        <v>7191</v>
      </c>
    </row>
    <row r="7" spans="1:6" ht="18" x14ac:dyDescent="0.25">
      <c r="A7" s="86" t="s">
        <v>3</v>
      </c>
      <c r="B7" s="89"/>
      <c r="C7" s="89">
        <v>809</v>
      </c>
    </row>
    <row r="8" spans="1:6" ht="18" x14ac:dyDescent="0.25">
      <c r="A8" s="86" t="s">
        <v>4</v>
      </c>
      <c r="B8" s="94">
        <v>1413</v>
      </c>
      <c r="C8" s="89">
        <v>2483</v>
      </c>
    </row>
    <row r="9" spans="1:6" ht="18" x14ac:dyDescent="0.25">
      <c r="A9" s="86" t="s">
        <v>1</v>
      </c>
      <c r="B9" s="89">
        <v>2564</v>
      </c>
      <c r="C9" s="89">
        <v>1938</v>
      </c>
    </row>
    <row r="10" spans="1:6" ht="18" x14ac:dyDescent="0.25">
      <c r="A10" s="1"/>
      <c r="B10" s="13">
        <f>SUM(B6:B9)</f>
        <v>17048</v>
      </c>
      <c r="C10" s="13">
        <f>SUM(C6:C9)</f>
        <v>12421</v>
      </c>
    </row>
    <row r="11" spans="1:6" ht="18" x14ac:dyDescent="0.25">
      <c r="A11" s="1"/>
      <c r="B11" s="12"/>
      <c r="C11" s="12"/>
    </row>
    <row r="12" spans="1:6" ht="18" x14ac:dyDescent="0.25">
      <c r="A12" s="86" t="s">
        <v>82</v>
      </c>
      <c r="B12" s="89">
        <v>5208</v>
      </c>
      <c r="C12" s="89">
        <v>1039</v>
      </c>
    </row>
    <row r="13" spans="1:6" ht="18" x14ac:dyDescent="0.25">
      <c r="A13" s="86" t="s">
        <v>6</v>
      </c>
      <c r="B13" s="89">
        <v>6637</v>
      </c>
      <c r="C13" s="89">
        <v>9126</v>
      </c>
    </row>
    <row r="14" spans="1:6" ht="18" x14ac:dyDescent="0.25">
      <c r="A14" s="86" t="s">
        <v>7</v>
      </c>
      <c r="B14" s="89">
        <v>2561</v>
      </c>
      <c r="C14" s="89">
        <v>3628</v>
      </c>
    </row>
    <row r="15" spans="1:6" ht="18" x14ac:dyDescent="0.25">
      <c r="A15" s="86" t="s">
        <v>8</v>
      </c>
      <c r="B15" s="89">
        <f>830+554</f>
        <v>1384</v>
      </c>
      <c r="C15" s="89">
        <f>565+102</f>
        <v>667</v>
      </c>
    </row>
    <row r="16" spans="1:6" ht="18" x14ac:dyDescent="0.25">
      <c r="A16" s="1" t="s">
        <v>108</v>
      </c>
      <c r="B16" s="13">
        <f>SUM(B12:B15)</f>
        <v>15790</v>
      </c>
      <c r="C16" s="13">
        <f>SUM(C12:C15)</f>
        <v>14460</v>
      </c>
    </row>
    <row r="17" spans="1:3" ht="18" x14ac:dyDescent="0.25">
      <c r="A17" s="1"/>
      <c r="B17" s="14"/>
      <c r="C17" s="14"/>
    </row>
    <row r="18" spans="1:3" ht="18.75" thickBot="1" x14ac:dyDescent="0.3">
      <c r="A18" s="3" t="s">
        <v>83</v>
      </c>
      <c r="B18" s="15">
        <f>B4+B10+B16</f>
        <v>38700</v>
      </c>
      <c r="C18" s="15">
        <f>C4+C10+C16</f>
        <v>45384</v>
      </c>
    </row>
    <row r="19" spans="1:3" ht="18.75" thickTop="1" x14ac:dyDescent="0.25">
      <c r="A19" s="1"/>
      <c r="B19" s="14"/>
      <c r="C19" s="14"/>
    </row>
    <row r="20" spans="1:3" ht="18" x14ac:dyDescent="0.25">
      <c r="A20" s="1" t="s">
        <v>5</v>
      </c>
      <c r="B20" s="12"/>
      <c r="C20" s="12"/>
    </row>
    <row r="21" spans="1:3" ht="18" x14ac:dyDescent="0.25">
      <c r="A21" s="86" t="s">
        <v>97</v>
      </c>
      <c r="B21" s="89">
        <v>487</v>
      </c>
      <c r="C21" s="89">
        <v>4691</v>
      </c>
    </row>
    <row r="22" spans="1:3" ht="18" x14ac:dyDescent="0.25">
      <c r="A22" s="86" t="s">
        <v>98</v>
      </c>
      <c r="B22" s="89">
        <v>5420</v>
      </c>
      <c r="C22" s="89">
        <v>14646</v>
      </c>
    </row>
    <row r="23" spans="1:3" ht="18" x14ac:dyDescent="0.25">
      <c r="A23" s="86" t="s">
        <v>99</v>
      </c>
      <c r="B23" s="90">
        <v>4919</v>
      </c>
      <c r="C23" s="90">
        <v>7636</v>
      </c>
    </row>
    <row r="24" spans="1:3" ht="18" x14ac:dyDescent="0.25">
      <c r="A24" s="86" t="s">
        <v>105</v>
      </c>
      <c r="B24" s="95">
        <v>498</v>
      </c>
      <c r="C24" s="95">
        <v>403</v>
      </c>
    </row>
    <row r="25" spans="1:3" ht="18" x14ac:dyDescent="0.25">
      <c r="A25" s="1" t="s">
        <v>84</v>
      </c>
      <c r="B25" s="16">
        <f>SUM(B21:B24)</f>
        <v>11324</v>
      </c>
      <c r="C25" s="16">
        <f>SUM(C21:C24)</f>
        <v>27376</v>
      </c>
    </row>
    <row r="26" spans="1:3" ht="18" x14ac:dyDescent="0.25">
      <c r="A26" s="86" t="s">
        <v>100</v>
      </c>
      <c r="B26" s="89">
        <v>-4910</v>
      </c>
      <c r="C26" s="89">
        <v>-5907</v>
      </c>
    </row>
    <row r="27" spans="1:3" ht="18" x14ac:dyDescent="0.25">
      <c r="A27" s="86" t="s">
        <v>106</v>
      </c>
      <c r="B27" s="89">
        <v>666</v>
      </c>
      <c r="C27" s="89">
        <f>3040-903</f>
        <v>2137</v>
      </c>
    </row>
    <row r="28" spans="1:3" ht="18" x14ac:dyDescent="0.25">
      <c r="A28" s="86" t="s">
        <v>9</v>
      </c>
      <c r="B28" s="89">
        <v>938</v>
      </c>
      <c r="C28" s="89">
        <v>2426</v>
      </c>
    </row>
    <row r="29" spans="1:3" ht="18" x14ac:dyDescent="0.25">
      <c r="A29" s="2" t="s">
        <v>28</v>
      </c>
      <c r="B29" s="13">
        <f>SUM(B25:B28)</f>
        <v>8018</v>
      </c>
      <c r="C29" s="13">
        <f>SUM(C25:C28)</f>
        <v>26032</v>
      </c>
    </row>
    <row r="30" spans="1:3" ht="18" x14ac:dyDescent="0.25">
      <c r="A30" s="1"/>
      <c r="B30" s="12"/>
      <c r="C30" s="12"/>
    </row>
    <row r="31" spans="1:3" ht="18" x14ac:dyDescent="0.25">
      <c r="A31" s="2" t="s">
        <v>27</v>
      </c>
      <c r="B31" s="12"/>
      <c r="C31" s="12"/>
    </row>
    <row r="32" spans="1:3" ht="18" x14ac:dyDescent="0.25">
      <c r="A32" s="86" t="s">
        <v>102</v>
      </c>
      <c r="B32" s="89">
        <v>3316</v>
      </c>
      <c r="C32" s="89"/>
    </row>
    <row r="33" spans="1:3" ht="18" x14ac:dyDescent="0.25">
      <c r="A33" s="86" t="s">
        <v>10</v>
      </c>
      <c r="B33" s="89">
        <v>5044</v>
      </c>
      <c r="C33" s="89">
        <f>16845-348</f>
        <v>16497</v>
      </c>
    </row>
    <row r="34" spans="1:3" ht="18" x14ac:dyDescent="0.25">
      <c r="A34" s="86" t="s">
        <v>101</v>
      </c>
      <c r="B34" s="89">
        <f>20956-1113+335</f>
        <v>20178</v>
      </c>
      <c r="C34" s="89">
        <v>976</v>
      </c>
    </row>
    <row r="35" spans="1:3" ht="18" x14ac:dyDescent="0.25">
      <c r="A35" s="86" t="s">
        <v>11</v>
      </c>
      <c r="B35" s="89">
        <v>358</v>
      </c>
      <c r="C35" s="89">
        <v>1447</v>
      </c>
    </row>
    <row r="36" spans="1:3" ht="18" x14ac:dyDescent="0.25">
      <c r="A36" s="86" t="s">
        <v>103</v>
      </c>
      <c r="B36" s="89">
        <v>956</v>
      </c>
      <c r="C36" s="89">
        <v>432</v>
      </c>
    </row>
    <row r="37" spans="1:3" ht="18" x14ac:dyDescent="0.25">
      <c r="A37" s="86" t="s">
        <v>104</v>
      </c>
      <c r="B37" s="89">
        <v>830</v>
      </c>
      <c r="C37" s="89"/>
    </row>
    <row r="38" spans="1:3" ht="18" x14ac:dyDescent="0.25">
      <c r="A38" s="2" t="s">
        <v>29</v>
      </c>
      <c r="B38" s="13">
        <f>SUM(B32:B37)</f>
        <v>30682</v>
      </c>
      <c r="C38" s="13">
        <f>SUM(C32:C37)</f>
        <v>19352</v>
      </c>
    </row>
    <row r="39" spans="1:3" ht="18" x14ac:dyDescent="0.25">
      <c r="A39" s="1"/>
      <c r="B39" s="5"/>
      <c r="C39" s="5"/>
    </row>
    <row r="40" spans="1:3" s="4" customFormat="1" ht="18.75" thickBot="1" x14ac:dyDescent="0.3">
      <c r="A40" s="84" t="s">
        <v>85</v>
      </c>
      <c r="B40" s="17">
        <f>B29+B38</f>
        <v>38700</v>
      </c>
      <c r="C40" s="17">
        <f>C29+C38</f>
        <v>45384</v>
      </c>
    </row>
    <row r="41" spans="1:3" ht="18.75" thickTop="1" x14ac:dyDescent="0.25">
      <c r="A41" s="1" t="s">
        <v>32</v>
      </c>
      <c r="B41" s="18">
        <f>B40-B16</f>
        <v>22910</v>
      </c>
      <c r="C41" s="18">
        <f>C40-C16</f>
        <v>30924</v>
      </c>
    </row>
    <row r="42" spans="1:3" ht="18" x14ac:dyDescent="0.25">
      <c r="A42" s="1"/>
      <c r="B42" s="5"/>
      <c r="C42" s="5"/>
    </row>
    <row r="43" spans="1:3" ht="18" x14ac:dyDescent="0.25">
      <c r="A43" s="86" t="s">
        <v>12</v>
      </c>
      <c r="B43" s="88">
        <v>36371</v>
      </c>
      <c r="C43" s="88">
        <v>117958</v>
      </c>
    </row>
    <row r="44" spans="1:3" ht="18" x14ac:dyDescent="0.25">
      <c r="A44" s="86" t="s">
        <v>13</v>
      </c>
      <c r="B44" s="88"/>
      <c r="C44" s="88"/>
    </row>
    <row r="45" spans="1:3" ht="18" x14ac:dyDescent="0.25">
      <c r="A45" s="86" t="s">
        <v>14</v>
      </c>
      <c r="B45" s="88">
        <f>B43-B44</f>
        <v>36371</v>
      </c>
      <c r="C45" s="88">
        <f>C43-C44</f>
        <v>117958</v>
      </c>
    </row>
    <row r="46" spans="1:3" ht="18" x14ac:dyDescent="0.25">
      <c r="A46" s="86" t="s">
        <v>89</v>
      </c>
      <c r="B46" s="87">
        <v>4925</v>
      </c>
      <c r="C46" s="87"/>
    </row>
    <row r="47" spans="1:3" ht="18" x14ac:dyDescent="0.25">
      <c r="A47" s="86" t="s">
        <v>86</v>
      </c>
      <c r="B47" s="88">
        <f>B45+B46</f>
        <v>41296</v>
      </c>
      <c r="C47" s="88">
        <f>C45+C46</f>
        <v>117958</v>
      </c>
    </row>
    <row r="48" spans="1:3" ht="18" x14ac:dyDescent="0.25">
      <c r="A48" s="86" t="s">
        <v>15</v>
      </c>
      <c r="B48" s="87"/>
      <c r="C48" s="87">
        <v>1341</v>
      </c>
    </row>
    <row r="49" spans="1:5" ht="18" x14ac:dyDescent="0.25">
      <c r="A49" s="2" t="s">
        <v>16</v>
      </c>
      <c r="B49" s="11">
        <f>B47+B48</f>
        <v>41296</v>
      </c>
      <c r="C49" s="11">
        <f>C47+C48</f>
        <v>119299</v>
      </c>
    </row>
    <row r="50" spans="1:5" ht="18" x14ac:dyDescent="0.25">
      <c r="A50" s="1"/>
      <c r="B50" s="5"/>
      <c r="C50" s="5"/>
    </row>
    <row r="51" spans="1:5" ht="18" x14ac:dyDescent="0.25">
      <c r="A51" s="86" t="s">
        <v>90</v>
      </c>
      <c r="B51" s="88">
        <v>26769</v>
      </c>
      <c r="C51" s="88">
        <v>93438</v>
      </c>
    </row>
    <row r="52" spans="1:5" ht="18" x14ac:dyDescent="0.25">
      <c r="A52" s="86" t="s">
        <v>96</v>
      </c>
      <c r="B52" s="87">
        <v>475</v>
      </c>
      <c r="C52" s="87"/>
    </row>
    <row r="53" spans="1:5" ht="18" x14ac:dyDescent="0.25">
      <c r="A53" s="86" t="s">
        <v>95</v>
      </c>
      <c r="B53" s="87">
        <v>1532</v>
      </c>
      <c r="C53" s="87"/>
      <c r="D53" t="s">
        <v>92</v>
      </c>
      <c r="E53" t="s">
        <v>93</v>
      </c>
    </row>
    <row r="54" spans="1:5" ht="18" x14ac:dyDescent="0.25">
      <c r="A54" s="86" t="s">
        <v>110</v>
      </c>
      <c r="B54" s="87">
        <v>1409</v>
      </c>
      <c r="C54" s="87">
        <f>D54+E54</f>
        <v>784</v>
      </c>
      <c r="D54">
        <v>555</v>
      </c>
      <c r="E54">
        <v>229</v>
      </c>
    </row>
    <row r="55" spans="1:5" ht="18" x14ac:dyDescent="0.25">
      <c r="A55" s="86" t="s">
        <v>109</v>
      </c>
      <c r="B55" s="88">
        <v>8331</v>
      </c>
      <c r="C55" s="88">
        <v>19358</v>
      </c>
    </row>
    <row r="56" spans="1:5" ht="18" x14ac:dyDescent="0.25">
      <c r="A56" s="3" t="s">
        <v>30</v>
      </c>
      <c r="B56" s="11">
        <f>SUM(B51:B55)</f>
        <v>38516</v>
      </c>
      <c r="C56" s="11">
        <f>SUM(C51:C55)</f>
        <v>113580</v>
      </c>
    </row>
    <row r="57" spans="1:5" ht="18" x14ac:dyDescent="0.25">
      <c r="A57" s="86" t="s">
        <v>15</v>
      </c>
      <c r="B57" s="88">
        <v>106</v>
      </c>
      <c r="C57" s="88"/>
    </row>
    <row r="58" spans="1:5" ht="18" x14ac:dyDescent="0.25">
      <c r="A58" s="1" t="s">
        <v>17</v>
      </c>
      <c r="B58" s="10">
        <f>B49-B56+B57</f>
        <v>2886</v>
      </c>
      <c r="C58" s="10">
        <f>C49-C56</f>
        <v>5719</v>
      </c>
    </row>
    <row r="59" spans="1:5" ht="18" x14ac:dyDescent="0.25">
      <c r="A59" s="86" t="s">
        <v>18</v>
      </c>
      <c r="B59" s="91">
        <v>786</v>
      </c>
      <c r="C59" s="91"/>
    </row>
    <row r="60" spans="1:5" ht="18" x14ac:dyDescent="0.25">
      <c r="A60" s="1" t="s">
        <v>33</v>
      </c>
      <c r="B60" s="10">
        <f>B58-B59</f>
        <v>2100</v>
      </c>
      <c r="C60" s="10">
        <f>C58-C59</f>
        <v>5719</v>
      </c>
    </row>
    <row r="61" spans="1:5" ht="18" x14ac:dyDescent="0.25">
      <c r="A61" s="86" t="s">
        <v>19</v>
      </c>
      <c r="B61" s="91"/>
      <c r="C61" s="91"/>
    </row>
    <row r="62" spans="1:5" ht="18" x14ac:dyDescent="0.25">
      <c r="A62" s="2" t="s">
        <v>20</v>
      </c>
      <c r="B62" s="19">
        <f>B58-B59-B61</f>
        <v>2100</v>
      </c>
      <c r="C62" s="19">
        <f>C58-C59-C61</f>
        <v>5719</v>
      </c>
    </row>
    <row r="63" spans="1:5" ht="18" x14ac:dyDescent="0.25">
      <c r="A63" s="86" t="s">
        <v>94</v>
      </c>
      <c r="B63" s="91"/>
      <c r="C63" s="91">
        <v>78</v>
      </c>
    </row>
    <row r="64" spans="1:5" s="4" customFormat="1" ht="18" x14ac:dyDescent="0.25">
      <c r="A64" s="2" t="s">
        <v>31</v>
      </c>
      <c r="B64" s="19">
        <f>B62-B63</f>
        <v>2100</v>
      </c>
      <c r="C64" s="19">
        <f>C62-C63</f>
        <v>5641</v>
      </c>
    </row>
    <row r="65" spans="1:5" ht="18" x14ac:dyDescent="0.25">
      <c r="A65" s="1" t="s">
        <v>21</v>
      </c>
      <c r="B65" s="5"/>
      <c r="C65" s="5"/>
    </row>
    <row r="66" spans="1:5" ht="18" x14ac:dyDescent="0.25">
      <c r="A66" s="86" t="s">
        <v>22</v>
      </c>
      <c r="B66" s="87">
        <v>912</v>
      </c>
      <c r="C66" s="87">
        <v>2095</v>
      </c>
    </row>
    <row r="67" spans="1:5" ht="18" x14ac:dyDescent="0.25">
      <c r="A67" s="86" t="s">
        <v>23</v>
      </c>
      <c r="B67" s="87">
        <v>0</v>
      </c>
      <c r="C67" s="87">
        <v>0</v>
      </c>
    </row>
    <row r="68" spans="1:5" ht="18" x14ac:dyDescent="0.25">
      <c r="A68" s="86" t="s">
        <v>24</v>
      </c>
      <c r="B68" s="87">
        <v>0</v>
      </c>
      <c r="C68" s="87">
        <v>20</v>
      </c>
    </row>
    <row r="69" spans="1:5" ht="18" x14ac:dyDescent="0.25">
      <c r="A69" s="1" t="s">
        <v>25</v>
      </c>
      <c r="B69" s="5">
        <f>SUM(B66:B68)</f>
        <v>912</v>
      </c>
      <c r="C69" s="5">
        <f>SUM(C66:C68)</f>
        <v>2115</v>
      </c>
    </row>
    <row r="70" spans="1:5" ht="18.75" thickBot="1" x14ac:dyDescent="0.3">
      <c r="A70" s="2" t="s">
        <v>26</v>
      </c>
      <c r="B70" s="20">
        <f>B64-B69</f>
        <v>1188</v>
      </c>
      <c r="C70" s="20">
        <f>C64-C69</f>
        <v>3526</v>
      </c>
    </row>
    <row r="71" spans="1:5" ht="15.75" thickTop="1" x14ac:dyDescent="0.2">
      <c r="A71" s="1"/>
      <c r="B71" s="1"/>
      <c r="C71" s="1"/>
    </row>
    <row r="72" spans="1:5" ht="18" x14ac:dyDescent="0.25">
      <c r="A72" s="1"/>
      <c r="B72" s="5"/>
      <c r="C72" s="5"/>
    </row>
    <row r="73" spans="1:5" ht="15" x14ac:dyDescent="0.2">
      <c r="A73" s="1"/>
      <c r="B73" s="1"/>
      <c r="C73" s="1"/>
    </row>
    <row r="75" spans="1:5" ht="25.5" x14ac:dyDescent="0.2">
      <c r="B75" s="96" t="s">
        <v>115</v>
      </c>
      <c r="C75" s="96" t="s">
        <v>114</v>
      </c>
      <c r="E75" t="s">
        <v>116</v>
      </c>
    </row>
    <row r="76" spans="1:5" x14ac:dyDescent="0.2">
      <c r="A76" t="s">
        <v>34</v>
      </c>
      <c r="B76" s="7">
        <f>B70/B4</f>
        <v>0.20266120777891505</v>
      </c>
      <c r="C76" s="7">
        <f>C70/C4</f>
        <v>0.19056369237420959</v>
      </c>
      <c r="E76" t="s">
        <v>112</v>
      </c>
    </row>
    <row r="77" spans="1:5" x14ac:dyDescent="0.2">
      <c r="A77" t="s">
        <v>35</v>
      </c>
      <c r="B77" s="7">
        <f>B62/B4</f>
        <v>0.35823950870010235</v>
      </c>
      <c r="C77" s="7">
        <f>C62/C4</f>
        <v>0.30908501324109605</v>
      </c>
      <c r="E77" t="s">
        <v>113</v>
      </c>
    </row>
    <row r="78" spans="1:5" x14ac:dyDescent="0.2">
      <c r="A78" t="s">
        <v>36</v>
      </c>
      <c r="B78" s="7">
        <f>B60/(B40-B16)</f>
        <v>9.1663029244871241E-2</v>
      </c>
      <c r="C78" s="7">
        <f>C60/(C40-C16)</f>
        <v>0.18493726555426207</v>
      </c>
      <c r="E78" t="s">
        <v>117</v>
      </c>
    </row>
    <row r="79" spans="1:5" x14ac:dyDescent="0.2">
      <c r="A79" t="s">
        <v>37</v>
      </c>
      <c r="B79" s="7">
        <f>B60/B40</f>
        <v>5.4263565891472867E-2</v>
      </c>
      <c r="C79" s="7">
        <f>C60/C40</f>
        <v>0.12601357306539751</v>
      </c>
      <c r="E79" t="s">
        <v>118</v>
      </c>
    </row>
    <row r="80" spans="1:5" x14ac:dyDescent="0.2">
      <c r="A80" t="s">
        <v>38</v>
      </c>
      <c r="B80" s="6">
        <f>B49/B40</f>
        <v>1.067080103359173</v>
      </c>
      <c r="C80" s="6">
        <f>C49/C40</f>
        <v>2.6286576767142606</v>
      </c>
      <c r="E80" t="s">
        <v>119</v>
      </c>
    </row>
    <row r="81" spans="1:5" x14ac:dyDescent="0.2">
      <c r="A81" t="s">
        <v>39</v>
      </c>
      <c r="B81" s="6">
        <f>B47/B25</f>
        <v>3.6467679265277289</v>
      </c>
      <c r="C81" s="6">
        <f>C47/C25</f>
        <v>4.3088106370543544</v>
      </c>
      <c r="E81" t="s">
        <v>120</v>
      </c>
    </row>
    <row r="82" spans="1:5" x14ac:dyDescent="0.2">
      <c r="A82" t="s">
        <v>40</v>
      </c>
      <c r="B82" s="6">
        <f>B47/B38</f>
        <v>1.3459357277882797</v>
      </c>
      <c r="C82" s="6">
        <f>C47/C38</f>
        <v>6.0953906572964032</v>
      </c>
      <c r="E82" t="s">
        <v>121</v>
      </c>
    </row>
    <row r="83" spans="1:5" x14ac:dyDescent="0.2">
      <c r="A83" t="s">
        <v>41</v>
      </c>
      <c r="B83" s="6">
        <f>B51/B33</f>
        <v>5.3070975416336239</v>
      </c>
      <c r="C83" s="6">
        <f>C51/C33</f>
        <v>5.6639388979814509</v>
      </c>
      <c r="E83" t="s">
        <v>122</v>
      </c>
    </row>
    <row r="84" spans="1:5" x14ac:dyDescent="0.2">
      <c r="A84" t="s">
        <v>124</v>
      </c>
      <c r="B84" s="6">
        <f>B45/B34</f>
        <v>1.8025076816334622</v>
      </c>
      <c r="C84" s="6">
        <f>C45/C34</f>
        <v>120.85860655737704</v>
      </c>
      <c r="E84" t="s">
        <v>123</v>
      </c>
    </row>
    <row r="85" spans="1:5" x14ac:dyDescent="0.2">
      <c r="A85" t="s">
        <v>42</v>
      </c>
      <c r="B85" s="8">
        <f>365/B83</f>
        <v>68.775822780081441</v>
      </c>
      <c r="C85" s="8">
        <f>365/C83</f>
        <v>64.442785590444998</v>
      </c>
      <c r="E85" t="s">
        <v>125</v>
      </c>
    </row>
    <row r="86" spans="1:5" x14ac:dyDescent="0.2">
      <c r="A86" t="s">
        <v>43</v>
      </c>
      <c r="B86" s="8">
        <f>365/B84</f>
        <v>202.49566962690056</v>
      </c>
      <c r="C86" s="8">
        <f>365/C84</f>
        <v>3.0200579867410435</v>
      </c>
      <c r="E86" t="s">
        <v>126</v>
      </c>
    </row>
    <row r="87" spans="1:5" x14ac:dyDescent="0.2">
      <c r="A87" t="s">
        <v>44</v>
      </c>
      <c r="B87" s="7">
        <f>B60/B49</f>
        <v>5.0852382797365363E-2</v>
      </c>
      <c r="C87" s="7">
        <f>C60/C49</f>
        <v>4.7938373330874529E-2</v>
      </c>
      <c r="E87" t="s">
        <v>127</v>
      </c>
    </row>
    <row r="88" spans="1:5" x14ac:dyDescent="0.2">
      <c r="A88" t="s">
        <v>47</v>
      </c>
      <c r="B88" s="7">
        <f>B54/B10</f>
        <v>8.2648991083998119E-2</v>
      </c>
      <c r="C88" s="7">
        <f>C54/C10</f>
        <v>6.3118911520811533E-2</v>
      </c>
      <c r="E88" t="s">
        <v>128</v>
      </c>
    </row>
    <row r="89" spans="1:5" x14ac:dyDescent="0.2">
      <c r="A89" t="s">
        <v>49</v>
      </c>
      <c r="B89" s="9">
        <f>B10/B4</f>
        <v>2.9082224496758786</v>
      </c>
      <c r="C89" s="9">
        <f>C10/C4</f>
        <v>0.67129654650597204</v>
      </c>
      <c r="E89" t="s">
        <v>129</v>
      </c>
    </row>
    <row r="90" spans="1:5" x14ac:dyDescent="0.2">
      <c r="A90" t="s">
        <v>48</v>
      </c>
      <c r="B90" s="7">
        <f>(B78-B88)*(B10/B4)</f>
        <v>2.6214828141686283E-2</v>
      </c>
      <c r="C90" s="7">
        <f>(C78-C88)*(C10/C4)</f>
        <v>8.1776240363697197E-2</v>
      </c>
      <c r="E90" t="s">
        <v>130</v>
      </c>
    </row>
    <row r="91" spans="1:5" x14ac:dyDescent="0.2">
      <c r="A91" t="s">
        <v>50</v>
      </c>
      <c r="B91" s="7">
        <f>((B64-B66)/B4)-(B77*0.7)</f>
        <v>-4.8106448311156569E-2</v>
      </c>
      <c r="C91" s="7">
        <f>((C64-C66)/C4)-(C77*0.7)</f>
        <v>-2.4714911095498032E-2</v>
      </c>
    </row>
    <row r="92" spans="1:5" x14ac:dyDescent="0.2">
      <c r="A92" t="s">
        <v>51</v>
      </c>
    </row>
    <row r="93" spans="1:5" x14ac:dyDescent="0.2">
      <c r="A93" t="s">
        <v>52</v>
      </c>
      <c r="B93" s="6">
        <f>B38/B16</f>
        <v>1.943128562381254</v>
      </c>
      <c r="C93" s="6">
        <f>C38/C16</f>
        <v>1.3383125864453664</v>
      </c>
      <c r="E93" t="s">
        <v>131</v>
      </c>
    </row>
    <row r="94" spans="1:5" x14ac:dyDescent="0.2">
      <c r="A94" t="s">
        <v>53</v>
      </c>
      <c r="B94" s="6">
        <f>(B38-B33)/B16</f>
        <v>1.6236858771374287</v>
      </c>
      <c r="C94" s="6">
        <f>(C38-C33)/C16</f>
        <v>0.19744121715076071</v>
      </c>
      <c r="E94" t="s">
        <v>132</v>
      </c>
    </row>
    <row r="95" spans="1:5" x14ac:dyDescent="0.2">
      <c r="A95" t="s">
        <v>55</v>
      </c>
      <c r="B95" s="8">
        <f>B13/(B51/365)</f>
        <v>90.496656580372814</v>
      </c>
      <c r="C95" s="8">
        <f>C13/(C51/365)</f>
        <v>35.64920053939511</v>
      </c>
      <c r="E95" t="s">
        <v>133</v>
      </c>
    </row>
    <row r="96" spans="1:5" x14ac:dyDescent="0.2">
      <c r="A96" t="s">
        <v>54</v>
      </c>
      <c r="B96" s="6">
        <f>B58/B54</f>
        <v>2.0482611781405251</v>
      </c>
      <c r="C96" s="6">
        <f>C58/C54</f>
        <v>7.2946428571428568</v>
      </c>
      <c r="E96" t="s">
        <v>134</v>
      </c>
    </row>
    <row r="97" spans="1:5" x14ac:dyDescent="0.2">
      <c r="A97" t="s">
        <v>56</v>
      </c>
      <c r="B97" s="85">
        <f>B10/B18</f>
        <v>0.44051679586563308</v>
      </c>
      <c r="C97" s="85">
        <f>C10/C18</f>
        <v>0.27368676185439805</v>
      </c>
      <c r="E97" t="s">
        <v>135</v>
      </c>
    </row>
  </sheetData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workbookViewId="0">
      <selection activeCell="H45" sqref="H45"/>
    </sheetView>
  </sheetViews>
  <sheetFormatPr defaultRowHeight="12.75" x14ac:dyDescent="0.2"/>
  <cols>
    <col min="2" max="2" width="10" customWidth="1"/>
    <col min="3" max="3" width="10.7109375" customWidth="1"/>
    <col min="4" max="4" width="10.42578125" customWidth="1"/>
    <col min="5" max="5" width="14" customWidth="1"/>
    <col min="6" max="6" width="15.85546875" customWidth="1"/>
    <col min="7" max="7" width="12" style="21" customWidth="1"/>
    <col min="8" max="8" width="13.42578125" customWidth="1"/>
    <col min="9" max="9" width="14.85546875" bestFit="1" customWidth="1"/>
    <col min="10" max="10" width="11.5703125" bestFit="1" customWidth="1"/>
    <col min="11" max="11" width="13.7109375" bestFit="1" customWidth="1"/>
  </cols>
  <sheetData>
    <row r="1" spans="2:10" ht="20.25" x14ac:dyDescent="0.3">
      <c r="B1" s="21"/>
      <c r="C1" s="22" t="s">
        <v>81</v>
      </c>
      <c r="D1" s="21"/>
      <c r="F1" s="21"/>
      <c r="H1" s="21"/>
      <c r="I1" s="21"/>
    </row>
    <row r="2" spans="2:10" ht="21" thickBot="1" x14ac:dyDescent="0.35">
      <c r="B2" s="23"/>
      <c r="C2" s="24"/>
      <c r="D2" s="24"/>
      <c r="E2" s="23"/>
      <c r="F2" s="24"/>
      <c r="G2" s="24"/>
      <c r="H2" s="24"/>
      <c r="I2" s="24"/>
    </row>
    <row r="3" spans="2:10" ht="13.5" thickBot="1" x14ac:dyDescent="0.25">
      <c r="B3" s="24"/>
      <c r="C3" s="24"/>
      <c r="D3" s="24"/>
      <c r="E3" s="25" t="str">
        <f>'Sears &amp; Wal-Mart'!B1</f>
        <v>Sears</v>
      </c>
      <c r="F3" s="25" t="str">
        <f>'Sears &amp; Wal-Mart'!C1</f>
        <v>Wal-Mart</v>
      </c>
      <c r="G3" s="24"/>
      <c r="H3" s="24"/>
      <c r="I3" s="24"/>
    </row>
    <row r="4" spans="2:10" ht="13.5" thickBot="1" x14ac:dyDescent="0.25">
      <c r="B4" s="24"/>
      <c r="C4" s="24"/>
      <c r="D4" s="24"/>
      <c r="E4" s="97" t="s">
        <v>71</v>
      </c>
      <c r="F4" s="98"/>
      <c r="G4" s="24"/>
      <c r="H4" s="24"/>
      <c r="I4" s="24"/>
    </row>
    <row r="5" spans="2:10" ht="13.5" thickBot="1" x14ac:dyDescent="0.25">
      <c r="B5" s="26"/>
      <c r="C5" s="27"/>
      <c r="D5" s="26"/>
      <c r="E5" s="42">
        <f>'Sears &amp; Wal-Mart'!B76</f>
        <v>0.20266120777891505</v>
      </c>
      <c r="F5" s="74">
        <f>'Sears &amp; Wal-Mart'!C76</f>
        <v>0.19056369237420959</v>
      </c>
      <c r="G5" s="29"/>
      <c r="H5" s="27"/>
      <c r="I5" s="30"/>
      <c r="J5" s="30"/>
    </row>
    <row r="6" spans="2:10" ht="13.5" thickBot="1" x14ac:dyDescent="0.25">
      <c r="B6" s="26"/>
      <c r="C6" s="27"/>
      <c r="D6" s="26"/>
      <c r="E6" s="75"/>
      <c r="F6" s="28"/>
      <c r="G6" s="29"/>
      <c r="H6" s="27"/>
      <c r="I6" s="30"/>
      <c r="J6" s="30"/>
    </row>
    <row r="7" spans="2:10" ht="13.5" thickBot="1" x14ac:dyDescent="0.25">
      <c r="B7" s="24"/>
      <c r="C7" s="24"/>
      <c r="D7" s="24"/>
      <c r="E7" s="97" t="s">
        <v>72</v>
      </c>
      <c r="F7" s="98"/>
      <c r="G7" s="24"/>
      <c r="H7" s="24"/>
      <c r="I7" s="24"/>
    </row>
    <row r="8" spans="2:10" ht="13.5" thickBot="1" x14ac:dyDescent="0.25">
      <c r="B8" s="24"/>
      <c r="C8" s="24"/>
      <c r="D8" s="31"/>
      <c r="E8" s="65">
        <f>'Sears &amp; Wal-Mart'!B77</f>
        <v>0.35823950870010235</v>
      </c>
      <c r="F8" s="69">
        <f>'Sears &amp; Wal-Mart'!C77</f>
        <v>0.30908501324109605</v>
      </c>
      <c r="G8" s="31"/>
      <c r="H8" s="24"/>
      <c r="I8" s="24"/>
    </row>
    <row r="9" spans="2:10" ht="13.5" thickBot="1" x14ac:dyDescent="0.25">
      <c r="B9" s="24"/>
      <c r="C9" s="24"/>
      <c r="D9" s="24"/>
      <c r="E9" s="34"/>
      <c r="F9" s="35"/>
      <c r="G9" s="24"/>
      <c r="H9" s="24"/>
      <c r="I9" s="24"/>
    </row>
    <row r="10" spans="2:10" ht="13.5" thickBot="1" x14ac:dyDescent="0.25">
      <c r="B10" s="24"/>
      <c r="C10" s="97" t="s">
        <v>57</v>
      </c>
      <c r="D10" s="98"/>
      <c r="E10" s="36"/>
      <c r="F10" s="37"/>
      <c r="G10" s="97" t="s">
        <v>58</v>
      </c>
      <c r="H10" s="98"/>
      <c r="I10" s="24"/>
    </row>
    <row r="11" spans="2:10" ht="13.5" thickBot="1" x14ac:dyDescent="0.25">
      <c r="B11" s="24"/>
      <c r="C11" s="38">
        <f>'Sears &amp; Wal-Mart'!B90</f>
        <v>2.6214828141686283E-2</v>
      </c>
      <c r="D11" s="69">
        <f>'Sears &amp; Wal-Mart'!C90</f>
        <v>8.1776240363697197E-2</v>
      </c>
      <c r="E11" s="34"/>
      <c r="F11" s="35"/>
      <c r="G11" s="67">
        <f>'Sears &amp; Wal-Mart'!B89</f>
        <v>2.9082224496758786</v>
      </c>
      <c r="H11" s="68">
        <f>'Sears &amp; Wal-Mart'!C89</f>
        <v>0.67129654650597204</v>
      </c>
      <c r="I11" s="24"/>
    </row>
    <row r="12" spans="2:10" ht="13.5" thickBot="1" x14ac:dyDescent="0.25">
      <c r="B12" s="24"/>
      <c r="C12" s="24"/>
      <c r="D12" s="24"/>
      <c r="E12" s="40"/>
      <c r="F12" s="41"/>
      <c r="G12" s="24"/>
      <c r="H12" s="24"/>
      <c r="I12" s="24"/>
    </row>
    <row r="13" spans="2:10" ht="13.5" thickBot="1" x14ac:dyDescent="0.25">
      <c r="B13" s="24"/>
      <c r="C13" s="24"/>
      <c r="D13" s="24"/>
      <c r="E13" s="99" t="s">
        <v>73</v>
      </c>
      <c r="F13" s="100"/>
      <c r="G13" s="24"/>
      <c r="H13" s="97" t="s">
        <v>47</v>
      </c>
      <c r="I13" s="98"/>
    </row>
    <row r="14" spans="2:10" ht="13.5" thickBot="1" x14ac:dyDescent="0.25">
      <c r="B14" s="24"/>
      <c r="C14" s="24"/>
      <c r="D14" s="24"/>
      <c r="E14" s="65">
        <f>'Sears &amp; Wal-Mart'!B78</f>
        <v>9.1663029244871241E-2</v>
      </c>
      <c r="F14" s="69">
        <f>'Sears &amp; Wal-Mart'!C78</f>
        <v>0.18493726555426207</v>
      </c>
      <c r="G14" s="24"/>
      <c r="H14" s="65">
        <f>'Sears &amp; Wal-Mart'!B88</f>
        <v>8.2648991083998119E-2</v>
      </c>
      <c r="I14" s="69">
        <f>'Sears &amp; Wal-Mart'!C88</f>
        <v>6.3118911520811533E-2</v>
      </c>
    </row>
    <row r="15" spans="2:10" ht="13.5" thickBot="1" x14ac:dyDescent="0.25">
      <c r="B15" s="24"/>
      <c r="C15" s="24"/>
      <c r="D15" s="24"/>
      <c r="E15" s="34"/>
      <c r="F15" s="35"/>
      <c r="G15" s="26"/>
      <c r="H15" s="26"/>
      <c r="I15" s="24"/>
    </row>
    <row r="16" spans="2:10" ht="13.5" thickBot="1" x14ac:dyDescent="0.25">
      <c r="B16" s="24"/>
      <c r="C16" s="24"/>
      <c r="D16" s="24"/>
      <c r="E16" s="99" t="s">
        <v>74</v>
      </c>
      <c r="F16" s="100"/>
      <c r="G16" s="26"/>
      <c r="H16" s="26"/>
      <c r="I16" s="24"/>
    </row>
    <row r="17" spans="2:9" ht="13.5" thickBot="1" x14ac:dyDescent="0.25">
      <c r="B17" s="24"/>
      <c r="C17" s="24"/>
      <c r="D17" s="24"/>
      <c r="E17" s="66">
        <f>'Sears &amp; Wal-Mart'!B79</f>
        <v>5.4263565891472867E-2</v>
      </c>
      <c r="F17" s="69">
        <f>'Sears &amp; Wal-Mart'!C79</f>
        <v>0.12601357306539751</v>
      </c>
      <c r="G17" s="26"/>
      <c r="H17" s="26"/>
      <c r="I17" s="24"/>
    </row>
    <row r="18" spans="2:9" x14ac:dyDescent="0.2">
      <c r="B18" s="24"/>
      <c r="C18" s="24"/>
      <c r="D18" s="24"/>
      <c r="E18" s="71"/>
      <c r="F18" s="70"/>
      <c r="G18" s="44"/>
      <c r="H18" s="44"/>
      <c r="I18" s="24"/>
    </row>
    <row r="19" spans="2:9" ht="13.5" thickBot="1" x14ac:dyDescent="0.25">
      <c r="B19" s="24"/>
      <c r="C19" s="45"/>
      <c r="D19" s="46"/>
      <c r="E19" s="47"/>
      <c r="F19" s="24"/>
      <c r="G19" s="24"/>
      <c r="H19" s="24"/>
      <c r="I19" s="48"/>
    </row>
    <row r="20" spans="2:9" ht="13.5" thickBot="1" x14ac:dyDescent="0.25">
      <c r="B20" s="24"/>
      <c r="C20" s="101" t="s">
        <v>59</v>
      </c>
      <c r="D20" s="102"/>
      <c r="E20" s="26"/>
      <c r="F20" s="24"/>
      <c r="G20" s="24"/>
      <c r="H20" s="97" t="s">
        <v>44</v>
      </c>
      <c r="I20" s="98"/>
    </row>
    <row r="21" spans="2:9" ht="13.5" thickBot="1" x14ac:dyDescent="0.25">
      <c r="B21" s="24"/>
      <c r="C21" s="39">
        <f>'Sears &amp; Wal-Mart'!B80</f>
        <v>1.067080103359173</v>
      </c>
      <c r="D21" s="68">
        <f>'Sears &amp; Wal-Mart'!C80</f>
        <v>2.6286576767142606</v>
      </c>
      <c r="E21" s="24"/>
      <c r="F21" s="24"/>
      <c r="G21" s="24"/>
      <c r="H21" s="42">
        <f>'Sears &amp; Wal-Mart'!B87</f>
        <v>5.0852382797365363E-2</v>
      </c>
      <c r="I21" s="33">
        <f>'Sears &amp; Wal-Mart'!C87</f>
        <v>4.7938373330874529E-2</v>
      </c>
    </row>
    <row r="22" spans="2:9" x14ac:dyDescent="0.2">
      <c r="B22" s="24"/>
      <c r="C22" s="49"/>
      <c r="D22" s="50"/>
      <c r="E22" s="24"/>
      <c r="F22" s="24"/>
      <c r="G22" s="24"/>
      <c r="H22" s="43"/>
      <c r="I22" s="35"/>
    </row>
    <row r="23" spans="2:9" ht="13.5" thickBot="1" x14ac:dyDescent="0.25">
      <c r="B23" s="51"/>
      <c r="C23" s="52"/>
      <c r="D23" s="53"/>
      <c r="E23" s="46"/>
      <c r="F23" s="48"/>
      <c r="G23" s="26"/>
      <c r="H23" s="54"/>
      <c r="I23" s="35"/>
    </row>
    <row r="24" spans="2:9" ht="13.5" thickBot="1" x14ac:dyDescent="0.25">
      <c r="B24" s="97" t="s">
        <v>60</v>
      </c>
      <c r="C24" s="98"/>
      <c r="D24" s="26"/>
      <c r="E24" s="97" t="s">
        <v>61</v>
      </c>
      <c r="F24" s="98"/>
      <c r="G24" s="55"/>
      <c r="H24" s="97" t="s">
        <v>76</v>
      </c>
      <c r="I24" s="98"/>
    </row>
    <row r="25" spans="2:9" ht="13.5" thickBot="1" x14ac:dyDescent="0.25">
      <c r="B25" s="39">
        <f>'Sears &amp; Wal-Mart'!B81</f>
        <v>3.6467679265277289</v>
      </c>
      <c r="C25" s="68">
        <f>'Sears &amp; Wal-Mart'!C81</f>
        <v>4.3088106370543544</v>
      </c>
      <c r="D25" s="24"/>
      <c r="E25" s="67">
        <f>'Sears &amp; Wal-Mart'!B82</f>
        <v>1.3459357277882797</v>
      </c>
      <c r="F25" s="68">
        <f>'Sears &amp; Wal-Mart'!C82</f>
        <v>6.0953906572964032</v>
      </c>
      <c r="G25" s="35"/>
      <c r="H25" s="42"/>
      <c r="I25" s="33"/>
    </row>
    <row r="26" spans="2:9" ht="13.5" thickBot="1" x14ac:dyDescent="0.25">
      <c r="B26" s="24"/>
      <c r="C26" s="24"/>
      <c r="D26" s="24"/>
      <c r="E26" s="56"/>
      <c r="F26" s="24"/>
      <c r="G26" s="24"/>
      <c r="H26" s="56"/>
      <c r="I26" s="24"/>
    </row>
    <row r="27" spans="2:9" ht="13.5" thickBot="1" x14ac:dyDescent="0.25">
      <c r="B27" s="97" t="s">
        <v>62</v>
      </c>
      <c r="C27" s="98"/>
      <c r="D27" s="24"/>
      <c r="E27" s="97" t="s">
        <v>63</v>
      </c>
      <c r="F27" s="98"/>
      <c r="G27" s="57"/>
      <c r="H27" s="97" t="s">
        <v>75</v>
      </c>
      <c r="I27" s="98"/>
    </row>
    <row r="28" spans="2:9" ht="13.5" thickBot="1" x14ac:dyDescent="0.25">
      <c r="B28" s="39">
        <f>'Sears &amp; Wal-Mart'!B93</f>
        <v>1.943128562381254</v>
      </c>
      <c r="C28" s="68">
        <f>'Sears &amp; Wal-Mart'!C93</f>
        <v>1.3383125864453664</v>
      </c>
      <c r="D28" s="24"/>
      <c r="E28" s="67">
        <f>'Sears &amp; Wal-Mart'!B83</f>
        <v>5.3070975416336239</v>
      </c>
      <c r="F28" s="68">
        <f>'Sears &amp; Wal-Mart'!C83</f>
        <v>5.6639388979814509</v>
      </c>
      <c r="G28" s="35"/>
      <c r="H28" s="42"/>
      <c r="I28" s="33"/>
    </row>
    <row r="29" spans="2:9" ht="13.5" thickBot="1" x14ac:dyDescent="0.25">
      <c r="B29" s="24"/>
      <c r="C29" s="24"/>
      <c r="D29" s="24"/>
      <c r="E29" s="56"/>
      <c r="F29" s="24"/>
      <c r="G29" s="26"/>
      <c r="H29" s="56"/>
      <c r="I29" s="58"/>
    </row>
    <row r="30" spans="2:9" ht="13.5" thickBot="1" x14ac:dyDescent="0.25">
      <c r="B30" s="97" t="s">
        <v>54</v>
      </c>
      <c r="C30" s="98"/>
      <c r="D30" s="24"/>
      <c r="E30" s="97" t="s">
        <v>64</v>
      </c>
      <c r="F30" s="98"/>
      <c r="G30" s="59"/>
      <c r="H30" s="103" t="s">
        <v>65</v>
      </c>
      <c r="I30" s="104"/>
    </row>
    <row r="31" spans="2:9" ht="13.5" thickBot="1" x14ac:dyDescent="0.25">
      <c r="B31" s="39">
        <f>'Sears &amp; Wal-Mart'!B96</f>
        <v>2.0482611781405251</v>
      </c>
      <c r="C31" s="68">
        <f>'Sears &amp; Wal-Mart'!C96</f>
        <v>7.2946428571428568</v>
      </c>
      <c r="D31" s="24"/>
      <c r="E31" s="39">
        <f>'Sears &amp; Wal-Mart'!B84</f>
        <v>1.8025076816334622</v>
      </c>
      <c r="F31" s="68">
        <f>'Sears &amp; Wal-Mart'!C84</f>
        <v>120.85860655737704</v>
      </c>
      <c r="G31" s="60"/>
      <c r="H31" s="42"/>
      <c r="I31" s="33"/>
    </row>
    <row r="32" spans="2:9" ht="13.5" thickBot="1" x14ac:dyDescent="0.25">
      <c r="B32" s="61"/>
      <c r="C32" s="61"/>
      <c r="D32" s="61"/>
      <c r="E32" s="61"/>
      <c r="F32" s="61"/>
      <c r="G32" s="61"/>
      <c r="H32" s="61"/>
      <c r="I32" s="61"/>
    </row>
    <row r="33" spans="2:11" ht="13.5" thickBot="1" x14ac:dyDescent="0.25">
      <c r="B33" s="97" t="s">
        <v>55</v>
      </c>
      <c r="C33" s="98"/>
      <c r="D33" s="21"/>
      <c r="E33" s="97" t="s">
        <v>66</v>
      </c>
      <c r="F33" s="98"/>
      <c r="H33" s="103" t="s">
        <v>45</v>
      </c>
      <c r="I33" s="104"/>
    </row>
    <row r="34" spans="2:11" ht="13.5" thickBot="1" x14ac:dyDescent="0.25">
      <c r="B34" s="72">
        <f>'Sears &amp; Wal-Mart'!B95</f>
        <v>90.496656580372814</v>
      </c>
      <c r="C34" s="73">
        <f>'Sears &amp; Wal-Mart'!C95</f>
        <v>35.64920053939511</v>
      </c>
      <c r="D34" s="21"/>
      <c r="E34" s="62">
        <f>365/E31</f>
        <v>202.49566962690056</v>
      </c>
      <c r="F34" s="63">
        <f>365/F31</f>
        <v>3.0200579867410435</v>
      </c>
      <c r="H34" s="32"/>
      <c r="I34" s="33"/>
    </row>
    <row r="35" spans="2:11" ht="13.5" thickBot="1" x14ac:dyDescent="0.25"/>
    <row r="36" spans="2:11" ht="13.5" thickBot="1" x14ac:dyDescent="0.25">
      <c r="E36" s="97" t="s">
        <v>67</v>
      </c>
      <c r="F36" s="98"/>
      <c r="H36" s="103" t="s">
        <v>46</v>
      </c>
      <c r="I36" s="104"/>
    </row>
    <row r="37" spans="2:11" ht="13.5" thickBot="1" x14ac:dyDescent="0.25">
      <c r="E37" s="62">
        <f>365/E28</f>
        <v>68.775822780081441</v>
      </c>
      <c r="F37" s="64">
        <f>365/F28</f>
        <v>64.442785590444998</v>
      </c>
      <c r="H37" s="32"/>
      <c r="I37" s="33"/>
    </row>
    <row r="39" spans="2:11" x14ac:dyDescent="0.2">
      <c r="B39" t="s">
        <v>68</v>
      </c>
    </row>
    <row r="41" spans="2:11" x14ac:dyDescent="0.2">
      <c r="G41" s="80"/>
      <c r="H41" s="78" t="str">
        <f>E3</f>
        <v>Sears</v>
      </c>
      <c r="I41" s="78" t="str">
        <f>F3</f>
        <v>Wal-Mart</v>
      </c>
      <c r="J41" s="79" t="str">
        <f>H41</f>
        <v>Sears</v>
      </c>
      <c r="K41" s="79" t="str">
        <f>I41</f>
        <v>Wal-Mart</v>
      </c>
    </row>
    <row r="42" spans="2:11" x14ac:dyDescent="0.2">
      <c r="B42" t="s">
        <v>69</v>
      </c>
      <c r="C42" s="76" t="s">
        <v>80</v>
      </c>
      <c r="G42" s="82">
        <v>1.2</v>
      </c>
      <c r="H42" s="82">
        <f>('Sears &amp; Wal-Mart'!B38-'Sears &amp; Wal-Mart'!B16)/'Sears &amp; Wal-Mart'!B40</f>
        <v>0.38480620155038758</v>
      </c>
      <c r="I42" s="82">
        <f>('Sears &amp; Wal-Mart'!C38-'Sears &amp; Wal-Mart'!C16)/'Sears &amp; Wal-Mart'!C40</f>
        <v>0.10779129208531642</v>
      </c>
      <c r="J42" s="81">
        <f>G42*H42</f>
        <v>0.46176744186046509</v>
      </c>
      <c r="K42" s="81">
        <f>G42*I42</f>
        <v>0.1293495505023797</v>
      </c>
    </row>
    <row r="43" spans="2:11" ht="15.75" x14ac:dyDescent="0.2">
      <c r="C43" s="77" t="s">
        <v>70</v>
      </c>
      <c r="D43" s="1"/>
      <c r="E43" s="1"/>
      <c r="G43" s="82">
        <v>1.4</v>
      </c>
      <c r="H43" s="82">
        <f>'Sears &amp; Wal-Mart'!B3/'Sears &amp; Wal-Mart'!B40</f>
        <v>0.10744186046511628</v>
      </c>
      <c r="I43" s="82">
        <f>'Sears &amp; Wal-Mart'!C3/'Sears &amp; Wal-Mart'!C40</f>
        <v>0.40029525824078971</v>
      </c>
      <c r="J43" s="81">
        <f t="shared" ref="J43:J46" si="0">G43*H43</f>
        <v>0.15041860465116277</v>
      </c>
      <c r="K43" s="81">
        <f t="shared" ref="K43:K46" si="1">G43*I43</f>
        <v>0.56041336153710553</v>
      </c>
    </row>
    <row r="44" spans="2:11" ht="15.75" x14ac:dyDescent="0.2">
      <c r="C44" s="77" t="s">
        <v>77</v>
      </c>
      <c r="D44" s="1"/>
      <c r="G44" s="82">
        <v>3.3</v>
      </c>
      <c r="H44" s="82">
        <f>'Sears &amp; Wal-Mart'!B60/'Sears &amp; Wal-Mart'!B40</f>
        <v>5.4263565891472867E-2</v>
      </c>
      <c r="I44" s="82">
        <f>'Sears &amp; Wal-Mart'!C60/'Sears &amp; Wal-Mart'!C40</f>
        <v>0.12601357306539751</v>
      </c>
      <c r="J44" s="81">
        <f t="shared" si="0"/>
        <v>0.17906976744186046</v>
      </c>
      <c r="K44" s="81">
        <f t="shared" si="1"/>
        <v>0.41584479111581174</v>
      </c>
    </row>
    <row r="45" spans="2:11" ht="15.75" x14ac:dyDescent="0.2">
      <c r="C45" s="77" t="s">
        <v>78</v>
      </c>
      <c r="D45" s="1"/>
      <c r="E45" s="1"/>
      <c r="G45" s="82">
        <v>0.6</v>
      </c>
      <c r="H45" s="82">
        <f>'Sears &amp; Wal-Mart'!B4/'Sears &amp; Wal-Mart'!B6</f>
        <v>0.44847372044985079</v>
      </c>
      <c r="I45" s="82">
        <f>'Sears &amp; Wal-Mart'!C4/'Sears &amp; Wal-Mart'!C6</f>
        <v>2.573077457933528</v>
      </c>
      <c r="J45" s="81">
        <f t="shared" si="0"/>
        <v>0.26908423226991046</v>
      </c>
      <c r="K45" s="81">
        <f t="shared" si="1"/>
        <v>1.5438464747601168</v>
      </c>
    </row>
    <row r="46" spans="2:11" ht="15.75" x14ac:dyDescent="0.2">
      <c r="C46" s="77" t="s">
        <v>79</v>
      </c>
      <c r="D46" s="1"/>
      <c r="G46" s="82">
        <v>1</v>
      </c>
      <c r="H46" s="82">
        <f>'Sears &amp; Wal-Mart'!B45/'Sears &amp; Wal-Mart'!B40</f>
        <v>0.93981912144702839</v>
      </c>
      <c r="I46" s="82">
        <f>'Sears &amp; Wal-Mart'!C45/'Sears &amp; Wal-Mart'!C40</f>
        <v>2.5991098184382162</v>
      </c>
      <c r="J46" s="81">
        <f t="shared" si="0"/>
        <v>0.93981912144702839</v>
      </c>
      <c r="K46" s="81">
        <f t="shared" si="1"/>
        <v>2.5991098184382162</v>
      </c>
    </row>
    <row r="47" spans="2:11" x14ac:dyDescent="0.2">
      <c r="G47" s="82"/>
      <c r="H47" s="83"/>
      <c r="I47" s="83"/>
      <c r="J47" s="81">
        <f>SUM(J42:J46)</f>
        <v>2.0001591676704269</v>
      </c>
      <c r="K47" s="81">
        <f>SUM(K42:K46)</f>
        <v>5.2485639963536297</v>
      </c>
    </row>
  </sheetData>
  <mergeCells count="23">
    <mergeCell ref="E4:F4"/>
    <mergeCell ref="E16:F16"/>
    <mergeCell ref="B33:C33"/>
    <mergeCell ref="H36:I36"/>
    <mergeCell ref="H13:I13"/>
    <mergeCell ref="B30:C30"/>
    <mergeCell ref="E30:F30"/>
    <mergeCell ref="H30:I30"/>
    <mergeCell ref="E33:F33"/>
    <mergeCell ref="H33:I33"/>
    <mergeCell ref="E36:F36"/>
    <mergeCell ref="B24:C24"/>
    <mergeCell ref="E24:F24"/>
    <mergeCell ref="H24:I24"/>
    <mergeCell ref="B27:C27"/>
    <mergeCell ref="E27:F27"/>
    <mergeCell ref="H27:I27"/>
    <mergeCell ref="E7:F7"/>
    <mergeCell ref="C10:D10"/>
    <mergeCell ref="G10:H10"/>
    <mergeCell ref="E13:F13"/>
    <mergeCell ref="C20:D20"/>
    <mergeCell ref="H20:I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zoomScale="140" zoomScaleNormal="14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76" sqref="C76"/>
    </sheetView>
  </sheetViews>
  <sheetFormatPr defaultRowHeight="12.75" x14ac:dyDescent="0.2"/>
  <cols>
    <col min="1" max="1" width="54.85546875" customWidth="1"/>
    <col min="2" max="2" width="14.42578125" customWidth="1"/>
    <col min="3" max="3" width="15.7109375" customWidth="1"/>
    <col min="4" max="4" width="6.42578125" customWidth="1"/>
    <col min="5" max="5" width="6.85546875" customWidth="1"/>
  </cols>
  <sheetData>
    <row r="1" spans="1:6" x14ac:dyDescent="0.2">
      <c r="B1" s="93">
        <v>1997</v>
      </c>
      <c r="C1" s="93">
        <v>1996</v>
      </c>
    </row>
    <row r="2" spans="1:6" ht="18" x14ac:dyDescent="0.25">
      <c r="A2" s="86" t="s">
        <v>0</v>
      </c>
      <c r="B2" s="87">
        <f>323+3598-1702-217-204-94</f>
        <v>1704</v>
      </c>
      <c r="C2" s="87">
        <f>323+3618-1655-277-230-164</f>
        <v>1615</v>
      </c>
    </row>
    <row r="3" spans="1:6" ht="18" x14ac:dyDescent="0.25">
      <c r="A3" s="86" t="s">
        <v>107</v>
      </c>
      <c r="B3" s="88">
        <v>4158</v>
      </c>
      <c r="C3" s="88">
        <v>3330</v>
      </c>
      <c r="E3" s="92"/>
      <c r="F3" t="s">
        <v>87</v>
      </c>
    </row>
    <row r="4" spans="1:6" ht="18" x14ac:dyDescent="0.25">
      <c r="A4" s="1" t="s">
        <v>111</v>
      </c>
      <c r="B4" s="11">
        <f>B2+B3</f>
        <v>5862</v>
      </c>
      <c r="C4" s="11">
        <f>C2+C3</f>
        <v>4945</v>
      </c>
    </row>
    <row r="5" spans="1:6" ht="18" x14ac:dyDescent="0.25">
      <c r="A5" s="1"/>
      <c r="B5" s="5"/>
      <c r="C5" s="5"/>
    </row>
    <row r="6" spans="1:6" ht="18" x14ac:dyDescent="0.25">
      <c r="A6" s="86" t="s">
        <v>2</v>
      </c>
      <c r="B6" s="89">
        <v>13071</v>
      </c>
      <c r="C6" s="89">
        <v>12170</v>
      </c>
    </row>
    <row r="7" spans="1:6" ht="18" x14ac:dyDescent="0.25">
      <c r="A7" s="86" t="s">
        <v>3</v>
      </c>
      <c r="B7" s="89"/>
      <c r="C7" s="89"/>
    </row>
    <row r="8" spans="1:6" ht="18" x14ac:dyDescent="0.25">
      <c r="A8" s="86" t="s">
        <v>4</v>
      </c>
      <c r="B8" s="94">
        <v>1413</v>
      </c>
      <c r="C8" s="89">
        <v>1354</v>
      </c>
    </row>
    <row r="9" spans="1:6" ht="18" x14ac:dyDescent="0.25">
      <c r="A9" s="86" t="s">
        <v>1</v>
      </c>
      <c r="B9" s="89">
        <v>2564</v>
      </c>
      <c r="C9" s="89">
        <v>2748</v>
      </c>
    </row>
    <row r="10" spans="1:6" ht="18" x14ac:dyDescent="0.25">
      <c r="A10" s="1"/>
      <c r="B10" s="13">
        <f>SUM(B6:B9)</f>
        <v>17048</v>
      </c>
      <c r="C10" s="13">
        <f>SUM(C6:C9)</f>
        <v>16272</v>
      </c>
    </row>
    <row r="11" spans="1:6" ht="18" x14ac:dyDescent="0.25">
      <c r="A11" s="1"/>
      <c r="B11" s="12"/>
      <c r="C11" s="12"/>
    </row>
    <row r="12" spans="1:6" ht="18" x14ac:dyDescent="0.25">
      <c r="A12" s="86" t="s">
        <v>82</v>
      </c>
      <c r="B12" s="89">
        <v>5208</v>
      </c>
      <c r="C12" s="89">
        <v>3533</v>
      </c>
    </row>
    <row r="13" spans="1:6" ht="18" x14ac:dyDescent="0.25">
      <c r="A13" s="86" t="s">
        <v>6</v>
      </c>
      <c r="B13" s="89">
        <v>6637</v>
      </c>
      <c r="C13" s="89">
        <v>7225</v>
      </c>
    </row>
    <row r="14" spans="1:6" ht="18" x14ac:dyDescent="0.25">
      <c r="A14" s="86" t="s">
        <v>7</v>
      </c>
      <c r="B14" s="89">
        <v>2561</v>
      </c>
      <c r="C14" s="89">
        <v>2737</v>
      </c>
    </row>
    <row r="15" spans="1:6" ht="18" x14ac:dyDescent="0.25">
      <c r="A15" s="86" t="s">
        <v>8</v>
      </c>
      <c r="B15" s="89">
        <f>830+554</f>
        <v>1384</v>
      </c>
      <c r="C15" s="89">
        <f>840+615</f>
        <v>1455</v>
      </c>
    </row>
    <row r="16" spans="1:6" ht="18" x14ac:dyDescent="0.25">
      <c r="A16" s="1" t="s">
        <v>108</v>
      </c>
      <c r="B16" s="13">
        <f>SUM(B12:B15)</f>
        <v>15790</v>
      </c>
      <c r="C16" s="13">
        <f>SUM(C12:C15)</f>
        <v>14950</v>
      </c>
    </row>
    <row r="17" spans="1:3" ht="18" x14ac:dyDescent="0.25">
      <c r="A17" s="1"/>
      <c r="B17" s="14"/>
      <c r="C17" s="14"/>
    </row>
    <row r="18" spans="1:3" ht="18.75" thickBot="1" x14ac:dyDescent="0.3">
      <c r="A18" s="3" t="s">
        <v>83</v>
      </c>
      <c r="B18" s="15">
        <f>B4+B10+B16</f>
        <v>38700</v>
      </c>
      <c r="C18" s="15">
        <f>C4+C10+C16</f>
        <v>36167</v>
      </c>
    </row>
    <row r="19" spans="1:3" ht="18.75" thickTop="1" x14ac:dyDescent="0.25">
      <c r="A19" s="1"/>
      <c r="B19" s="14"/>
      <c r="C19" s="14"/>
    </row>
    <row r="20" spans="1:3" ht="18" x14ac:dyDescent="0.25">
      <c r="A20" s="1" t="s">
        <v>5</v>
      </c>
      <c r="B20" s="12"/>
      <c r="C20" s="12"/>
    </row>
    <row r="21" spans="1:3" ht="18" x14ac:dyDescent="0.25">
      <c r="A21" s="86" t="s">
        <v>97</v>
      </c>
      <c r="B21" s="89">
        <v>487</v>
      </c>
      <c r="C21" s="89">
        <v>445</v>
      </c>
    </row>
    <row r="22" spans="1:3" ht="18" x14ac:dyDescent="0.25">
      <c r="A22" s="86" t="s">
        <v>98</v>
      </c>
      <c r="B22" s="89">
        <v>5420</v>
      </c>
      <c r="C22" s="89">
        <v>5080</v>
      </c>
    </row>
    <row r="23" spans="1:3" ht="18" x14ac:dyDescent="0.25">
      <c r="A23" s="86" t="s">
        <v>99</v>
      </c>
      <c r="B23" s="90">
        <v>4919</v>
      </c>
      <c r="C23" s="90">
        <v>4279</v>
      </c>
    </row>
    <row r="24" spans="1:3" ht="18" x14ac:dyDescent="0.25">
      <c r="A24" s="86" t="s">
        <v>105</v>
      </c>
      <c r="B24" s="95">
        <v>498</v>
      </c>
      <c r="C24" s="95">
        <v>433</v>
      </c>
    </row>
    <row r="25" spans="1:3" ht="18" x14ac:dyDescent="0.25">
      <c r="A25" s="1" t="s">
        <v>84</v>
      </c>
      <c r="B25" s="16">
        <f>SUM(B21:B24)</f>
        <v>11324</v>
      </c>
      <c r="C25" s="16">
        <f>SUM(C21:C24)</f>
        <v>10237</v>
      </c>
    </row>
    <row r="26" spans="1:3" ht="18" x14ac:dyDescent="0.25">
      <c r="A26" s="86" t="s">
        <v>100</v>
      </c>
      <c r="B26" s="89">
        <v>-4910</v>
      </c>
      <c r="C26" s="89">
        <v>-4359</v>
      </c>
    </row>
    <row r="27" spans="1:3" ht="18" x14ac:dyDescent="0.25">
      <c r="A27" s="86" t="s">
        <v>106</v>
      </c>
      <c r="B27" s="89">
        <v>666</v>
      </c>
      <c r="C27" s="89">
        <v>905</v>
      </c>
    </row>
    <row r="28" spans="1:3" ht="18" x14ac:dyDescent="0.25">
      <c r="A28" s="86" t="s">
        <v>9</v>
      </c>
      <c r="B28" s="89">
        <v>938</v>
      </c>
      <c r="C28" s="89">
        <v>937</v>
      </c>
    </row>
    <row r="29" spans="1:3" ht="18" x14ac:dyDescent="0.25">
      <c r="A29" s="2" t="s">
        <v>28</v>
      </c>
      <c r="B29" s="13">
        <f>SUM(B25:B28)</f>
        <v>8018</v>
      </c>
      <c r="C29" s="13">
        <f>SUM(C25:C28)</f>
        <v>7720</v>
      </c>
    </row>
    <row r="30" spans="1:3" ht="18" x14ac:dyDescent="0.25">
      <c r="A30" s="1"/>
      <c r="B30" s="12"/>
      <c r="C30" s="12"/>
    </row>
    <row r="31" spans="1:3" ht="18" x14ac:dyDescent="0.25">
      <c r="A31" s="2" t="s">
        <v>27</v>
      </c>
      <c r="B31" s="12"/>
      <c r="C31" s="12"/>
    </row>
    <row r="32" spans="1:3" ht="18" x14ac:dyDescent="0.25">
      <c r="A32" s="86" t="s">
        <v>102</v>
      </c>
      <c r="B32" s="89">
        <v>3316</v>
      </c>
      <c r="C32" s="89">
        <v>2260</v>
      </c>
    </row>
    <row r="33" spans="1:3" ht="18" x14ac:dyDescent="0.25">
      <c r="A33" s="86" t="s">
        <v>10</v>
      </c>
      <c r="B33" s="89">
        <v>5044</v>
      </c>
      <c r="C33" s="89">
        <v>4646</v>
      </c>
    </row>
    <row r="34" spans="1:3" ht="18" x14ac:dyDescent="0.25">
      <c r="A34" s="86" t="s">
        <v>101</v>
      </c>
      <c r="B34" s="89">
        <f>20956-1113+335</f>
        <v>20178</v>
      </c>
      <c r="C34" s="89">
        <f>20104-801+335</f>
        <v>19638</v>
      </c>
    </row>
    <row r="35" spans="1:3" ht="18" x14ac:dyDescent="0.25">
      <c r="A35" s="86" t="s">
        <v>11</v>
      </c>
      <c r="B35" s="89">
        <v>358</v>
      </c>
      <c r="C35" s="89">
        <v>660</v>
      </c>
    </row>
    <row r="36" spans="1:3" ht="18" x14ac:dyDescent="0.25">
      <c r="A36" s="86" t="s">
        <v>103</v>
      </c>
      <c r="B36" s="89">
        <v>956</v>
      </c>
      <c r="C36" s="89">
        <v>348</v>
      </c>
    </row>
    <row r="37" spans="1:3" ht="18" x14ac:dyDescent="0.25">
      <c r="A37" s="86" t="s">
        <v>104</v>
      </c>
      <c r="B37" s="89">
        <v>830</v>
      </c>
      <c r="C37" s="89">
        <v>895</v>
      </c>
    </row>
    <row r="38" spans="1:3" ht="18" x14ac:dyDescent="0.25">
      <c r="A38" s="2" t="s">
        <v>29</v>
      </c>
      <c r="B38" s="13">
        <f>SUM(B32:B37)</f>
        <v>30682</v>
      </c>
      <c r="C38" s="13">
        <f>SUM(C32:C37)</f>
        <v>28447</v>
      </c>
    </row>
    <row r="39" spans="1:3" ht="18" x14ac:dyDescent="0.25">
      <c r="A39" s="1"/>
      <c r="B39" s="5"/>
      <c r="C39" s="5"/>
    </row>
    <row r="40" spans="1:3" s="4" customFormat="1" ht="18.75" thickBot="1" x14ac:dyDescent="0.3">
      <c r="A40" s="84" t="s">
        <v>85</v>
      </c>
      <c r="B40" s="17">
        <f>B29+B38</f>
        <v>38700</v>
      </c>
      <c r="C40" s="17">
        <f>C29+C38</f>
        <v>36167</v>
      </c>
    </row>
    <row r="41" spans="1:3" ht="18.75" thickTop="1" x14ac:dyDescent="0.25">
      <c r="A41" s="1" t="s">
        <v>32</v>
      </c>
      <c r="B41" s="18">
        <f>B40-B16</f>
        <v>22910</v>
      </c>
      <c r="C41" s="18">
        <f>C40-C16</f>
        <v>21217</v>
      </c>
    </row>
    <row r="42" spans="1:3" ht="18" x14ac:dyDescent="0.25">
      <c r="A42" s="1"/>
      <c r="B42" s="5"/>
      <c r="C42" s="5"/>
    </row>
    <row r="43" spans="1:3" ht="18" x14ac:dyDescent="0.25">
      <c r="A43" s="86" t="s">
        <v>12</v>
      </c>
      <c r="B43" s="88">
        <v>36371</v>
      </c>
      <c r="C43" s="88">
        <v>33751</v>
      </c>
    </row>
    <row r="44" spans="1:3" ht="18" x14ac:dyDescent="0.25">
      <c r="A44" s="86" t="s">
        <v>13</v>
      </c>
      <c r="B44" s="88"/>
      <c r="C44" s="88"/>
    </row>
    <row r="45" spans="1:3" ht="18" x14ac:dyDescent="0.25">
      <c r="A45" s="86" t="s">
        <v>14</v>
      </c>
      <c r="B45" s="88">
        <f>B43-B44</f>
        <v>36371</v>
      </c>
      <c r="C45" s="88">
        <f>C43-C44</f>
        <v>33751</v>
      </c>
    </row>
    <row r="46" spans="1:3" ht="18" x14ac:dyDescent="0.25">
      <c r="A46" s="86" t="s">
        <v>89</v>
      </c>
      <c r="B46" s="87">
        <v>4925</v>
      </c>
      <c r="C46" s="87">
        <v>4313</v>
      </c>
    </row>
    <row r="47" spans="1:3" ht="18" x14ac:dyDescent="0.25">
      <c r="A47" s="86" t="s">
        <v>86</v>
      </c>
      <c r="B47" s="88">
        <f>B45+B46</f>
        <v>41296</v>
      </c>
      <c r="C47" s="88">
        <f>C45+C46</f>
        <v>38064</v>
      </c>
    </row>
    <row r="48" spans="1:3" ht="18" x14ac:dyDescent="0.25">
      <c r="A48" s="86" t="s">
        <v>15</v>
      </c>
      <c r="B48" s="87"/>
      <c r="C48" s="87"/>
    </row>
    <row r="49" spans="1:3" ht="18" x14ac:dyDescent="0.25">
      <c r="A49" s="2" t="s">
        <v>16</v>
      </c>
      <c r="B49" s="11">
        <f>B47+B48</f>
        <v>41296</v>
      </c>
      <c r="C49" s="11">
        <f>C47+C48</f>
        <v>38064</v>
      </c>
    </row>
    <row r="50" spans="1:3" ht="18" x14ac:dyDescent="0.25">
      <c r="A50" s="1"/>
      <c r="B50" s="5"/>
      <c r="C50" s="5"/>
    </row>
    <row r="51" spans="1:3" ht="18" x14ac:dyDescent="0.25">
      <c r="A51" s="86" t="s">
        <v>90</v>
      </c>
      <c r="B51" s="88">
        <v>26769</v>
      </c>
      <c r="C51" s="88">
        <v>24889</v>
      </c>
    </row>
    <row r="52" spans="1:3" ht="18" x14ac:dyDescent="0.25">
      <c r="A52" s="86" t="s">
        <v>96</v>
      </c>
      <c r="B52" s="87">
        <v>475</v>
      </c>
      <c r="C52" s="87">
        <v>0</v>
      </c>
    </row>
    <row r="53" spans="1:3" ht="18" x14ac:dyDescent="0.25">
      <c r="A53" s="86" t="s">
        <v>95</v>
      </c>
      <c r="B53" s="87">
        <v>1532</v>
      </c>
      <c r="C53" s="87">
        <v>971</v>
      </c>
    </row>
    <row r="54" spans="1:3" ht="18" x14ac:dyDescent="0.25">
      <c r="A54" s="86" t="s">
        <v>110</v>
      </c>
      <c r="B54" s="87">
        <v>1409</v>
      </c>
      <c r="C54" s="87">
        <v>1365</v>
      </c>
    </row>
    <row r="55" spans="1:3" ht="18" x14ac:dyDescent="0.25">
      <c r="A55" s="86" t="s">
        <v>109</v>
      </c>
      <c r="B55" s="88">
        <v>8331</v>
      </c>
      <c r="C55" s="88">
        <v>8059</v>
      </c>
    </row>
    <row r="56" spans="1:3" ht="18" x14ac:dyDescent="0.25">
      <c r="A56" s="3" t="s">
        <v>30</v>
      </c>
      <c r="B56" s="11">
        <f>SUM(B51:B55)</f>
        <v>38516</v>
      </c>
      <c r="C56" s="11">
        <f>SUM(C51:C55)</f>
        <v>35284</v>
      </c>
    </row>
    <row r="57" spans="1:3" ht="18" x14ac:dyDescent="0.25">
      <c r="A57" s="86" t="s">
        <v>15</v>
      </c>
      <c r="B57" s="88">
        <v>106</v>
      </c>
      <c r="C57" s="88">
        <v>22</v>
      </c>
    </row>
    <row r="58" spans="1:3" ht="18" x14ac:dyDescent="0.25">
      <c r="A58" s="1" t="s">
        <v>17</v>
      </c>
      <c r="B58" s="10">
        <f>B49-B56+B57</f>
        <v>2886</v>
      </c>
      <c r="C58" s="10">
        <f>C49-C56+C57</f>
        <v>2802</v>
      </c>
    </row>
    <row r="59" spans="1:3" ht="18" x14ac:dyDescent="0.25">
      <c r="A59" s="86" t="s">
        <v>18</v>
      </c>
      <c r="B59" s="91">
        <v>786</v>
      </c>
      <c r="C59" s="91">
        <v>697</v>
      </c>
    </row>
    <row r="60" spans="1:3" ht="18" x14ac:dyDescent="0.25">
      <c r="A60" s="1" t="s">
        <v>33</v>
      </c>
      <c r="B60" s="10">
        <f>B58-B59</f>
        <v>2100</v>
      </c>
      <c r="C60" s="10">
        <f>C58-C59</f>
        <v>2105</v>
      </c>
    </row>
    <row r="61" spans="1:3" ht="18" x14ac:dyDescent="0.25">
      <c r="A61" s="86" t="s">
        <v>19</v>
      </c>
      <c r="B61" s="91"/>
      <c r="C61" s="91"/>
    </row>
    <row r="62" spans="1:3" ht="18" x14ac:dyDescent="0.25">
      <c r="A62" s="2" t="s">
        <v>20</v>
      </c>
      <c r="B62" s="19">
        <f>B58-B59-B61</f>
        <v>2100</v>
      </c>
      <c r="C62" s="19">
        <f>C58-C59-C61</f>
        <v>2105</v>
      </c>
    </row>
    <row r="63" spans="1:3" ht="18" x14ac:dyDescent="0.25">
      <c r="A63" s="86" t="s">
        <v>94</v>
      </c>
      <c r="B63" s="91"/>
      <c r="C63" s="91"/>
    </row>
    <row r="64" spans="1:3" s="4" customFormat="1" ht="18" x14ac:dyDescent="0.25">
      <c r="A64" s="2" t="s">
        <v>31</v>
      </c>
      <c r="B64" s="19">
        <f>B62-B63</f>
        <v>2100</v>
      </c>
      <c r="C64" s="19">
        <f>C62-C63</f>
        <v>2105</v>
      </c>
    </row>
    <row r="65" spans="1:5" ht="18" x14ac:dyDescent="0.25">
      <c r="A65" s="1" t="s">
        <v>21</v>
      </c>
      <c r="B65" s="5"/>
      <c r="C65" s="5"/>
    </row>
    <row r="66" spans="1:5" ht="18" x14ac:dyDescent="0.25">
      <c r="A66" s="86" t="s">
        <v>22</v>
      </c>
      <c r="B66" s="87">
        <v>912</v>
      </c>
      <c r="C66" s="87">
        <v>834</v>
      </c>
    </row>
    <row r="67" spans="1:5" ht="18" x14ac:dyDescent="0.25">
      <c r="A67" s="86" t="s">
        <v>23</v>
      </c>
      <c r="B67" s="87">
        <v>0</v>
      </c>
      <c r="C67" s="87">
        <v>0</v>
      </c>
    </row>
    <row r="68" spans="1:5" ht="18" x14ac:dyDescent="0.25">
      <c r="A68" s="86" t="s">
        <v>24</v>
      </c>
      <c r="B68" s="87">
        <v>0</v>
      </c>
      <c r="C68" s="87">
        <v>0</v>
      </c>
    </row>
    <row r="69" spans="1:5" ht="18" x14ac:dyDescent="0.25">
      <c r="A69" s="1" t="s">
        <v>25</v>
      </c>
      <c r="B69" s="5">
        <f>SUM(B66:B68)</f>
        <v>912</v>
      </c>
      <c r="C69" s="5">
        <f>SUM(C66:C68)</f>
        <v>834</v>
      </c>
    </row>
    <row r="70" spans="1:5" ht="18.75" thickBot="1" x14ac:dyDescent="0.3">
      <c r="A70" s="2" t="s">
        <v>26</v>
      </c>
      <c r="B70" s="20">
        <f>B64-B69</f>
        <v>1188</v>
      </c>
      <c r="C70" s="20">
        <f>C64-C69</f>
        <v>1271</v>
      </c>
    </row>
    <row r="71" spans="1:5" ht="15.75" thickTop="1" x14ac:dyDescent="0.2">
      <c r="A71" s="1"/>
      <c r="B71" s="1"/>
      <c r="C71" s="1"/>
    </row>
    <row r="72" spans="1:5" ht="18" x14ac:dyDescent="0.25">
      <c r="A72" s="1"/>
      <c r="B72" s="5"/>
      <c r="C72" s="5"/>
    </row>
    <row r="73" spans="1:5" ht="15" x14ac:dyDescent="0.2">
      <c r="A73" s="1"/>
      <c r="B73" s="1"/>
      <c r="C73" s="1"/>
    </row>
    <row r="75" spans="1:5" x14ac:dyDescent="0.2">
      <c r="B75" s="96" t="s">
        <v>136</v>
      </c>
      <c r="C75" s="96" t="s">
        <v>137</v>
      </c>
      <c r="E75" t="s">
        <v>116</v>
      </c>
    </row>
    <row r="76" spans="1:5" x14ac:dyDescent="0.2">
      <c r="A76" t="s">
        <v>34</v>
      </c>
      <c r="B76" s="7">
        <f>B70/B4</f>
        <v>0.20266120777891505</v>
      </c>
      <c r="C76" s="7">
        <f>C70/C4</f>
        <v>0.2570273003033367</v>
      </c>
      <c r="E76" t="s">
        <v>112</v>
      </c>
    </row>
    <row r="77" spans="1:5" x14ac:dyDescent="0.2">
      <c r="A77" t="s">
        <v>35</v>
      </c>
      <c r="B77" s="7">
        <f>B62/B4</f>
        <v>0.35823950870010235</v>
      </c>
      <c r="C77" s="7">
        <f>C62/C4</f>
        <v>0.42568250758341758</v>
      </c>
      <c r="E77" t="s">
        <v>113</v>
      </c>
    </row>
    <row r="78" spans="1:5" x14ac:dyDescent="0.2">
      <c r="A78" t="s">
        <v>36</v>
      </c>
      <c r="B78" s="7">
        <f>B60/(B40-B16)</f>
        <v>9.1663029244871241E-2</v>
      </c>
      <c r="C78" s="7">
        <f>C60/(C40-C16)</f>
        <v>9.9212895319790731E-2</v>
      </c>
      <c r="E78" t="s">
        <v>117</v>
      </c>
    </row>
    <row r="79" spans="1:5" x14ac:dyDescent="0.2">
      <c r="A79" t="s">
        <v>37</v>
      </c>
      <c r="B79" s="7">
        <f>B60/B40</f>
        <v>5.4263565891472867E-2</v>
      </c>
      <c r="C79" s="7">
        <f>C60/C40</f>
        <v>5.8202228550888933E-2</v>
      </c>
      <c r="E79" t="s">
        <v>118</v>
      </c>
    </row>
    <row r="80" spans="1:5" x14ac:dyDescent="0.2">
      <c r="A80" t="s">
        <v>38</v>
      </c>
      <c r="B80" s="6">
        <f>B49/B40</f>
        <v>1.067080103359173</v>
      </c>
      <c r="C80" s="6">
        <f>C49/C40</f>
        <v>1.0524511294826775</v>
      </c>
      <c r="E80" t="s">
        <v>119</v>
      </c>
    </row>
    <row r="81" spans="1:5" x14ac:dyDescent="0.2">
      <c r="A81" t="s">
        <v>39</v>
      </c>
      <c r="B81" s="6">
        <f>B47/B25</f>
        <v>3.6467679265277289</v>
      </c>
      <c r="C81" s="6">
        <f>C47/C25</f>
        <v>3.7182768389176517</v>
      </c>
      <c r="E81" t="s">
        <v>120</v>
      </c>
    </row>
    <row r="82" spans="1:5" x14ac:dyDescent="0.2">
      <c r="A82" t="s">
        <v>40</v>
      </c>
      <c r="B82" s="6">
        <f>B47/B38</f>
        <v>1.3459357277882797</v>
      </c>
      <c r="C82" s="6">
        <f>C47/C38</f>
        <v>1.3380672830175413</v>
      </c>
      <c r="E82" t="s">
        <v>121</v>
      </c>
    </row>
    <row r="83" spans="1:5" x14ac:dyDescent="0.2">
      <c r="A83" t="s">
        <v>41</v>
      </c>
      <c r="B83" s="6">
        <f>B51/B33</f>
        <v>5.3070975416336239</v>
      </c>
      <c r="C83" s="6">
        <f>C51/C33</f>
        <v>5.3570813603099436</v>
      </c>
      <c r="E83" t="s">
        <v>122</v>
      </c>
    </row>
    <row r="84" spans="1:5" x14ac:dyDescent="0.2">
      <c r="A84" t="s">
        <v>124</v>
      </c>
      <c r="B84" s="6">
        <f>B45/B34</f>
        <v>1.8025076816334622</v>
      </c>
      <c r="C84" s="6">
        <f>C45/C34</f>
        <v>1.7186577044505551</v>
      </c>
      <c r="E84" t="s">
        <v>123</v>
      </c>
    </row>
    <row r="85" spans="1:5" x14ac:dyDescent="0.2">
      <c r="A85" t="s">
        <v>42</v>
      </c>
      <c r="B85" s="8">
        <f>365/B83</f>
        <v>68.775822780081441</v>
      </c>
      <c r="C85" s="8">
        <f>365/C83</f>
        <v>68.134115472698781</v>
      </c>
      <c r="E85" t="s">
        <v>125</v>
      </c>
    </row>
    <row r="86" spans="1:5" x14ac:dyDescent="0.2">
      <c r="A86" t="s">
        <v>43</v>
      </c>
      <c r="B86" s="8">
        <f>365/B84</f>
        <v>202.49566962690056</v>
      </c>
      <c r="C86" s="8">
        <f>365/C84</f>
        <v>212.37504073953363</v>
      </c>
      <c r="E86" t="s">
        <v>126</v>
      </c>
    </row>
    <row r="87" spans="1:5" x14ac:dyDescent="0.2">
      <c r="A87" t="s">
        <v>44</v>
      </c>
      <c r="B87" s="7">
        <f>B60/B49</f>
        <v>5.0852382797365363E-2</v>
      </c>
      <c r="C87" s="7">
        <f>C60/C49</f>
        <v>5.5301597309794032E-2</v>
      </c>
      <c r="E87" t="s">
        <v>127</v>
      </c>
    </row>
    <row r="88" spans="1:5" x14ac:dyDescent="0.2">
      <c r="A88" t="s">
        <v>47</v>
      </c>
      <c r="B88" s="7">
        <f>B54/B10</f>
        <v>8.2648991083998119E-2</v>
      </c>
      <c r="C88" s="7">
        <f>C54/C10</f>
        <v>8.3886430678466073E-2</v>
      </c>
      <c r="E88" t="s">
        <v>128</v>
      </c>
    </row>
    <row r="89" spans="1:5" x14ac:dyDescent="0.2">
      <c r="A89" t="s">
        <v>49</v>
      </c>
      <c r="B89" s="9">
        <f>B10/B4</f>
        <v>2.9082224496758786</v>
      </c>
      <c r="C89" s="9">
        <f>C10/C4</f>
        <v>3.2905965621840241</v>
      </c>
      <c r="E89" t="s">
        <v>129</v>
      </c>
    </row>
    <row r="90" spans="1:5" x14ac:dyDescent="0.2">
      <c r="A90" t="s">
        <v>48</v>
      </c>
      <c r="B90" s="7">
        <f>(B78-B88)*(B10/B4)</f>
        <v>2.6214828141686283E-2</v>
      </c>
      <c r="C90" s="7">
        <f>(C78-C88)*(C10/C4)</f>
        <v>5.0433211859177922E-2</v>
      </c>
      <c r="E90" t="s">
        <v>130</v>
      </c>
    </row>
    <row r="91" spans="1:5" x14ac:dyDescent="0.2">
      <c r="A91" t="s">
        <v>50</v>
      </c>
      <c r="B91" s="7">
        <f>((B64-B66)/B4)-(B77*0.7)</f>
        <v>-4.8106448311156569E-2</v>
      </c>
      <c r="C91" s="7">
        <f>((C64-C66)/C4)-(C77*0.7)</f>
        <v>-4.0950455005055564E-2</v>
      </c>
    </row>
    <row r="92" spans="1:5" x14ac:dyDescent="0.2">
      <c r="A92" t="s">
        <v>51</v>
      </c>
    </row>
    <row r="93" spans="1:5" x14ac:dyDescent="0.2">
      <c r="A93" t="s">
        <v>52</v>
      </c>
      <c r="B93" s="6">
        <f>B38/B16</f>
        <v>1.943128562381254</v>
      </c>
      <c r="C93" s="6">
        <f>C38/C16</f>
        <v>1.9028093645484949</v>
      </c>
      <c r="E93" t="s">
        <v>131</v>
      </c>
    </row>
    <row r="94" spans="1:5" x14ac:dyDescent="0.2">
      <c r="A94" t="s">
        <v>53</v>
      </c>
      <c r="B94" s="6">
        <f>(B38-B33)/B16</f>
        <v>1.6236858771374287</v>
      </c>
      <c r="C94" s="6">
        <f>(C38-C33)/C16</f>
        <v>1.5920401337792642</v>
      </c>
      <c r="E94" t="s">
        <v>132</v>
      </c>
    </row>
    <row r="95" spans="1:5" x14ac:dyDescent="0.2">
      <c r="A95" t="s">
        <v>55</v>
      </c>
      <c r="B95" s="8">
        <f>B13/(B51/365)</f>
        <v>90.496656580372814</v>
      </c>
      <c r="C95" s="8">
        <f>C13/(C51/365)</f>
        <v>105.95544216320462</v>
      </c>
      <c r="E95" t="s">
        <v>133</v>
      </c>
    </row>
    <row r="96" spans="1:5" x14ac:dyDescent="0.2">
      <c r="A96" t="s">
        <v>54</v>
      </c>
      <c r="B96" s="6">
        <f>B58/B54</f>
        <v>2.0482611781405251</v>
      </c>
      <c r="C96" s="6">
        <f>C58/C54</f>
        <v>2.0527472527472526</v>
      </c>
      <c r="E96" t="s">
        <v>134</v>
      </c>
    </row>
    <row r="97" spans="1:5" x14ac:dyDescent="0.2">
      <c r="A97" t="s">
        <v>56</v>
      </c>
      <c r="B97" s="85">
        <f>B10/B18</f>
        <v>0.44051679586563308</v>
      </c>
      <c r="C97" s="85">
        <f>C10/C18</f>
        <v>0.44991290402853429</v>
      </c>
      <c r="E97" t="s">
        <v>135</v>
      </c>
    </row>
  </sheetData>
  <pageMargins left="0.7" right="0.7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workbookViewId="0">
      <selection activeCell="M43" sqref="M43"/>
    </sheetView>
  </sheetViews>
  <sheetFormatPr defaultRowHeight="12.75" x14ac:dyDescent="0.2"/>
  <cols>
    <col min="2" max="2" width="10" customWidth="1"/>
    <col min="3" max="3" width="10.7109375" customWidth="1"/>
    <col min="4" max="4" width="10.42578125" customWidth="1"/>
    <col min="5" max="5" width="14" customWidth="1"/>
    <col min="6" max="6" width="15.85546875" customWidth="1"/>
    <col min="7" max="7" width="12" style="21" customWidth="1"/>
    <col min="8" max="8" width="13.42578125" customWidth="1"/>
    <col min="9" max="9" width="14.85546875" bestFit="1" customWidth="1"/>
    <col min="10" max="10" width="11.5703125" bestFit="1" customWidth="1"/>
    <col min="11" max="11" width="13.7109375" bestFit="1" customWidth="1"/>
  </cols>
  <sheetData>
    <row r="1" spans="2:10" ht="20.25" x14ac:dyDescent="0.3">
      <c r="B1" s="21"/>
      <c r="C1" s="22" t="s">
        <v>81</v>
      </c>
      <c r="D1" s="21"/>
      <c r="F1" s="21"/>
      <c r="H1" s="21"/>
      <c r="I1" s="21"/>
    </row>
    <row r="2" spans="2:10" ht="21" thickBot="1" x14ac:dyDescent="0.35">
      <c r="B2" s="23"/>
      <c r="C2" s="24"/>
      <c r="D2" s="24"/>
      <c r="E2" s="23"/>
      <c r="F2" s="24"/>
      <c r="G2" s="24"/>
      <c r="H2" s="24"/>
      <c r="I2" s="24"/>
    </row>
    <row r="3" spans="2:10" ht="13.5" thickBot="1" x14ac:dyDescent="0.25">
      <c r="B3" s="24"/>
      <c r="C3" s="24"/>
      <c r="D3" s="24"/>
      <c r="E3" s="25">
        <v>1997</v>
      </c>
      <c r="F3" s="25">
        <v>1996</v>
      </c>
      <c r="G3" s="24"/>
      <c r="H3" s="24"/>
      <c r="I3" s="24"/>
    </row>
    <row r="4" spans="2:10" ht="13.5" thickBot="1" x14ac:dyDescent="0.25">
      <c r="B4" s="24"/>
      <c r="C4" s="24"/>
      <c r="D4" s="24"/>
      <c r="E4" s="97" t="s">
        <v>71</v>
      </c>
      <c r="F4" s="98"/>
      <c r="G4" s="24"/>
      <c r="H4" s="24"/>
      <c r="I4" s="24"/>
    </row>
    <row r="5" spans="2:10" ht="13.5" thickBot="1" x14ac:dyDescent="0.25">
      <c r="B5" s="26"/>
      <c r="C5" s="27"/>
      <c r="D5" s="26"/>
      <c r="E5" s="42">
        <f>'Sears 1997 &amp; 1996'!B76</f>
        <v>0.20266120777891505</v>
      </c>
      <c r="F5" s="74">
        <f>'Sears &amp; Wal-Mart'!C76</f>
        <v>0.19056369237420959</v>
      </c>
      <c r="G5" s="29"/>
      <c r="H5" s="27"/>
      <c r="I5" s="30"/>
      <c r="J5" s="30"/>
    </row>
    <row r="6" spans="2:10" ht="13.5" thickBot="1" x14ac:dyDescent="0.25">
      <c r="B6" s="26"/>
      <c r="C6" s="27"/>
      <c r="D6" s="26"/>
      <c r="E6" s="75"/>
      <c r="F6" s="28"/>
      <c r="G6" s="29"/>
      <c r="H6" s="27"/>
      <c r="I6" s="30"/>
      <c r="J6" s="30"/>
    </row>
    <row r="7" spans="2:10" ht="13.5" thickBot="1" x14ac:dyDescent="0.25">
      <c r="B7" s="24"/>
      <c r="C7" s="24"/>
      <c r="D7" s="24"/>
      <c r="E7" s="97" t="s">
        <v>72</v>
      </c>
      <c r="F7" s="98"/>
      <c r="G7" s="24"/>
      <c r="H7" s="24"/>
      <c r="I7" s="24"/>
    </row>
    <row r="8" spans="2:10" ht="13.5" thickBot="1" x14ac:dyDescent="0.25">
      <c r="B8" s="24"/>
      <c r="C8" s="24"/>
      <c r="D8" s="31"/>
      <c r="E8" s="65">
        <f>'Sears &amp; Wal-Mart'!B77</f>
        <v>0.35823950870010235</v>
      </c>
      <c r="F8" s="69">
        <f>'Sears &amp; Wal-Mart'!C77</f>
        <v>0.30908501324109605</v>
      </c>
      <c r="G8" s="31"/>
      <c r="H8" s="24"/>
      <c r="I8" s="24"/>
    </row>
    <row r="9" spans="2:10" ht="13.5" thickBot="1" x14ac:dyDescent="0.25">
      <c r="B9" s="24"/>
      <c r="C9" s="24"/>
      <c r="D9" s="24"/>
      <c r="E9" s="34"/>
      <c r="F9" s="35"/>
      <c r="G9" s="24"/>
      <c r="H9" s="24"/>
      <c r="I9" s="24"/>
    </row>
    <row r="10" spans="2:10" ht="13.5" thickBot="1" x14ac:dyDescent="0.25">
      <c r="B10" s="24"/>
      <c r="C10" s="97" t="s">
        <v>57</v>
      </c>
      <c r="D10" s="98"/>
      <c r="E10" s="36"/>
      <c r="F10" s="37"/>
      <c r="G10" s="97" t="s">
        <v>58</v>
      </c>
      <c r="H10" s="98"/>
      <c r="I10" s="24"/>
    </row>
    <row r="11" spans="2:10" ht="13.5" thickBot="1" x14ac:dyDescent="0.25">
      <c r="B11" s="24"/>
      <c r="C11" s="38">
        <f>'Sears &amp; Wal-Mart'!B90</f>
        <v>2.6214828141686283E-2</v>
      </c>
      <c r="D11" s="69">
        <f>'Sears &amp; Wal-Mart'!C90</f>
        <v>8.1776240363697197E-2</v>
      </c>
      <c r="E11" s="34"/>
      <c r="F11" s="35"/>
      <c r="G11" s="67">
        <f>'Sears &amp; Wal-Mart'!B89</f>
        <v>2.9082224496758786</v>
      </c>
      <c r="H11" s="68">
        <f>'Sears &amp; Wal-Mart'!C89</f>
        <v>0.67129654650597204</v>
      </c>
      <c r="I11" s="24"/>
    </row>
    <row r="12" spans="2:10" ht="13.5" thickBot="1" x14ac:dyDescent="0.25">
      <c r="B12" s="24"/>
      <c r="C12" s="24"/>
      <c r="D12" s="24"/>
      <c r="E12" s="40"/>
      <c r="F12" s="41"/>
      <c r="G12" s="24"/>
      <c r="H12" s="24"/>
      <c r="I12" s="24"/>
    </row>
    <row r="13" spans="2:10" ht="13.5" thickBot="1" x14ac:dyDescent="0.25">
      <c r="B13" s="24"/>
      <c r="C13" s="24"/>
      <c r="D13" s="24"/>
      <c r="E13" s="99" t="s">
        <v>73</v>
      </c>
      <c r="F13" s="100"/>
      <c r="G13" s="24"/>
      <c r="H13" s="97" t="s">
        <v>47</v>
      </c>
      <c r="I13" s="98"/>
    </row>
    <row r="14" spans="2:10" ht="13.5" thickBot="1" x14ac:dyDescent="0.25">
      <c r="B14" s="24"/>
      <c r="C14" s="24"/>
      <c r="D14" s="24"/>
      <c r="E14" s="65">
        <f>'Sears &amp; Wal-Mart'!B78</f>
        <v>9.1663029244871241E-2</v>
      </c>
      <c r="F14" s="69">
        <f>'Sears &amp; Wal-Mart'!C78</f>
        <v>0.18493726555426207</v>
      </c>
      <c r="G14" s="24"/>
      <c r="H14" s="65">
        <f>'Sears &amp; Wal-Mart'!B88</f>
        <v>8.2648991083998119E-2</v>
      </c>
      <c r="I14" s="69">
        <f>'Sears &amp; Wal-Mart'!C88</f>
        <v>6.3118911520811533E-2</v>
      </c>
    </row>
    <row r="15" spans="2:10" ht="13.5" thickBot="1" x14ac:dyDescent="0.25">
      <c r="B15" s="24"/>
      <c r="C15" s="24"/>
      <c r="D15" s="24"/>
      <c r="E15" s="34"/>
      <c r="F15" s="35"/>
      <c r="G15" s="26"/>
      <c r="H15" s="26"/>
      <c r="I15" s="24"/>
    </row>
    <row r="16" spans="2:10" ht="13.5" thickBot="1" x14ac:dyDescent="0.25">
      <c r="B16" s="24"/>
      <c r="C16" s="24"/>
      <c r="D16" s="24"/>
      <c r="E16" s="99" t="s">
        <v>74</v>
      </c>
      <c r="F16" s="100"/>
      <c r="G16" s="26"/>
      <c r="H16" s="26"/>
      <c r="I16" s="24"/>
    </row>
    <row r="17" spans="2:9" ht="13.5" thickBot="1" x14ac:dyDescent="0.25">
      <c r="B17" s="24"/>
      <c r="C17" s="24"/>
      <c r="D17" s="24"/>
      <c r="E17" s="66">
        <f>'Sears &amp; Wal-Mart'!B79</f>
        <v>5.4263565891472867E-2</v>
      </c>
      <c r="F17" s="69">
        <f>'Sears &amp; Wal-Mart'!C79</f>
        <v>0.12601357306539751</v>
      </c>
      <c r="G17" s="26"/>
      <c r="H17" s="26"/>
      <c r="I17" s="24"/>
    </row>
    <row r="18" spans="2:9" x14ac:dyDescent="0.2">
      <c r="B18" s="24"/>
      <c r="C18" s="24"/>
      <c r="D18" s="24"/>
      <c r="E18" s="71"/>
      <c r="F18" s="70"/>
      <c r="G18" s="44"/>
      <c r="H18" s="44"/>
      <c r="I18" s="24"/>
    </row>
    <row r="19" spans="2:9" ht="13.5" thickBot="1" x14ac:dyDescent="0.25">
      <c r="B19" s="24"/>
      <c r="C19" s="45"/>
      <c r="D19" s="46"/>
      <c r="E19" s="47"/>
      <c r="F19" s="24"/>
      <c r="G19" s="24"/>
      <c r="H19" s="24"/>
      <c r="I19" s="48"/>
    </row>
    <row r="20" spans="2:9" ht="13.5" thickBot="1" x14ac:dyDescent="0.25">
      <c r="B20" s="24"/>
      <c r="C20" s="101" t="s">
        <v>59</v>
      </c>
      <c r="D20" s="102"/>
      <c r="E20" s="26"/>
      <c r="F20" s="24"/>
      <c r="G20" s="24"/>
      <c r="H20" s="97" t="s">
        <v>44</v>
      </c>
      <c r="I20" s="98"/>
    </row>
    <row r="21" spans="2:9" ht="13.5" thickBot="1" x14ac:dyDescent="0.25">
      <c r="B21" s="24"/>
      <c r="C21" s="39">
        <f>'Sears &amp; Wal-Mart'!B80</f>
        <v>1.067080103359173</v>
      </c>
      <c r="D21" s="68">
        <f>'Sears &amp; Wal-Mart'!C80</f>
        <v>2.6286576767142606</v>
      </c>
      <c r="E21" s="24"/>
      <c r="F21" s="24"/>
      <c r="G21" s="24"/>
      <c r="H21" s="42">
        <f>'Sears &amp; Wal-Mart'!B87</f>
        <v>5.0852382797365363E-2</v>
      </c>
      <c r="I21" s="33">
        <f>'Sears &amp; Wal-Mart'!C87</f>
        <v>4.7938373330874529E-2</v>
      </c>
    </row>
    <row r="22" spans="2:9" x14ac:dyDescent="0.2">
      <c r="B22" s="24"/>
      <c r="C22" s="49"/>
      <c r="D22" s="50"/>
      <c r="E22" s="24"/>
      <c r="F22" s="24"/>
      <c r="G22" s="24"/>
      <c r="H22" s="43"/>
      <c r="I22" s="35"/>
    </row>
    <row r="23" spans="2:9" ht="13.5" thickBot="1" x14ac:dyDescent="0.25">
      <c r="B23" s="51"/>
      <c r="C23" s="52"/>
      <c r="D23" s="53"/>
      <c r="E23" s="46"/>
      <c r="F23" s="48"/>
      <c r="G23" s="26"/>
      <c r="H23" s="54"/>
      <c r="I23" s="35"/>
    </row>
    <row r="24" spans="2:9" ht="13.5" thickBot="1" x14ac:dyDescent="0.25">
      <c r="B24" s="97" t="s">
        <v>60</v>
      </c>
      <c r="C24" s="98"/>
      <c r="D24" s="26"/>
      <c r="E24" s="97" t="s">
        <v>61</v>
      </c>
      <c r="F24" s="98"/>
      <c r="G24" s="55"/>
      <c r="H24" s="97" t="s">
        <v>76</v>
      </c>
      <c r="I24" s="98"/>
    </row>
    <row r="25" spans="2:9" ht="13.5" thickBot="1" x14ac:dyDescent="0.25">
      <c r="B25" s="39">
        <f>'Sears &amp; Wal-Mart'!B81</f>
        <v>3.6467679265277289</v>
      </c>
      <c r="C25" s="68">
        <f>'Sears &amp; Wal-Mart'!C81</f>
        <v>4.3088106370543544</v>
      </c>
      <c r="D25" s="24"/>
      <c r="E25" s="67">
        <f>'Sears &amp; Wal-Mart'!B82</f>
        <v>1.3459357277882797</v>
      </c>
      <c r="F25" s="68">
        <f>'Sears &amp; Wal-Mart'!C82</f>
        <v>6.0953906572964032</v>
      </c>
      <c r="G25" s="35"/>
      <c r="H25" s="42"/>
      <c r="I25" s="33"/>
    </row>
    <row r="26" spans="2:9" ht="13.5" thickBot="1" x14ac:dyDescent="0.25">
      <c r="B26" s="24"/>
      <c r="C26" s="24"/>
      <c r="D26" s="24"/>
      <c r="E26" s="56"/>
      <c r="F26" s="24"/>
      <c r="G26" s="24"/>
      <c r="H26" s="56"/>
      <c r="I26" s="24"/>
    </row>
    <row r="27" spans="2:9" ht="13.5" thickBot="1" x14ac:dyDescent="0.25">
      <c r="B27" s="97" t="s">
        <v>62</v>
      </c>
      <c r="C27" s="98"/>
      <c r="D27" s="24"/>
      <c r="E27" s="97" t="s">
        <v>63</v>
      </c>
      <c r="F27" s="98"/>
      <c r="G27" s="57"/>
      <c r="H27" s="97" t="s">
        <v>75</v>
      </c>
      <c r="I27" s="98"/>
    </row>
    <row r="28" spans="2:9" ht="13.5" thickBot="1" x14ac:dyDescent="0.25">
      <c r="B28" s="39">
        <f>'Sears &amp; Wal-Mart'!B93</f>
        <v>1.943128562381254</v>
      </c>
      <c r="C28" s="68">
        <f>'Sears &amp; Wal-Mart'!C93</f>
        <v>1.3383125864453664</v>
      </c>
      <c r="D28" s="24"/>
      <c r="E28" s="67">
        <f>'Sears &amp; Wal-Mart'!B83</f>
        <v>5.3070975416336239</v>
      </c>
      <c r="F28" s="68">
        <f>'Sears &amp; Wal-Mart'!C83</f>
        <v>5.6639388979814509</v>
      </c>
      <c r="G28" s="35"/>
      <c r="H28" s="42"/>
      <c r="I28" s="33"/>
    </row>
    <row r="29" spans="2:9" ht="13.5" thickBot="1" x14ac:dyDescent="0.25">
      <c r="B29" s="24"/>
      <c r="C29" s="24"/>
      <c r="D29" s="24"/>
      <c r="E29" s="56"/>
      <c r="F29" s="24"/>
      <c r="G29" s="26"/>
      <c r="H29" s="56"/>
      <c r="I29" s="58"/>
    </row>
    <row r="30" spans="2:9" ht="13.5" thickBot="1" x14ac:dyDescent="0.25">
      <c r="B30" s="97" t="s">
        <v>54</v>
      </c>
      <c r="C30" s="98"/>
      <c r="D30" s="24"/>
      <c r="E30" s="97" t="s">
        <v>64</v>
      </c>
      <c r="F30" s="98"/>
      <c r="G30" s="59"/>
      <c r="H30" s="103" t="s">
        <v>65</v>
      </c>
      <c r="I30" s="104"/>
    </row>
    <row r="31" spans="2:9" ht="13.5" thickBot="1" x14ac:dyDescent="0.25">
      <c r="B31" s="39">
        <f>'Sears &amp; Wal-Mart'!B96</f>
        <v>2.0482611781405251</v>
      </c>
      <c r="C31" s="68">
        <f>'Sears &amp; Wal-Mart'!C96</f>
        <v>7.2946428571428568</v>
      </c>
      <c r="D31" s="24"/>
      <c r="E31" s="39">
        <f>'Sears &amp; Wal-Mart'!B84</f>
        <v>1.8025076816334622</v>
      </c>
      <c r="F31" s="68">
        <f>'Sears &amp; Wal-Mart'!C84</f>
        <v>120.85860655737704</v>
      </c>
      <c r="G31" s="60"/>
      <c r="H31" s="42"/>
      <c r="I31" s="33"/>
    </row>
    <row r="32" spans="2:9" ht="13.5" thickBot="1" x14ac:dyDescent="0.25">
      <c r="B32" s="61"/>
      <c r="C32" s="61"/>
      <c r="D32" s="61"/>
      <c r="E32" s="61"/>
      <c r="F32" s="61"/>
      <c r="G32" s="61"/>
      <c r="H32" s="61"/>
      <c r="I32" s="61"/>
    </row>
    <row r="33" spans="2:11" ht="13.5" thickBot="1" x14ac:dyDescent="0.25">
      <c r="B33" s="97" t="s">
        <v>55</v>
      </c>
      <c r="C33" s="98"/>
      <c r="D33" s="21"/>
      <c r="E33" s="97" t="s">
        <v>66</v>
      </c>
      <c r="F33" s="98"/>
      <c r="H33" s="103" t="s">
        <v>45</v>
      </c>
      <c r="I33" s="104"/>
    </row>
    <row r="34" spans="2:11" ht="13.5" thickBot="1" x14ac:dyDescent="0.25">
      <c r="B34" s="72">
        <f>'Sears &amp; Wal-Mart'!B95</f>
        <v>90.496656580372814</v>
      </c>
      <c r="C34" s="73">
        <f>'Sears &amp; Wal-Mart'!C95</f>
        <v>35.64920053939511</v>
      </c>
      <c r="D34" s="21"/>
      <c r="E34" s="62">
        <f>365/E31</f>
        <v>202.49566962690056</v>
      </c>
      <c r="F34" s="63">
        <f>365/F31</f>
        <v>3.0200579867410435</v>
      </c>
      <c r="H34" s="32"/>
      <c r="I34" s="33"/>
    </row>
    <row r="35" spans="2:11" ht="13.5" thickBot="1" x14ac:dyDescent="0.25"/>
    <row r="36" spans="2:11" ht="13.5" thickBot="1" x14ac:dyDescent="0.25">
      <c r="E36" s="97" t="s">
        <v>67</v>
      </c>
      <c r="F36" s="98"/>
      <c r="H36" s="103" t="s">
        <v>46</v>
      </c>
      <c r="I36" s="104"/>
    </row>
    <row r="37" spans="2:11" ht="13.5" thickBot="1" x14ac:dyDescent="0.25">
      <c r="E37" s="62">
        <f>365/E28</f>
        <v>68.775822780081441</v>
      </c>
      <c r="F37" s="64">
        <f>365/F28</f>
        <v>64.442785590444998</v>
      </c>
      <c r="H37" s="32"/>
      <c r="I37" s="33"/>
    </row>
    <row r="39" spans="2:11" x14ac:dyDescent="0.2">
      <c r="B39" t="s">
        <v>68</v>
      </c>
    </row>
    <row r="41" spans="2:11" x14ac:dyDescent="0.2">
      <c r="G41" s="80"/>
      <c r="H41" s="78">
        <f>E3</f>
        <v>1997</v>
      </c>
      <c r="I41" s="78">
        <f>F3</f>
        <v>1996</v>
      </c>
      <c r="J41" s="79">
        <f>H41</f>
        <v>1997</v>
      </c>
      <c r="K41" s="79">
        <f>I41</f>
        <v>1996</v>
      </c>
    </row>
    <row r="42" spans="2:11" x14ac:dyDescent="0.2">
      <c r="B42" t="s">
        <v>69</v>
      </c>
      <c r="C42" s="76" t="s">
        <v>80</v>
      </c>
      <c r="G42" s="82">
        <v>1.2</v>
      </c>
      <c r="H42" s="82">
        <f>('Sears 1997 &amp; 1996'!B38-'Sears 1997 &amp; 1996'!B16)/'Sears 1997 &amp; 1996'!B40</f>
        <v>0.38480620155038758</v>
      </c>
      <c r="I42" s="82">
        <f>('Sears 1997 &amp; 1996'!C38-'Sears 1997 &amp; 1996'!C16)/'Sears 1997 &amp; 1996'!C40</f>
        <v>0.37318550059446459</v>
      </c>
      <c r="J42" s="81">
        <f>G42*H42</f>
        <v>0.46176744186046509</v>
      </c>
      <c r="K42" s="81">
        <f>G42*I42</f>
        <v>0.4478226007133575</v>
      </c>
    </row>
    <row r="43" spans="2:11" ht="15.75" x14ac:dyDescent="0.2">
      <c r="C43" s="77" t="s">
        <v>70</v>
      </c>
      <c r="D43" s="1"/>
      <c r="E43" s="1"/>
      <c r="G43" s="82">
        <v>1.4</v>
      </c>
      <c r="H43" s="82">
        <f>'Sears 1997 &amp; 1996'!B3/'Sears 1997 &amp; 1996'!B40</f>
        <v>0.10744186046511628</v>
      </c>
      <c r="I43" s="82">
        <f>'Sears 1997 &amp; 1996'!C3/'Sears 1997 &amp; 1996'!C40</f>
        <v>9.2072884120883672E-2</v>
      </c>
      <c r="J43" s="81">
        <f t="shared" ref="J43:J46" si="0">G43*H43</f>
        <v>0.15041860465116277</v>
      </c>
      <c r="K43" s="81">
        <f t="shared" ref="K43:K46" si="1">G43*I43</f>
        <v>0.12890203776923714</v>
      </c>
    </row>
    <row r="44" spans="2:11" ht="15.75" x14ac:dyDescent="0.2">
      <c r="C44" s="77" t="s">
        <v>77</v>
      </c>
      <c r="D44" s="1"/>
      <c r="G44" s="82">
        <v>3.3</v>
      </c>
      <c r="H44" s="82">
        <f>'Sears 1997 &amp; 1996'!B60/'Sears 1997 &amp; 1996'!B40</f>
        <v>5.4263565891472867E-2</v>
      </c>
      <c r="I44" s="82">
        <f>'Sears 1997 &amp; 1996'!C60/'Sears 1997 &amp; 1996'!C40</f>
        <v>5.8202228550888933E-2</v>
      </c>
      <c r="J44" s="81">
        <f t="shared" si="0"/>
        <v>0.17906976744186046</v>
      </c>
      <c r="K44" s="81">
        <f t="shared" si="1"/>
        <v>0.19206735421793347</v>
      </c>
    </row>
    <row r="45" spans="2:11" ht="15.75" x14ac:dyDescent="0.2">
      <c r="C45" s="77" t="s">
        <v>78</v>
      </c>
      <c r="D45" s="1"/>
      <c r="E45" s="1"/>
      <c r="G45" s="82">
        <v>0.6</v>
      </c>
      <c r="H45" s="82">
        <f>'Sears 1997 &amp; 1996'!B4/'Sears 1997 &amp; 1996'!B6</f>
        <v>0.44847372044985079</v>
      </c>
      <c r="I45" s="82">
        <f>'Sears 1997 &amp; 1996'!C4/'Sears 1997 &amp; 1996'!C6</f>
        <v>0.40632703368940015</v>
      </c>
      <c r="J45" s="81">
        <f t="shared" si="0"/>
        <v>0.26908423226991046</v>
      </c>
      <c r="K45" s="81">
        <f t="shared" si="1"/>
        <v>0.24379622021364009</v>
      </c>
    </row>
    <row r="46" spans="2:11" ht="15.75" x14ac:dyDescent="0.2">
      <c r="C46" s="77" t="s">
        <v>79</v>
      </c>
      <c r="D46" s="1"/>
      <c r="G46" s="82">
        <v>1</v>
      </c>
      <c r="H46" s="82">
        <f>'Sears 1997 &amp; 1996'!B45/'Sears 1997 &amp; 1996'!B40</f>
        <v>0.93981912144702839</v>
      </c>
      <c r="I46" s="82">
        <f>'Sears 1997 &amp; 1996'!C45/'Sears 1997 &amp; 1996'!C40</f>
        <v>0.93319877236154503</v>
      </c>
      <c r="J46" s="81">
        <f t="shared" si="0"/>
        <v>0.93981912144702839</v>
      </c>
      <c r="K46" s="81">
        <f t="shared" si="1"/>
        <v>0.93319877236154503</v>
      </c>
    </row>
    <row r="47" spans="2:11" x14ac:dyDescent="0.2">
      <c r="G47" s="82"/>
      <c r="H47" s="83"/>
      <c r="I47" s="83"/>
      <c r="J47" s="81">
        <f>SUM(J42:J46)</f>
        <v>2.0001591676704269</v>
      </c>
      <c r="K47" s="81">
        <f>SUM(K42:K46)</f>
        <v>1.945786985275713</v>
      </c>
    </row>
  </sheetData>
  <mergeCells count="23">
    <mergeCell ref="E4:F4"/>
    <mergeCell ref="E7:F7"/>
    <mergeCell ref="C10:D10"/>
    <mergeCell ref="G10:H10"/>
    <mergeCell ref="E13:F13"/>
    <mergeCell ref="H13:I13"/>
    <mergeCell ref="E16:F16"/>
    <mergeCell ref="C20:D20"/>
    <mergeCell ref="H20:I20"/>
    <mergeCell ref="B24:C24"/>
    <mergeCell ref="E24:F24"/>
    <mergeCell ref="H24:I24"/>
    <mergeCell ref="B27:C27"/>
    <mergeCell ref="E27:F27"/>
    <mergeCell ref="H27:I27"/>
    <mergeCell ref="B30:C30"/>
    <mergeCell ref="E30:F30"/>
    <mergeCell ref="H30:I30"/>
    <mergeCell ref="B33:C33"/>
    <mergeCell ref="E33:F33"/>
    <mergeCell ref="H33:I33"/>
    <mergeCell ref="E36:F36"/>
    <mergeCell ref="H36:I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zoomScale="140" zoomScaleNormal="14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67" sqref="C67"/>
    </sheetView>
  </sheetViews>
  <sheetFormatPr defaultRowHeight="12.75" x14ac:dyDescent="0.2"/>
  <cols>
    <col min="1" max="1" width="54.85546875" customWidth="1"/>
    <col min="2" max="2" width="14.42578125" customWidth="1"/>
    <col min="3" max="3" width="15.7109375" customWidth="1"/>
    <col min="4" max="4" width="6.42578125" customWidth="1"/>
    <col min="5" max="5" width="6.85546875" customWidth="1"/>
  </cols>
  <sheetData>
    <row r="1" spans="1:6" x14ac:dyDescent="0.2">
      <c r="B1" s="93">
        <v>1998</v>
      </c>
      <c r="C1" s="93">
        <v>1997</v>
      </c>
    </row>
    <row r="2" spans="1:6" ht="18" x14ac:dyDescent="0.25">
      <c r="A2" s="86" t="s">
        <v>0</v>
      </c>
      <c r="B2" s="87">
        <f>224+585-473</f>
        <v>336</v>
      </c>
      <c r="C2" s="87">
        <f>228+547-400</f>
        <v>375</v>
      </c>
    </row>
    <row r="3" spans="1:6" ht="18" x14ac:dyDescent="0.25">
      <c r="A3" s="86" t="s">
        <v>107</v>
      </c>
      <c r="B3" s="88">
        <v>18167</v>
      </c>
      <c r="C3" s="88">
        <v>16768</v>
      </c>
      <c r="E3" s="92"/>
      <c r="F3" t="s">
        <v>87</v>
      </c>
    </row>
    <row r="4" spans="1:6" ht="18" x14ac:dyDescent="0.25">
      <c r="A4" s="1" t="s">
        <v>111</v>
      </c>
      <c r="B4" s="11">
        <f>B2+B3</f>
        <v>18503</v>
      </c>
      <c r="C4" s="11">
        <f>C2+C3</f>
        <v>17143</v>
      </c>
    </row>
    <row r="5" spans="1:6" ht="18" x14ac:dyDescent="0.25">
      <c r="A5" s="1"/>
      <c r="B5" s="5"/>
      <c r="C5" s="5"/>
    </row>
    <row r="6" spans="1:6" ht="18" x14ac:dyDescent="0.25">
      <c r="A6" s="86" t="s">
        <v>2</v>
      </c>
      <c r="B6" s="89">
        <v>7191</v>
      </c>
      <c r="C6" s="89">
        <v>7709</v>
      </c>
    </row>
    <row r="7" spans="1:6" ht="18" x14ac:dyDescent="0.25">
      <c r="A7" s="86" t="s">
        <v>3</v>
      </c>
      <c r="B7" s="89">
        <v>809</v>
      </c>
      <c r="C7" s="89">
        <v>463</v>
      </c>
    </row>
    <row r="8" spans="1:6" ht="18" x14ac:dyDescent="0.25">
      <c r="A8" s="86" t="s">
        <v>4</v>
      </c>
      <c r="B8" s="89">
        <v>2483</v>
      </c>
      <c r="C8" s="89">
        <v>2307</v>
      </c>
    </row>
    <row r="9" spans="1:6" ht="18" x14ac:dyDescent="0.25">
      <c r="A9" s="86" t="s">
        <v>1</v>
      </c>
      <c r="B9" s="89">
        <v>1938</v>
      </c>
      <c r="C9" s="89">
        <v>1025</v>
      </c>
    </row>
    <row r="10" spans="1:6" ht="18" x14ac:dyDescent="0.25">
      <c r="A10" s="1"/>
      <c r="B10" s="13">
        <f>SUM(B6:B9)</f>
        <v>12421</v>
      </c>
      <c r="C10" s="13">
        <f>SUM(C6:C9)</f>
        <v>11504</v>
      </c>
    </row>
    <row r="11" spans="1:6" ht="18" x14ac:dyDescent="0.25">
      <c r="A11" s="1"/>
      <c r="B11" s="12"/>
      <c r="C11" s="12"/>
    </row>
    <row r="12" spans="1:6" ht="18" x14ac:dyDescent="0.25">
      <c r="A12" s="86" t="s">
        <v>82</v>
      </c>
      <c r="B12" s="89">
        <v>1039</v>
      </c>
      <c r="C12" s="89">
        <v>523</v>
      </c>
    </row>
    <row r="13" spans="1:6" ht="18" x14ac:dyDescent="0.25">
      <c r="A13" s="86" t="s">
        <v>6</v>
      </c>
      <c r="B13" s="89">
        <v>9126</v>
      </c>
      <c r="C13" s="89">
        <v>7628</v>
      </c>
    </row>
    <row r="14" spans="1:6" ht="18" x14ac:dyDescent="0.25">
      <c r="A14" s="86" t="s">
        <v>7</v>
      </c>
      <c r="B14" s="89">
        <v>3628</v>
      </c>
      <c r="C14" s="89">
        <v>2413</v>
      </c>
    </row>
    <row r="15" spans="1:6" ht="18" x14ac:dyDescent="0.25">
      <c r="A15" s="86" t="s">
        <v>8</v>
      </c>
      <c r="B15" s="89">
        <f>565+102</f>
        <v>667</v>
      </c>
      <c r="C15" s="89">
        <f>298+95</f>
        <v>393</v>
      </c>
    </row>
    <row r="16" spans="1:6" ht="18" x14ac:dyDescent="0.25">
      <c r="A16" s="1" t="s">
        <v>108</v>
      </c>
      <c r="B16" s="13">
        <f>SUM(B12:B15)</f>
        <v>14460</v>
      </c>
      <c r="C16" s="13">
        <f>SUM(C12:C15)</f>
        <v>10957</v>
      </c>
    </row>
    <row r="17" spans="1:3" ht="18" x14ac:dyDescent="0.25">
      <c r="A17" s="1"/>
      <c r="B17" s="14"/>
      <c r="C17" s="14"/>
    </row>
    <row r="18" spans="1:3" ht="18.75" thickBot="1" x14ac:dyDescent="0.3">
      <c r="A18" s="3" t="s">
        <v>83</v>
      </c>
      <c r="B18" s="15">
        <f>B4+B10+B16</f>
        <v>45384</v>
      </c>
      <c r="C18" s="15">
        <f>C4+C10+C16</f>
        <v>39604</v>
      </c>
    </row>
    <row r="19" spans="1:3" ht="18.75" thickTop="1" x14ac:dyDescent="0.25">
      <c r="A19" s="1"/>
      <c r="B19" s="14"/>
      <c r="C19" s="14"/>
    </row>
    <row r="20" spans="1:3" ht="18" x14ac:dyDescent="0.25">
      <c r="A20" s="1" t="s">
        <v>5</v>
      </c>
      <c r="B20" s="12"/>
      <c r="C20" s="12"/>
    </row>
    <row r="21" spans="1:3" ht="18" x14ac:dyDescent="0.25">
      <c r="A21" s="86" t="s">
        <v>97</v>
      </c>
      <c r="B21" s="89">
        <v>4691</v>
      </c>
      <c r="C21" s="89">
        <v>3689</v>
      </c>
    </row>
    <row r="22" spans="1:3" ht="18" x14ac:dyDescent="0.25">
      <c r="A22" s="86" t="s">
        <v>98</v>
      </c>
      <c r="B22" s="89">
        <v>14646</v>
      </c>
      <c r="C22" s="89">
        <v>12724</v>
      </c>
    </row>
    <row r="23" spans="1:3" ht="18" x14ac:dyDescent="0.25">
      <c r="A23" s="86" t="s">
        <v>99</v>
      </c>
      <c r="B23" s="90">
        <v>7636</v>
      </c>
      <c r="C23" s="90">
        <v>6390</v>
      </c>
    </row>
    <row r="24" spans="1:3" ht="18" x14ac:dyDescent="0.25">
      <c r="A24" s="86" t="s">
        <v>105</v>
      </c>
      <c r="B24" s="95">
        <v>403</v>
      </c>
      <c r="C24" s="95">
        <v>379</v>
      </c>
    </row>
    <row r="25" spans="1:3" ht="18" x14ac:dyDescent="0.25">
      <c r="A25" s="1" t="s">
        <v>84</v>
      </c>
      <c r="B25" s="16">
        <f>SUM(B21:B24)</f>
        <v>27376</v>
      </c>
      <c r="C25" s="16">
        <f>SUM(C21:C24)</f>
        <v>23182</v>
      </c>
    </row>
    <row r="26" spans="1:3" ht="18" x14ac:dyDescent="0.25">
      <c r="A26" s="86" t="s">
        <v>100</v>
      </c>
      <c r="B26" s="89">
        <v>-5907</v>
      </c>
      <c r="C26" s="89">
        <v>-4849</v>
      </c>
    </row>
    <row r="27" spans="1:3" ht="18" x14ac:dyDescent="0.25">
      <c r="A27" s="86" t="s">
        <v>106</v>
      </c>
      <c r="B27" s="89">
        <f>3040-903</f>
        <v>2137</v>
      </c>
      <c r="C27" s="89">
        <v>1991</v>
      </c>
    </row>
    <row r="28" spans="1:3" ht="18" x14ac:dyDescent="0.25">
      <c r="A28" s="86" t="s">
        <v>9</v>
      </c>
      <c r="B28" s="89">
        <v>2426</v>
      </c>
      <c r="C28" s="89">
        <v>1287</v>
      </c>
    </row>
    <row r="29" spans="1:3" ht="18" x14ac:dyDescent="0.25">
      <c r="A29" s="2" t="s">
        <v>28</v>
      </c>
      <c r="B29" s="13">
        <f>SUM(B25:B28)</f>
        <v>26032</v>
      </c>
      <c r="C29" s="13">
        <f>SUM(C25:C28)</f>
        <v>21611</v>
      </c>
    </row>
    <row r="30" spans="1:3" ht="18" x14ac:dyDescent="0.25">
      <c r="A30" s="1"/>
      <c r="B30" s="12"/>
      <c r="C30" s="12"/>
    </row>
    <row r="31" spans="1:3" ht="18" x14ac:dyDescent="0.25">
      <c r="A31" s="2" t="s">
        <v>27</v>
      </c>
      <c r="B31" s="12"/>
      <c r="C31" s="12"/>
    </row>
    <row r="32" spans="1:3" ht="18" x14ac:dyDescent="0.25">
      <c r="A32" s="86" t="s">
        <v>102</v>
      </c>
      <c r="B32" s="89"/>
      <c r="C32" s="89"/>
    </row>
    <row r="33" spans="1:3" ht="18" x14ac:dyDescent="0.25">
      <c r="A33" s="86" t="s">
        <v>10</v>
      </c>
      <c r="B33" s="89">
        <f>16845-348</f>
        <v>16497</v>
      </c>
      <c r="C33" s="89">
        <f>16193-296</f>
        <v>15897</v>
      </c>
    </row>
    <row r="34" spans="1:3" ht="18" x14ac:dyDescent="0.25">
      <c r="A34" s="86" t="s">
        <v>101</v>
      </c>
      <c r="B34" s="89">
        <v>976</v>
      </c>
      <c r="C34" s="89">
        <v>845</v>
      </c>
    </row>
    <row r="35" spans="1:3" ht="18" x14ac:dyDescent="0.25">
      <c r="A35" s="86" t="s">
        <v>11</v>
      </c>
      <c r="B35" s="89">
        <v>1447</v>
      </c>
      <c r="C35" s="89">
        <v>883</v>
      </c>
    </row>
    <row r="36" spans="1:3" ht="18" x14ac:dyDescent="0.25">
      <c r="A36" s="86" t="s">
        <v>103</v>
      </c>
      <c r="B36" s="89">
        <v>432</v>
      </c>
      <c r="C36" s="89">
        <v>368</v>
      </c>
    </row>
    <row r="37" spans="1:3" ht="18" x14ac:dyDescent="0.25">
      <c r="A37" s="86" t="s">
        <v>104</v>
      </c>
      <c r="B37" s="89"/>
      <c r="C37" s="89"/>
    </row>
    <row r="38" spans="1:3" ht="18" x14ac:dyDescent="0.25">
      <c r="A38" s="2" t="s">
        <v>29</v>
      </c>
      <c r="B38" s="13">
        <f>SUM(B32:B37)</f>
        <v>19352</v>
      </c>
      <c r="C38" s="13">
        <f>SUM(C32:C37)</f>
        <v>17993</v>
      </c>
    </row>
    <row r="39" spans="1:3" ht="18" x14ac:dyDescent="0.25">
      <c r="A39" s="1"/>
      <c r="B39" s="5"/>
      <c r="C39" s="5"/>
    </row>
    <row r="40" spans="1:3" s="4" customFormat="1" ht="18.75" thickBot="1" x14ac:dyDescent="0.3">
      <c r="A40" s="84" t="s">
        <v>85</v>
      </c>
      <c r="B40" s="17">
        <f>B29+B38</f>
        <v>45384</v>
      </c>
      <c r="C40" s="17">
        <f>C29+C38</f>
        <v>39604</v>
      </c>
    </row>
    <row r="41" spans="1:3" ht="18.75" thickTop="1" x14ac:dyDescent="0.25">
      <c r="A41" s="1" t="s">
        <v>32</v>
      </c>
      <c r="B41" s="18">
        <f>B40-B16</f>
        <v>30924</v>
      </c>
      <c r="C41" s="18">
        <f>C40-C16</f>
        <v>28647</v>
      </c>
    </row>
    <row r="42" spans="1:3" ht="18" x14ac:dyDescent="0.25">
      <c r="A42" s="1"/>
      <c r="B42" s="5"/>
      <c r="C42" s="5"/>
    </row>
    <row r="43" spans="1:3" ht="18" x14ac:dyDescent="0.25">
      <c r="A43" s="86" t="s">
        <v>12</v>
      </c>
      <c r="B43" s="88">
        <v>117958</v>
      </c>
      <c r="C43" s="88">
        <v>104859</v>
      </c>
    </row>
    <row r="44" spans="1:3" ht="18" x14ac:dyDescent="0.25">
      <c r="A44" s="86" t="s">
        <v>13</v>
      </c>
      <c r="B44" s="88"/>
      <c r="C44" s="88"/>
    </row>
    <row r="45" spans="1:3" ht="18" x14ac:dyDescent="0.25">
      <c r="A45" s="86" t="s">
        <v>14</v>
      </c>
      <c r="B45" s="88">
        <f>B43-B44</f>
        <v>117958</v>
      </c>
      <c r="C45" s="88">
        <f>C43-C44</f>
        <v>104859</v>
      </c>
    </row>
    <row r="46" spans="1:3" ht="18" x14ac:dyDescent="0.25">
      <c r="A46" s="86" t="s">
        <v>89</v>
      </c>
      <c r="B46" s="87"/>
      <c r="C46" s="87"/>
    </row>
    <row r="47" spans="1:3" ht="18" x14ac:dyDescent="0.25">
      <c r="A47" s="86" t="s">
        <v>86</v>
      </c>
      <c r="B47" s="88">
        <f>B45+B46</f>
        <v>117958</v>
      </c>
      <c r="C47" s="88">
        <f>C45+C46</f>
        <v>104859</v>
      </c>
    </row>
    <row r="48" spans="1:3" ht="18" x14ac:dyDescent="0.25">
      <c r="A48" s="86" t="s">
        <v>15</v>
      </c>
      <c r="B48" s="87">
        <v>1341</v>
      </c>
      <c r="C48" s="87">
        <v>1319</v>
      </c>
    </row>
    <row r="49" spans="1:4" ht="18" x14ac:dyDescent="0.25">
      <c r="A49" s="2" t="s">
        <v>16</v>
      </c>
      <c r="B49" s="11">
        <f>B47+B48</f>
        <v>119299</v>
      </c>
      <c r="C49" s="11">
        <f>C47+C48</f>
        <v>106178</v>
      </c>
    </row>
    <row r="50" spans="1:4" ht="18" x14ac:dyDescent="0.25">
      <c r="A50" s="1"/>
      <c r="B50" s="5"/>
      <c r="C50" s="5"/>
    </row>
    <row r="51" spans="1:4" ht="18" x14ac:dyDescent="0.25">
      <c r="A51" s="86" t="s">
        <v>90</v>
      </c>
      <c r="B51" s="88">
        <v>93438</v>
      </c>
      <c r="C51" s="88">
        <v>83510</v>
      </c>
    </row>
    <row r="52" spans="1:4" ht="18" x14ac:dyDescent="0.25">
      <c r="A52" s="86" t="s">
        <v>96</v>
      </c>
      <c r="B52" s="87"/>
      <c r="C52" s="87"/>
    </row>
    <row r="53" spans="1:4" ht="18" x14ac:dyDescent="0.25">
      <c r="A53" s="86" t="s">
        <v>95</v>
      </c>
      <c r="B53" s="87"/>
      <c r="C53" s="87"/>
    </row>
    <row r="54" spans="1:4" ht="18" x14ac:dyDescent="0.25">
      <c r="A54" s="86" t="s">
        <v>110</v>
      </c>
      <c r="B54" s="87">
        <f>555+229</f>
        <v>784</v>
      </c>
      <c r="C54" s="87">
        <f>629+216</f>
        <v>845</v>
      </c>
      <c r="D54" t="s">
        <v>138</v>
      </c>
    </row>
    <row r="55" spans="1:4" ht="18" x14ac:dyDescent="0.25">
      <c r="A55" s="86" t="s">
        <v>109</v>
      </c>
      <c r="B55" s="88">
        <v>19358</v>
      </c>
      <c r="C55" s="88">
        <v>16946</v>
      </c>
    </row>
    <row r="56" spans="1:4" ht="18" x14ac:dyDescent="0.25">
      <c r="A56" s="3" t="s">
        <v>30</v>
      </c>
      <c r="B56" s="11">
        <f>SUM(B51:B55)</f>
        <v>113580</v>
      </c>
      <c r="C56" s="11">
        <f>SUM(C51:C55)</f>
        <v>101301</v>
      </c>
    </row>
    <row r="57" spans="1:4" ht="18" x14ac:dyDescent="0.25">
      <c r="A57" s="86" t="s">
        <v>15</v>
      </c>
      <c r="B57" s="88"/>
      <c r="C57" s="88"/>
    </row>
    <row r="58" spans="1:4" ht="18" x14ac:dyDescent="0.25">
      <c r="A58" s="1" t="s">
        <v>17</v>
      </c>
      <c r="B58" s="10">
        <f>B49-B56+B57</f>
        <v>5719</v>
      </c>
      <c r="C58" s="10">
        <f>C49-C56</f>
        <v>4877</v>
      </c>
    </row>
    <row r="59" spans="1:4" ht="18" x14ac:dyDescent="0.25">
      <c r="A59" s="86" t="s">
        <v>18</v>
      </c>
      <c r="B59" s="91"/>
      <c r="C59" s="91"/>
    </row>
    <row r="60" spans="1:4" ht="18" x14ac:dyDescent="0.25">
      <c r="A60" s="1" t="s">
        <v>33</v>
      </c>
      <c r="B60" s="10">
        <f>B58-B59</f>
        <v>5719</v>
      </c>
      <c r="C60" s="10">
        <f>C58-C59</f>
        <v>4877</v>
      </c>
    </row>
    <row r="61" spans="1:4" ht="18" x14ac:dyDescent="0.25">
      <c r="A61" s="86" t="s">
        <v>19</v>
      </c>
      <c r="B61" s="91"/>
      <c r="C61" s="91"/>
    </row>
    <row r="62" spans="1:4" ht="18" x14ac:dyDescent="0.25">
      <c r="A62" s="2" t="s">
        <v>20</v>
      </c>
      <c r="B62" s="19">
        <f>B58-B59-B61</f>
        <v>5719</v>
      </c>
      <c r="C62" s="19">
        <f>C58-C59-C61</f>
        <v>4877</v>
      </c>
    </row>
    <row r="63" spans="1:4" ht="18" x14ac:dyDescent="0.25">
      <c r="A63" s="86" t="s">
        <v>94</v>
      </c>
      <c r="B63" s="91">
        <v>78</v>
      </c>
      <c r="C63" s="91">
        <v>27</v>
      </c>
    </row>
    <row r="64" spans="1:4" s="4" customFormat="1" ht="18" x14ac:dyDescent="0.25">
      <c r="A64" s="2" t="s">
        <v>31</v>
      </c>
      <c r="B64" s="19">
        <f>B62-B63</f>
        <v>5641</v>
      </c>
      <c r="C64" s="19">
        <f>C62-C63</f>
        <v>4850</v>
      </c>
    </row>
    <row r="65" spans="1:5" ht="18" x14ac:dyDescent="0.25">
      <c r="A65" s="1" t="s">
        <v>21</v>
      </c>
      <c r="B65" s="5"/>
      <c r="C65" s="5"/>
    </row>
    <row r="66" spans="1:5" ht="18" x14ac:dyDescent="0.25">
      <c r="A66" s="86" t="s">
        <v>22</v>
      </c>
      <c r="B66" s="87">
        <v>2095</v>
      </c>
      <c r="C66" s="87">
        <v>1974</v>
      </c>
    </row>
    <row r="67" spans="1:5" ht="18" x14ac:dyDescent="0.25">
      <c r="A67" s="86" t="s">
        <v>23</v>
      </c>
      <c r="B67" s="87">
        <v>0</v>
      </c>
      <c r="C67" s="87">
        <v>0</v>
      </c>
    </row>
    <row r="68" spans="1:5" ht="18" x14ac:dyDescent="0.25">
      <c r="A68" s="86" t="s">
        <v>24</v>
      </c>
      <c r="B68" s="87">
        <v>20</v>
      </c>
      <c r="C68" s="87">
        <v>-180</v>
      </c>
    </row>
    <row r="69" spans="1:5" ht="18" x14ac:dyDescent="0.25">
      <c r="A69" s="1" t="s">
        <v>25</v>
      </c>
      <c r="B69" s="5">
        <f>SUM(B66:B68)</f>
        <v>2115</v>
      </c>
      <c r="C69" s="5">
        <f>SUM(C66:C68)</f>
        <v>1794</v>
      </c>
    </row>
    <row r="70" spans="1:5" ht="18.75" thickBot="1" x14ac:dyDescent="0.3">
      <c r="A70" s="2" t="s">
        <v>26</v>
      </c>
      <c r="B70" s="20">
        <f>B64-B69</f>
        <v>3526</v>
      </c>
      <c r="C70" s="20">
        <f>C64-C69</f>
        <v>3056</v>
      </c>
    </row>
    <row r="71" spans="1:5" ht="15.75" thickTop="1" x14ac:dyDescent="0.2">
      <c r="A71" s="1"/>
      <c r="B71" s="1"/>
      <c r="C71" s="1"/>
    </row>
    <row r="72" spans="1:5" ht="18" x14ac:dyDescent="0.25">
      <c r="A72" s="1"/>
      <c r="B72" s="5"/>
      <c r="C72" s="5"/>
    </row>
    <row r="73" spans="1:5" ht="15" x14ac:dyDescent="0.2">
      <c r="A73" s="1"/>
      <c r="B73" s="1"/>
      <c r="C73" s="1"/>
    </row>
    <row r="75" spans="1:5" ht="25.5" x14ac:dyDescent="0.2">
      <c r="B75" s="96" t="s">
        <v>115</v>
      </c>
      <c r="C75" s="96" t="s">
        <v>114</v>
      </c>
      <c r="E75" t="s">
        <v>116</v>
      </c>
    </row>
    <row r="76" spans="1:5" x14ac:dyDescent="0.2">
      <c r="A76" t="s">
        <v>34</v>
      </c>
      <c r="B76" s="7">
        <f>B70/B4</f>
        <v>0.19056369237420959</v>
      </c>
      <c r="C76" s="7">
        <f>C70/C4</f>
        <v>0.17826518112349063</v>
      </c>
      <c r="E76" t="s">
        <v>112</v>
      </c>
    </row>
    <row r="77" spans="1:5" x14ac:dyDescent="0.2">
      <c r="A77" t="s">
        <v>35</v>
      </c>
      <c r="B77" s="7">
        <f>B62/B4</f>
        <v>0.30908501324109605</v>
      </c>
      <c r="C77" s="7">
        <f>C62/C4</f>
        <v>0.28448929592253397</v>
      </c>
      <c r="E77" t="s">
        <v>113</v>
      </c>
    </row>
    <row r="78" spans="1:5" x14ac:dyDescent="0.2">
      <c r="A78" t="s">
        <v>36</v>
      </c>
      <c r="B78" s="7">
        <f>B60/(B40-B16)</f>
        <v>0.18493726555426207</v>
      </c>
      <c r="C78" s="7">
        <f>C60/(C40-C16)</f>
        <v>0.17024470276119663</v>
      </c>
      <c r="E78" t="s">
        <v>117</v>
      </c>
    </row>
    <row r="79" spans="1:5" x14ac:dyDescent="0.2">
      <c r="A79" t="s">
        <v>37</v>
      </c>
      <c r="B79" s="7">
        <f>B60/B40</f>
        <v>0.12601357306539751</v>
      </c>
      <c r="C79" s="7">
        <f>C60/C40</f>
        <v>0.12314412685587314</v>
      </c>
      <c r="E79" t="s">
        <v>118</v>
      </c>
    </row>
    <row r="80" spans="1:5" x14ac:dyDescent="0.2">
      <c r="A80" t="s">
        <v>38</v>
      </c>
      <c r="B80" s="6">
        <f>B49/B40</f>
        <v>2.6286576767142606</v>
      </c>
      <c r="C80" s="6">
        <f>C49/C40</f>
        <v>2.680991819008181</v>
      </c>
      <c r="E80" t="s">
        <v>119</v>
      </c>
    </row>
    <row r="81" spans="1:5" x14ac:dyDescent="0.2">
      <c r="A81" t="s">
        <v>39</v>
      </c>
      <c r="B81" s="6">
        <f>B47/B25</f>
        <v>4.3088106370543544</v>
      </c>
      <c r="C81" s="6">
        <f>C47/C25</f>
        <v>4.52329393494953</v>
      </c>
      <c r="E81" t="s">
        <v>120</v>
      </c>
    </row>
    <row r="82" spans="1:5" x14ac:dyDescent="0.2">
      <c r="A82" t="s">
        <v>40</v>
      </c>
      <c r="B82" s="6">
        <f>B47/B38</f>
        <v>6.0953906572964032</v>
      </c>
      <c r="C82" s="6">
        <f>C47/C38</f>
        <v>5.8277663535819482</v>
      </c>
      <c r="E82" t="s">
        <v>121</v>
      </c>
    </row>
    <row r="83" spans="1:5" x14ac:dyDescent="0.2">
      <c r="A83" t="s">
        <v>41</v>
      </c>
      <c r="B83" s="6">
        <f>B51/B33</f>
        <v>5.6639388979814509</v>
      </c>
      <c r="C83" s="6">
        <f>C51/C33</f>
        <v>5.2531924262439453</v>
      </c>
      <c r="E83" t="s">
        <v>122</v>
      </c>
    </row>
    <row r="84" spans="1:5" x14ac:dyDescent="0.2">
      <c r="A84" t="s">
        <v>124</v>
      </c>
      <c r="B84" s="6">
        <f>B45/B34</f>
        <v>120.85860655737704</v>
      </c>
      <c r="C84" s="6">
        <f>C45/C34</f>
        <v>124.09349112426035</v>
      </c>
      <c r="E84" t="s">
        <v>123</v>
      </c>
    </row>
    <row r="85" spans="1:5" x14ac:dyDescent="0.2">
      <c r="A85" t="s">
        <v>42</v>
      </c>
      <c r="B85" s="8">
        <f>365/B83</f>
        <v>64.442785590444998</v>
      </c>
      <c r="C85" s="8">
        <f>365/C83</f>
        <v>69.481559094719202</v>
      </c>
      <c r="E85" t="s">
        <v>125</v>
      </c>
    </row>
    <row r="86" spans="1:5" x14ac:dyDescent="0.2">
      <c r="A86" t="s">
        <v>43</v>
      </c>
      <c r="B86" s="8">
        <f>365/B84</f>
        <v>3.0200579867410435</v>
      </c>
      <c r="C86" s="8">
        <f>365/C84</f>
        <v>2.9413307393738259</v>
      </c>
      <c r="E86" t="s">
        <v>126</v>
      </c>
    </row>
    <row r="87" spans="1:5" x14ac:dyDescent="0.2">
      <c r="A87" t="s">
        <v>44</v>
      </c>
      <c r="B87" s="7">
        <f>B60/B49</f>
        <v>4.7938373330874529E-2</v>
      </c>
      <c r="C87" s="7">
        <f>C60/C49</f>
        <v>4.593230236018761E-2</v>
      </c>
      <c r="E87" t="s">
        <v>127</v>
      </c>
    </row>
    <row r="88" spans="1:5" x14ac:dyDescent="0.2">
      <c r="A88" t="s">
        <v>47</v>
      </c>
      <c r="B88" s="7">
        <f>B54/B10</f>
        <v>6.3118911520811533E-2</v>
      </c>
      <c r="C88" s="7">
        <f>C54/C10</f>
        <v>7.3452712100139081E-2</v>
      </c>
      <c r="E88" t="s">
        <v>128</v>
      </c>
    </row>
    <row r="89" spans="1:5" x14ac:dyDescent="0.2">
      <c r="A89" t="s">
        <v>49</v>
      </c>
      <c r="B89" s="9">
        <f>B10/B4</f>
        <v>0.67129654650597204</v>
      </c>
      <c r="C89" s="9">
        <f>C10/C4</f>
        <v>0.67106107449104591</v>
      </c>
      <c r="E89" t="s">
        <v>129</v>
      </c>
    </row>
    <row r="90" spans="1:5" x14ac:dyDescent="0.2">
      <c r="A90" t="s">
        <v>48</v>
      </c>
      <c r="B90" s="7">
        <f>(B78-B88)*(B10/B4)</f>
        <v>8.1776240363697197E-2</v>
      </c>
      <c r="C90" s="7">
        <f>(C78-C88)*(C10/C4)</f>
        <v>6.4953337255136565E-2</v>
      </c>
      <c r="E90" t="s">
        <v>130</v>
      </c>
    </row>
    <row r="91" spans="1:5" x14ac:dyDescent="0.2">
      <c r="A91" t="s">
        <v>50</v>
      </c>
      <c r="B91" s="7">
        <f>((B64-B66)/B4)-(B77*0.7)</f>
        <v>-2.4714911095498032E-2</v>
      </c>
      <c r="C91" s="7">
        <f>((C64-C66)/C4)-(C77*0.7)</f>
        <v>-3.1377238523012302E-2</v>
      </c>
    </row>
    <row r="92" spans="1:5" x14ac:dyDescent="0.2">
      <c r="A92" t="s">
        <v>51</v>
      </c>
    </row>
    <row r="93" spans="1:5" x14ac:dyDescent="0.2">
      <c r="A93" t="s">
        <v>52</v>
      </c>
      <c r="B93" s="6">
        <f>B38/B16</f>
        <v>1.3383125864453664</v>
      </c>
      <c r="C93" s="6">
        <f>C38/C16</f>
        <v>1.642146572967053</v>
      </c>
      <c r="E93" t="s">
        <v>131</v>
      </c>
    </row>
    <row r="94" spans="1:5" x14ac:dyDescent="0.2">
      <c r="A94" t="s">
        <v>53</v>
      </c>
      <c r="B94" s="6">
        <f>(B38-B33)/B16</f>
        <v>0.19744121715076071</v>
      </c>
      <c r="C94" s="6">
        <f>(C38-C33)/C16</f>
        <v>0.1912932371999635</v>
      </c>
      <c r="E94" t="s">
        <v>132</v>
      </c>
    </row>
    <row r="95" spans="1:5" x14ac:dyDescent="0.2">
      <c r="A95" t="s">
        <v>55</v>
      </c>
      <c r="B95" s="8">
        <f>B13/(B51/365)</f>
        <v>35.64920053939511</v>
      </c>
      <c r="C95" s="8">
        <f>C13/(C51/365)</f>
        <v>33.339959286313018</v>
      </c>
      <c r="E95" t="s">
        <v>133</v>
      </c>
    </row>
    <row r="96" spans="1:5" x14ac:dyDescent="0.2">
      <c r="A96" t="s">
        <v>54</v>
      </c>
      <c r="B96" s="6">
        <f>B58/B54</f>
        <v>7.2946428571428568</v>
      </c>
      <c r="C96" s="6">
        <f>C58/C54</f>
        <v>5.7715976331360945</v>
      </c>
      <c r="E96" t="s">
        <v>134</v>
      </c>
    </row>
    <row r="97" spans="1:5" x14ac:dyDescent="0.2">
      <c r="A97" t="s">
        <v>56</v>
      </c>
      <c r="B97" s="85">
        <f>B10/B18</f>
        <v>0.27368676185439805</v>
      </c>
      <c r="C97" s="85">
        <f>C10/C18</f>
        <v>0.29047570952429047</v>
      </c>
      <c r="E97" t="s">
        <v>135</v>
      </c>
    </row>
  </sheetData>
  <pageMargins left="0.7" right="0.7" top="0.75" bottom="0.75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workbookViewId="0">
      <selection activeCell="M44" sqref="M44"/>
    </sheetView>
  </sheetViews>
  <sheetFormatPr defaultRowHeight="12.75" x14ac:dyDescent="0.2"/>
  <cols>
    <col min="2" max="2" width="10" customWidth="1"/>
    <col min="3" max="3" width="10.7109375" customWidth="1"/>
    <col min="4" max="4" width="10.42578125" customWidth="1"/>
    <col min="5" max="5" width="14" customWidth="1"/>
    <col min="6" max="6" width="15.85546875" customWidth="1"/>
    <col min="7" max="7" width="12" style="21" customWidth="1"/>
    <col min="8" max="8" width="13.42578125" customWidth="1"/>
    <col min="9" max="9" width="14.85546875" bestFit="1" customWidth="1"/>
    <col min="10" max="10" width="11.5703125" bestFit="1" customWidth="1"/>
    <col min="11" max="11" width="13.7109375" bestFit="1" customWidth="1"/>
  </cols>
  <sheetData>
    <row r="1" spans="2:10" ht="20.25" x14ac:dyDescent="0.3">
      <c r="B1" s="21"/>
      <c r="C1" s="22" t="s">
        <v>81</v>
      </c>
      <c r="D1" s="21"/>
      <c r="F1" s="21"/>
      <c r="H1" s="21"/>
      <c r="I1" s="21"/>
    </row>
    <row r="2" spans="2:10" ht="21" thickBot="1" x14ac:dyDescent="0.35">
      <c r="B2" s="23"/>
      <c r="C2" s="24"/>
      <c r="D2" s="24"/>
      <c r="E2" s="23"/>
      <c r="F2" s="24"/>
      <c r="G2" s="24"/>
      <c r="H2" s="24"/>
      <c r="I2" s="24"/>
    </row>
    <row r="3" spans="2:10" ht="13.5" thickBot="1" x14ac:dyDescent="0.25">
      <c r="B3" s="24"/>
      <c r="C3" s="24"/>
      <c r="D3" s="24"/>
      <c r="E3" s="25">
        <v>1998</v>
      </c>
      <c r="F3" s="25">
        <v>1997</v>
      </c>
      <c r="G3" s="24"/>
      <c r="H3" s="24"/>
      <c r="I3" s="24"/>
    </row>
    <row r="4" spans="2:10" ht="13.5" thickBot="1" x14ac:dyDescent="0.25">
      <c r="B4" s="24"/>
      <c r="C4" s="24"/>
      <c r="D4" s="24"/>
      <c r="E4" s="97" t="s">
        <v>71</v>
      </c>
      <c r="F4" s="98"/>
      <c r="G4" s="24"/>
      <c r="H4" s="24"/>
      <c r="I4" s="24"/>
    </row>
    <row r="5" spans="2:10" ht="13.5" thickBot="1" x14ac:dyDescent="0.25">
      <c r="B5" s="26"/>
      <c r="C5" s="27"/>
      <c r="D5" s="26"/>
      <c r="E5" s="42">
        <f>'Sears 1997 &amp; 1996'!B76</f>
        <v>0.20266120777891505</v>
      </c>
      <c r="F5" s="74">
        <f>'Sears &amp; Wal-Mart'!C76</f>
        <v>0.19056369237420959</v>
      </c>
      <c r="G5" s="29"/>
      <c r="H5" s="27"/>
      <c r="I5" s="30"/>
      <c r="J5" s="30"/>
    </row>
    <row r="6" spans="2:10" ht="13.5" thickBot="1" x14ac:dyDescent="0.25">
      <c r="B6" s="26"/>
      <c r="C6" s="27"/>
      <c r="D6" s="26"/>
      <c r="E6" s="75"/>
      <c r="F6" s="28"/>
      <c r="G6" s="29"/>
      <c r="H6" s="27"/>
      <c r="I6" s="30"/>
      <c r="J6" s="30"/>
    </row>
    <row r="7" spans="2:10" ht="13.5" thickBot="1" x14ac:dyDescent="0.25">
      <c r="B7" s="24"/>
      <c r="C7" s="24"/>
      <c r="D7" s="24"/>
      <c r="E7" s="97" t="s">
        <v>72</v>
      </c>
      <c r="F7" s="98"/>
      <c r="G7" s="24"/>
      <c r="H7" s="24"/>
      <c r="I7" s="24"/>
    </row>
    <row r="8" spans="2:10" ht="13.5" thickBot="1" x14ac:dyDescent="0.25">
      <c r="B8" s="24"/>
      <c r="C8" s="24"/>
      <c r="D8" s="31"/>
      <c r="E8" s="65">
        <f>'Sears &amp; Wal-Mart'!B77</f>
        <v>0.35823950870010235</v>
      </c>
      <c r="F8" s="69">
        <f>'Sears &amp; Wal-Mart'!C77</f>
        <v>0.30908501324109605</v>
      </c>
      <c r="G8" s="31"/>
      <c r="H8" s="24"/>
      <c r="I8" s="24"/>
    </row>
    <row r="9" spans="2:10" ht="13.5" thickBot="1" x14ac:dyDescent="0.25">
      <c r="B9" s="24"/>
      <c r="C9" s="24"/>
      <c r="D9" s="24"/>
      <c r="E9" s="34"/>
      <c r="F9" s="35"/>
      <c r="G9" s="24"/>
      <c r="H9" s="24"/>
      <c r="I9" s="24"/>
    </row>
    <row r="10" spans="2:10" ht="13.5" thickBot="1" x14ac:dyDescent="0.25">
      <c r="B10" s="24"/>
      <c r="C10" s="97" t="s">
        <v>57</v>
      </c>
      <c r="D10" s="98"/>
      <c r="E10" s="36"/>
      <c r="F10" s="37"/>
      <c r="G10" s="97" t="s">
        <v>58</v>
      </c>
      <c r="H10" s="98"/>
      <c r="I10" s="24"/>
    </row>
    <row r="11" spans="2:10" ht="13.5" thickBot="1" x14ac:dyDescent="0.25">
      <c r="B11" s="24"/>
      <c r="C11" s="38">
        <f>'Sears &amp; Wal-Mart'!B90</f>
        <v>2.6214828141686283E-2</v>
      </c>
      <c r="D11" s="69">
        <f>'Sears &amp; Wal-Mart'!C90</f>
        <v>8.1776240363697197E-2</v>
      </c>
      <c r="E11" s="34"/>
      <c r="F11" s="35"/>
      <c r="G11" s="67">
        <f>'Sears &amp; Wal-Mart'!B89</f>
        <v>2.9082224496758786</v>
      </c>
      <c r="H11" s="68">
        <f>'Sears &amp; Wal-Mart'!C89</f>
        <v>0.67129654650597204</v>
      </c>
      <c r="I11" s="24"/>
    </row>
    <row r="12" spans="2:10" ht="13.5" thickBot="1" x14ac:dyDescent="0.25">
      <c r="B12" s="24"/>
      <c r="C12" s="24"/>
      <c r="D12" s="24"/>
      <c r="E12" s="40"/>
      <c r="F12" s="41"/>
      <c r="G12" s="24"/>
      <c r="H12" s="24"/>
      <c r="I12" s="24"/>
    </row>
    <row r="13" spans="2:10" ht="13.5" thickBot="1" x14ac:dyDescent="0.25">
      <c r="B13" s="24"/>
      <c r="C13" s="24"/>
      <c r="D13" s="24"/>
      <c r="E13" s="99" t="s">
        <v>73</v>
      </c>
      <c r="F13" s="100"/>
      <c r="G13" s="24"/>
      <c r="H13" s="97" t="s">
        <v>47</v>
      </c>
      <c r="I13" s="98"/>
    </row>
    <row r="14" spans="2:10" ht="13.5" thickBot="1" x14ac:dyDescent="0.25">
      <c r="B14" s="24"/>
      <c r="C14" s="24"/>
      <c r="D14" s="24"/>
      <c r="E14" s="65">
        <f>'Sears &amp; Wal-Mart'!B78</f>
        <v>9.1663029244871241E-2</v>
      </c>
      <c r="F14" s="69">
        <f>'Sears &amp; Wal-Mart'!C78</f>
        <v>0.18493726555426207</v>
      </c>
      <c r="G14" s="24"/>
      <c r="H14" s="65">
        <f>'Sears &amp; Wal-Mart'!B88</f>
        <v>8.2648991083998119E-2</v>
      </c>
      <c r="I14" s="69">
        <f>'Sears &amp; Wal-Mart'!C88</f>
        <v>6.3118911520811533E-2</v>
      </c>
    </row>
    <row r="15" spans="2:10" ht="13.5" thickBot="1" x14ac:dyDescent="0.25">
      <c r="B15" s="24"/>
      <c r="C15" s="24"/>
      <c r="D15" s="24"/>
      <c r="E15" s="34"/>
      <c r="F15" s="35"/>
      <c r="G15" s="26"/>
      <c r="H15" s="26"/>
      <c r="I15" s="24"/>
    </row>
    <row r="16" spans="2:10" ht="13.5" thickBot="1" x14ac:dyDescent="0.25">
      <c r="B16" s="24"/>
      <c r="C16" s="24"/>
      <c r="D16" s="24"/>
      <c r="E16" s="99" t="s">
        <v>74</v>
      </c>
      <c r="F16" s="100"/>
      <c r="G16" s="26"/>
      <c r="H16" s="26"/>
      <c r="I16" s="24"/>
    </row>
    <row r="17" spans="2:9" ht="13.5" thickBot="1" x14ac:dyDescent="0.25">
      <c r="B17" s="24"/>
      <c r="C17" s="24"/>
      <c r="D17" s="24"/>
      <c r="E17" s="66">
        <f>'Sears &amp; Wal-Mart'!B79</f>
        <v>5.4263565891472867E-2</v>
      </c>
      <c r="F17" s="69">
        <f>'Sears &amp; Wal-Mart'!C79</f>
        <v>0.12601357306539751</v>
      </c>
      <c r="G17" s="26"/>
      <c r="H17" s="26"/>
      <c r="I17" s="24"/>
    </row>
    <row r="18" spans="2:9" x14ac:dyDescent="0.2">
      <c r="B18" s="24"/>
      <c r="C18" s="24"/>
      <c r="D18" s="24"/>
      <c r="E18" s="71"/>
      <c r="F18" s="70"/>
      <c r="G18" s="44"/>
      <c r="H18" s="44"/>
      <c r="I18" s="24"/>
    </row>
    <row r="19" spans="2:9" ht="13.5" thickBot="1" x14ac:dyDescent="0.25">
      <c r="B19" s="24"/>
      <c r="C19" s="45"/>
      <c r="D19" s="46"/>
      <c r="E19" s="47"/>
      <c r="F19" s="24"/>
      <c r="G19" s="24"/>
      <c r="H19" s="24"/>
      <c r="I19" s="48"/>
    </row>
    <row r="20" spans="2:9" ht="13.5" thickBot="1" x14ac:dyDescent="0.25">
      <c r="B20" s="24"/>
      <c r="C20" s="101" t="s">
        <v>59</v>
      </c>
      <c r="D20" s="102"/>
      <c r="E20" s="26"/>
      <c r="F20" s="24"/>
      <c r="G20" s="24"/>
      <c r="H20" s="97" t="s">
        <v>44</v>
      </c>
      <c r="I20" s="98"/>
    </row>
    <row r="21" spans="2:9" ht="13.5" thickBot="1" x14ac:dyDescent="0.25">
      <c r="B21" s="24"/>
      <c r="C21" s="39">
        <f>'Sears &amp; Wal-Mart'!B80</f>
        <v>1.067080103359173</v>
      </c>
      <c r="D21" s="68">
        <f>'Sears &amp; Wal-Mart'!C80</f>
        <v>2.6286576767142606</v>
      </c>
      <c r="E21" s="24"/>
      <c r="F21" s="24"/>
      <c r="G21" s="24"/>
      <c r="H21" s="42">
        <f>'Sears &amp; Wal-Mart'!B87</f>
        <v>5.0852382797365363E-2</v>
      </c>
      <c r="I21" s="33">
        <f>'Sears &amp; Wal-Mart'!C87</f>
        <v>4.7938373330874529E-2</v>
      </c>
    </row>
    <row r="22" spans="2:9" x14ac:dyDescent="0.2">
      <c r="B22" s="24"/>
      <c r="C22" s="49"/>
      <c r="D22" s="50"/>
      <c r="E22" s="24"/>
      <c r="F22" s="24"/>
      <c r="G22" s="24"/>
      <c r="H22" s="43"/>
      <c r="I22" s="35"/>
    </row>
    <row r="23" spans="2:9" ht="13.5" thickBot="1" x14ac:dyDescent="0.25">
      <c r="B23" s="51"/>
      <c r="C23" s="52"/>
      <c r="D23" s="53"/>
      <c r="E23" s="46"/>
      <c r="F23" s="48"/>
      <c r="G23" s="26"/>
      <c r="H23" s="54"/>
      <c r="I23" s="35"/>
    </row>
    <row r="24" spans="2:9" ht="13.5" thickBot="1" x14ac:dyDescent="0.25">
      <c r="B24" s="97" t="s">
        <v>60</v>
      </c>
      <c r="C24" s="98"/>
      <c r="D24" s="26"/>
      <c r="E24" s="97" t="s">
        <v>61</v>
      </c>
      <c r="F24" s="98"/>
      <c r="G24" s="55"/>
      <c r="H24" s="97" t="s">
        <v>76</v>
      </c>
      <c r="I24" s="98"/>
    </row>
    <row r="25" spans="2:9" ht="13.5" thickBot="1" x14ac:dyDescent="0.25">
      <c r="B25" s="39">
        <f>'Sears &amp; Wal-Mart'!B81</f>
        <v>3.6467679265277289</v>
      </c>
      <c r="C25" s="68">
        <f>'Sears &amp; Wal-Mart'!C81</f>
        <v>4.3088106370543544</v>
      </c>
      <c r="D25" s="24"/>
      <c r="E25" s="67">
        <f>'Sears &amp; Wal-Mart'!B82</f>
        <v>1.3459357277882797</v>
      </c>
      <c r="F25" s="68">
        <f>'Sears &amp; Wal-Mart'!C82</f>
        <v>6.0953906572964032</v>
      </c>
      <c r="G25" s="35"/>
      <c r="H25" s="42"/>
      <c r="I25" s="33"/>
    </row>
    <row r="26" spans="2:9" ht="13.5" thickBot="1" x14ac:dyDescent="0.25">
      <c r="B26" s="24"/>
      <c r="C26" s="24"/>
      <c r="D26" s="24"/>
      <c r="E26" s="56"/>
      <c r="F26" s="24"/>
      <c r="G26" s="24"/>
      <c r="H26" s="56"/>
      <c r="I26" s="24"/>
    </row>
    <row r="27" spans="2:9" ht="13.5" thickBot="1" x14ac:dyDescent="0.25">
      <c r="B27" s="97" t="s">
        <v>62</v>
      </c>
      <c r="C27" s="98"/>
      <c r="D27" s="24"/>
      <c r="E27" s="97" t="s">
        <v>63</v>
      </c>
      <c r="F27" s="98"/>
      <c r="G27" s="57"/>
      <c r="H27" s="97" t="s">
        <v>75</v>
      </c>
      <c r="I27" s="98"/>
    </row>
    <row r="28" spans="2:9" ht="13.5" thickBot="1" x14ac:dyDescent="0.25">
      <c r="B28" s="39">
        <f>'Sears &amp; Wal-Mart'!B93</f>
        <v>1.943128562381254</v>
      </c>
      <c r="C28" s="68">
        <f>'Sears &amp; Wal-Mart'!C93</f>
        <v>1.3383125864453664</v>
      </c>
      <c r="D28" s="24"/>
      <c r="E28" s="67">
        <f>'Sears &amp; Wal-Mart'!B83</f>
        <v>5.3070975416336239</v>
      </c>
      <c r="F28" s="68">
        <f>'Sears &amp; Wal-Mart'!C83</f>
        <v>5.6639388979814509</v>
      </c>
      <c r="G28" s="35"/>
      <c r="H28" s="42"/>
      <c r="I28" s="33"/>
    </row>
    <row r="29" spans="2:9" ht="13.5" thickBot="1" x14ac:dyDescent="0.25">
      <c r="B29" s="24"/>
      <c r="C29" s="24"/>
      <c r="D29" s="24"/>
      <c r="E29" s="56"/>
      <c r="F29" s="24"/>
      <c r="G29" s="26"/>
      <c r="H29" s="56"/>
      <c r="I29" s="58"/>
    </row>
    <row r="30" spans="2:9" ht="13.5" thickBot="1" x14ac:dyDescent="0.25">
      <c r="B30" s="97" t="s">
        <v>54</v>
      </c>
      <c r="C30" s="98"/>
      <c r="D30" s="24"/>
      <c r="E30" s="97" t="s">
        <v>64</v>
      </c>
      <c r="F30" s="98"/>
      <c r="G30" s="59"/>
      <c r="H30" s="103" t="s">
        <v>65</v>
      </c>
      <c r="I30" s="104"/>
    </row>
    <row r="31" spans="2:9" ht="13.5" thickBot="1" x14ac:dyDescent="0.25">
      <c r="B31" s="39">
        <f>'Sears &amp; Wal-Mart'!B96</f>
        <v>2.0482611781405251</v>
      </c>
      <c r="C31" s="68">
        <f>'Sears &amp; Wal-Mart'!C96</f>
        <v>7.2946428571428568</v>
      </c>
      <c r="D31" s="24"/>
      <c r="E31" s="39">
        <f>'Sears &amp; Wal-Mart'!B84</f>
        <v>1.8025076816334622</v>
      </c>
      <c r="F31" s="68">
        <f>'Sears &amp; Wal-Mart'!C84</f>
        <v>120.85860655737704</v>
      </c>
      <c r="G31" s="60"/>
      <c r="H31" s="42"/>
      <c r="I31" s="33"/>
    </row>
    <row r="32" spans="2:9" ht="13.5" thickBot="1" x14ac:dyDescent="0.25">
      <c r="B32" s="61"/>
      <c r="C32" s="61"/>
      <c r="D32" s="61"/>
      <c r="E32" s="61"/>
      <c r="F32" s="61"/>
      <c r="G32" s="61"/>
      <c r="H32" s="61"/>
      <c r="I32" s="61"/>
    </row>
    <row r="33" spans="2:11" ht="13.5" thickBot="1" x14ac:dyDescent="0.25">
      <c r="B33" s="97" t="s">
        <v>55</v>
      </c>
      <c r="C33" s="98"/>
      <c r="D33" s="21"/>
      <c r="E33" s="97" t="s">
        <v>66</v>
      </c>
      <c r="F33" s="98"/>
      <c r="H33" s="103" t="s">
        <v>45</v>
      </c>
      <c r="I33" s="104"/>
    </row>
    <row r="34" spans="2:11" ht="13.5" thickBot="1" x14ac:dyDescent="0.25">
      <c r="B34" s="72">
        <f>'Sears &amp; Wal-Mart'!B95</f>
        <v>90.496656580372814</v>
      </c>
      <c r="C34" s="73">
        <f>'Sears &amp; Wal-Mart'!C95</f>
        <v>35.64920053939511</v>
      </c>
      <c r="D34" s="21"/>
      <c r="E34" s="62">
        <f>365/E31</f>
        <v>202.49566962690056</v>
      </c>
      <c r="F34" s="63">
        <f>365/F31</f>
        <v>3.0200579867410435</v>
      </c>
      <c r="H34" s="32"/>
      <c r="I34" s="33"/>
    </row>
    <row r="35" spans="2:11" ht="13.5" thickBot="1" x14ac:dyDescent="0.25"/>
    <row r="36" spans="2:11" ht="13.5" thickBot="1" x14ac:dyDescent="0.25">
      <c r="E36" s="97" t="s">
        <v>67</v>
      </c>
      <c r="F36" s="98"/>
      <c r="H36" s="103" t="s">
        <v>46</v>
      </c>
      <c r="I36" s="104"/>
    </row>
    <row r="37" spans="2:11" ht="13.5" thickBot="1" x14ac:dyDescent="0.25">
      <c r="E37" s="62">
        <f>365/E28</f>
        <v>68.775822780081441</v>
      </c>
      <c r="F37" s="64">
        <f>365/F28</f>
        <v>64.442785590444998</v>
      </c>
      <c r="H37" s="32"/>
      <c r="I37" s="33"/>
    </row>
    <row r="39" spans="2:11" x14ac:dyDescent="0.2">
      <c r="B39" t="s">
        <v>68</v>
      </c>
    </row>
    <row r="41" spans="2:11" x14ac:dyDescent="0.2">
      <c r="G41" s="80"/>
      <c r="H41" s="78">
        <f>E3</f>
        <v>1998</v>
      </c>
      <c r="I41" s="78">
        <f>F3</f>
        <v>1997</v>
      </c>
      <c r="J41" s="79">
        <f>H41</f>
        <v>1998</v>
      </c>
      <c r="K41" s="79">
        <f>I41</f>
        <v>1997</v>
      </c>
    </row>
    <row r="42" spans="2:11" x14ac:dyDescent="0.2">
      <c r="B42" t="s">
        <v>69</v>
      </c>
      <c r="C42" s="76" t="s">
        <v>80</v>
      </c>
      <c r="G42" s="82">
        <v>1.2</v>
      </c>
      <c r="H42" s="82">
        <f>('Walmart 1998 &amp; 1997'!B38-'Walmart 1998 &amp; 1997'!B16)/'Walmart 1998 &amp; 1997'!B40</f>
        <v>0.10779129208531642</v>
      </c>
      <c r="I42" s="82">
        <f>('Walmart 1998 &amp; 1997'!C38-'Walmart 1998 &amp; 1997'!C16)/'Walmart 1998 &amp; 1997'!C40</f>
        <v>0.17765882234117766</v>
      </c>
      <c r="J42" s="81">
        <f>G42*H42</f>
        <v>0.1293495505023797</v>
      </c>
      <c r="K42" s="81">
        <f>G42*I42</f>
        <v>0.21319058680941319</v>
      </c>
    </row>
    <row r="43" spans="2:11" ht="15.75" x14ac:dyDescent="0.2">
      <c r="C43" s="77" t="s">
        <v>70</v>
      </c>
      <c r="D43" s="1"/>
      <c r="E43" s="1"/>
      <c r="G43" s="82">
        <v>1.4</v>
      </c>
      <c r="H43" s="82">
        <f>'Walmart 1998 &amp; 1997'!B3/'Walmart 1998 &amp; 1997'!B40</f>
        <v>0.40029525824078971</v>
      </c>
      <c r="I43" s="82">
        <f>'Walmart 1998 &amp; 1997'!C3/'Walmart 1998 &amp; 1997'!C40</f>
        <v>0.42339157660842341</v>
      </c>
      <c r="J43" s="81">
        <f t="shared" ref="J43:J46" si="0">G43*H43</f>
        <v>0.56041336153710553</v>
      </c>
      <c r="K43" s="81">
        <f t="shared" ref="K43:K46" si="1">G43*I43</f>
        <v>0.59274820725179278</v>
      </c>
    </row>
    <row r="44" spans="2:11" ht="15.75" x14ac:dyDescent="0.2">
      <c r="C44" s="77" t="s">
        <v>77</v>
      </c>
      <c r="D44" s="1"/>
      <c r="G44" s="82">
        <v>3.3</v>
      </c>
      <c r="H44" s="82">
        <f>'Walmart 1998 &amp; 1997'!B60/'Walmart 1998 &amp; 1997'!B40</f>
        <v>0.12601357306539751</v>
      </c>
      <c r="I44" s="82">
        <f>'Walmart 1998 &amp; 1997'!C60/'Walmart 1998 &amp; 1997'!C40</f>
        <v>0.12314412685587314</v>
      </c>
      <c r="J44" s="81">
        <f t="shared" si="0"/>
        <v>0.41584479111581174</v>
      </c>
      <c r="K44" s="81">
        <f t="shared" si="1"/>
        <v>0.40637561862438137</v>
      </c>
    </row>
    <row r="45" spans="2:11" ht="15.75" x14ac:dyDescent="0.2">
      <c r="C45" s="77" t="s">
        <v>78</v>
      </c>
      <c r="D45" s="1"/>
      <c r="E45" s="1"/>
      <c r="G45" s="82">
        <v>0.6</v>
      </c>
      <c r="H45" s="82">
        <f>'Walmart 1998 &amp; 1997'!B4/'Walmart 1998 &amp; 1997'!B6</f>
        <v>2.573077457933528</v>
      </c>
      <c r="I45" s="82">
        <f>'Walmart 1998 &amp; 1997'!C4/'Walmart 1998 &amp; 1997'!C6</f>
        <v>2.2237644311843301</v>
      </c>
      <c r="J45" s="81">
        <f t="shared" si="0"/>
        <v>1.5438464747601168</v>
      </c>
      <c r="K45" s="81">
        <f t="shared" si="1"/>
        <v>1.334258658710598</v>
      </c>
    </row>
    <row r="46" spans="2:11" ht="15.75" x14ac:dyDescent="0.2">
      <c r="C46" s="77" t="s">
        <v>79</v>
      </c>
      <c r="D46" s="1"/>
      <c r="G46" s="82">
        <v>1</v>
      </c>
      <c r="H46" s="82">
        <f>'Walmart 1998 &amp; 1997'!B45/'Walmart 1998 &amp; 1997'!B40</f>
        <v>2.5991098184382162</v>
      </c>
      <c r="I46" s="82">
        <f>'Walmart 1998 &amp; 1997'!C45/'Walmart 1998 &amp; 1997'!C40</f>
        <v>2.6476871023128976</v>
      </c>
      <c r="J46" s="81">
        <f t="shared" si="0"/>
        <v>2.5991098184382162</v>
      </c>
      <c r="K46" s="81">
        <f t="shared" si="1"/>
        <v>2.6476871023128976</v>
      </c>
    </row>
    <row r="47" spans="2:11" x14ac:dyDescent="0.2">
      <c r="G47" s="82"/>
      <c r="H47" s="83"/>
      <c r="I47" s="83"/>
      <c r="J47" s="81">
        <f>SUM(J42:J46)</f>
        <v>5.2485639963536297</v>
      </c>
      <c r="K47" s="81">
        <f>SUM(K42:K46)</f>
        <v>5.1942601737090826</v>
      </c>
    </row>
  </sheetData>
  <mergeCells count="23">
    <mergeCell ref="E4:F4"/>
    <mergeCell ref="E7:F7"/>
    <mergeCell ref="C10:D10"/>
    <mergeCell ref="G10:H10"/>
    <mergeCell ref="E13:F13"/>
    <mergeCell ref="H13:I13"/>
    <mergeCell ref="E16:F16"/>
    <mergeCell ref="C20:D20"/>
    <mergeCell ref="H20:I20"/>
    <mergeCell ref="B24:C24"/>
    <mergeCell ref="E24:F24"/>
    <mergeCell ref="H24:I24"/>
    <mergeCell ref="B27:C27"/>
    <mergeCell ref="E27:F27"/>
    <mergeCell ref="H27:I27"/>
    <mergeCell ref="B30:C30"/>
    <mergeCell ref="E30:F30"/>
    <mergeCell ref="H30:I30"/>
    <mergeCell ref="B33:C33"/>
    <mergeCell ref="E33:F33"/>
    <mergeCell ref="H33:I33"/>
    <mergeCell ref="E36:F36"/>
    <mergeCell ref="H36:I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Sears &amp; Wal-Mart</vt:lpstr>
      <vt:lpstr>DuPont Chart</vt:lpstr>
      <vt:lpstr>Sears 1997 &amp; 1996</vt:lpstr>
      <vt:lpstr>DuPont Chart Sears</vt:lpstr>
      <vt:lpstr>Walmart 1998 &amp; 1997</vt:lpstr>
      <vt:lpstr>DuPont Chart Wal-mart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msn</dc:creator>
  <cp:lastModifiedBy>Gogia, Anil</cp:lastModifiedBy>
  <dcterms:created xsi:type="dcterms:W3CDTF">2015-06-11T15:22:14Z</dcterms:created>
  <dcterms:modified xsi:type="dcterms:W3CDTF">2015-11-03T06:08:54Z</dcterms:modified>
</cp:coreProperties>
</file>