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Case Studies\Bluejay Natural Gas\"/>
    </mc:Choice>
  </mc:AlternateContent>
  <xr:revisionPtr revIDLastSave="0" documentId="13_ncr:1_{F315637A-5083-4A0F-9BBD-6131FB874150}" xr6:coauthVersionLast="47" xr6:coauthVersionMax="47" xr10:uidLastSave="{00000000-0000-0000-0000-000000000000}"/>
  <bookViews>
    <workbookView xWindow="-120" yWindow="-120" windowWidth="20730" windowHeight="11160" activeTab="3" xr2:uid="{00000000-000D-0000-FFFF-FFFF00000000}"/>
  </bookViews>
  <sheets>
    <sheet name="Scenario" sheetId="1" r:id="rId1"/>
    <sheet name="Requirements" sheetId="4" r:id="rId2"/>
    <sheet name="Original Data" sheetId="2" r:id="rId3"/>
    <sheet name="Solution." sheetId="6" r:id="rId4"/>
    <sheet name="Chart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9" i="6" l="1"/>
  <c r="L38" i="6"/>
  <c r="I31" i="6"/>
  <c r="F40" i="6"/>
  <c r="G40" i="6" s="1"/>
  <c r="M46" i="6" s="1"/>
  <c r="F39" i="6"/>
  <c r="G39" i="6" s="1"/>
  <c r="M45" i="6" s="1"/>
  <c r="F38" i="6"/>
  <c r="G38" i="6" s="1"/>
  <c r="M44" i="6" s="1"/>
  <c r="H23" i="6"/>
  <c r="H24" i="6"/>
  <c r="H25" i="6"/>
  <c r="H26" i="6"/>
  <c r="H27" i="6"/>
  <c r="H28" i="6"/>
  <c r="H29" i="6"/>
  <c r="H30" i="6"/>
  <c r="H31" i="6"/>
  <c r="H32" i="6"/>
  <c r="H33" i="6"/>
  <c r="H22" i="6"/>
  <c r="F23" i="6"/>
  <c r="F24" i="6"/>
  <c r="F25" i="6"/>
  <c r="F26" i="6"/>
  <c r="F27" i="6"/>
  <c r="F28" i="6"/>
  <c r="F29" i="6"/>
  <c r="F30" i="6"/>
  <c r="F31" i="6"/>
  <c r="F32" i="6"/>
  <c r="F33" i="6"/>
  <c r="E23" i="6"/>
  <c r="E24" i="6"/>
  <c r="E25" i="6"/>
  <c r="E26" i="6"/>
  <c r="E27" i="6"/>
  <c r="E28" i="6"/>
  <c r="E29" i="6"/>
  <c r="E30" i="6"/>
  <c r="E31" i="6"/>
  <c r="E32" i="6"/>
  <c r="E33" i="6"/>
  <c r="D23" i="6"/>
  <c r="D24" i="6"/>
  <c r="D25" i="6"/>
  <c r="D26" i="6"/>
  <c r="D27" i="6"/>
  <c r="D28" i="6"/>
  <c r="D29" i="6"/>
  <c r="D30" i="6"/>
  <c r="D31" i="6"/>
  <c r="D32" i="6"/>
  <c r="D33" i="6"/>
  <c r="F22" i="6"/>
  <c r="E22" i="6"/>
  <c r="D22" i="6"/>
  <c r="E45" i="6" l="1"/>
  <c r="I29" i="6"/>
  <c r="L44" i="6"/>
  <c r="L45" i="6"/>
  <c r="L46" i="6"/>
  <c r="D40" i="6"/>
  <c r="I23" i="6"/>
  <c r="I28" i="6"/>
  <c r="I30" i="6"/>
  <c r="I26" i="6"/>
  <c r="I32" i="6"/>
  <c r="I24" i="6"/>
  <c r="F41" i="6"/>
  <c r="L43" i="6" s="1"/>
  <c r="I22" i="6"/>
  <c r="I33" i="6"/>
  <c r="I25" i="6"/>
  <c r="I27" i="6"/>
  <c r="B38" i="6"/>
  <c r="C40" i="6"/>
  <c r="C39" i="6"/>
  <c r="B40" i="6"/>
  <c r="B39" i="6"/>
  <c r="D39" i="6"/>
  <c r="C38" i="6"/>
  <c r="D38" i="6"/>
  <c r="D41" i="6" l="1"/>
  <c r="D43" i="6" s="1"/>
  <c r="M41" i="6" s="1"/>
  <c r="C48" i="6"/>
  <c r="D48" i="6"/>
  <c r="C41" i="6"/>
  <c r="C43" i="6" s="1"/>
  <c r="M40" i="6" s="1"/>
  <c r="B48" i="6"/>
  <c r="E39" i="6"/>
  <c r="B41" i="6"/>
  <c r="B43" i="6" s="1"/>
  <c r="M39" i="6" s="1"/>
  <c r="E40" i="6"/>
  <c r="E38" i="6"/>
  <c r="E41" i="6" l="1"/>
  <c r="E43" i="6" s="1"/>
  <c r="M38" i="6" s="1"/>
</calcChain>
</file>

<file path=xl/sharedStrings.xml><?xml version="1.0" encoding="utf-8"?>
<sst xmlns="http://schemas.openxmlformats.org/spreadsheetml/2006/main" count="106" uniqueCount="52">
  <si>
    <t>FA3</t>
  </si>
  <si>
    <t>FA2</t>
  </si>
  <si>
    <t>FA1</t>
  </si>
  <si>
    <t>NPV</t>
  </si>
  <si>
    <t>Capex Year 3</t>
  </si>
  <si>
    <t>Capex Year 2</t>
  </si>
  <si>
    <t>Capex Year 1</t>
  </si>
  <si>
    <t>Partnership Percentage</t>
  </si>
  <si>
    <t>Functional Area (FA)</t>
  </si>
  <si>
    <t>Project Index</t>
  </si>
  <si>
    <t>Financial Estimates for Potential Projects (in $millions)</t>
  </si>
  <si>
    <t>ROI</t>
  </si>
  <si>
    <t>Limit for all approved project</t>
  </si>
  <si>
    <t>millions</t>
  </si>
  <si>
    <t>Limit for expense in a year</t>
  </si>
  <si>
    <t>Year1</t>
  </si>
  <si>
    <t>Year2</t>
  </si>
  <si>
    <t>Year3</t>
  </si>
  <si>
    <t>Annual Revenue</t>
  </si>
  <si>
    <t>Discount Rate</t>
  </si>
  <si>
    <t>Given:</t>
  </si>
  <si>
    <t>Decrease in the NPV (%)</t>
  </si>
  <si>
    <t>Financial Estimates for Potential Projects adjusted according to the Partnership % (in $millions)</t>
  </si>
  <si>
    <t>Functional Area</t>
  </si>
  <si>
    <t>New NPV</t>
  </si>
  <si>
    <t>Approved (0/1)</t>
  </si>
  <si>
    <t>No of Approved</t>
  </si>
  <si>
    <t>Status 0/1</t>
  </si>
  <si>
    <t>Total for all FA</t>
  </si>
  <si>
    <t>Total of 3 Yrs</t>
  </si>
  <si>
    <t>Is the Capex within Max Permited Limit</t>
  </si>
  <si>
    <t>Yes=1, No=0</t>
  </si>
  <si>
    <t>Table - 1 : Given</t>
  </si>
  <si>
    <t xml:space="preserve">Table-2 </t>
  </si>
  <si>
    <t>Table-3 : Summary for FAs and Years</t>
  </si>
  <si>
    <t>Average of ROI</t>
  </si>
  <si>
    <t>Minimum of ROI</t>
  </si>
  <si>
    <t>Maximum of ROI</t>
  </si>
  <si>
    <t>Capex for Year1</t>
  </si>
  <si>
    <t>Capex for Year2</t>
  </si>
  <si>
    <t>Capex for Year3</t>
  </si>
  <si>
    <t>Is Capex within the Limit</t>
  </si>
  <si>
    <t xml:space="preserve">Total Capex for Year 1-3 </t>
  </si>
  <si>
    <t>Max</t>
  </si>
  <si>
    <t>Number of Approved Projects</t>
  </si>
  <si>
    <t>Total Projects</t>
  </si>
  <si>
    <t>For FA1</t>
  </si>
  <si>
    <t>For FA2</t>
  </si>
  <si>
    <t>For FA3</t>
  </si>
  <si>
    <t>Number</t>
  </si>
  <si>
    <t>Status</t>
  </si>
  <si>
    <t>Total NPV for Apporved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</si>
</sst>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
    <numFmt numFmtId="165" formatCode="[$$-409]#,##0.00"/>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b/>
      <sz val="11"/>
      <color theme="7" tint="0.59999389629810485"/>
      <name val="Calibri"/>
      <family val="2"/>
      <scheme val="minor"/>
    </font>
    <font>
      <sz val="11"/>
      <color theme="0" tint="-0.249977111117893"/>
      <name val="Calibri"/>
      <family val="2"/>
      <scheme val="minor"/>
    </font>
  </fonts>
  <fills count="14">
    <fill>
      <patternFill patternType="none"/>
    </fill>
    <fill>
      <patternFill patternType="gray125"/>
    </fill>
    <fill>
      <patternFill patternType="solid">
        <fgColor theme="1" tint="0.499984740745262"/>
        <bgColor indexed="64"/>
      </patternFill>
    </fill>
    <fill>
      <patternFill patternType="solid">
        <fgColor theme="1" tint="0.249977111117893"/>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8" tint="-0.249977111117893"/>
        <bgColor indexed="64"/>
      </patternFill>
    </fill>
    <fill>
      <patternFill patternType="solid">
        <fgColor theme="3" tint="0.79998168889431442"/>
        <bgColor indexed="64"/>
      </patternFill>
    </fill>
    <fill>
      <patternFill patternType="solid">
        <fgColor theme="7" tint="0.39997558519241921"/>
        <bgColor indexed="64"/>
      </patternFill>
    </fill>
  </fills>
  <borders count="21">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medium">
        <color indexed="64"/>
      </left>
      <right style="thin">
        <color indexed="64"/>
      </right>
      <top style="medium">
        <color indexed="64"/>
      </top>
      <bottom style="double">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79">
    <xf numFmtId="0" fontId="0" fillId="0" borderId="0" xfId="0"/>
    <xf numFmtId="0" fontId="0" fillId="0" borderId="1" xfId="0" applyBorder="1" applyAlignment="1">
      <alignment horizontal="center"/>
    </xf>
    <xf numFmtId="0" fontId="0" fillId="0" borderId="2" xfId="0" applyBorder="1" applyAlignment="1">
      <alignment horizontal="center"/>
    </xf>
    <xf numFmtId="9" fontId="0" fillId="0" borderId="2" xfId="0" applyNumberForma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9" fontId="0" fillId="0" borderId="5" xfId="0" applyNumberForma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9" fontId="0" fillId="0" borderId="8" xfId="0" applyNumberFormat="1" applyBorder="1" applyAlignment="1">
      <alignment horizontal="center"/>
    </xf>
    <xf numFmtId="0" fontId="0" fillId="0" borderId="9"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5" xfId="0" applyFont="1" applyBorder="1" applyAlignment="1">
      <alignment horizontal="center" vertical="center"/>
    </xf>
    <xf numFmtId="0" fontId="0" fillId="0" borderId="0" xfId="0" applyAlignment="1">
      <alignment vertical="center"/>
    </xf>
    <xf numFmtId="0" fontId="0" fillId="0" borderId="5" xfId="0" applyBorder="1" applyAlignment="1">
      <alignment horizontal="center" vertical="center"/>
    </xf>
    <xf numFmtId="0" fontId="3" fillId="3" borderId="5" xfId="0" applyFont="1" applyFill="1" applyBorder="1" applyAlignment="1">
      <alignment horizontal="center" vertical="center"/>
    </xf>
    <xf numFmtId="0" fontId="0" fillId="4" borderId="5" xfId="0" applyFill="1" applyBorder="1" applyAlignment="1">
      <alignment horizontal="center" vertical="center"/>
    </xf>
    <xf numFmtId="9" fontId="0" fillId="4" borderId="5" xfId="0" applyNumberFormat="1" applyFill="1" applyBorder="1" applyAlignment="1">
      <alignment horizontal="center" vertical="center"/>
    </xf>
    <xf numFmtId="0" fontId="0" fillId="5" borderId="5" xfId="0" applyFill="1" applyBorder="1" applyAlignment="1">
      <alignment horizontal="center" vertical="center"/>
    </xf>
    <xf numFmtId="9" fontId="0" fillId="5" borderId="5" xfId="0" applyNumberFormat="1" applyFill="1" applyBorder="1" applyAlignment="1">
      <alignment horizontal="center" vertical="center"/>
    </xf>
    <xf numFmtId="0" fontId="0" fillId="6" borderId="5" xfId="0" applyFill="1" applyBorder="1" applyAlignment="1">
      <alignment horizontal="center" vertical="center"/>
    </xf>
    <xf numFmtId="9" fontId="0" fillId="6" borderId="5" xfId="0" applyNumberFormat="1" applyFill="1" applyBorder="1" applyAlignment="1">
      <alignment horizontal="center" vertical="center"/>
    </xf>
    <xf numFmtId="164" fontId="0" fillId="4" borderId="5" xfId="0" applyNumberFormat="1" applyFill="1" applyBorder="1" applyAlignment="1">
      <alignment horizontal="center" vertical="center"/>
    </xf>
    <xf numFmtId="164" fontId="0" fillId="5" borderId="5" xfId="0" applyNumberFormat="1" applyFill="1" applyBorder="1" applyAlignment="1">
      <alignment horizontal="center" vertical="center"/>
    </xf>
    <xf numFmtId="164" fontId="0" fillId="6" borderId="5" xfId="0" applyNumberFormat="1" applyFill="1" applyBorder="1" applyAlignment="1">
      <alignment horizontal="center" vertical="center"/>
    </xf>
    <xf numFmtId="164" fontId="0" fillId="0" borderId="5" xfId="0" applyNumberFormat="1" applyBorder="1" applyAlignment="1">
      <alignment horizontal="center"/>
    </xf>
    <xf numFmtId="0" fontId="3" fillId="8" borderId="5" xfId="0" applyFont="1" applyFill="1" applyBorder="1" applyAlignment="1">
      <alignment horizontal="center" vertical="center"/>
    </xf>
    <xf numFmtId="0" fontId="0" fillId="0" borderId="5" xfId="0" applyBorder="1" applyAlignment="1">
      <alignment vertical="center"/>
    </xf>
    <xf numFmtId="9" fontId="5" fillId="7" borderId="17" xfId="0" applyNumberFormat="1" applyFont="1" applyFill="1" applyBorder="1" applyAlignment="1">
      <alignment vertical="center"/>
    </xf>
    <xf numFmtId="9" fontId="0" fillId="0" borderId="5" xfId="1" applyFont="1" applyBorder="1" applyAlignment="1">
      <alignment vertical="center"/>
    </xf>
    <xf numFmtId="164" fontId="0" fillId="0" borderId="5" xfId="0" applyNumberFormat="1" applyBorder="1" applyAlignment="1">
      <alignment vertical="center"/>
    </xf>
    <xf numFmtId="0" fontId="3" fillId="8" borderId="19" xfId="0" applyFont="1" applyFill="1" applyBorder="1" applyAlignment="1">
      <alignment horizontal="center" vertical="center"/>
    </xf>
    <xf numFmtId="1" fontId="0" fillId="7" borderId="5" xfId="0" applyNumberFormat="1" applyFill="1" applyBorder="1" applyAlignment="1">
      <alignment horizontal="center" vertical="center"/>
    </xf>
    <xf numFmtId="0" fontId="0" fillId="4" borderId="5" xfId="0" applyFill="1" applyBorder="1" applyAlignment="1">
      <alignment horizontal="center"/>
    </xf>
    <xf numFmtId="0" fontId="0" fillId="6" borderId="5" xfId="0" applyFill="1" applyBorder="1" applyAlignment="1">
      <alignment horizontal="center"/>
    </xf>
    <xf numFmtId="0" fontId="0" fillId="5" borderId="5" xfId="0" applyFill="1" applyBorder="1" applyAlignment="1">
      <alignment horizontal="center"/>
    </xf>
    <xf numFmtId="0" fontId="6" fillId="3" borderId="5" xfId="0" applyFont="1" applyFill="1" applyBorder="1" applyAlignment="1">
      <alignment horizontal="center" vertical="center"/>
    </xf>
    <xf numFmtId="164" fontId="6" fillId="3" borderId="5" xfId="0" applyNumberFormat="1" applyFont="1" applyFill="1" applyBorder="1" applyAlignment="1">
      <alignment horizontal="center" vertical="center"/>
    </xf>
    <xf numFmtId="0" fontId="2" fillId="10" borderId="5" xfId="0" applyFont="1" applyFill="1" applyBorder="1" applyAlignment="1">
      <alignment horizontal="center"/>
    </xf>
    <xf numFmtId="0" fontId="2" fillId="10" borderId="5" xfId="0" applyFont="1" applyFill="1" applyBorder="1"/>
    <xf numFmtId="1" fontId="0" fillId="4" borderId="5" xfId="0" applyNumberFormat="1" applyFill="1" applyBorder="1" applyAlignment="1">
      <alignment horizontal="center" vertical="center"/>
    </xf>
    <xf numFmtId="1" fontId="0" fillId="5" borderId="5" xfId="0" applyNumberFormat="1" applyFill="1" applyBorder="1" applyAlignment="1">
      <alignment horizontal="center" vertical="center"/>
    </xf>
    <xf numFmtId="1" fontId="0" fillId="6" borderId="5" xfId="0" applyNumberFormat="1" applyFill="1" applyBorder="1" applyAlignment="1">
      <alignment horizontal="center" vertical="center"/>
    </xf>
    <xf numFmtId="1" fontId="0" fillId="0" borderId="5" xfId="0" applyNumberFormat="1" applyBorder="1" applyAlignment="1">
      <alignment horizontal="center" vertical="center"/>
    </xf>
    <xf numFmtId="0" fontId="2" fillId="10" borderId="5" xfId="0" applyFont="1" applyFill="1" applyBorder="1" applyAlignment="1">
      <alignment horizontal="center" vertical="center"/>
    </xf>
    <xf numFmtId="164" fontId="6" fillId="11" borderId="5" xfId="0" applyNumberFormat="1" applyFont="1" applyFill="1" applyBorder="1" applyAlignment="1">
      <alignment horizontal="center" vertical="center"/>
    </xf>
    <xf numFmtId="0" fontId="0" fillId="0" borderId="5" xfId="0" applyBorder="1" applyAlignment="1">
      <alignment horizontal="center" vertical="center" wrapText="1"/>
    </xf>
    <xf numFmtId="0" fontId="6" fillId="0" borderId="5" xfId="0" applyFont="1" applyBorder="1" applyAlignment="1">
      <alignment horizontal="center" vertical="center" wrapText="1"/>
    </xf>
    <xf numFmtId="9" fontId="0" fillId="0" borderId="5" xfId="1" applyFont="1" applyBorder="1" applyAlignment="1">
      <alignment horizontal="center" vertical="center"/>
    </xf>
    <xf numFmtId="1" fontId="0" fillId="2" borderId="5" xfId="0" applyNumberFormat="1" applyFill="1" applyBorder="1" applyAlignment="1">
      <alignment horizontal="center" vertical="center"/>
    </xf>
    <xf numFmtId="9" fontId="7" fillId="0" borderId="5" xfId="1" applyFont="1" applyBorder="1" applyAlignment="1">
      <alignment horizontal="center" vertical="center"/>
    </xf>
    <xf numFmtId="0" fontId="0" fillId="0" borderId="16" xfId="0" applyBorder="1" applyAlignment="1">
      <alignment vertical="center"/>
    </xf>
    <xf numFmtId="0" fontId="0" fillId="0" borderId="18" xfId="0" applyBorder="1" applyAlignment="1">
      <alignment vertical="center"/>
    </xf>
    <xf numFmtId="0" fontId="0" fillId="0" borderId="17" xfId="0" applyBorder="1" applyAlignment="1">
      <alignment vertical="center"/>
    </xf>
    <xf numFmtId="0" fontId="0" fillId="12" borderId="5" xfId="0" applyFill="1" applyBorder="1" applyAlignment="1">
      <alignment horizontal="center" vertical="center"/>
    </xf>
    <xf numFmtId="0" fontId="0" fillId="12" borderId="5" xfId="0" applyFill="1" applyBorder="1" applyAlignment="1">
      <alignment horizontal="center"/>
    </xf>
    <xf numFmtId="0" fontId="0" fillId="0" borderId="5" xfId="0" applyBorder="1"/>
    <xf numFmtId="165" fontId="5" fillId="13" borderId="5" xfId="0" applyNumberFormat="1" applyFont="1" applyFill="1" applyBorder="1"/>
    <xf numFmtId="0" fontId="2" fillId="0" borderId="15" xfId="0" applyFont="1" applyBorder="1" applyAlignment="1">
      <alignment horizontal="center"/>
    </xf>
    <xf numFmtId="0" fontId="2" fillId="0" borderId="14" xfId="0" applyFont="1" applyBorder="1" applyAlignment="1">
      <alignment horizontal="center"/>
    </xf>
    <xf numFmtId="0" fontId="2" fillId="0" borderId="13" xfId="0" applyFont="1" applyBorder="1" applyAlignment="1">
      <alignment horizontal="center"/>
    </xf>
    <xf numFmtId="0" fontId="0" fillId="0" borderId="16" xfId="0" applyBorder="1" applyAlignment="1">
      <alignment horizontal="left" vertical="center" indent="6"/>
    </xf>
    <xf numFmtId="0" fontId="0" fillId="0" borderId="18" xfId="0" applyBorder="1" applyAlignment="1">
      <alignment horizontal="left" vertical="center" indent="6"/>
    </xf>
    <xf numFmtId="0" fontId="0" fillId="0" borderId="17" xfId="0" applyBorder="1" applyAlignment="1">
      <alignment horizontal="left" vertical="center" indent="6"/>
    </xf>
    <xf numFmtId="0" fontId="0" fillId="12" borderId="16" xfId="0" applyFill="1" applyBorder="1" applyAlignment="1">
      <alignment vertical="center"/>
    </xf>
    <xf numFmtId="0" fontId="0" fillId="12" borderId="18" xfId="0" applyFill="1" applyBorder="1" applyAlignment="1">
      <alignment vertical="center"/>
    </xf>
    <xf numFmtId="0" fontId="0" fillId="12" borderId="17" xfId="0" applyFill="1" applyBorder="1" applyAlignment="1">
      <alignment vertical="center"/>
    </xf>
    <xf numFmtId="164" fontId="0" fillId="0" borderId="20" xfId="0" applyNumberFormat="1" applyBorder="1" applyAlignment="1">
      <alignment horizontal="center" vertical="center"/>
    </xf>
    <xf numFmtId="164" fontId="0" fillId="0" borderId="19" xfId="0" applyNumberFormat="1" applyBorder="1" applyAlignment="1">
      <alignment horizontal="center" vertical="center"/>
    </xf>
    <xf numFmtId="164" fontId="0" fillId="0" borderId="8" xfId="0" applyNumberFormat="1" applyBorder="1" applyAlignment="1">
      <alignment horizontal="center" vertical="center"/>
    </xf>
    <xf numFmtId="0" fontId="4" fillId="2" borderId="5" xfId="0" applyFont="1" applyFill="1" applyBorder="1" applyAlignment="1">
      <alignment horizontal="center"/>
    </xf>
    <xf numFmtId="0" fontId="4" fillId="9" borderId="5" xfId="0" applyFont="1" applyFill="1" applyBorder="1" applyAlignment="1">
      <alignment horizontal="center"/>
    </xf>
    <xf numFmtId="0" fontId="0" fillId="0" borderId="16" xfId="0" applyBorder="1" applyAlignment="1">
      <alignment horizontal="left" vertical="center"/>
    </xf>
    <xf numFmtId="0" fontId="0" fillId="0" borderId="18" xfId="0" applyBorder="1" applyAlignment="1">
      <alignment horizontal="left" vertical="center"/>
    </xf>
    <xf numFmtId="0" fontId="0" fillId="0" borderId="17" xfId="0" applyBorder="1" applyAlignment="1">
      <alignment horizontal="left" vertical="center"/>
    </xf>
  </cellXfs>
  <cellStyles count="2">
    <cellStyle name="Normal" xfId="0" builtinId="0"/>
    <cellStyle name="Percent" xfId="1" builtinId="5"/>
  </cellStyles>
  <dxfs count="6">
    <dxf>
      <fill>
        <patternFill>
          <bgColor rgb="FFFF7979"/>
        </patternFill>
      </fill>
    </dxf>
    <dxf>
      <fill>
        <patternFill>
          <bgColor rgb="FFFF7979"/>
        </patternFill>
      </fill>
    </dxf>
    <dxf>
      <fill>
        <patternFill>
          <bgColor rgb="FFFF3B3B"/>
        </patternFill>
      </fill>
    </dxf>
    <dxf>
      <fill>
        <patternFill>
          <bgColor rgb="FF72AF2F"/>
        </patternFill>
      </fill>
    </dxf>
    <dxf>
      <fill>
        <patternFill>
          <bgColor rgb="FFFF3B3B"/>
        </patternFill>
      </fill>
    </dxf>
    <dxf>
      <fill>
        <patternFill>
          <bgColor rgb="FF72AF2F"/>
        </patternFill>
      </fill>
    </dxf>
  </dxfs>
  <tableStyles count="0" defaultTableStyle="TableStyleMedium2" defaultPivotStyle="PivotStyleLight16"/>
  <colors>
    <mruColors>
      <color rgb="FFFF7979"/>
      <color rgb="FFFF3B3B"/>
      <color rgb="FF72AF2F"/>
      <color rgb="FF538022"/>
      <color rgb="FFFF2D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Yearly Capital Expenditure - FA3</a:t>
            </a:r>
          </a:p>
        </c:rich>
      </c:tx>
      <c:layout>
        <c:manualLayout>
          <c:xMode val="edge"/>
          <c:yMode val="edge"/>
          <c:x val="0.25944444444444442"/>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0"/>
          <c:tx>
            <c:strRef>
              <c:f>Solution.!$A$40</c:f>
              <c:strCache>
                <c:ptCount val="1"/>
                <c:pt idx="0">
                  <c:v>FA3</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Solution.!$B$37:$D$37</c:f>
              <c:strCache>
                <c:ptCount val="3"/>
                <c:pt idx="0">
                  <c:v>Year1</c:v>
                </c:pt>
                <c:pt idx="1">
                  <c:v>Year2</c:v>
                </c:pt>
                <c:pt idx="2">
                  <c:v>Year3</c:v>
                </c:pt>
              </c:strCache>
            </c:strRef>
          </c:cat>
          <c:val>
            <c:numRef>
              <c:f>Solution.!$B$40:$D$40</c:f>
              <c:numCache>
                <c:formatCode>[$$-409]#,##0</c:formatCode>
                <c:ptCount val="3"/>
                <c:pt idx="0">
                  <c:v>1500</c:v>
                </c:pt>
                <c:pt idx="1">
                  <c:v>400</c:v>
                </c:pt>
                <c:pt idx="2">
                  <c:v>400</c:v>
                </c:pt>
              </c:numCache>
            </c:numRef>
          </c:val>
          <c:smooth val="0"/>
          <c:extLst>
            <c:ext xmlns:c16="http://schemas.microsoft.com/office/drawing/2014/chart" uri="{C3380CC4-5D6E-409C-BE32-E72D297353CC}">
              <c16:uniqueId val="{00000000-A3F7-4450-A44F-B897BCC21A51}"/>
            </c:ext>
          </c:extLst>
        </c:ser>
        <c:dLbls>
          <c:dLblPos val="ctr"/>
          <c:showLegendKey val="0"/>
          <c:showVal val="1"/>
          <c:showCatName val="0"/>
          <c:showSerName val="0"/>
          <c:showPercent val="0"/>
          <c:showBubbleSize val="0"/>
        </c:dLbls>
        <c:smooth val="0"/>
        <c:axId val="2076890752"/>
        <c:axId val="2076890336"/>
      </c:lineChart>
      <c:catAx>
        <c:axId val="207689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6890336"/>
        <c:crosses val="autoZero"/>
        <c:auto val="1"/>
        <c:lblAlgn val="ctr"/>
        <c:lblOffset val="100"/>
        <c:noMultiLvlLbl val="0"/>
      </c:catAx>
      <c:valAx>
        <c:axId val="2076890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millions ($)</a:t>
                </a:r>
              </a:p>
            </c:rich>
          </c:tx>
          <c:layout>
            <c:manualLayout>
              <c:xMode val="edge"/>
              <c:yMode val="edge"/>
              <c:x val="2.2222222222222223E-2"/>
              <c:y val="0.3233486439195100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6890752"/>
        <c:crosses val="autoZero"/>
        <c:crossBetween val="between"/>
      </c:valAx>
      <c:spPr>
        <a:noFill/>
        <a:ln>
          <a:noFill/>
        </a:ln>
        <a:effectLst/>
      </c:spPr>
    </c:plotArea>
    <c:plotVisOnly val="1"/>
    <c:dispBlanksAs val="gap"/>
    <c:showDLblsOverMax val="0"/>
  </c:chart>
  <c:spPr>
    <a:no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Yearly Capital Expenditure - FA2</a:t>
            </a:r>
          </a:p>
        </c:rich>
      </c:tx>
      <c:layout>
        <c:manualLayout>
          <c:xMode val="edge"/>
          <c:yMode val="edge"/>
          <c:x val="0.23925678040244969"/>
          <c:y val="0"/>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lineChart>
        <c:grouping val="standard"/>
        <c:varyColors val="0"/>
        <c:ser>
          <c:idx val="1"/>
          <c:order val="0"/>
          <c:tx>
            <c:strRef>
              <c:f>Solution.!$A$39</c:f>
              <c:strCache>
                <c:ptCount val="1"/>
                <c:pt idx="0">
                  <c:v>FA2</c:v>
                </c:pt>
              </c:strCache>
            </c:strRef>
          </c:tx>
          <c:spPr>
            <a:ln w="34925" cap="rnd">
              <a:solidFill>
                <a:schemeClr val="lt1"/>
              </a:solidFill>
              <a:round/>
            </a:ln>
            <a:effectLst>
              <a:outerShdw dist="25400" dir="2700000" algn="tl" rotWithShape="0">
                <a:schemeClr val="accent2"/>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Solution.!$B$37:$D$37</c:f>
              <c:strCache>
                <c:ptCount val="3"/>
                <c:pt idx="0">
                  <c:v>Year1</c:v>
                </c:pt>
                <c:pt idx="1">
                  <c:v>Year2</c:v>
                </c:pt>
                <c:pt idx="2">
                  <c:v>Year3</c:v>
                </c:pt>
              </c:strCache>
            </c:strRef>
          </c:cat>
          <c:val>
            <c:numRef>
              <c:f>Solution.!$B$39:$D$39</c:f>
              <c:numCache>
                <c:formatCode>[$$-409]#,##0</c:formatCode>
                <c:ptCount val="3"/>
                <c:pt idx="0">
                  <c:v>2318</c:v>
                </c:pt>
                <c:pt idx="1">
                  <c:v>2002</c:v>
                </c:pt>
                <c:pt idx="2">
                  <c:v>1586</c:v>
                </c:pt>
              </c:numCache>
            </c:numRef>
          </c:val>
          <c:smooth val="0"/>
          <c:extLst>
            <c:ext xmlns:c16="http://schemas.microsoft.com/office/drawing/2014/chart" uri="{C3380CC4-5D6E-409C-BE32-E72D297353CC}">
              <c16:uniqueId val="{00000000-A973-4289-8B78-D903D8157095}"/>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066648896"/>
        <c:axId val="2066658464"/>
      </c:lineChart>
      <c:catAx>
        <c:axId val="2066648896"/>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066658464"/>
        <c:crosses val="autoZero"/>
        <c:auto val="1"/>
        <c:lblAlgn val="ctr"/>
        <c:lblOffset val="100"/>
        <c:noMultiLvlLbl val="0"/>
      </c:catAx>
      <c:valAx>
        <c:axId val="206665846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IN"/>
                  <a:t>millions ($)</a:t>
                </a:r>
              </a:p>
            </c:rich>
          </c:tx>
          <c:layout>
            <c:manualLayout>
              <c:xMode val="edge"/>
              <c:yMode val="edge"/>
              <c:x val="1.6666666666666666E-2"/>
              <c:y val="0.30945975503062118"/>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066648896"/>
        <c:crosses val="autoZero"/>
        <c:crossBetween val="between"/>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Yearly Capital Expenditure for FA1</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Solution.!$A$38</c:f>
              <c:strCache>
                <c:ptCount val="1"/>
                <c:pt idx="0">
                  <c:v>FA1</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Solution.!$B$37:$D$37</c:f>
              <c:strCache>
                <c:ptCount val="3"/>
                <c:pt idx="0">
                  <c:v>Year1</c:v>
                </c:pt>
                <c:pt idx="1">
                  <c:v>Year2</c:v>
                </c:pt>
                <c:pt idx="2">
                  <c:v>Year3</c:v>
                </c:pt>
              </c:strCache>
            </c:strRef>
          </c:cat>
          <c:val>
            <c:numRef>
              <c:f>Solution.!$B$38:$D$38</c:f>
              <c:numCache>
                <c:formatCode>[$$-409]#,##0</c:formatCode>
                <c:ptCount val="3"/>
                <c:pt idx="0">
                  <c:v>1365</c:v>
                </c:pt>
                <c:pt idx="1">
                  <c:v>1099</c:v>
                </c:pt>
                <c:pt idx="2">
                  <c:v>1299</c:v>
                </c:pt>
              </c:numCache>
            </c:numRef>
          </c:val>
          <c:smooth val="0"/>
          <c:extLst>
            <c:ext xmlns:c16="http://schemas.microsoft.com/office/drawing/2014/chart" uri="{C3380CC4-5D6E-409C-BE32-E72D297353CC}">
              <c16:uniqueId val="{00000000-C1F7-4E4E-B428-BCBC7ABB9A30}"/>
            </c:ext>
          </c:extLst>
        </c:ser>
        <c:dLbls>
          <c:dLblPos val="ctr"/>
          <c:showLegendKey val="0"/>
          <c:showVal val="1"/>
          <c:showCatName val="0"/>
          <c:showSerName val="0"/>
          <c:showPercent val="0"/>
          <c:showBubbleSize val="0"/>
        </c:dLbls>
        <c:smooth val="0"/>
        <c:axId val="2066660544"/>
        <c:axId val="2066662624"/>
      </c:lineChart>
      <c:catAx>
        <c:axId val="206666054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6662624"/>
        <c:crosses val="autoZero"/>
        <c:auto val="1"/>
        <c:lblAlgn val="ctr"/>
        <c:lblOffset val="100"/>
        <c:noMultiLvlLbl val="0"/>
      </c:catAx>
      <c:valAx>
        <c:axId val="206666262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million ($)</a:t>
                </a:r>
              </a:p>
            </c:rich>
          </c:tx>
          <c:layout>
            <c:manualLayout>
              <c:xMode val="edge"/>
              <c:yMode val="edge"/>
              <c:x val="1.3888888888888888E-2"/>
              <c:y val="0.33981882473024205"/>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666054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Yearly Capital Expenditure - Total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0"/>
          <c:tx>
            <c:strRef>
              <c:f>Solution.!$A$41</c:f>
              <c:strCache>
                <c:ptCount val="1"/>
                <c:pt idx="0">
                  <c:v>Total for all FA</c:v>
                </c:pt>
              </c:strCache>
            </c:strRef>
          </c:tx>
          <c:spPr>
            <a:ln w="28575" cap="rnd">
              <a:solidFill>
                <a:schemeClr val="accent1">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Solution.!$B$37:$D$37</c:f>
              <c:strCache>
                <c:ptCount val="3"/>
                <c:pt idx="0">
                  <c:v>Year1</c:v>
                </c:pt>
                <c:pt idx="1">
                  <c:v>Year2</c:v>
                </c:pt>
                <c:pt idx="2">
                  <c:v>Year3</c:v>
                </c:pt>
              </c:strCache>
            </c:strRef>
          </c:cat>
          <c:val>
            <c:numRef>
              <c:f>Solution.!$B$41:$D$41</c:f>
              <c:numCache>
                <c:formatCode>[$$-409]#,##0</c:formatCode>
                <c:ptCount val="3"/>
                <c:pt idx="0">
                  <c:v>5183</c:v>
                </c:pt>
                <c:pt idx="1">
                  <c:v>3501</c:v>
                </c:pt>
                <c:pt idx="2">
                  <c:v>3285</c:v>
                </c:pt>
              </c:numCache>
            </c:numRef>
          </c:val>
          <c:smooth val="0"/>
          <c:extLst>
            <c:ext xmlns:c16="http://schemas.microsoft.com/office/drawing/2014/chart" uri="{C3380CC4-5D6E-409C-BE32-E72D297353CC}">
              <c16:uniqueId val="{00000000-646C-4203-8F1C-31DE34F4689D}"/>
            </c:ext>
          </c:extLst>
        </c:ser>
        <c:dLbls>
          <c:dLblPos val="t"/>
          <c:showLegendKey val="0"/>
          <c:showVal val="1"/>
          <c:showCatName val="0"/>
          <c:showSerName val="0"/>
          <c:showPercent val="0"/>
          <c:showBubbleSize val="0"/>
        </c:dLbls>
        <c:smooth val="0"/>
        <c:axId val="142810016"/>
        <c:axId val="142817504"/>
      </c:lineChart>
      <c:catAx>
        <c:axId val="14281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17504"/>
        <c:crosses val="autoZero"/>
        <c:auto val="1"/>
        <c:lblAlgn val="ctr"/>
        <c:lblOffset val="100"/>
        <c:noMultiLvlLbl val="0"/>
      </c:catAx>
      <c:valAx>
        <c:axId val="142817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millions ($)</a:t>
                </a:r>
              </a:p>
            </c:rich>
          </c:tx>
          <c:layout>
            <c:manualLayout>
              <c:xMode val="edge"/>
              <c:yMode val="edge"/>
              <c:x val="1.9444444444444445E-2"/>
              <c:y val="0.3218558617672790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100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9525</xdr:colOff>
      <xdr:row>27</xdr:row>
      <xdr:rowOff>171450</xdr:rowOff>
    </xdr:to>
    <xdr:sp macro="" textlink="">
      <xdr:nvSpPr>
        <xdr:cNvPr id="2" name="TextBox 1">
          <a:extLst>
            <a:ext uri="{FF2B5EF4-FFF2-40B4-BE49-F238E27FC236}">
              <a16:creationId xmlns:a16="http://schemas.microsoft.com/office/drawing/2014/main" id="{0DFF41BD-98AD-446E-BFFD-C2921E1D0BB8}"/>
            </a:ext>
          </a:extLst>
        </xdr:cNvPr>
        <xdr:cNvSpPr txBox="1"/>
      </xdr:nvSpPr>
      <xdr:spPr>
        <a:xfrm>
          <a:off x="0" y="0"/>
          <a:ext cx="11591925" cy="531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000" b="1"/>
            <a:t>Scenario</a:t>
          </a:r>
        </a:p>
        <a:p>
          <a:endParaRPr lang="en-IN" sz="1100"/>
        </a:p>
        <a:p>
          <a:r>
            <a:rPr lang="en-IN" sz="1200"/>
            <a:t>Bluejay Natural Gas is a large energy company based out of Baltimore, MD. The company offers a wide range of energy products and has </a:t>
          </a:r>
          <a:r>
            <a:rPr lang="en-IN" sz="1200">
              <a:solidFill>
                <a:srgbClr val="FF0000"/>
              </a:solidFill>
            </a:rPr>
            <a:t>annual revenues of approximately $50 billion</a:t>
          </a:r>
          <a:r>
            <a:rPr lang="en-IN" sz="1200"/>
            <a:t>. Because of the diverse nature of the company, its Manager for Project Development, Julie Kavoli, is under continual pressure to manage project proposals from the functional areas of the company. At any point in time, there might be dozens of projects at various stages requiring a wide variety of capital expenditures, promising widely varying future revenue streams, and containing varying degrees of risk. Julie has a difficult balancing act. The company's CEO, Cordelia Kareeni, is very concerned about keeping capital expenditures within a fixed budget and managing risk. The heads of the company's functional areas are less worried about budgets and risks; they are most concerned that their pet projects are approved. Julie also knows that many of the proposed projects, especially those requiring large capital expenditures, must be led by senior project managers with the appropriate experience and skills, and she is keenly aware that the company has only a limited supply of such managers. </a:t>
          </a:r>
        </a:p>
        <a:p>
          <a:endParaRPr lang="en-IN" sz="1200"/>
        </a:p>
        <a:p>
          <a:r>
            <a:rPr lang="en-IN" sz="1200"/>
            <a:t>Julie is currently preparing to meet with all parties involved to discuss project proposals for the next three years. She has proposals from the various functional areas for projects they would like to undertake. Each of these is accompanied by a schedule of capital expenditures over the next three years and a financial analysis of the expected revenue streams. These lead to a net present value (NPV) for each proposal, using the </a:t>
          </a:r>
          <a:r>
            <a:rPr lang="en-IN" sz="1200">
              <a:solidFill>
                <a:srgbClr val="FF0000"/>
              </a:solidFill>
            </a:rPr>
            <a:t>company's discount rate of 12%</a:t>
          </a:r>
          <a:r>
            <a:rPr lang="en-IN" sz="1200"/>
            <a:t>.</a:t>
          </a:r>
        </a:p>
        <a:p>
          <a:endParaRPr lang="en-IN" sz="1200"/>
        </a:p>
        <a:p>
          <a:r>
            <a:rPr lang="en-IN" sz="1200"/>
            <a:t>Several of the projects, if approved, must be undertaken in joint partnership with another company. </a:t>
          </a:r>
          <a:r>
            <a:rPr lang="en-IN" sz="1200">
              <a:solidFill>
                <a:srgbClr val="FF0000"/>
              </a:solidFill>
            </a:rPr>
            <a:t>For example, if project 3 is approved, Bluejay Natural Gas will take a 50% share in the project, and the other 50% will be shared by a partner.  In this case, Bluejay Natural Gas will only incur 50% of the expenditures and receive only 50% of the revenues.</a:t>
          </a:r>
          <a:r>
            <a:rPr lang="en-IN" sz="1200"/>
            <a:t>  </a:t>
          </a:r>
        </a:p>
        <a:p>
          <a:endParaRPr lang="en-IN" sz="1200"/>
        </a:p>
        <a:p>
          <a:r>
            <a:rPr lang="en-IN" sz="1200"/>
            <a:t>The table of financial estimates for potential projects (in millions of dollars) is contained in the attached Excel file.</a:t>
          </a:r>
        </a:p>
        <a:p>
          <a:endParaRPr lang="en-IN" sz="1100"/>
        </a:p>
        <a:p>
          <a:r>
            <a:rPr lang="en-IN"/>
            <a:t>Cordelia has stated in no uncertain terms that </a:t>
          </a:r>
          <a:r>
            <a:rPr lang="en-IN">
              <a:solidFill>
                <a:srgbClr val="FF0000"/>
              </a:solidFill>
            </a:rPr>
            <a:t>the total of capital expenditures for the approved projects can be no more than $10 billion and that no more than $4 billion should be spent in any single year.</a:t>
          </a:r>
          <a:r>
            <a:rPr lang="en-IN"/>
            <a:t> Unfortunately, the capital expenditures for the potential list of projects is well over $10 billion, so Julie knows that not all of these promising projects will be approved.</a:t>
          </a:r>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590550</xdr:colOff>
      <xdr:row>0</xdr:row>
      <xdr:rowOff>47624</xdr:rowOff>
    </xdr:from>
    <xdr:to>
      <xdr:col>19</xdr:col>
      <xdr:colOff>590550</xdr:colOff>
      <xdr:row>28</xdr:row>
      <xdr:rowOff>190499</xdr:rowOff>
    </xdr:to>
    <xdr:sp macro="" textlink="">
      <xdr:nvSpPr>
        <xdr:cNvPr id="2" name="TextBox 1">
          <a:extLst>
            <a:ext uri="{FF2B5EF4-FFF2-40B4-BE49-F238E27FC236}">
              <a16:creationId xmlns:a16="http://schemas.microsoft.com/office/drawing/2014/main" id="{8D2E46C2-BF26-4290-B28E-1B0076BF06EA}"/>
            </a:ext>
          </a:extLst>
        </xdr:cNvPr>
        <xdr:cNvSpPr txBox="1"/>
      </xdr:nvSpPr>
      <xdr:spPr>
        <a:xfrm>
          <a:off x="590550" y="47624"/>
          <a:ext cx="11582400" cy="547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Before the big meeting, Julie wants to be thoroughly prepared to answer all the questions she knows she will be asked by the CEO, the functional heads, and other interested parties. As a first step, she wants to develop an Excel spreadsheet model including the following information. Check off each item as you incorporate it into the model.</a:t>
          </a:r>
        </a:p>
        <a:p>
          <a:endParaRPr lang="en-IN" sz="1100"/>
        </a:p>
        <a:p>
          <a:r>
            <a:rPr lang="en-IN"/>
            <a:t>1.</a:t>
          </a:r>
          <a:r>
            <a:rPr lang="en-IN" baseline="0"/>
            <a:t> </a:t>
          </a:r>
          <a:r>
            <a:rPr lang="en-IN"/>
            <a:t>The model should list the given financial information for all potential parties.</a:t>
          </a:r>
        </a:p>
        <a:p>
          <a:endParaRPr lang="en-IN"/>
        </a:p>
        <a:p>
          <a:r>
            <a:rPr lang="en-IN"/>
            <a:t>2. The model should associate with each proposed project a cell that is 1 if the project is approved, 0 if not approved. </a:t>
          </a:r>
        </a:p>
        <a:p>
          <a:r>
            <a:rPr lang="en-IN"/>
            <a:t>     For now, you can insert 0 or 1s randomly. Try to manually find a solution of projects to assign where all conditions are satisfied. Later in the final project we will optimize this. </a:t>
          </a:r>
        </a:p>
        <a:p>
          <a:endParaRPr lang="en-IN"/>
        </a:p>
        <a:p>
          <a:r>
            <a:rPr lang="en-IN"/>
            <a:t>3.</a:t>
          </a:r>
          <a:r>
            <a:rPr lang="en-IN" baseline="0"/>
            <a:t> </a:t>
          </a:r>
          <a:r>
            <a:rPr lang="en-IN"/>
            <a:t>Each functional area wants as many of its projects to be approved as possible, but it certainly does not want to be shut out altogether. </a:t>
          </a:r>
        </a:p>
        <a:p>
          <a:r>
            <a:rPr lang="en-IN"/>
            <a:t>    The model should indicate each of the following: the number of approved projects for each function area and whether each function area gets at least one approved project. </a:t>
          </a:r>
        </a:p>
        <a:p>
          <a:r>
            <a:rPr lang="en-IN"/>
            <a:t>    The latter should be indicated by a 0/1 value: 0 if the function area is shut out, 1 if it gets at least one project approved. </a:t>
          </a:r>
        </a:p>
        <a:p>
          <a:endParaRPr lang="en-IN"/>
        </a:p>
        <a:p>
          <a:r>
            <a:rPr lang="en-IN"/>
            <a:t>4. The model should find the sum of capital expenditures for all approved projects, both by year and by the total over all three years. </a:t>
          </a:r>
        </a:p>
        <a:p>
          <a:r>
            <a:rPr lang="en-IN"/>
            <a:t>     It should address Cordelia's concerns by indicating whether the total for all three years exceeds $10 billion and, for each year, whether that year's total expenditures exceed $4 billion. </a:t>
          </a:r>
        </a:p>
        <a:p>
          <a:r>
            <a:rPr lang="en-IN"/>
            <a:t>     As in the previous direction, these should be indicated by 0/1 values. </a:t>
          </a:r>
        </a:p>
        <a:p>
          <a:endParaRPr lang="en-IN"/>
        </a:p>
        <a:p>
          <a:r>
            <a:rPr lang="en-IN"/>
            <a:t>5. The model should find the sum of capital expenditures for all approved projects, by year, for each functional area.</a:t>
          </a:r>
        </a:p>
        <a:p>
          <a:endParaRPr lang="en-IN"/>
        </a:p>
        <a:p>
          <a:r>
            <a:rPr lang="en-IN"/>
            <a:t>6. Recognizing that the NPVs in the attached spreadsheet are probably optimistic estimates, the model should include another input, the possible percentage decrease in each original NPV. </a:t>
          </a:r>
        </a:p>
        <a:p>
          <a:r>
            <a:rPr lang="en-IN"/>
            <a:t>    Then there should be a new NPV column that reflects this percentage decrease. </a:t>
          </a:r>
        </a:p>
        <a:p>
          <a:endParaRPr lang="en-IN"/>
        </a:p>
        <a:p>
          <a:r>
            <a:rPr lang="en-IN"/>
            <a:t>7. The model should list the ROI (Return on investment) for each project, defined as the NPV as a percentage of the total capital expenditure for the project. </a:t>
          </a:r>
        </a:p>
        <a:p>
          <a:r>
            <a:rPr lang="en-IN"/>
            <a:t>    Each ROI should be based on the adjusted NPV from the previous direction. The ROI for any project is the same, regardless of whether Bluejay undertakes it at the 100% level or in a partnership.</a:t>
          </a:r>
        </a:p>
        <a:p>
          <a:endParaRPr lang="en-IN"/>
        </a:p>
        <a:p>
          <a:r>
            <a:rPr lang="en-IN"/>
            <a:t>8. The model should include a one-way data table in which the column input is the common percentage decrease in each NPV mentioned previously, varied from 0% to 30% in increments of 5%. </a:t>
          </a:r>
        </a:p>
        <a:p>
          <a:r>
            <a:rPr lang="en-IN"/>
            <a:t>    The outputs in the data table should be the ROIs of undertaken projects: the average; the minimum; and the maximum. </a:t>
          </a:r>
        </a:p>
        <a:p>
          <a:r>
            <a:rPr lang="en-IN"/>
            <a:t>    Of course, the results in this data table should update automatically if the 0/1 values in the second bullet are changed. </a:t>
          </a:r>
        </a:p>
        <a:p>
          <a:endParaRPr lang="en-IN"/>
        </a:p>
        <a:p>
          <a:r>
            <a:rPr lang="en-IN"/>
            <a:t>9. The model should be accompanied by a line chart of total capital expenditures for all approved projects by year and a separate such line chart for each functional area.</a:t>
          </a:r>
        </a:p>
        <a:p>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66674</xdr:colOff>
      <xdr:row>7</xdr:row>
      <xdr:rowOff>0</xdr:rowOff>
    </xdr:from>
    <xdr:to>
      <xdr:col>12</xdr:col>
      <xdr:colOff>609599</xdr:colOff>
      <xdr:row>7</xdr:row>
      <xdr:rowOff>219075</xdr:rowOff>
    </xdr:to>
    <xdr:sp macro="" textlink="">
      <xdr:nvSpPr>
        <xdr:cNvPr id="2" name="Arrow: Left 1">
          <a:extLst>
            <a:ext uri="{FF2B5EF4-FFF2-40B4-BE49-F238E27FC236}">
              <a16:creationId xmlns:a16="http://schemas.microsoft.com/office/drawing/2014/main" id="{FD782A24-2E8A-42B7-9D0D-0724BA2AAF0F}"/>
            </a:ext>
          </a:extLst>
        </xdr:cNvPr>
        <xdr:cNvSpPr/>
      </xdr:nvSpPr>
      <xdr:spPr>
        <a:xfrm>
          <a:off x="11172824" y="1562100"/>
          <a:ext cx="542925" cy="2190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19050</xdr:colOff>
      <xdr:row>6</xdr:row>
      <xdr:rowOff>114300</xdr:rowOff>
    </xdr:from>
    <xdr:to>
      <xdr:col>14</xdr:col>
      <xdr:colOff>123825</xdr:colOff>
      <xdr:row>8</xdr:row>
      <xdr:rowOff>133350</xdr:rowOff>
    </xdr:to>
    <xdr:sp macro="" textlink="">
      <xdr:nvSpPr>
        <xdr:cNvPr id="3" name="Rectangle: Rounded Corners 2">
          <a:extLst>
            <a:ext uri="{FF2B5EF4-FFF2-40B4-BE49-F238E27FC236}">
              <a16:creationId xmlns:a16="http://schemas.microsoft.com/office/drawing/2014/main" id="{5A7DAB9B-C687-4684-A149-2D40F3A976B9}"/>
            </a:ext>
          </a:extLst>
        </xdr:cNvPr>
        <xdr:cNvSpPr/>
      </xdr:nvSpPr>
      <xdr:spPr>
        <a:xfrm>
          <a:off x="11734800" y="1447800"/>
          <a:ext cx="714375"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t>Input</a:t>
          </a:r>
        </a:p>
      </xdr:txBody>
    </xdr:sp>
    <xdr:clientData/>
  </xdr:twoCellAnchor>
  <xdr:twoCellAnchor>
    <xdr:from>
      <xdr:col>8</xdr:col>
      <xdr:colOff>114300</xdr:colOff>
      <xdr:row>15</xdr:row>
      <xdr:rowOff>219075</xdr:rowOff>
    </xdr:from>
    <xdr:to>
      <xdr:col>9</xdr:col>
      <xdr:colOff>962025</xdr:colOff>
      <xdr:row>18</xdr:row>
      <xdr:rowOff>95250</xdr:rowOff>
    </xdr:to>
    <xdr:sp macro="" textlink="">
      <xdr:nvSpPr>
        <xdr:cNvPr id="4" name="Rectangle: Rounded Corners 3">
          <a:extLst>
            <a:ext uri="{FF2B5EF4-FFF2-40B4-BE49-F238E27FC236}">
              <a16:creationId xmlns:a16="http://schemas.microsoft.com/office/drawing/2014/main" id="{A4AF9395-958C-4C94-ADEF-12D078114E79}"/>
            </a:ext>
          </a:extLst>
        </xdr:cNvPr>
        <xdr:cNvSpPr/>
      </xdr:nvSpPr>
      <xdr:spPr>
        <a:xfrm>
          <a:off x="8343900" y="3533775"/>
          <a:ext cx="1457325" cy="4857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bg1">
                  <a:lumMod val="95000"/>
                </a:schemeClr>
              </a:solidFill>
            </a:rPr>
            <a:t>Input</a:t>
          </a:r>
          <a:r>
            <a:rPr lang="en-IN" sz="1100" b="1" baseline="0">
              <a:solidFill>
                <a:schemeClr val="bg1">
                  <a:lumMod val="95000"/>
                </a:schemeClr>
              </a:solidFill>
            </a:rPr>
            <a:t> 1 for Approved</a:t>
          </a:r>
        </a:p>
        <a:p>
          <a:pPr algn="l"/>
          <a:r>
            <a:rPr lang="en-IN" sz="1100" b="1" baseline="0">
              <a:solidFill>
                <a:schemeClr val="bg1">
                  <a:lumMod val="95000"/>
                </a:schemeClr>
              </a:solidFill>
            </a:rPr>
            <a:t> 0 for Not approved</a:t>
          </a:r>
        </a:p>
        <a:p>
          <a:pPr algn="l"/>
          <a:endParaRPr lang="en-IN" sz="1100" b="1">
            <a:solidFill>
              <a:sysClr val="windowText" lastClr="000000"/>
            </a:solidFill>
          </a:endParaRPr>
        </a:p>
      </xdr:txBody>
    </xdr:sp>
    <xdr:clientData/>
  </xdr:twoCellAnchor>
  <xdr:twoCellAnchor>
    <xdr:from>
      <xdr:col>9</xdr:col>
      <xdr:colOff>333375</xdr:colOff>
      <xdr:row>18</xdr:row>
      <xdr:rowOff>133350</xdr:rowOff>
    </xdr:from>
    <xdr:to>
      <xdr:col>9</xdr:col>
      <xdr:colOff>685800</xdr:colOff>
      <xdr:row>19</xdr:row>
      <xdr:rowOff>161925</xdr:rowOff>
    </xdr:to>
    <xdr:sp macro="" textlink="">
      <xdr:nvSpPr>
        <xdr:cNvPr id="5" name="Arrow: Down 4">
          <a:extLst>
            <a:ext uri="{FF2B5EF4-FFF2-40B4-BE49-F238E27FC236}">
              <a16:creationId xmlns:a16="http://schemas.microsoft.com/office/drawing/2014/main" id="{70174F5F-581B-48E8-A5B6-0A7A09F0576E}"/>
            </a:ext>
          </a:extLst>
        </xdr:cNvPr>
        <xdr:cNvSpPr/>
      </xdr:nvSpPr>
      <xdr:spPr>
        <a:xfrm>
          <a:off x="9172575" y="3486150"/>
          <a:ext cx="352425" cy="2190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301625</xdr:colOff>
      <xdr:row>17</xdr:row>
      <xdr:rowOff>50800</xdr:rowOff>
    </xdr:from>
    <xdr:to>
      <xdr:col>19</xdr:col>
      <xdr:colOff>301625</xdr:colOff>
      <xdr:row>32</xdr:row>
      <xdr:rowOff>149225</xdr:rowOff>
    </xdr:to>
    <xdr:graphicFrame macro="">
      <xdr:nvGraphicFramePr>
        <xdr:cNvPr id="2" name="Chart 11">
          <a:extLst>
            <a:ext uri="{FF2B5EF4-FFF2-40B4-BE49-F238E27FC236}">
              <a16:creationId xmlns:a16="http://schemas.microsoft.com/office/drawing/2014/main" id="{DABEA91C-4DEA-4209-81D2-C22F098FC7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596899</xdr:colOff>
      <xdr:row>17</xdr:row>
      <xdr:rowOff>28575</xdr:rowOff>
    </xdr:from>
    <xdr:to>
      <xdr:col>10</xdr:col>
      <xdr:colOff>22225</xdr:colOff>
      <xdr:row>32</xdr:row>
      <xdr:rowOff>133351</xdr:rowOff>
    </xdr:to>
    <xdr:graphicFrame macro="">
      <xdr:nvGraphicFramePr>
        <xdr:cNvPr id="3" name="Chart 10">
          <a:extLst>
            <a:ext uri="{FF2B5EF4-FFF2-40B4-BE49-F238E27FC236}">
              <a16:creationId xmlns:a16="http://schemas.microsoft.com/office/drawing/2014/main" id="{8B514DB1-B29A-4501-9A2E-F48A34C12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298449</xdr:colOff>
      <xdr:row>1</xdr:row>
      <xdr:rowOff>7937</xdr:rowOff>
    </xdr:from>
    <xdr:to>
      <xdr:col>19</xdr:col>
      <xdr:colOff>301625</xdr:colOff>
      <xdr:row>16</xdr:row>
      <xdr:rowOff>3175</xdr:rowOff>
    </xdr:to>
    <xdr:graphicFrame macro="">
      <xdr:nvGraphicFramePr>
        <xdr:cNvPr id="4" name="Chart 9">
          <a:extLst>
            <a:ext uri="{FF2B5EF4-FFF2-40B4-BE49-F238E27FC236}">
              <a16:creationId xmlns:a16="http://schemas.microsoft.com/office/drawing/2014/main" id="{F52B27FE-9CF5-4314-A9DE-9CAA208BB8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4761</xdr:colOff>
      <xdr:row>1</xdr:row>
      <xdr:rowOff>0</xdr:rowOff>
    </xdr:from>
    <xdr:to>
      <xdr:col>9</xdr:col>
      <xdr:colOff>600074</xdr:colOff>
      <xdr:row>16</xdr:row>
      <xdr:rowOff>19050</xdr:rowOff>
    </xdr:to>
    <xdr:graphicFrame macro="">
      <xdr:nvGraphicFramePr>
        <xdr:cNvPr id="5" name="Chart 8">
          <a:extLst>
            <a:ext uri="{FF2B5EF4-FFF2-40B4-BE49-F238E27FC236}">
              <a16:creationId xmlns:a16="http://schemas.microsoft.com/office/drawing/2014/main" id="{DE4C169C-11B7-4D83-84A0-17530685CA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U10" sqref="U10"/>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B5FCF-7E7C-46C4-A0F1-2BC392B1FC6C}">
  <dimension ref="A1"/>
  <sheetViews>
    <sheetView workbookViewId="0">
      <selection activeCell="U19" sqref="U19"/>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36911-197D-495B-983F-CBC81F50BEAD}">
  <dimension ref="A1:G14"/>
  <sheetViews>
    <sheetView workbookViewId="0">
      <selection activeCell="F20" sqref="F20"/>
    </sheetView>
  </sheetViews>
  <sheetFormatPr defaultRowHeight="15" x14ac:dyDescent="0.25"/>
  <cols>
    <col min="1" max="1" width="13" customWidth="1"/>
    <col min="2" max="2" width="18" bestFit="1" customWidth="1"/>
    <col min="3" max="3" width="20.5703125" bestFit="1" customWidth="1"/>
    <col min="4" max="4" width="13" customWidth="1"/>
    <col min="5" max="6" width="11.5703125" bestFit="1" customWidth="1"/>
  </cols>
  <sheetData>
    <row r="1" spans="1:7" ht="15.75" thickBot="1" x14ac:dyDescent="0.3">
      <c r="A1" s="62" t="s">
        <v>10</v>
      </c>
      <c r="B1" s="63"/>
      <c r="C1" s="63"/>
      <c r="D1" s="63"/>
      <c r="E1" s="63"/>
      <c r="F1" s="63"/>
      <c r="G1" s="64"/>
    </row>
    <row r="2" spans="1:7" ht="15.75" thickBot="1" x14ac:dyDescent="0.3">
      <c r="A2" s="15" t="s">
        <v>9</v>
      </c>
      <c r="B2" s="14" t="s">
        <v>8</v>
      </c>
      <c r="C2" s="14" t="s">
        <v>7</v>
      </c>
      <c r="D2" s="14" t="s">
        <v>6</v>
      </c>
      <c r="E2" s="14" t="s">
        <v>5</v>
      </c>
      <c r="F2" s="14" t="s">
        <v>4</v>
      </c>
      <c r="G2" s="13" t="s">
        <v>3</v>
      </c>
    </row>
    <row r="3" spans="1:7" ht="15.75" thickTop="1" x14ac:dyDescent="0.25">
      <c r="A3" s="12">
        <v>1</v>
      </c>
      <c r="B3" s="10" t="s">
        <v>2</v>
      </c>
      <c r="C3" s="11">
        <v>1</v>
      </c>
      <c r="D3" s="10">
        <v>250</v>
      </c>
      <c r="E3" s="10">
        <v>100</v>
      </c>
      <c r="F3" s="10">
        <v>100</v>
      </c>
      <c r="G3" s="9">
        <v>60</v>
      </c>
    </row>
    <row r="4" spans="1:7" x14ac:dyDescent="0.25">
      <c r="A4" s="8">
        <v>2</v>
      </c>
      <c r="B4" s="6" t="s">
        <v>2</v>
      </c>
      <c r="C4" s="7">
        <v>0.33</v>
      </c>
      <c r="D4" s="6">
        <v>500</v>
      </c>
      <c r="E4" s="6">
        <v>300</v>
      </c>
      <c r="F4" s="6">
        <v>300</v>
      </c>
      <c r="G4" s="5">
        <v>180</v>
      </c>
    </row>
    <row r="5" spans="1:7" x14ac:dyDescent="0.25">
      <c r="A5" s="8">
        <v>3</v>
      </c>
      <c r="B5" s="6" t="s">
        <v>2</v>
      </c>
      <c r="C5" s="7">
        <v>0.5</v>
      </c>
      <c r="D5" s="6">
        <v>100</v>
      </c>
      <c r="E5" s="6">
        <v>200</v>
      </c>
      <c r="F5" s="6">
        <v>400</v>
      </c>
      <c r="G5" s="5">
        <v>80</v>
      </c>
    </row>
    <row r="6" spans="1:7" x14ac:dyDescent="0.25">
      <c r="A6" s="8">
        <v>4</v>
      </c>
      <c r="B6" s="6" t="s">
        <v>2</v>
      </c>
      <c r="C6" s="7">
        <v>1</v>
      </c>
      <c r="D6" s="6">
        <v>750</v>
      </c>
      <c r="E6" s="6">
        <v>500</v>
      </c>
      <c r="F6" s="6">
        <v>300</v>
      </c>
      <c r="G6" s="5">
        <v>310</v>
      </c>
    </row>
    <row r="7" spans="1:7" x14ac:dyDescent="0.25">
      <c r="A7" s="8">
        <v>5</v>
      </c>
      <c r="B7" s="6" t="s">
        <v>2</v>
      </c>
      <c r="C7" s="7">
        <v>0.75</v>
      </c>
      <c r="D7" s="6">
        <v>200</v>
      </c>
      <c r="E7" s="6">
        <v>400</v>
      </c>
      <c r="F7" s="6">
        <v>800</v>
      </c>
      <c r="G7" s="5">
        <v>220</v>
      </c>
    </row>
    <row r="8" spans="1:7" x14ac:dyDescent="0.25">
      <c r="A8" s="8">
        <v>6</v>
      </c>
      <c r="B8" s="6" t="s">
        <v>1</v>
      </c>
      <c r="C8" s="7">
        <v>0.5</v>
      </c>
      <c r="D8" s="6">
        <v>1000</v>
      </c>
      <c r="E8" s="6">
        <v>300</v>
      </c>
      <c r="F8" s="6">
        <v>300</v>
      </c>
      <c r="G8" s="5">
        <v>180</v>
      </c>
    </row>
    <row r="9" spans="1:7" x14ac:dyDescent="0.25">
      <c r="A9" s="8">
        <v>7</v>
      </c>
      <c r="B9" s="6" t="s">
        <v>1</v>
      </c>
      <c r="C9" s="7">
        <v>1</v>
      </c>
      <c r="D9" s="6">
        <v>750</v>
      </c>
      <c r="E9" s="6">
        <v>750</v>
      </c>
      <c r="F9" s="6">
        <v>300</v>
      </c>
      <c r="G9" s="5">
        <v>410</v>
      </c>
    </row>
    <row r="10" spans="1:7" x14ac:dyDescent="0.25">
      <c r="A10" s="8">
        <v>8</v>
      </c>
      <c r="B10" s="6" t="s">
        <v>1</v>
      </c>
      <c r="C10" s="7">
        <v>1</v>
      </c>
      <c r="D10" s="6">
        <v>800</v>
      </c>
      <c r="E10" s="6">
        <v>700</v>
      </c>
      <c r="F10" s="6">
        <v>600</v>
      </c>
      <c r="G10" s="5">
        <v>280</v>
      </c>
    </row>
    <row r="11" spans="1:7" x14ac:dyDescent="0.25">
      <c r="A11" s="8">
        <v>9</v>
      </c>
      <c r="B11" s="6" t="s">
        <v>1</v>
      </c>
      <c r="C11" s="7">
        <v>0.67</v>
      </c>
      <c r="D11" s="6">
        <v>400</v>
      </c>
      <c r="E11" s="6">
        <v>600</v>
      </c>
      <c r="F11" s="6">
        <v>800</v>
      </c>
      <c r="G11" s="5">
        <v>380</v>
      </c>
    </row>
    <row r="12" spans="1:7" x14ac:dyDescent="0.25">
      <c r="A12" s="8">
        <v>10</v>
      </c>
      <c r="B12" s="6" t="s">
        <v>0</v>
      </c>
      <c r="C12" s="7">
        <v>1</v>
      </c>
      <c r="D12" s="6">
        <v>100</v>
      </c>
      <c r="E12" s="6">
        <v>200</v>
      </c>
      <c r="F12" s="6">
        <v>400</v>
      </c>
      <c r="G12" s="5">
        <v>100</v>
      </c>
    </row>
    <row r="13" spans="1:7" x14ac:dyDescent="0.25">
      <c r="A13" s="8">
        <v>11</v>
      </c>
      <c r="B13" s="6" t="s">
        <v>0</v>
      </c>
      <c r="C13" s="7">
        <v>0.5</v>
      </c>
      <c r="D13" s="6">
        <v>700</v>
      </c>
      <c r="E13" s="6">
        <v>500</v>
      </c>
      <c r="F13" s="6">
        <v>300</v>
      </c>
      <c r="G13" s="5">
        <v>260</v>
      </c>
    </row>
    <row r="14" spans="1:7" ht="15.75" thickBot="1" x14ac:dyDescent="0.3">
      <c r="A14" s="4">
        <v>12</v>
      </c>
      <c r="B14" s="2" t="s">
        <v>0</v>
      </c>
      <c r="C14" s="3">
        <v>1</v>
      </c>
      <c r="D14" s="2">
        <v>1500</v>
      </c>
      <c r="E14" s="2">
        <v>400</v>
      </c>
      <c r="F14" s="2">
        <v>400</v>
      </c>
      <c r="G14" s="1">
        <v>340</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882E1-EAAE-4CF8-9A29-345491382FC0}">
  <dimension ref="A2:O55"/>
  <sheetViews>
    <sheetView tabSelected="1" topLeftCell="A29" workbookViewId="0">
      <selection activeCell="F37" sqref="F37"/>
    </sheetView>
  </sheetViews>
  <sheetFormatPr defaultRowHeight="15" x14ac:dyDescent="0.25"/>
  <cols>
    <col min="1" max="1" width="15" bestFit="1" customWidth="1"/>
    <col min="2" max="2" width="19.28515625" bestFit="1" customWidth="1"/>
    <col min="3" max="3" width="22.140625" bestFit="1" customWidth="1"/>
    <col min="4" max="6" width="15.42578125" customWidth="1"/>
    <col min="7" max="7" width="11.5703125" customWidth="1"/>
    <col min="10" max="10" width="14.5703125" bestFit="1" customWidth="1"/>
    <col min="11" max="11" width="10.5703125" customWidth="1"/>
    <col min="12" max="12" width="10.7109375" bestFit="1" customWidth="1"/>
  </cols>
  <sheetData>
    <row r="2" spans="1:15" x14ac:dyDescent="0.25">
      <c r="A2" t="s">
        <v>32</v>
      </c>
      <c r="I2" t="s">
        <v>20</v>
      </c>
      <c r="N2" s="17"/>
      <c r="O2" s="17"/>
    </row>
    <row r="3" spans="1:15" x14ac:dyDescent="0.25">
      <c r="A3" s="74" t="s">
        <v>10</v>
      </c>
      <c r="B3" s="74"/>
      <c r="C3" s="74"/>
      <c r="D3" s="74"/>
      <c r="E3" s="74"/>
      <c r="F3" s="74"/>
      <c r="G3" s="74"/>
      <c r="I3" s="55" t="s">
        <v>18</v>
      </c>
      <c r="J3" s="56"/>
      <c r="K3" s="57"/>
      <c r="L3" s="34">
        <v>50000</v>
      </c>
      <c r="M3" s="31" t="s">
        <v>13</v>
      </c>
      <c r="N3" s="17"/>
      <c r="O3" s="17"/>
    </row>
    <row r="4" spans="1:15" s="17" customFormat="1" ht="18" customHeight="1" x14ac:dyDescent="0.25">
      <c r="A4" s="19" t="s">
        <v>9</v>
      </c>
      <c r="B4" s="19" t="s">
        <v>8</v>
      </c>
      <c r="C4" s="19" t="s">
        <v>7</v>
      </c>
      <c r="D4" s="19" t="s">
        <v>6</v>
      </c>
      <c r="E4" s="19" t="s">
        <v>5</v>
      </c>
      <c r="F4" s="19" t="s">
        <v>4</v>
      </c>
      <c r="G4" s="19" t="s">
        <v>3</v>
      </c>
      <c r="I4" s="55" t="s">
        <v>12</v>
      </c>
      <c r="J4" s="56"/>
      <c r="K4" s="57"/>
      <c r="L4" s="34">
        <v>10000</v>
      </c>
      <c r="M4" s="31" t="s">
        <v>13</v>
      </c>
    </row>
    <row r="5" spans="1:15" s="17" customFormat="1" ht="18" customHeight="1" x14ac:dyDescent="0.25">
      <c r="A5" s="20">
        <v>1</v>
      </c>
      <c r="B5" s="20" t="s">
        <v>2</v>
      </c>
      <c r="C5" s="21">
        <v>1</v>
      </c>
      <c r="D5" s="26">
        <v>250</v>
      </c>
      <c r="E5" s="26">
        <v>100</v>
      </c>
      <c r="F5" s="26">
        <v>100</v>
      </c>
      <c r="G5" s="26">
        <v>60</v>
      </c>
      <c r="I5" s="55" t="s">
        <v>14</v>
      </c>
      <c r="J5" s="56"/>
      <c r="K5" s="57"/>
      <c r="L5" s="34">
        <v>4000</v>
      </c>
      <c r="M5" s="31" t="s">
        <v>13</v>
      </c>
    </row>
    <row r="6" spans="1:15" s="17" customFormat="1" ht="18" customHeight="1" x14ac:dyDescent="0.25">
      <c r="A6" s="20">
        <v>2</v>
      </c>
      <c r="B6" s="20" t="s">
        <v>2</v>
      </c>
      <c r="C6" s="21">
        <v>0.33</v>
      </c>
      <c r="D6" s="26">
        <v>500</v>
      </c>
      <c r="E6" s="26">
        <v>300</v>
      </c>
      <c r="F6" s="26">
        <v>300</v>
      </c>
      <c r="G6" s="26">
        <v>180</v>
      </c>
      <c r="I6" s="55" t="s">
        <v>19</v>
      </c>
      <c r="J6" s="56"/>
      <c r="K6" s="57"/>
      <c r="L6" s="33">
        <v>0.12</v>
      </c>
      <c r="M6" s="31"/>
    </row>
    <row r="7" spans="1:15" s="17" customFormat="1" ht="18" customHeight="1" x14ac:dyDescent="0.25">
      <c r="A7" s="20">
        <v>3</v>
      </c>
      <c r="B7" s="20" t="s">
        <v>2</v>
      </c>
      <c r="C7" s="21">
        <v>0.5</v>
      </c>
      <c r="D7" s="26">
        <v>100</v>
      </c>
      <c r="E7" s="26">
        <v>200</v>
      </c>
      <c r="F7" s="26">
        <v>400</v>
      </c>
      <c r="G7" s="26">
        <v>80</v>
      </c>
    </row>
    <row r="8" spans="1:15" s="17" customFormat="1" ht="18" customHeight="1" x14ac:dyDescent="0.25">
      <c r="A8" s="20">
        <v>4</v>
      </c>
      <c r="B8" s="20" t="s">
        <v>2</v>
      </c>
      <c r="C8" s="21">
        <v>1</v>
      </c>
      <c r="D8" s="26">
        <v>750</v>
      </c>
      <c r="E8" s="26">
        <v>500</v>
      </c>
      <c r="F8" s="26">
        <v>300</v>
      </c>
      <c r="G8" s="26">
        <v>310</v>
      </c>
      <c r="I8" s="76" t="s">
        <v>21</v>
      </c>
      <c r="J8" s="77"/>
      <c r="K8" s="78"/>
      <c r="L8" s="32">
        <v>0.12</v>
      </c>
    </row>
    <row r="9" spans="1:15" s="17" customFormat="1" ht="18" customHeight="1" x14ac:dyDescent="0.25">
      <c r="A9" s="20">
        <v>5</v>
      </c>
      <c r="B9" s="20" t="s">
        <v>2</v>
      </c>
      <c r="C9" s="21">
        <v>0.75</v>
      </c>
      <c r="D9" s="26">
        <v>200</v>
      </c>
      <c r="E9" s="26">
        <v>400</v>
      </c>
      <c r="F9" s="26">
        <v>800</v>
      </c>
      <c r="G9" s="26">
        <v>220</v>
      </c>
    </row>
    <row r="10" spans="1:15" s="17" customFormat="1" ht="18" customHeight="1" x14ac:dyDescent="0.25">
      <c r="A10" s="22">
        <v>6</v>
      </c>
      <c r="B10" s="22" t="s">
        <v>1</v>
      </c>
      <c r="C10" s="23">
        <v>0.5</v>
      </c>
      <c r="D10" s="27">
        <v>1000</v>
      </c>
      <c r="E10" s="27">
        <v>300</v>
      </c>
      <c r="F10" s="27">
        <v>300</v>
      </c>
      <c r="G10" s="27">
        <v>180</v>
      </c>
    </row>
    <row r="11" spans="1:15" s="17" customFormat="1" ht="18" customHeight="1" x14ac:dyDescent="0.25">
      <c r="A11" s="22">
        <v>7</v>
      </c>
      <c r="B11" s="22" t="s">
        <v>1</v>
      </c>
      <c r="C11" s="23">
        <v>1</v>
      </c>
      <c r="D11" s="27">
        <v>750</v>
      </c>
      <c r="E11" s="27">
        <v>750</v>
      </c>
      <c r="F11" s="27">
        <v>300</v>
      </c>
      <c r="G11" s="27">
        <v>410</v>
      </c>
    </row>
    <row r="12" spans="1:15" s="17" customFormat="1" ht="18" customHeight="1" x14ac:dyDescent="0.25">
      <c r="A12" s="22">
        <v>8</v>
      </c>
      <c r="B12" s="22" t="s">
        <v>1</v>
      </c>
      <c r="C12" s="23">
        <v>1</v>
      </c>
      <c r="D12" s="27">
        <v>800</v>
      </c>
      <c r="E12" s="27">
        <v>700</v>
      </c>
      <c r="F12" s="27">
        <v>600</v>
      </c>
      <c r="G12" s="27">
        <v>280</v>
      </c>
    </row>
    <row r="13" spans="1:15" s="17" customFormat="1" ht="18" customHeight="1" x14ac:dyDescent="0.25">
      <c r="A13" s="22">
        <v>9</v>
      </c>
      <c r="B13" s="22" t="s">
        <v>1</v>
      </c>
      <c r="C13" s="23">
        <v>0.67</v>
      </c>
      <c r="D13" s="27">
        <v>400</v>
      </c>
      <c r="E13" s="27">
        <v>600</v>
      </c>
      <c r="F13" s="27">
        <v>800</v>
      </c>
      <c r="G13" s="27">
        <v>380</v>
      </c>
    </row>
    <row r="14" spans="1:15" s="17" customFormat="1" ht="18" customHeight="1" x14ac:dyDescent="0.25">
      <c r="A14" s="24">
        <v>10</v>
      </c>
      <c r="B14" s="24" t="s">
        <v>0</v>
      </c>
      <c r="C14" s="25">
        <v>1</v>
      </c>
      <c r="D14" s="28">
        <v>100</v>
      </c>
      <c r="E14" s="28">
        <v>200</v>
      </c>
      <c r="F14" s="28">
        <v>400</v>
      </c>
      <c r="G14" s="28">
        <v>100</v>
      </c>
    </row>
    <row r="15" spans="1:15" s="17" customFormat="1" ht="18" customHeight="1" x14ac:dyDescent="0.25">
      <c r="A15" s="24">
        <v>11</v>
      </c>
      <c r="B15" s="24" t="s">
        <v>0</v>
      </c>
      <c r="C15" s="25">
        <v>0.5</v>
      </c>
      <c r="D15" s="28">
        <v>700</v>
      </c>
      <c r="E15" s="28">
        <v>500</v>
      </c>
      <c r="F15" s="28">
        <v>300</v>
      </c>
      <c r="G15" s="28">
        <v>260</v>
      </c>
    </row>
    <row r="16" spans="1:15" s="17" customFormat="1" ht="18" customHeight="1" x14ac:dyDescent="0.25">
      <c r="A16" s="24">
        <v>12</v>
      </c>
      <c r="B16" s="24" t="s">
        <v>0</v>
      </c>
      <c r="C16" s="25">
        <v>1</v>
      </c>
      <c r="D16" s="28">
        <v>1500</v>
      </c>
      <c r="E16" s="28">
        <v>400</v>
      </c>
      <c r="F16" s="28">
        <v>400</v>
      </c>
      <c r="G16" s="28">
        <v>340</v>
      </c>
    </row>
    <row r="19" spans="1:10" x14ac:dyDescent="0.25">
      <c r="A19" t="s">
        <v>33</v>
      </c>
    </row>
    <row r="20" spans="1:10" x14ac:dyDescent="0.25">
      <c r="A20" s="75" t="s">
        <v>22</v>
      </c>
      <c r="B20" s="75"/>
      <c r="C20" s="75"/>
      <c r="D20" s="75"/>
      <c r="E20" s="75"/>
      <c r="F20" s="75"/>
      <c r="G20" s="75"/>
    </row>
    <row r="21" spans="1:10" x14ac:dyDescent="0.25">
      <c r="A21" s="30" t="s">
        <v>9</v>
      </c>
      <c r="B21" s="30" t="s">
        <v>8</v>
      </c>
      <c r="C21" s="30" t="s">
        <v>7</v>
      </c>
      <c r="D21" s="30" t="s">
        <v>6</v>
      </c>
      <c r="E21" s="30" t="s">
        <v>5</v>
      </c>
      <c r="F21" s="30" t="s">
        <v>4</v>
      </c>
      <c r="G21" s="30" t="s">
        <v>3</v>
      </c>
      <c r="H21" s="35" t="s">
        <v>24</v>
      </c>
      <c r="I21" s="35" t="s">
        <v>11</v>
      </c>
      <c r="J21" s="35" t="s">
        <v>25</v>
      </c>
    </row>
    <row r="22" spans="1:10" x14ac:dyDescent="0.25">
      <c r="A22" s="20">
        <v>1</v>
      </c>
      <c r="B22" s="20" t="s">
        <v>2</v>
      </c>
      <c r="C22" s="21">
        <v>1</v>
      </c>
      <c r="D22" s="26">
        <f>D5*C5</f>
        <v>250</v>
      </c>
      <c r="E22" s="26">
        <f>E5*C5</f>
        <v>100</v>
      </c>
      <c r="F22" s="26">
        <f>F5*C5</f>
        <v>100</v>
      </c>
      <c r="G22" s="26">
        <v>60</v>
      </c>
      <c r="H22" s="26">
        <f t="shared" ref="H22:H33" si="0">G22*(1-$L$8)</f>
        <v>52.8</v>
      </c>
      <c r="I22" s="21">
        <f>IF(J22=1,H22/(D22+E22+F22),"")</f>
        <v>0.11733333333333333</v>
      </c>
      <c r="J22" s="36">
        <v>1</v>
      </c>
    </row>
    <row r="23" spans="1:10" x14ac:dyDescent="0.25">
      <c r="A23" s="20">
        <v>2</v>
      </c>
      <c r="B23" s="20" t="s">
        <v>2</v>
      </c>
      <c r="C23" s="21">
        <v>0.33</v>
      </c>
      <c r="D23" s="26">
        <f t="shared" ref="D23:D33" si="1">D6*C6</f>
        <v>165</v>
      </c>
      <c r="E23" s="26">
        <f t="shared" ref="E23:E33" si="2">E6*C6</f>
        <v>99</v>
      </c>
      <c r="F23" s="26">
        <f t="shared" ref="F23:F33" si="3">F6*C6</f>
        <v>99</v>
      </c>
      <c r="G23" s="26">
        <v>180</v>
      </c>
      <c r="H23" s="26">
        <f t="shared" si="0"/>
        <v>158.4</v>
      </c>
      <c r="I23" s="21">
        <f>IF(J23=1,H23/(D23+E23+F23),"")</f>
        <v>0.4363636363636364</v>
      </c>
      <c r="J23" s="36">
        <v>1</v>
      </c>
    </row>
    <row r="24" spans="1:10" x14ac:dyDescent="0.25">
      <c r="A24" s="20">
        <v>3</v>
      </c>
      <c r="B24" s="20" t="s">
        <v>2</v>
      </c>
      <c r="C24" s="21">
        <v>0.5</v>
      </c>
      <c r="D24" s="26">
        <f t="shared" si="1"/>
        <v>50</v>
      </c>
      <c r="E24" s="26">
        <f t="shared" si="2"/>
        <v>100</v>
      </c>
      <c r="F24" s="26">
        <f t="shared" si="3"/>
        <v>200</v>
      </c>
      <c r="G24" s="26">
        <v>80</v>
      </c>
      <c r="H24" s="26">
        <f t="shared" si="0"/>
        <v>70.400000000000006</v>
      </c>
      <c r="I24" s="21">
        <f t="shared" ref="I24:I33" si="4">IF(J24=1,H24/(D24+E24+F24),"")</f>
        <v>0.20114285714285715</v>
      </c>
      <c r="J24" s="36">
        <v>1</v>
      </c>
    </row>
    <row r="25" spans="1:10" x14ac:dyDescent="0.25">
      <c r="A25" s="20">
        <v>4</v>
      </c>
      <c r="B25" s="20" t="s">
        <v>2</v>
      </c>
      <c r="C25" s="21">
        <v>1</v>
      </c>
      <c r="D25" s="26">
        <f t="shared" si="1"/>
        <v>750</v>
      </c>
      <c r="E25" s="26">
        <f t="shared" si="2"/>
        <v>500</v>
      </c>
      <c r="F25" s="26">
        <f t="shared" si="3"/>
        <v>300</v>
      </c>
      <c r="G25" s="26">
        <v>310</v>
      </c>
      <c r="H25" s="26">
        <f t="shared" si="0"/>
        <v>272.8</v>
      </c>
      <c r="I25" s="21">
        <f t="shared" si="4"/>
        <v>0.17600000000000002</v>
      </c>
      <c r="J25" s="36">
        <v>1</v>
      </c>
    </row>
    <row r="26" spans="1:10" x14ac:dyDescent="0.25">
      <c r="A26" s="20">
        <v>5</v>
      </c>
      <c r="B26" s="20" t="s">
        <v>2</v>
      </c>
      <c r="C26" s="21">
        <v>0.75</v>
      </c>
      <c r="D26" s="26">
        <f t="shared" si="1"/>
        <v>150</v>
      </c>
      <c r="E26" s="26">
        <f t="shared" si="2"/>
        <v>300</v>
      </c>
      <c r="F26" s="26">
        <f t="shared" si="3"/>
        <v>600</v>
      </c>
      <c r="G26" s="26">
        <v>220</v>
      </c>
      <c r="H26" s="26">
        <f t="shared" si="0"/>
        <v>193.6</v>
      </c>
      <c r="I26" s="21">
        <f t="shared" si="4"/>
        <v>0.18438095238095237</v>
      </c>
      <c r="J26" s="36">
        <v>1</v>
      </c>
    </row>
    <row r="27" spans="1:10" x14ac:dyDescent="0.25">
      <c r="A27" s="22">
        <v>6</v>
      </c>
      <c r="B27" s="22" t="s">
        <v>1</v>
      </c>
      <c r="C27" s="23">
        <v>0.5</v>
      </c>
      <c r="D27" s="27">
        <f t="shared" si="1"/>
        <v>500</v>
      </c>
      <c r="E27" s="27">
        <f t="shared" si="2"/>
        <v>150</v>
      </c>
      <c r="F27" s="27">
        <f t="shared" si="3"/>
        <v>150</v>
      </c>
      <c r="G27" s="27">
        <v>180</v>
      </c>
      <c r="H27" s="27">
        <f t="shared" si="0"/>
        <v>158.4</v>
      </c>
      <c r="I27" s="23">
        <f t="shared" si="4"/>
        <v>0.19800000000000001</v>
      </c>
      <c r="J27" s="36">
        <v>1</v>
      </c>
    </row>
    <row r="28" spans="1:10" x14ac:dyDescent="0.25">
      <c r="A28" s="22">
        <v>7</v>
      </c>
      <c r="B28" s="22" t="s">
        <v>1</v>
      </c>
      <c r="C28" s="23">
        <v>1</v>
      </c>
      <c r="D28" s="27">
        <f t="shared" si="1"/>
        <v>750</v>
      </c>
      <c r="E28" s="27">
        <f t="shared" si="2"/>
        <v>750</v>
      </c>
      <c r="F28" s="27">
        <f t="shared" si="3"/>
        <v>300</v>
      </c>
      <c r="G28" s="27">
        <v>410</v>
      </c>
      <c r="H28" s="27">
        <f t="shared" si="0"/>
        <v>360.8</v>
      </c>
      <c r="I28" s="23">
        <f t="shared" si="4"/>
        <v>0.20044444444444445</v>
      </c>
      <c r="J28" s="36">
        <v>1</v>
      </c>
    </row>
    <row r="29" spans="1:10" x14ac:dyDescent="0.25">
      <c r="A29" s="22">
        <v>8</v>
      </c>
      <c r="B29" s="22" t="s">
        <v>1</v>
      </c>
      <c r="C29" s="23">
        <v>1</v>
      </c>
      <c r="D29" s="27">
        <f t="shared" si="1"/>
        <v>800</v>
      </c>
      <c r="E29" s="27">
        <f t="shared" si="2"/>
        <v>700</v>
      </c>
      <c r="F29" s="27">
        <f t="shared" si="3"/>
        <v>600</v>
      </c>
      <c r="G29" s="27">
        <v>280</v>
      </c>
      <c r="H29" s="27">
        <f t="shared" si="0"/>
        <v>246.4</v>
      </c>
      <c r="I29" s="23">
        <f t="shared" si="4"/>
        <v>0.11733333333333333</v>
      </c>
      <c r="J29" s="36">
        <v>1</v>
      </c>
    </row>
    <row r="30" spans="1:10" x14ac:dyDescent="0.25">
      <c r="A30" s="22">
        <v>9</v>
      </c>
      <c r="B30" s="22" t="s">
        <v>1</v>
      </c>
      <c r="C30" s="23">
        <v>0.67</v>
      </c>
      <c r="D30" s="27">
        <f t="shared" si="1"/>
        <v>268</v>
      </c>
      <c r="E30" s="27">
        <f t="shared" si="2"/>
        <v>402</v>
      </c>
      <c r="F30" s="27">
        <f t="shared" si="3"/>
        <v>536</v>
      </c>
      <c r="G30" s="27">
        <v>380</v>
      </c>
      <c r="H30" s="27">
        <f t="shared" si="0"/>
        <v>334.4</v>
      </c>
      <c r="I30" s="23">
        <f t="shared" si="4"/>
        <v>0.2772802653399668</v>
      </c>
      <c r="J30" s="36">
        <v>1</v>
      </c>
    </row>
    <row r="31" spans="1:10" x14ac:dyDescent="0.25">
      <c r="A31" s="24">
        <v>10</v>
      </c>
      <c r="B31" s="24" t="s">
        <v>0</v>
      </c>
      <c r="C31" s="25">
        <v>1</v>
      </c>
      <c r="D31" s="28">
        <f t="shared" si="1"/>
        <v>100</v>
      </c>
      <c r="E31" s="28">
        <f t="shared" si="2"/>
        <v>200</v>
      </c>
      <c r="F31" s="28">
        <f t="shared" si="3"/>
        <v>400</v>
      </c>
      <c r="G31" s="28">
        <v>100</v>
      </c>
      <c r="H31" s="28">
        <f t="shared" si="0"/>
        <v>88</v>
      </c>
      <c r="I31" s="25" t="str">
        <f t="shared" si="4"/>
        <v/>
      </c>
      <c r="J31" s="36">
        <v>0</v>
      </c>
    </row>
    <row r="32" spans="1:10" x14ac:dyDescent="0.25">
      <c r="A32" s="24">
        <v>11</v>
      </c>
      <c r="B32" s="24" t="s">
        <v>0</v>
      </c>
      <c r="C32" s="25">
        <v>0.5</v>
      </c>
      <c r="D32" s="28">
        <f t="shared" si="1"/>
        <v>350</v>
      </c>
      <c r="E32" s="28">
        <f t="shared" si="2"/>
        <v>250</v>
      </c>
      <c r="F32" s="28">
        <f t="shared" si="3"/>
        <v>150</v>
      </c>
      <c r="G32" s="28">
        <v>260</v>
      </c>
      <c r="H32" s="28">
        <f t="shared" si="0"/>
        <v>228.8</v>
      </c>
      <c r="I32" s="25" t="str">
        <f t="shared" si="4"/>
        <v/>
      </c>
      <c r="J32" s="36">
        <v>0</v>
      </c>
    </row>
    <row r="33" spans="1:14" x14ac:dyDescent="0.25">
      <c r="A33" s="24">
        <v>12</v>
      </c>
      <c r="B33" s="24" t="s">
        <v>0</v>
      </c>
      <c r="C33" s="25">
        <v>1</v>
      </c>
      <c r="D33" s="28">
        <f t="shared" si="1"/>
        <v>1500</v>
      </c>
      <c r="E33" s="28">
        <f t="shared" si="2"/>
        <v>400</v>
      </c>
      <c r="F33" s="28">
        <f t="shared" si="3"/>
        <v>400</v>
      </c>
      <c r="G33" s="28">
        <v>340</v>
      </c>
      <c r="H33" s="28">
        <f t="shared" si="0"/>
        <v>299.2</v>
      </c>
      <c r="I33" s="25">
        <f t="shared" si="4"/>
        <v>0.13008695652173913</v>
      </c>
      <c r="J33" s="36">
        <v>1</v>
      </c>
    </row>
    <row r="36" spans="1:14" x14ac:dyDescent="0.25">
      <c r="A36" t="s">
        <v>34</v>
      </c>
    </row>
    <row r="37" spans="1:14" x14ac:dyDescent="0.25">
      <c r="A37" s="42" t="s">
        <v>23</v>
      </c>
      <c r="B37" s="42" t="s">
        <v>15</v>
      </c>
      <c r="C37" s="42" t="s">
        <v>16</v>
      </c>
      <c r="D37" s="42" t="s">
        <v>17</v>
      </c>
      <c r="E37" s="42" t="s">
        <v>29</v>
      </c>
      <c r="F37" s="43" t="s">
        <v>26</v>
      </c>
      <c r="G37" s="48" t="s">
        <v>27</v>
      </c>
      <c r="I37" s="68" t="s">
        <v>41</v>
      </c>
      <c r="J37" s="69"/>
      <c r="K37" s="70"/>
      <c r="L37" s="59" t="s">
        <v>43</v>
      </c>
      <c r="M37" s="59" t="s">
        <v>50</v>
      </c>
    </row>
    <row r="38" spans="1:14" x14ac:dyDescent="0.25">
      <c r="A38" s="37" t="s">
        <v>2</v>
      </c>
      <c r="B38" s="26">
        <f>SUMPRODUCT(D22:D26,J22:J26)</f>
        <v>1365</v>
      </c>
      <c r="C38" s="26">
        <f>SUMPRODUCT(E22:E26,J22:J26)</f>
        <v>1099</v>
      </c>
      <c r="D38" s="26">
        <f>SUMPRODUCT(F22:F26,J22:J26)</f>
        <v>1299</v>
      </c>
      <c r="E38" s="49">
        <f>B38+C38+D38</f>
        <v>3763</v>
      </c>
      <c r="F38" s="44">
        <f>SUM(J22:J26)</f>
        <v>5</v>
      </c>
      <c r="G38" s="44">
        <f>IF(F38&gt;0,1,0)</f>
        <v>1</v>
      </c>
      <c r="I38" s="65" t="s">
        <v>42</v>
      </c>
      <c r="J38" s="66"/>
      <c r="K38" s="67"/>
      <c r="L38" s="29">
        <f>L4</f>
        <v>10000</v>
      </c>
      <c r="M38" s="47">
        <f>E43</f>
        <v>0</v>
      </c>
    </row>
    <row r="39" spans="1:14" x14ac:dyDescent="0.25">
      <c r="A39" s="39" t="s">
        <v>1</v>
      </c>
      <c r="B39" s="27">
        <f>SUMPRODUCT(D27:D30,J27:J30)</f>
        <v>2318</v>
      </c>
      <c r="C39" s="27">
        <f>SUMPRODUCT(E27:E30,J27:J30)</f>
        <v>2002</v>
      </c>
      <c r="D39" s="27">
        <f>SUMPRODUCT(F27:F30,J27:J30)</f>
        <v>1586</v>
      </c>
      <c r="E39" s="49">
        <f t="shared" ref="E39:E40" si="5">B39+C39+D39</f>
        <v>5906</v>
      </c>
      <c r="F39" s="45">
        <f>SUM(J27:J30)</f>
        <v>4</v>
      </c>
      <c r="G39" s="45">
        <f t="shared" ref="G39:G40" si="6">IF(F39&gt;0,1,0)</f>
        <v>1</v>
      </c>
      <c r="I39" s="65" t="s">
        <v>38</v>
      </c>
      <c r="J39" s="66"/>
      <c r="K39" s="67"/>
      <c r="L39" s="71">
        <f>L5</f>
        <v>4000</v>
      </c>
      <c r="M39" s="47">
        <f>B43</f>
        <v>0</v>
      </c>
    </row>
    <row r="40" spans="1:14" x14ac:dyDescent="0.25">
      <c r="A40" s="38" t="s">
        <v>0</v>
      </c>
      <c r="B40" s="28">
        <f>SUMPRODUCT(D31:D33,J31:J33)</f>
        <v>1500</v>
      </c>
      <c r="C40" s="28">
        <f>SUMPRODUCT(E31:E33,J31:J33)</f>
        <v>400</v>
      </c>
      <c r="D40" s="28">
        <f>SUMPRODUCT(F31:F33,J31:J33)</f>
        <v>400</v>
      </c>
      <c r="E40" s="49">
        <f t="shared" si="5"/>
        <v>2300</v>
      </c>
      <c r="F40" s="46">
        <f>SUM(J31:J33)</f>
        <v>1</v>
      </c>
      <c r="G40" s="46">
        <f t="shared" si="6"/>
        <v>1</v>
      </c>
      <c r="I40" s="65" t="s">
        <v>39</v>
      </c>
      <c r="J40" s="66"/>
      <c r="K40" s="67"/>
      <c r="L40" s="72"/>
      <c r="M40" s="47">
        <f>C43</f>
        <v>1</v>
      </c>
    </row>
    <row r="41" spans="1:14" ht="17.25" customHeight="1" x14ac:dyDescent="0.25">
      <c r="A41" s="40" t="s">
        <v>28</v>
      </c>
      <c r="B41" s="41">
        <f>B38+B39+B40</f>
        <v>5183</v>
      </c>
      <c r="C41" s="41">
        <f t="shared" ref="C41:E41" si="7">C38+C39+C40</f>
        <v>3501</v>
      </c>
      <c r="D41" s="41">
        <f t="shared" si="7"/>
        <v>3285</v>
      </c>
      <c r="E41" s="41">
        <f t="shared" si="7"/>
        <v>11969</v>
      </c>
      <c r="F41" s="53">
        <f>F38+F39+F40</f>
        <v>10</v>
      </c>
      <c r="G41" s="47"/>
      <c r="I41" s="65" t="s">
        <v>40</v>
      </c>
      <c r="J41" s="66"/>
      <c r="K41" s="67"/>
      <c r="L41" s="73"/>
      <c r="M41" s="47">
        <f>D43</f>
        <v>1</v>
      </c>
    </row>
    <row r="42" spans="1:14" x14ac:dyDescent="0.25">
      <c r="A42" t="s">
        <v>30</v>
      </c>
      <c r="I42" s="68" t="s">
        <v>44</v>
      </c>
      <c r="J42" s="69"/>
      <c r="K42" s="70"/>
      <c r="L42" s="58" t="s">
        <v>49</v>
      </c>
      <c r="M42" s="59" t="s">
        <v>50</v>
      </c>
    </row>
    <row r="43" spans="1:14" x14ac:dyDescent="0.25">
      <c r="A43" s="50" t="s">
        <v>31</v>
      </c>
      <c r="B43" s="51">
        <f>IF(B41&lt;=L5,1,0)</f>
        <v>0</v>
      </c>
      <c r="C43" s="51">
        <f>IF(C41&lt;=L5,1,0)</f>
        <v>1</v>
      </c>
      <c r="D43" s="51">
        <f>IF(D41&lt;=L5,1,0)</f>
        <v>1</v>
      </c>
      <c r="E43" s="51">
        <f>IF(E41&lt;=L4,1,0)</f>
        <v>0</v>
      </c>
      <c r="I43" s="65" t="s">
        <v>45</v>
      </c>
      <c r="J43" s="66"/>
      <c r="K43" s="67"/>
      <c r="L43" s="47">
        <f>F41</f>
        <v>10</v>
      </c>
      <c r="M43" s="18"/>
      <c r="N43" s="17"/>
    </row>
    <row r="44" spans="1:14" x14ac:dyDescent="0.25">
      <c r="I44" s="65" t="s">
        <v>46</v>
      </c>
      <c r="J44" s="66"/>
      <c r="K44" s="67"/>
      <c r="L44" s="47">
        <f t="shared" ref="L44:M46" si="8">F38</f>
        <v>5</v>
      </c>
      <c r="M44" s="47">
        <f t="shared" si="8"/>
        <v>1</v>
      </c>
      <c r="N44" s="17"/>
    </row>
    <row r="45" spans="1:14" x14ac:dyDescent="0.25">
      <c r="C45" s="60" t="s">
        <v>51</v>
      </c>
      <c r="D45" s="60"/>
      <c r="E45" s="61">
        <f>SUMPRODUCT(H22:H33,J22:J33)</f>
        <v>2147.1999999999998</v>
      </c>
      <c r="I45" s="65" t="s">
        <v>47</v>
      </c>
      <c r="J45" s="66"/>
      <c r="K45" s="67"/>
      <c r="L45" s="47">
        <f t="shared" si="8"/>
        <v>4</v>
      </c>
      <c r="M45" s="47">
        <f t="shared" si="8"/>
        <v>1</v>
      </c>
      <c r="N45" s="17"/>
    </row>
    <row r="46" spans="1:14" x14ac:dyDescent="0.25">
      <c r="I46" s="65" t="s">
        <v>48</v>
      </c>
      <c r="J46" s="66"/>
      <c r="K46" s="67"/>
      <c r="L46" s="47">
        <f t="shared" si="8"/>
        <v>1</v>
      </c>
      <c r="M46" s="47">
        <f t="shared" si="8"/>
        <v>1</v>
      </c>
      <c r="N46" s="17"/>
    </row>
    <row r="47" spans="1:14" x14ac:dyDescent="0.25">
      <c r="A47" s="16"/>
      <c r="B47" s="16" t="s">
        <v>35</v>
      </c>
      <c r="C47" s="16" t="s">
        <v>36</v>
      </c>
      <c r="D47" s="16" t="s">
        <v>37</v>
      </c>
      <c r="N47" s="17"/>
    </row>
    <row r="48" spans="1:14" x14ac:dyDescent="0.25">
      <c r="A48" s="52"/>
      <c r="B48" s="54">
        <f>AVERAGE(I22:I33)</f>
        <v>0.20383657788602633</v>
      </c>
      <c r="C48" s="54">
        <f>MIN(I22:I33)</f>
        <v>0.11733333333333333</v>
      </c>
      <c r="D48" s="54">
        <f>MAX(I22:I33)</f>
        <v>0.4363636363636364</v>
      </c>
      <c r="N48" s="17"/>
    </row>
    <row r="49" spans="1:4" x14ac:dyDescent="0.25">
      <c r="A49" s="52">
        <v>0</v>
      </c>
      <c r="B49" s="52">
        <f t="dataTable" ref="B49:D55" dt2D="0" dtr="0" r1="L8"/>
        <v>0.23163247487048441</v>
      </c>
      <c r="C49" s="52">
        <v>0.13333333333333333</v>
      </c>
      <c r="D49" s="52">
        <v>0.49586776859504134</v>
      </c>
    </row>
    <row r="50" spans="1:4" x14ac:dyDescent="0.25">
      <c r="A50" s="52">
        <v>0.05</v>
      </c>
      <c r="B50" s="52">
        <v>0.22005085112696018</v>
      </c>
      <c r="C50" s="52">
        <v>0.12666666666666668</v>
      </c>
      <c r="D50" s="52">
        <v>0.47107438016528924</v>
      </c>
    </row>
    <row r="51" spans="1:4" x14ac:dyDescent="0.25">
      <c r="A51" s="52">
        <v>0.1</v>
      </c>
      <c r="B51" s="52">
        <v>0.20846922738343601</v>
      </c>
      <c r="C51" s="52">
        <v>0.12</v>
      </c>
      <c r="D51" s="52">
        <v>0.4462809917355372</v>
      </c>
    </row>
    <row r="52" spans="1:4" x14ac:dyDescent="0.25">
      <c r="A52" s="52">
        <v>0.15</v>
      </c>
      <c r="B52" s="52">
        <v>0.19688760363991176</v>
      </c>
      <c r="C52" s="52">
        <v>0.11333333333333333</v>
      </c>
      <c r="D52" s="52">
        <v>0.42148760330578511</v>
      </c>
    </row>
    <row r="53" spans="1:4" x14ac:dyDescent="0.25">
      <c r="A53" s="52">
        <v>0.2</v>
      </c>
      <c r="B53" s="52">
        <v>0.18530597989638756</v>
      </c>
      <c r="C53" s="52">
        <v>0.10666666666666667</v>
      </c>
      <c r="D53" s="52">
        <v>0.39669421487603307</v>
      </c>
    </row>
    <row r="54" spans="1:4" x14ac:dyDescent="0.25">
      <c r="A54" s="52">
        <v>0.25</v>
      </c>
      <c r="B54" s="52">
        <v>0.17372435615286333</v>
      </c>
      <c r="C54" s="52">
        <v>0.1</v>
      </c>
      <c r="D54" s="52">
        <v>0.37190082644628097</v>
      </c>
    </row>
    <row r="55" spans="1:4" x14ac:dyDescent="0.25">
      <c r="A55" s="52">
        <v>0.3</v>
      </c>
      <c r="B55" s="52">
        <v>0.1621427324093391</v>
      </c>
      <c r="C55" s="52">
        <v>9.3333333333333338E-2</v>
      </c>
      <c r="D55" s="52">
        <v>0.34710743801652888</v>
      </c>
    </row>
  </sheetData>
  <mergeCells count="14">
    <mergeCell ref="L39:L41"/>
    <mergeCell ref="I42:K42"/>
    <mergeCell ref="A3:G3"/>
    <mergeCell ref="A20:G20"/>
    <mergeCell ref="I8:K8"/>
    <mergeCell ref="I43:K43"/>
    <mergeCell ref="I44:K44"/>
    <mergeCell ref="I45:K45"/>
    <mergeCell ref="I46:K46"/>
    <mergeCell ref="I37:K37"/>
    <mergeCell ref="I38:K38"/>
    <mergeCell ref="I39:K39"/>
    <mergeCell ref="I40:K40"/>
    <mergeCell ref="I41:K41"/>
  </mergeCells>
  <conditionalFormatting sqref="B43:E43">
    <cfRule type="cellIs" dxfId="5" priority="5" operator="equal">
      <formula>1</formula>
    </cfRule>
    <cfRule type="cellIs" dxfId="4" priority="6" operator="equal">
      <formula>0</formula>
    </cfRule>
  </conditionalFormatting>
  <conditionalFormatting sqref="G38:G40">
    <cfRule type="cellIs" dxfId="3" priority="3" operator="equal">
      <formula>1</formula>
    </cfRule>
    <cfRule type="cellIs" dxfId="2" priority="4" operator="equal">
      <formula>0</formula>
    </cfRule>
  </conditionalFormatting>
  <conditionalFormatting sqref="M38:M41">
    <cfRule type="cellIs" dxfId="1" priority="2" operator="equal">
      <formula>0</formula>
    </cfRule>
  </conditionalFormatting>
  <conditionalFormatting sqref="M44:M46">
    <cfRule type="cellIs" dxfId="0" priority="1" operator="equal">
      <formula>0</formula>
    </cfRule>
  </conditionalFormatting>
  <pageMargins left="0.7" right="0.7" top="0.75" bottom="0.75" header="0.3" footer="0.3"/>
  <ignoredErrors>
    <ignoredError sqref="B38:D38 B39:D39 B40:D40 F38 F39:F40" formulaRange="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7D79-7580-4EDB-B41C-BA1D8722D748}">
  <dimension ref="A1"/>
  <sheetViews>
    <sheetView showGridLines="0" zoomScaleNormal="100" workbookViewId="0">
      <selection activeCell="K19" sqref="K19"/>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vt:lpstr>
      <vt:lpstr>Requirements</vt:lpstr>
      <vt:lpstr>Original Data</vt:lpstr>
      <vt:lpstr>Solution.</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2024-09-26T05:28:32Z</dcterms:modified>
</cp:coreProperties>
</file>