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3917-MDSC-201_final_lab\Problem 3\"/>
    </mc:Choice>
  </mc:AlternateContent>
  <bookViews>
    <workbookView xWindow="0" yWindow="0" windowWidth="20490" windowHeight="7650" activeTab="5"/>
  </bookViews>
  <sheets>
    <sheet name="Transpose" sheetId="8" r:id="rId1"/>
    <sheet name="Data" sheetId="1" r:id="rId2"/>
    <sheet name="A" sheetId="3" r:id="rId3"/>
    <sheet name="B" sheetId="7" r:id="rId4"/>
    <sheet name="C" sheetId="9" r:id="rId5"/>
    <sheet name="D" sheetId="10" r:id="rId6"/>
  </sheets>
  <definedNames>
    <definedName name="_xlnm._FilterDatabase" localSheetId="5" hidden="1">D!$F$2:$F$27</definedName>
    <definedName name="e">'C'!$B$6:$B$30</definedName>
    <definedName name="X">Data!$A$2:$C$26</definedName>
    <definedName name="X_T">Transpose!$B$2:$Z$4</definedName>
    <definedName name="XX_Inverse">A!$D$15:$F$17</definedName>
    <definedName name="XY">A!$D$21:$D$23</definedName>
    <definedName name="Y">Data!$D$2:$D$26</definedName>
    <definedName name="Y_CAP">'C'!$A$6:$A$30</definedName>
    <definedName name="Y_T">Transpose!$B$5:$Z$5</definedName>
    <definedName name="β">A!$F$26:$F$28</definedName>
    <definedName name="β_T">A!$D$32:$F$32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0" l="1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3" i="10"/>
  <c r="C20" i="10"/>
  <c r="C14" i="10"/>
  <c r="C26" i="10"/>
  <c r="C11" i="10"/>
  <c r="C12" i="10"/>
  <c r="C17" i="10"/>
  <c r="C21" i="10"/>
  <c r="C27" i="10"/>
  <c r="C24" i="10"/>
  <c r="C23" i="10"/>
  <c r="C10" i="10"/>
  <c r="C18" i="10"/>
  <c r="C19" i="10"/>
  <c r="C16" i="10"/>
  <c r="C9" i="10"/>
  <c r="C15" i="10"/>
  <c r="C25" i="10"/>
  <c r="C22" i="10"/>
  <c r="C3" i="10"/>
  <c r="C8" i="10"/>
  <c r="C6" i="10"/>
  <c r="C7" i="10"/>
  <c r="C5" i="10"/>
  <c r="C13" i="10"/>
  <c r="C4" i="10"/>
  <c r="A13" i="10"/>
  <c r="B23" i="10" s="1"/>
  <c r="A5" i="10"/>
  <c r="B14" i="10" s="1"/>
  <c r="A7" i="10"/>
  <c r="B11" i="10" s="1"/>
  <c r="A6" i="10"/>
  <c r="B26" i="10" s="1"/>
  <c r="A8" i="10"/>
  <c r="B12" i="10" s="1"/>
  <c r="A3" i="10"/>
  <c r="B4" i="10" s="1"/>
  <c r="A22" i="10"/>
  <c r="B3" i="10" s="1"/>
  <c r="A25" i="10"/>
  <c r="B7" i="10" s="1"/>
  <c r="A15" i="10"/>
  <c r="B18" i="10" s="1"/>
  <c r="A9" i="10"/>
  <c r="B17" i="10" s="1"/>
  <c r="A16" i="10"/>
  <c r="B19" i="10" s="1"/>
  <c r="A19" i="10"/>
  <c r="B15" i="10" s="1"/>
  <c r="A18" i="10"/>
  <c r="B9" i="10" s="1"/>
  <c r="A10" i="10"/>
  <c r="B21" i="10" s="1"/>
  <c r="A23" i="10"/>
  <c r="B8" i="10" s="1"/>
  <c r="A24" i="10"/>
  <c r="B6" i="10" s="1"/>
  <c r="A27" i="10"/>
  <c r="B13" i="10" s="1"/>
  <c r="A21" i="10"/>
  <c r="B22" i="10" s="1"/>
  <c r="A17" i="10"/>
  <c r="B16" i="10" s="1"/>
  <c r="A12" i="10"/>
  <c r="B24" i="10" s="1"/>
  <c r="A11" i="10"/>
  <c r="B27" i="10" s="1"/>
  <c r="A26" i="10"/>
  <c r="B5" i="10" s="1"/>
  <c r="A14" i="10"/>
  <c r="B10" i="10" s="1"/>
  <c r="A20" i="10"/>
  <c r="B25" i="10" s="1"/>
  <c r="A4" i="10"/>
  <c r="B20" i="10" s="1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D13" i="10" l="1"/>
  <c r="E23" i="10" s="1"/>
  <c r="D7" i="10"/>
  <c r="E11" i="10" s="1"/>
  <c r="D8" i="10"/>
  <c r="E12" i="10" s="1"/>
  <c r="D22" i="10"/>
  <c r="E3" i="10" s="1"/>
  <c r="D15" i="10"/>
  <c r="E18" i="10" s="1"/>
  <c r="D16" i="10"/>
  <c r="E19" i="10" s="1"/>
  <c r="D18" i="10"/>
  <c r="E9" i="10" s="1"/>
  <c r="D23" i="10"/>
  <c r="E8" i="10" s="1"/>
  <c r="D27" i="10"/>
  <c r="E13" i="10" s="1"/>
  <c r="D17" i="10"/>
  <c r="E16" i="10" s="1"/>
  <c r="D11" i="10"/>
  <c r="E27" i="10" s="1"/>
  <c r="D14" i="10"/>
  <c r="E10" i="10" s="1"/>
  <c r="D4" i="10"/>
  <c r="E20" i="10" s="1"/>
  <c r="D5" i="10"/>
  <c r="E14" i="10" s="1"/>
  <c r="D6" i="10"/>
  <c r="E26" i="10" s="1"/>
  <c r="D3" i="10"/>
  <c r="E4" i="10" s="1"/>
  <c r="D25" i="10"/>
  <c r="E7" i="10" s="1"/>
  <c r="D9" i="10"/>
  <c r="E17" i="10" s="1"/>
  <c r="D19" i="10"/>
  <c r="E15" i="10" s="1"/>
  <c r="D10" i="10"/>
  <c r="E21" i="10" s="1"/>
  <c r="D24" i="10"/>
  <c r="E6" i="10" s="1"/>
  <c r="D21" i="10"/>
  <c r="E22" i="10" s="1"/>
  <c r="D12" i="10"/>
  <c r="E24" i="10" s="1"/>
  <c r="D26" i="10"/>
  <c r="E5" i="10" s="1"/>
  <c r="D20" i="10"/>
  <c r="E25" i="10" s="1"/>
  <c r="M23" i="3"/>
  <c r="A6" i="9" a="1"/>
  <c r="A6" i="9" s="1"/>
  <c r="A13" i="9"/>
  <c r="A21" i="9"/>
  <c r="A29" i="9"/>
  <c r="D9" i="7" a="1"/>
  <c r="F33" i="7" s="1"/>
  <c r="M15" i="3"/>
  <c r="M13" i="3" a="1"/>
  <c r="M13" i="3" s="1"/>
  <c r="M17" i="3" s="1"/>
  <c r="D21" i="3" a="1"/>
  <c r="D21" i="3" s="1"/>
  <c r="D10" i="3" a="1"/>
  <c r="D10" i="3" s="1"/>
  <c r="A25" i="9" l="1"/>
  <c r="A17" i="9"/>
  <c r="A9" i="9"/>
  <c r="A27" i="9"/>
  <c r="A23" i="9"/>
  <c r="A19" i="9"/>
  <c r="A15" i="9"/>
  <c r="A11" i="9"/>
  <c r="A7" i="9"/>
  <c r="A30" i="9"/>
  <c r="A28" i="9"/>
  <c r="A26" i="9"/>
  <c r="A24" i="9"/>
  <c r="A22" i="9"/>
  <c r="A20" i="9"/>
  <c r="A18" i="9"/>
  <c r="A16" i="9"/>
  <c r="A14" i="9"/>
  <c r="A12" i="9"/>
  <c r="A10" i="9"/>
  <c r="A8" i="9"/>
  <c r="F10" i="7"/>
  <c r="E13" i="7"/>
  <c r="D16" i="7"/>
  <c r="F18" i="7"/>
  <c r="E21" i="7"/>
  <c r="D24" i="7"/>
  <c r="F26" i="7"/>
  <c r="E29" i="7"/>
  <c r="D32" i="7"/>
  <c r="D9" i="7"/>
  <c r="E9" i="7"/>
  <c r="D12" i="7"/>
  <c r="F14" i="7"/>
  <c r="E17" i="7"/>
  <c r="D20" i="7"/>
  <c r="F22" i="7"/>
  <c r="E25" i="7"/>
  <c r="D28" i="7"/>
  <c r="F30" i="7"/>
  <c r="E33" i="7"/>
  <c r="D10" i="7"/>
  <c r="E11" i="7"/>
  <c r="F12" i="7"/>
  <c r="D14" i="7"/>
  <c r="E15" i="7"/>
  <c r="F16" i="7"/>
  <c r="D18" i="7"/>
  <c r="E19" i="7"/>
  <c r="F20" i="7"/>
  <c r="D22" i="7"/>
  <c r="E23" i="7"/>
  <c r="F24" i="7"/>
  <c r="D26" i="7"/>
  <c r="E27" i="7"/>
  <c r="F28" i="7"/>
  <c r="D30" i="7"/>
  <c r="E31" i="7"/>
  <c r="F32" i="7"/>
  <c r="F9" i="7"/>
  <c r="E10" i="7"/>
  <c r="D11" i="7"/>
  <c r="F11" i="7"/>
  <c r="E12" i="7"/>
  <c r="D13" i="7"/>
  <c r="F13" i="7"/>
  <c r="E14" i="7"/>
  <c r="D15" i="7"/>
  <c r="F15" i="7"/>
  <c r="E16" i="7"/>
  <c r="D17" i="7"/>
  <c r="F17" i="7"/>
  <c r="E18" i="7"/>
  <c r="D19" i="7"/>
  <c r="F19" i="7"/>
  <c r="E20" i="7"/>
  <c r="D21" i="7"/>
  <c r="F21" i="7"/>
  <c r="E22" i="7"/>
  <c r="D23" i="7"/>
  <c r="F23" i="7"/>
  <c r="E24" i="7"/>
  <c r="D25" i="7"/>
  <c r="F25" i="7"/>
  <c r="E26" i="7"/>
  <c r="D27" i="7"/>
  <c r="F27" i="7"/>
  <c r="E28" i="7"/>
  <c r="D29" i="7"/>
  <c r="F29" i="7"/>
  <c r="E30" i="7"/>
  <c r="D31" i="7"/>
  <c r="F31" i="7"/>
  <c r="E32" i="7"/>
  <c r="D33" i="7"/>
  <c r="D22" i="3"/>
  <c r="D23" i="3"/>
  <c r="E12" i="3"/>
  <c r="F11" i="3"/>
  <c r="D11" i="3"/>
  <c r="E10" i="3"/>
  <c r="F12" i="3"/>
  <c r="D12" i="3"/>
  <c r="E11" i="3"/>
  <c r="F10" i="3"/>
  <c r="B6" i="9" l="1" a="1"/>
  <c r="B6" i="9" s="1"/>
  <c r="B8" i="9"/>
  <c r="D8" i="9" s="1"/>
  <c r="B12" i="9"/>
  <c r="D12" i="9" s="1"/>
  <c r="B16" i="9"/>
  <c r="D16" i="9" s="1"/>
  <c r="B20" i="9"/>
  <c r="D20" i="9" s="1"/>
  <c r="B24" i="9"/>
  <c r="D24" i="9" s="1"/>
  <c r="B28" i="9"/>
  <c r="D28" i="9" s="1"/>
  <c r="B7" i="9"/>
  <c r="D7" i="9" s="1"/>
  <c r="B11" i="9"/>
  <c r="D11" i="9" s="1"/>
  <c r="B15" i="9"/>
  <c r="D15" i="9" s="1"/>
  <c r="B19" i="9"/>
  <c r="D19" i="9" s="1"/>
  <c r="B23" i="9"/>
  <c r="D23" i="9" s="1"/>
  <c r="B27" i="9"/>
  <c r="D27" i="9" s="1"/>
  <c r="D37" i="7" a="1"/>
  <c r="E37" i="7" s="1"/>
  <c r="G37" i="7"/>
  <c r="K37" i="7"/>
  <c r="O37" i="7"/>
  <c r="S37" i="7"/>
  <c r="W37" i="7"/>
  <c r="AA37" i="7"/>
  <c r="F38" i="7"/>
  <c r="J38" i="7"/>
  <c r="N38" i="7"/>
  <c r="R38" i="7"/>
  <c r="V38" i="7"/>
  <c r="Z38" i="7"/>
  <c r="E39" i="7"/>
  <c r="I39" i="7"/>
  <c r="M39" i="7"/>
  <c r="Q39" i="7"/>
  <c r="U39" i="7"/>
  <c r="Y39" i="7"/>
  <c r="D40" i="7"/>
  <c r="H40" i="7"/>
  <c r="L40" i="7"/>
  <c r="P40" i="7"/>
  <c r="T40" i="7"/>
  <c r="X40" i="7"/>
  <c r="AB40" i="7"/>
  <c r="G41" i="7"/>
  <c r="K41" i="7"/>
  <c r="O41" i="7"/>
  <c r="S41" i="7"/>
  <c r="W41" i="7"/>
  <c r="AA41" i="7"/>
  <c r="F42" i="7"/>
  <c r="J42" i="7"/>
  <c r="N42" i="7"/>
  <c r="R42" i="7"/>
  <c r="V42" i="7"/>
  <c r="Z42" i="7"/>
  <c r="E43" i="7"/>
  <c r="I43" i="7"/>
  <c r="M43" i="7"/>
  <c r="Q43" i="7"/>
  <c r="U43" i="7"/>
  <c r="H37" i="7"/>
  <c r="P37" i="7"/>
  <c r="X37" i="7"/>
  <c r="G38" i="7"/>
  <c r="O38" i="7"/>
  <c r="W38" i="7"/>
  <c r="F39" i="7"/>
  <c r="N39" i="7"/>
  <c r="V39" i="7"/>
  <c r="E40" i="7"/>
  <c r="M40" i="7"/>
  <c r="U40" i="7"/>
  <c r="D41" i="7"/>
  <c r="L41" i="7"/>
  <c r="T41" i="7"/>
  <c r="AB41" i="7"/>
  <c r="K42" i="7"/>
  <c r="S42" i="7"/>
  <c r="AA42" i="7"/>
  <c r="J43" i="7"/>
  <c r="R43" i="7"/>
  <c r="X43" i="7"/>
  <c r="AB43" i="7"/>
  <c r="G44" i="7"/>
  <c r="K44" i="7"/>
  <c r="O44" i="7"/>
  <c r="S44" i="7"/>
  <c r="W44" i="7"/>
  <c r="AA44" i="7"/>
  <c r="F45" i="7"/>
  <c r="J45" i="7"/>
  <c r="N45" i="7"/>
  <c r="R45" i="7"/>
  <c r="V45" i="7"/>
  <c r="Z45" i="7"/>
  <c r="E46" i="7"/>
  <c r="I46" i="7"/>
  <c r="M46" i="7"/>
  <c r="Q46" i="7"/>
  <c r="U46" i="7"/>
  <c r="Y46" i="7"/>
  <c r="D47" i="7"/>
  <c r="H47" i="7"/>
  <c r="J47" i="7"/>
  <c r="L47" i="7"/>
  <c r="N47" i="7"/>
  <c r="P47" i="7"/>
  <c r="R47" i="7"/>
  <c r="T47" i="7"/>
  <c r="V47" i="7"/>
  <c r="X47" i="7"/>
  <c r="Z47" i="7"/>
  <c r="AB47" i="7"/>
  <c r="E48" i="7"/>
  <c r="G48" i="7"/>
  <c r="I48" i="7"/>
  <c r="K48" i="7"/>
  <c r="M48" i="7"/>
  <c r="O48" i="7"/>
  <c r="Q48" i="7"/>
  <c r="S48" i="7"/>
  <c r="U48" i="7"/>
  <c r="W48" i="7"/>
  <c r="Y48" i="7"/>
  <c r="AA48" i="7"/>
  <c r="D49" i="7"/>
  <c r="F49" i="7"/>
  <c r="H49" i="7"/>
  <c r="J49" i="7"/>
  <c r="L49" i="7"/>
  <c r="N49" i="7"/>
  <c r="P49" i="7"/>
  <c r="R49" i="7"/>
  <c r="T49" i="7"/>
  <c r="V49" i="7"/>
  <c r="X49" i="7"/>
  <c r="Z49" i="7"/>
  <c r="AB49" i="7"/>
  <c r="E50" i="7"/>
  <c r="G50" i="7"/>
  <c r="I50" i="7"/>
  <c r="K50" i="7"/>
  <c r="M50" i="7"/>
  <c r="O50" i="7"/>
  <c r="Q50" i="7"/>
  <c r="S50" i="7"/>
  <c r="U50" i="7"/>
  <c r="W50" i="7"/>
  <c r="Y50" i="7"/>
  <c r="AA50" i="7"/>
  <c r="D51" i="7"/>
  <c r="F51" i="7"/>
  <c r="H51" i="7"/>
  <c r="J51" i="7"/>
  <c r="L51" i="7"/>
  <c r="N51" i="7"/>
  <c r="P51" i="7"/>
  <c r="R51" i="7"/>
  <c r="T51" i="7"/>
  <c r="V51" i="7"/>
  <c r="X51" i="7"/>
  <c r="Z51" i="7"/>
  <c r="AB51" i="7"/>
  <c r="E52" i="7"/>
  <c r="G52" i="7"/>
  <c r="I52" i="7"/>
  <c r="K52" i="7"/>
  <c r="M52" i="7"/>
  <c r="O52" i="7"/>
  <c r="Q52" i="7"/>
  <c r="S52" i="7"/>
  <c r="U52" i="7"/>
  <c r="W52" i="7"/>
  <c r="Y52" i="7"/>
  <c r="AA52" i="7"/>
  <c r="D53" i="7"/>
  <c r="F53" i="7"/>
  <c r="H53" i="7"/>
  <c r="J53" i="7"/>
  <c r="L53" i="7"/>
  <c r="N53" i="7"/>
  <c r="P53" i="7"/>
  <c r="R53" i="7"/>
  <c r="T53" i="7"/>
  <c r="V53" i="7"/>
  <c r="X53" i="7"/>
  <c r="Z53" i="7"/>
  <c r="F37" i="7"/>
  <c r="N37" i="7"/>
  <c r="V37" i="7"/>
  <c r="E38" i="7"/>
  <c r="M38" i="7"/>
  <c r="U38" i="7"/>
  <c r="D39" i="7"/>
  <c r="L39" i="7"/>
  <c r="T39" i="7"/>
  <c r="AB39" i="7"/>
  <c r="K40" i="7"/>
  <c r="S40" i="7"/>
  <c r="AA40" i="7"/>
  <c r="J41" i="7"/>
  <c r="R41" i="7"/>
  <c r="Z41" i="7"/>
  <c r="I42" i="7"/>
  <c r="Q42" i="7"/>
  <c r="Y42" i="7"/>
  <c r="H43" i="7"/>
  <c r="P43" i="7"/>
  <c r="W43" i="7"/>
  <c r="AA43" i="7"/>
  <c r="F44" i="7"/>
  <c r="J44" i="7"/>
  <c r="N44" i="7"/>
  <c r="R44" i="7"/>
  <c r="V44" i="7"/>
  <c r="Z44" i="7"/>
  <c r="E45" i="7"/>
  <c r="I45" i="7"/>
  <c r="M45" i="7"/>
  <c r="Q45" i="7"/>
  <c r="U45" i="7"/>
  <c r="Y45" i="7"/>
  <c r="D46" i="7"/>
  <c r="H46" i="7"/>
  <c r="L46" i="7"/>
  <c r="P46" i="7"/>
  <c r="T46" i="7"/>
  <c r="X46" i="7"/>
  <c r="AB46" i="7"/>
  <c r="G47" i="7"/>
  <c r="K47" i="7"/>
  <c r="O47" i="7"/>
  <c r="S47" i="7"/>
  <c r="W47" i="7"/>
  <c r="AA47" i="7"/>
  <c r="F48" i="7"/>
  <c r="J48" i="7"/>
  <c r="N48" i="7"/>
  <c r="R48" i="7"/>
  <c r="V48" i="7"/>
  <c r="Z48" i="7"/>
  <c r="E49" i="7"/>
  <c r="I49" i="7"/>
  <c r="M49" i="7"/>
  <c r="Q49" i="7"/>
  <c r="U49" i="7"/>
  <c r="Y49" i="7"/>
  <c r="D50" i="7"/>
  <c r="H50" i="7"/>
  <c r="L50" i="7"/>
  <c r="P50" i="7"/>
  <c r="T50" i="7"/>
  <c r="X50" i="7"/>
  <c r="AB50" i="7"/>
  <c r="G51" i="7"/>
  <c r="K51" i="7"/>
  <c r="O51" i="7"/>
  <c r="S51" i="7"/>
  <c r="W51" i="7"/>
  <c r="AA51" i="7"/>
  <c r="F52" i="7"/>
  <c r="J52" i="7"/>
  <c r="N52" i="7"/>
  <c r="R52" i="7"/>
  <c r="V52" i="7"/>
  <c r="Z52" i="7"/>
  <c r="E53" i="7"/>
  <c r="I53" i="7"/>
  <c r="M53" i="7"/>
  <c r="Q53" i="7"/>
  <c r="U53" i="7"/>
  <c r="Y53" i="7"/>
  <c r="AB53" i="7"/>
  <c r="E54" i="7"/>
  <c r="G54" i="7"/>
  <c r="I54" i="7"/>
  <c r="K54" i="7"/>
  <c r="M54" i="7"/>
  <c r="O54" i="7"/>
  <c r="Q54" i="7"/>
  <c r="S54" i="7"/>
  <c r="U54" i="7"/>
  <c r="W54" i="7"/>
  <c r="Y54" i="7"/>
  <c r="AA54" i="7"/>
  <c r="D55" i="7"/>
  <c r="F55" i="7"/>
  <c r="H55" i="7"/>
  <c r="J55" i="7"/>
  <c r="L55" i="7"/>
  <c r="N55" i="7"/>
  <c r="P55" i="7"/>
  <c r="R55" i="7"/>
  <c r="T55" i="7"/>
  <c r="V55" i="7"/>
  <c r="X55" i="7"/>
  <c r="Z55" i="7"/>
  <c r="AB55" i="7"/>
  <c r="E56" i="7"/>
  <c r="G56" i="7"/>
  <c r="I56" i="7"/>
  <c r="K56" i="7"/>
  <c r="M56" i="7"/>
  <c r="O56" i="7"/>
  <c r="Q56" i="7"/>
  <c r="S56" i="7"/>
  <c r="U56" i="7"/>
  <c r="W56" i="7"/>
  <c r="Y56" i="7"/>
  <c r="AA56" i="7"/>
  <c r="D57" i="7"/>
  <c r="F57" i="7"/>
  <c r="H57" i="7"/>
  <c r="J57" i="7"/>
  <c r="L57" i="7"/>
  <c r="N57" i="7"/>
  <c r="P57" i="7"/>
  <c r="R57" i="7"/>
  <c r="T57" i="7"/>
  <c r="V57" i="7"/>
  <c r="X57" i="7"/>
  <c r="Z57" i="7"/>
  <c r="AB57" i="7"/>
  <c r="E58" i="7"/>
  <c r="G58" i="7"/>
  <c r="I58" i="7"/>
  <c r="K58" i="7"/>
  <c r="M58" i="7"/>
  <c r="O58" i="7"/>
  <c r="Q58" i="7"/>
  <c r="S58" i="7"/>
  <c r="U58" i="7"/>
  <c r="W58" i="7"/>
  <c r="Y58" i="7"/>
  <c r="AA58" i="7"/>
  <c r="D59" i="7"/>
  <c r="F59" i="7"/>
  <c r="H59" i="7"/>
  <c r="J59" i="7"/>
  <c r="L59" i="7"/>
  <c r="N59" i="7"/>
  <c r="P59" i="7"/>
  <c r="R59" i="7"/>
  <c r="T59" i="7"/>
  <c r="V59" i="7"/>
  <c r="X59" i="7"/>
  <c r="Z59" i="7"/>
  <c r="AB59" i="7"/>
  <c r="E60" i="7"/>
  <c r="G60" i="7"/>
  <c r="I60" i="7"/>
  <c r="K60" i="7"/>
  <c r="M60" i="7"/>
  <c r="O60" i="7"/>
  <c r="Q60" i="7"/>
  <c r="S60" i="7"/>
  <c r="U60" i="7"/>
  <c r="W60" i="7"/>
  <c r="Y60" i="7"/>
  <c r="AA60" i="7"/>
  <c r="D61" i="7"/>
  <c r="F61" i="7"/>
  <c r="H61" i="7"/>
  <c r="J61" i="7"/>
  <c r="L61" i="7"/>
  <c r="N61" i="7"/>
  <c r="P61" i="7"/>
  <c r="R61" i="7"/>
  <c r="T61" i="7"/>
  <c r="V61" i="7"/>
  <c r="X61" i="7"/>
  <c r="Z61" i="7"/>
  <c r="AB61" i="7"/>
  <c r="J37" i="7"/>
  <c r="R37" i="7"/>
  <c r="Z37" i="7"/>
  <c r="I38" i="7"/>
  <c r="Q38" i="7"/>
  <c r="Y38" i="7"/>
  <c r="H39" i="7"/>
  <c r="P39" i="7"/>
  <c r="X39" i="7"/>
  <c r="G40" i="7"/>
  <c r="O40" i="7"/>
  <c r="W40" i="7"/>
  <c r="F41" i="7"/>
  <c r="N41" i="7"/>
  <c r="V41" i="7"/>
  <c r="E42" i="7"/>
  <c r="M42" i="7"/>
  <c r="U42" i="7"/>
  <c r="D43" i="7"/>
  <c r="L43" i="7"/>
  <c r="T43" i="7"/>
  <c r="Y43" i="7"/>
  <c r="D44" i="7"/>
  <c r="H44" i="7"/>
  <c r="L44" i="7"/>
  <c r="P44" i="7"/>
  <c r="T44" i="7"/>
  <c r="X44" i="7"/>
  <c r="AB44" i="7"/>
  <c r="G45" i="7"/>
  <c r="K45" i="7"/>
  <c r="O45" i="7"/>
  <c r="S45" i="7"/>
  <c r="W45" i="7"/>
  <c r="AA45" i="7"/>
  <c r="F46" i="7"/>
  <c r="J46" i="7"/>
  <c r="N46" i="7"/>
  <c r="R46" i="7"/>
  <c r="V46" i="7"/>
  <c r="Z46" i="7"/>
  <c r="E47" i="7"/>
  <c r="I47" i="7"/>
  <c r="M47" i="7"/>
  <c r="Q47" i="7"/>
  <c r="U47" i="7"/>
  <c r="Y47" i="7"/>
  <c r="D48" i="7"/>
  <c r="H48" i="7"/>
  <c r="L48" i="7"/>
  <c r="P48" i="7"/>
  <c r="T48" i="7"/>
  <c r="X48" i="7"/>
  <c r="AB48" i="7"/>
  <c r="G49" i="7"/>
  <c r="K49" i="7"/>
  <c r="O49" i="7"/>
  <c r="S49" i="7"/>
  <c r="W49" i="7"/>
  <c r="AA49" i="7"/>
  <c r="F50" i="7"/>
  <c r="J50" i="7"/>
  <c r="N50" i="7"/>
  <c r="R50" i="7"/>
  <c r="V50" i="7"/>
  <c r="Z50" i="7"/>
  <c r="E51" i="7"/>
  <c r="I51" i="7"/>
  <c r="M51" i="7"/>
  <c r="Q51" i="7"/>
  <c r="U51" i="7"/>
  <c r="Y51" i="7"/>
  <c r="D52" i="7"/>
  <c r="H52" i="7"/>
  <c r="L52" i="7"/>
  <c r="P52" i="7"/>
  <c r="T52" i="7"/>
  <c r="X52" i="7"/>
  <c r="AB52" i="7"/>
  <c r="G53" i="7"/>
  <c r="K53" i="7"/>
  <c r="O53" i="7"/>
  <c r="S53" i="7"/>
  <c r="W53" i="7"/>
  <c r="AA53" i="7"/>
  <c r="D54" i="7"/>
  <c r="F54" i="7"/>
  <c r="H54" i="7"/>
  <c r="J54" i="7"/>
  <c r="L54" i="7"/>
  <c r="N54" i="7"/>
  <c r="P54" i="7"/>
  <c r="R54" i="7"/>
  <c r="T54" i="7"/>
  <c r="V54" i="7"/>
  <c r="X54" i="7"/>
  <c r="Z54" i="7"/>
  <c r="AB54" i="7"/>
  <c r="E55" i="7"/>
  <c r="G55" i="7"/>
  <c r="I55" i="7"/>
  <c r="K55" i="7"/>
  <c r="M55" i="7"/>
  <c r="O55" i="7"/>
  <c r="Q55" i="7"/>
  <c r="S55" i="7"/>
  <c r="U55" i="7"/>
  <c r="W55" i="7"/>
  <c r="Y55" i="7"/>
  <c r="AA55" i="7"/>
  <c r="D56" i="7"/>
  <c r="F56" i="7"/>
  <c r="H56" i="7"/>
  <c r="J56" i="7"/>
  <c r="L56" i="7"/>
  <c r="N56" i="7"/>
  <c r="P56" i="7"/>
  <c r="R56" i="7"/>
  <c r="T56" i="7"/>
  <c r="V56" i="7"/>
  <c r="X56" i="7"/>
  <c r="Z56" i="7"/>
  <c r="AB56" i="7"/>
  <c r="E57" i="7"/>
  <c r="G57" i="7"/>
  <c r="I57" i="7"/>
  <c r="K57" i="7"/>
  <c r="M57" i="7"/>
  <c r="O57" i="7"/>
  <c r="Q57" i="7"/>
  <c r="S57" i="7"/>
  <c r="U57" i="7"/>
  <c r="W57" i="7"/>
  <c r="Y57" i="7"/>
  <c r="AA57" i="7"/>
  <c r="D58" i="7"/>
  <c r="F58" i="7"/>
  <c r="H58" i="7"/>
  <c r="L58" i="7"/>
  <c r="P58" i="7"/>
  <c r="T58" i="7"/>
  <c r="X58" i="7"/>
  <c r="AB58" i="7"/>
  <c r="G59" i="7"/>
  <c r="K59" i="7"/>
  <c r="O59" i="7"/>
  <c r="S59" i="7"/>
  <c r="W59" i="7"/>
  <c r="AA59" i="7"/>
  <c r="F60" i="7"/>
  <c r="J60" i="7"/>
  <c r="N60" i="7"/>
  <c r="R60" i="7"/>
  <c r="V60" i="7"/>
  <c r="Z60" i="7"/>
  <c r="E61" i="7"/>
  <c r="I61" i="7"/>
  <c r="M61" i="7"/>
  <c r="Q61" i="7"/>
  <c r="U61" i="7"/>
  <c r="Y61" i="7"/>
  <c r="J58" i="7"/>
  <c r="N58" i="7"/>
  <c r="R58" i="7"/>
  <c r="V58" i="7"/>
  <c r="Z58" i="7"/>
  <c r="E59" i="7"/>
  <c r="I59" i="7"/>
  <c r="M59" i="7"/>
  <c r="Q59" i="7"/>
  <c r="U59" i="7"/>
  <c r="Y59" i="7"/>
  <c r="D60" i="7"/>
  <c r="H60" i="7"/>
  <c r="L60" i="7"/>
  <c r="P60" i="7"/>
  <c r="T60" i="7"/>
  <c r="X60" i="7"/>
  <c r="AB60" i="7"/>
  <c r="G61" i="7"/>
  <c r="K61" i="7"/>
  <c r="O61" i="7"/>
  <c r="S61" i="7"/>
  <c r="W61" i="7"/>
  <c r="AA61" i="7"/>
  <c r="D15" i="3" a="1"/>
  <c r="D16" i="3" s="1"/>
  <c r="D6" i="9" l="1"/>
  <c r="B29" i="9"/>
  <c r="D29" i="9" s="1"/>
  <c r="B25" i="9"/>
  <c r="D25" i="9" s="1"/>
  <c r="B21" i="9"/>
  <c r="D21" i="9" s="1"/>
  <c r="B17" i="9"/>
  <c r="D17" i="9" s="1"/>
  <c r="B13" i="9"/>
  <c r="D13" i="9" s="1"/>
  <c r="B9" i="9"/>
  <c r="D9" i="9" s="1"/>
  <c r="B30" i="9"/>
  <c r="D30" i="9" s="1"/>
  <c r="B26" i="9"/>
  <c r="D26" i="9" s="1"/>
  <c r="B22" i="9"/>
  <c r="D22" i="9" s="1"/>
  <c r="B18" i="9"/>
  <c r="D18" i="9" s="1"/>
  <c r="B14" i="9"/>
  <c r="D14" i="9" s="1"/>
  <c r="B10" i="9"/>
  <c r="D10" i="9" s="1"/>
  <c r="F47" i="7"/>
  <c r="AA46" i="7"/>
  <c r="W46" i="7"/>
  <c r="S46" i="7"/>
  <c r="O46" i="7"/>
  <c r="K46" i="7"/>
  <c r="G46" i="7"/>
  <c r="AB45" i="7"/>
  <c r="X45" i="7"/>
  <c r="T45" i="7"/>
  <c r="P45" i="7"/>
  <c r="L45" i="7"/>
  <c r="H45" i="7"/>
  <c r="D45" i="7"/>
  <c r="Y44" i="7"/>
  <c r="U44" i="7"/>
  <c r="Q44" i="7"/>
  <c r="M44" i="7"/>
  <c r="I44" i="7"/>
  <c r="E44" i="7"/>
  <c r="Z43" i="7"/>
  <c r="V43" i="7"/>
  <c r="N43" i="7"/>
  <c r="F43" i="7"/>
  <c r="W42" i="7"/>
  <c r="O42" i="7"/>
  <c r="G42" i="7"/>
  <c r="X41" i="7"/>
  <c r="P41" i="7"/>
  <c r="H41" i="7"/>
  <c r="Y40" i="7"/>
  <c r="Q40" i="7"/>
  <c r="I40" i="7"/>
  <c r="Z39" i="7"/>
  <c r="R39" i="7"/>
  <c r="J39" i="7"/>
  <c r="AA38" i="7"/>
  <c r="S38" i="7"/>
  <c r="K38" i="7"/>
  <c r="AB37" i="7"/>
  <c r="T37" i="7"/>
  <c r="L37" i="7"/>
  <c r="D37" i="7"/>
  <c r="S43" i="7"/>
  <c r="O43" i="7"/>
  <c r="K43" i="7"/>
  <c r="G43" i="7"/>
  <c r="AB42" i="7"/>
  <c r="X42" i="7"/>
  <c r="T42" i="7"/>
  <c r="P42" i="7"/>
  <c r="L42" i="7"/>
  <c r="H42" i="7"/>
  <c r="D42" i="7"/>
  <c r="Y41" i="7"/>
  <c r="U41" i="7"/>
  <c r="Q41" i="7"/>
  <c r="M41" i="7"/>
  <c r="I41" i="7"/>
  <c r="E41" i="7"/>
  <c r="Z40" i="7"/>
  <c r="V40" i="7"/>
  <c r="R40" i="7"/>
  <c r="N40" i="7"/>
  <c r="J40" i="7"/>
  <c r="F40" i="7"/>
  <c r="AA39" i="7"/>
  <c r="W39" i="7"/>
  <c r="S39" i="7"/>
  <c r="O39" i="7"/>
  <c r="K39" i="7"/>
  <c r="G39" i="7"/>
  <c r="AB38" i="7"/>
  <c r="X38" i="7"/>
  <c r="T38" i="7"/>
  <c r="P38" i="7"/>
  <c r="L38" i="7"/>
  <c r="H38" i="7"/>
  <c r="D38" i="7"/>
  <c r="Y37" i="7"/>
  <c r="U37" i="7"/>
  <c r="Q37" i="7"/>
  <c r="M37" i="7"/>
  <c r="I37" i="7"/>
  <c r="F17" i="3"/>
  <c r="E16" i="3"/>
  <c r="D15" i="3"/>
  <c r="F16" i="3"/>
  <c r="E15" i="3"/>
  <c r="D17" i="3"/>
  <c r="F15" i="3"/>
  <c r="E17" i="3"/>
  <c r="C6" i="9" l="1" a="1"/>
  <c r="F26" i="3" a="1"/>
  <c r="F28" i="3" s="1"/>
  <c r="C6" i="9" l="1"/>
  <c r="C8" i="9"/>
  <c r="C10" i="9"/>
  <c r="C12" i="9"/>
  <c r="C14" i="9"/>
  <c r="C16" i="9"/>
  <c r="C18" i="9"/>
  <c r="C20" i="9"/>
  <c r="C22" i="9"/>
  <c r="C24" i="9"/>
  <c r="C26" i="9"/>
  <c r="C28" i="9"/>
  <c r="C30" i="9"/>
  <c r="C7" i="9"/>
  <c r="C9" i="9"/>
  <c r="C11" i="9"/>
  <c r="C13" i="9"/>
  <c r="C15" i="9"/>
  <c r="C17" i="9"/>
  <c r="C19" i="9"/>
  <c r="C21" i="9"/>
  <c r="C23" i="9"/>
  <c r="C25" i="9"/>
  <c r="C27" i="9"/>
  <c r="C29" i="9"/>
  <c r="F26" i="3"/>
  <c r="F27" i="3"/>
</calcChain>
</file>

<file path=xl/sharedStrings.xml><?xml version="1.0" encoding="utf-8"?>
<sst xmlns="http://schemas.openxmlformats.org/spreadsheetml/2006/main" count="61" uniqueCount="44">
  <si>
    <t>Delivery Time, y (min)</t>
  </si>
  <si>
    <t>Distance, x2 (ft)</t>
  </si>
  <si>
    <t>Number of Cases, x1</t>
  </si>
  <si>
    <t>=</t>
  </si>
  <si>
    <t>β'X'y</t>
  </si>
  <si>
    <t>X'X</t>
  </si>
  <si>
    <t>(X'X)^-1</t>
  </si>
  <si>
    <t>1-vector</t>
  </si>
  <si>
    <t>Estimation of β</t>
  </si>
  <si>
    <t>X'Y</t>
  </si>
  <si>
    <t>β0</t>
  </si>
  <si>
    <t>β1</t>
  </si>
  <si>
    <t>β2</t>
  </si>
  <si>
    <t>β^</t>
  </si>
  <si>
    <t>β^_T</t>
  </si>
  <si>
    <t>Estimation of σ2</t>
  </si>
  <si>
    <t>Y'Y</t>
  </si>
  <si>
    <t>SSRes</t>
  </si>
  <si>
    <t>n</t>
  </si>
  <si>
    <t>P</t>
  </si>
  <si>
    <t>σ2</t>
  </si>
  <si>
    <t>MLR equation : Y^ = 2.34123 + 1.61591(x1) + 0.01438(x2)</t>
  </si>
  <si>
    <t>HAT MATRIX</t>
  </si>
  <si>
    <t>HAT MATRIX, H = X(X'X)^(-1)X'</t>
  </si>
  <si>
    <t>X(X'X)^(-1)</t>
  </si>
  <si>
    <t xml:space="preserve">H = X(X'X)^(-1)X' </t>
  </si>
  <si>
    <t>Residuals(ei)</t>
  </si>
  <si>
    <t xml:space="preserve"> Y^</t>
  </si>
  <si>
    <t>Standardized Residual</t>
  </si>
  <si>
    <t>Msres =</t>
  </si>
  <si>
    <t>Studentized Residuals</t>
  </si>
  <si>
    <t>PRESS residuals</t>
  </si>
  <si>
    <t>β^ = (X'X)^(-1)X'y</t>
  </si>
  <si>
    <t>SSres = y'y  - β^'X'y</t>
  </si>
  <si>
    <t>Msres = Ssres/n-p</t>
  </si>
  <si>
    <t>hii</t>
  </si>
  <si>
    <t>Si^2</t>
  </si>
  <si>
    <t>e^2/(1-hii)</t>
  </si>
  <si>
    <t>(n-p)Msres</t>
  </si>
  <si>
    <t>R-Student(ti)</t>
  </si>
  <si>
    <t>SORT</t>
  </si>
  <si>
    <t>i</t>
  </si>
  <si>
    <t>pi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</si>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</sst>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/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/>
    <xf numFmtId="0" fontId="10" fillId="0" borderId="0" xfId="0" applyFont="1" applyBorder="1" applyAlignment="1"/>
    <xf numFmtId="0" fontId="3" fillId="0" borderId="4" xfId="0" applyFont="1" applyBorder="1"/>
    <xf numFmtId="0" fontId="0" fillId="0" borderId="14" xfId="0" applyBorder="1" applyAlignment="1">
      <alignment horizontal="center"/>
    </xf>
    <xf numFmtId="0" fontId="0" fillId="0" borderId="0" xfId="0" applyAlignment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/>
    <xf numFmtId="0" fontId="3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D!$F$3:$F$27</c:f>
              <c:numCache>
                <c:formatCode>General</c:formatCode>
                <c:ptCount val="25"/>
                <c:pt idx="0">
                  <c:v>-1.944778530394514</c:v>
                </c:pt>
                <c:pt idx="1">
                  <c:v>-1.6534437616058855</c:v>
                </c:pt>
                <c:pt idx="2">
                  <c:v>-1.5046161184952433</c:v>
                </c:pt>
                <c:pt idx="3">
                  <c:v>-1.4535466378237143</c:v>
                </c:pt>
                <c:pt idx="4">
                  <c:v>-1.446594149470646</c:v>
                </c:pt>
                <c:pt idx="5">
                  <c:v>-0.85322288054461026</c:v>
                </c:pt>
                <c:pt idx="6">
                  <c:v>-0.21302723665925949</c:v>
                </c:pt>
                <c:pt idx="7">
                  <c:v>-0.18481388505239157</c:v>
                </c:pt>
                <c:pt idx="8">
                  <c:v>-0.13551648514005743</c:v>
                </c:pt>
                <c:pt idx="9">
                  <c:v>-8.6786061359947736E-2</c:v>
                </c:pt>
                <c:pt idx="10">
                  <c:v>-6.4513105471267748E-2</c:v>
                </c:pt>
                <c:pt idx="11">
                  <c:v>-1.5376193984014292E-2</c:v>
                </c:pt>
                <c:pt idx="12">
                  <c:v>0.13195578457627952</c:v>
                </c:pt>
                <c:pt idx="13">
                  <c:v>0.20113381275369366</c:v>
                </c:pt>
                <c:pt idx="14">
                  <c:v>0.25881177942438582</c:v>
                </c:pt>
                <c:pt idx="15">
                  <c:v>0.31143636441569983</c:v>
                </c:pt>
                <c:pt idx="16">
                  <c:v>0.32679401851564566</c:v>
                </c:pt>
                <c:pt idx="17">
                  <c:v>0.34963244577770453</c:v>
                </c:pt>
                <c:pt idx="18">
                  <c:v>0.35144319592652828</c:v>
                </c:pt>
                <c:pt idx="19">
                  <c:v>0.55710206464744783</c:v>
                </c:pt>
                <c:pt idx="20">
                  <c:v>0.69397211036911099</c:v>
                </c:pt>
                <c:pt idx="21">
                  <c:v>0.78851122449753019</c:v>
                </c:pt>
                <c:pt idx="22">
                  <c:v>1.0933098692031837</c:v>
                </c:pt>
                <c:pt idx="23">
                  <c:v>1.5986944162359236</c:v>
                </c:pt>
                <c:pt idx="24">
                  <c:v>4.1371906102464324</c:v>
                </c:pt>
              </c:numCache>
            </c:numRef>
          </c:xVal>
          <c:yVal>
            <c:numRef>
              <c:f>D!$H$3:$H$27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2C-4BA0-AC69-F43451F5B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78512"/>
        <c:axId val="356017360"/>
      </c:scatterChart>
      <c:valAx>
        <c:axId val="35647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17360"/>
        <c:crosses val="autoZero"/>
        <c:crossBetween val="midCat"/>
      </c:valAx>
      <c:valAx>
        <c:axId val="3560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7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D!$H$2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D!$F$3:$F$27</c:f>
              <c:numCache>
                <c:formatCode>General</c:formatCode>
                <c:ptCount val="25"/>
                <c:pt idx="0">
                  <c:v>-1.944778530394514</c:v>
                </c:pt>
                <c:pt idx="1">
                  <c:v>-1.6534437616058855</c:v>
                </c:pt>
                <c:pt idx="2">
                  <c:v>-1.5046161184952433</c:v>
                </c:pt>
                <c:pt idx="3">
                  <c:v>-1.4535466378237143</c:v>
                </c:pt>
                <c:pt idx="4">
                  <c:v>-1.446594149470646</c:v>
                </c:pt>
                <c:pt idx="5">
                  <c:v>-0.85322288054461026</c:v>
                </c:pt>
                <c:pt idx="6">
                  <c:v>-0.21302723665925949</c:v>
                </c:pt>
                <c:pt idx="7">
                  <c:v>-0.18481388505239157</c:v>
                </c:pt>
                <c:pt idx="8">
                  <c:v>-0.13551648514005743</c:v>
                </c:pt>
                <c:pt idx="9">
                  <c:v>-8.6786061359947736E-2</c:v>
                </c:pt>
                <c:pt idx="10">
                  <c:v>-6.4513105471267748E-2</c:v>
                </c:pt>
                <c:pt idx="11">
                  <c:v>-1.5376193984014292E-2</c:v>
                </c:pt>
                <c:pt idx="12">
                  <c:v>0.13195578457627952</c:v>
                </c:pt>
                <c:pt idx="13">
                  <c:v>0.20113381275369366</c:v>
                </c:pt>
                <c:pt idx="14">
                  <c:v>0.25881177942438582</c:v>
                </c:pt>
                <c:pt idx="15">
                  <c:v>0.31143636441569983</c:v>
                </c:pt>
                <c:pt idx="16">
                  <c:v>0.32679401851564566</c:v>
                </c:pt>
                <c:pt idx="17">
                  <c:v>0.34963244577770453</c:v>
                </c:pt>
                <c:pt idx="18">
                  <c:v>0.35144319592652828</c:v>
                </c:pt>
                <c:pt idx="19">
                  <c:v>0.55710206464744783</c:v>
                </c:pt>
                <c:pt idx="20">
                  <c:v>0.69397211036911099</c:v>
                </c:pt>
                <c:pt idx="21">
                  <c:v>0.78851122449753019</c:v>
                </c:pt>
                <c:pt idx="22">
                  <c:v>1.0933098692031837</c:v>
                </c:pt>
                <c:pt idx="23">
                  <c:v>1.5986944162359236</c:v>
                </c:pt>
                <c:pt idx="24">
                  <c:v>4.1371906102464324</c:v>
                </c:pt>
              </c:numCache>
            </c:numRef>
          </c:xVal>
          <c:yVal>
            <c:numRef>
              <c:f>D!$H$3:$H$27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82-4ABD-B6B3-F36014D5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818399"/>
        <c:axId val="1685817567"/>
      </c:scatterChart>
      <c:valAx>
        <c:axId val="168581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817567"/>
        <c:crosses val="autoZero"/>
        <c:crossBetween val="midCat"/>
      </c:valAx>
      <c:valAx>
        <c:axId val="168581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81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376615</xdr:colOff>
      <xdr:row>4</xdr:row>
      <xdr:rowOff>75421</xdr:rowOff>
    </xdr:from>
    <xdr:to>
      <xdr:col>16</xdr:col>
      <xdr:colOff>111084</xdr:colOff>
      <xdr:row>18</xdr:row>
      <xdr:rowOff>151621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425823</xdr:colOff>
      <xdr:row>19</xdr:row>
      <xdr:rowOff>163607</xdr:rowOff>
    </xdr:from>
    <xdr:to>
      <xdr:col>16</xdr:col>
      <xdr:colOff>156882</xdr:colOff>
      <xdr:row>34</xdr:row>
      <xdr:rowOff>49307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"/>
  <sheetViews>
    <sheetView workbookViewId="0">
      <selection activeCell="H16" sqref="H16"/>
    </sheetView>
  </sheetViews>
  <sheetFormatPr defaultRowHeight="15" x14ac:dyDescent="0.25"/>
  <cols>
    <col min="1" max="1" width="25.140625" customWidth="1"/>
  </cols>
  <sheetData>
    <row r="2" spans="1:26" x14ac:dyDescent="0.25">
      <c r="A2" s="1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</row>
    <row r="3" spans="1:26" x14ac:dyDescent="0.25">
      <c r="A3" s="1" t="s">
        <v>2</v>
      </c>
      <c r="B3" s="1">
        <v>7</v>
      </c>
      <c r="C3" s="1">
        <v>3</v>
      </c>
      <c r="D3" s="1">
        <v>3</v>
      </c>
      <c r="E3" s="1">
        <v>4</v>
      </c>
      <c r="F3" s="1">
        <v>6</v>
      </c>
      <c r="G3" s="1">
        <v>7</v>
      </c>
      <c r="H3" s="1">
        <v>2</v>
      </c>
      <c r="I3" s="1">
        <v>7</v>
      </c>
      <c r="J3" s="1">
        <v>30</v>
      </c>
      <c r="K3" s="1">
        <v>5</v>
      </c>
      <c r="L3" s="1">
        <v>16</v>
      </c>
      <c r="M3" s="1">
        <v>10</v>
      </c>
      <c r="N3" s="1">
        <v>4</v>
      </c>
      <c r="O3" s="1">
        <v>6</v>
      </c>
      <c r="P3" s="1">
        <v>9</v>
      </c>
      <c r="Q3" s="1">
        <v>10</v>
      </c>
      <c r="R3" s="1">
        <v>6</v>
      </c>
      <c r="S3" s="1">
        <v>7</v>
      </c>
      <c r="T3" s="1">
        <v>3</v>
      </c>
      <c r="U3" s="1">
        <v>17</v>
      </c>
      <c r="V3" s="1">
        <v>10</v>
      </c>
      <c r="W3" s="1">
        <v>26</v>
      </c>
      <c r="X3" s="1">
        <v>9</v>
      </c>
      <c r="Y3" s="1">
        <v>8</v>
      </c>
      <c r="Z3" s="1">
        <v>4</v>
      </c>
    </row>
    <row r="4" spans="1:26" x14ac:dyDescent="0.25">
      <c r="A4" s="1" t="s">
        <v>1</v>
      </c>
      <c r="B4" s="1">
        <v>560</v>
      </c>
      <c r="C4" s="1">
        <v>220</v>
      </c>
      <c r="D4" s="1">
        <v>340</v>
      </c>
      <c r="E4" s="1">
        <v>80</v>
      </c>
      <c r="F4" s="1">
        <v>150</v>
      </c>
      <c r="G4" s="1">
        <v>330</v>
      </c>
      <c r="H4" s="1">
        <v>110</v>
      </c>
      <c r="I4" s="1">
        <v>210</v>
      </c>
      <c r="J4" s="1">
        <v>1460</v>
      </c>
      <c r="K4" s="1">
        <v>605</v>
      </c>
      <c r="L4" s="1">
        <v>688</v>
      </c>
      <c r="M4" s="1">
        <v>215</v>
      </c>
      <c r="N4" s="1">
        <v>255</v>
      </c>
      <c r="O4" s="1">
        <v>462</v>
      </c>
      <c r="P4" s="1">
        <v>448</v>
      </c>
      <c r="Q4" s="1">
        <v>776</v>
      </c>
      <c r="R4" s="1">
        <v>200</v>
      </c>
      <c r="S4" s="1">
        <v>132</v>
      </c>
      <c r="T4" s="1">
        <v>36</v>
      </c>
      <c r="U4" s="1">
        <v>770</v>
      </c>
      <c r="V4" s="1">
        <v>140</v>
      </c>
      <c r="W4" s="1">
        <v>810</v>
      </c>
      <c r="X4" s="1">
        <v>450</v>
      </c>
      <c r="Y4" s="1">
        <v>635</v>
      </c>
      <c r="Z4" s="1">
        <v>150</v>
      </c>
    </row>
    <row r="5" spans="1:26" x14ac:dyDescent="0.25">
      <c r="A5" s="1" t="s">
        <v>0</v>
      </c>
      <c r="B5" s="1">
        <v>16.68</v>
      </c>
      <c r="C5" s="1">
        <v>11.5</v>
      </c>
      <c r="D5" s="1">
        <v>12.03</v>
      </c>
      <c r="E5" s="1">
        <v>14.88</v>
      </c>
      <c r="F5" s="1">
        <v>13.75</v>
      </c>
      <c r="G5" s="1">
        <v>18.11</v>
      </c>
      <c r="H5" s="1">
        <v>8</v>
      </c>
      <c r="I5" s="1">
        <v>17.829999999999998</v>
      </c>
      <c r="J5" s="1">
        <v>79.239999999999995</v>
      </c>
      <c r="K5" s="1">
        <v>21.5</v>
      </c>
      <c r="L5" s="1">
        <v>40.33</v>
      </c>
      <c r="M5" s="1">
        <v>21</v>
      </c>
      <c r="N5" s="1">
        <v>13.5</v>
      </c>
      <c r="O5" s="1">
        <v>19.75</v>
      </c>
      <c r="P5" s="1">
        <v>24</v>
      </c>
      <c r="Q5" s="1">
        <v>29</v>
      </c>
      <c r="R5" s="1">
        <v>15.35</v>
      </c>
      <c r="S5" s="1">
        <v>19</v>
      </c>
      <c r="T5" s="1">
        <v>9.5</v>
      </c>
      <c r="U5" s="1">
        <v>35.1</v>
      </c>
      <c r="V5" s="1">
        <v>17.899999999999999</v>
      </c>
      <c r="W5" s="1">
        <v>52.32</v>
      </c>
      <c r="X5" s="1">
        <v>18.75</v>
      </c>
      <c r="Y5" s="1">
        <v>19.829999999999998</v>
      </c>
      <c r="Z5" s="1">
        <v>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37" sqref="B37"/>
    </sheetView>
  </sheetViews>
  <sheetFormatPr defaultRowHeight="15" x14ac:dyDescent="0.25"/>
  <cols>
    <col min="1" max="1" width="20.42578125" style="1" customWidth="1"/>
    <col min="2" max="2" width="18.28515625" style="1" customWidth="1"/>
    <col min="3" max="3" width="16.140625" style="1" customWidth="1"/>
    <col min="4" max="4" width="21.140625" style="1" customWidth="1"/>
    <col min="5" max="5" width="23.140625" customWidth="1"/>
    <col min="7" max="7" width="18.7109375" customWidth="1"/>
  </cols>
  <sheetData>
    <row r="1" spans="1:8" x14ac:dyDescent="0.25">
      <c r="A1" s="1" t="s">
        <v>7</v>
      </c>
      <c r="B1" s="1" t="s">
        <v>2</v>
      </c>
      <c r="C1" s="1" t="s">
        <v>1</v>
      </c>
      <c r="D1" s="1" t="s">
        <v>0</v>
      </c>
    </row>
    <row r="2" spans="1:8" x14ac:dyDescent="0.25">
      <c r="A2" s="1">
        <v>1</v>
      </c>
      <c r="B2" s="1">
        <v>7</v>
      </c>
      <c r="C2" s="1">
        <v>560</v>
      </c>
      <c r="D2" s="1">
        <v>16.68</v>
      </c>
    </row>
    <row r="3" spans="1:8" x14ac:dyDescent="0.25">
      <c r="A3" s="1">
        <v>1</v>
      </c>
      <c r="B3" s="1">
        <v>3</v>
      </c>
      <c r="C3" s="1">
        <v>220</v>
      </c>
      <c r="D3" s="1">
        <v>11.5</v>
      </c>
      <c r="G3" s="4"/>
      <c r="H3" s="4"/>
    </row>
    <row r="4" spans="1:8" x14ac:dyDescent="0.25">
      <c r="A4" s="1">
        <v>1</v>
      </c>
      <c r="B4" s="1">
        <v>3</v>
      </c>
      <c r="C4" s="1">
        <v>340</v>
      </c>
      <c r="D4" s="1">
        <v>12.03</v>
      </c>
      <c r="G4" s="4"/>
      <c r="H4" s="4"/>
    </row>
    <row r="5" spans="1:8" x14ac:dyDescent="0.25">
      <c r="A5" s="1">
        <v>1</v>
      </c>
      <c r="B5" s="1">
        <v>4</v>
      </c>
      <c r="C5" s="1">
        <v>80</v>
      </c>
      <c r="D5" s="1">
        <v>14.88</v>
      </c>
      <c r="G5" s="4"/>
      <c r="H5" s="4"/>
    </row>
    <row r="6" spans="1:8" x14ac:dyDescent="0.25">
      <c r="A6" s="1">
        <v>1</v>
      </c>
      <c r="B6" s="1">
        <v>6</v>
      </c>
      <c r="C6" s="1">
        <v>150</v>
      </c>
      <c r="D6" s="1">
        <v>13.75</v>
      </c>
      <c r="E6" s="4"/>
      <c r="F6" s="6"/>
      <c r="G6" s="7"/>
      <c r="H6" s="4"/>
    </row>
    <row r="7" spans="1:8" x14ac:dyDescent="0.25">
      <c r="A7" s="1">
        <v>1</v>
      </c>
      <c r="B7" s="1">
        <v>7</v>
      </c>
      <c r="C7" s="1">
        <v>330</v>
      </c>
      <c r="D7" s="1">
        <v>18.11</v>
      </c>
      <c r="E7" s="4"/>
      <c r="F7" s="6"/>
      <c r="G7" s="7"/>
      <c r="H7" s="4"/>
    </row>
    <row r="8" spans="1:8" x14ac:dyDescent="0.25">
      <c r="A8" s="1">
        <v>1</v>
      </c>
      <c r="B8" s="1">
        <v>2</v>
      </c>
      <c r="C8" s="1">
        <v>110</v>
      </c>
      <c r="D8" s="1">
        <v>8</v>
      </c>
      <c r="E8" s="4"/>
      <c r="F8" s="4"/>
      <c r="G8" s="4"/>
      <c r="H8" s="4"/>
    </row>
    <row r="9" spans="1:8" x14ac:dyDescent="0.25">
      <c r="A9" s="1">
        <v>1</v>
      </c>
      <c r="B9" s="1">
        <v>7</v>
      </c>
      <c r="C9" s="1">
        <v>210</v>
      </c>
      <c r="D9" s="1">
        <v>17.829999999999998</v>
      </c>
      <c r="E9" s="4"/>
      <c r="F9" s="6"/>
      <c r="G9" s="7"/>
      <c r="H9" s="4"/>
    </row>
    <row r="10" spans="1:8" x14ac:dyDescent="0.25">
      <c r="A10" s="1">
        <v>1</v>
      </c>
      <c r="B10" s="1">
        <v>30</v>
      </c>
      <c r="C10" s="1">
        <v>1460</v>
      </c>
      <c r="D10" s="1">
        <v>79.239999999999995</v>
      </c>
      <c r="E10" s="4"/>
      <c r="F10" s="7"/>
      <c r="G10" s="7"/>
      <c r="H10" s="4"/>
    </row>
    <row r="11" spans="1:8" x14ac:dyDescent="0.25">
      <c r="A11" s="1">
        <v>1</v>
      </c>
      <c r="B11" s="1">
        <v>5</v>
      </c>
      <c r="C11" s="1">
        <v>605</v>
      </c>
      <c r="D11" s="1">
        <v>21.5</v>
      </c>
      <c r="E11" s="4"/>
      <c r="F11" s="4"/>
      <c r="G11" s="4"/>
      <c r="H11" s="4"/>
    </row>
    <row r="12" spans="1:8" x14ac:dyDescent="0.25">
      <c r="A12" s="1">
        <v>1</v>
      </c>
      <c r="B12" s="1">
        <v>16</v>
      </c>
      <c r="C12" s="1">
        <v>688</v>
      </c>
      <c r="D12" s="1">
        <v>40.33</v>
      </c>
      <c r="E12" s="5"/>
      <c r="F12" s="4"/>
      <c r="G12" s="4"/>
      <c r="H12" s="4"/>
    </row>
    <row r="13" spans="1:8" x14ac:dyDescent="0.25">
      <c r="A13" s="1">
        <v>1</v>
      </c>
      <c r="B13" s="1">
        <v>10</v>
      </c>
      <c r="C13" s="1">
        <v>215</v>
      </c>
      <c r="D13" s="1">
        <v>21</v>
      </c>
      <c r="E13" s="2"/>
      <c r="F13" s="4"/>
      <c r="G13" s="4"/>
      <c r="H13" s="4"/>
    </row>
    <row r="14" spans="1:8" x14ac:dyDescent="0.25">
      <c r="A14" s="1">
        <v>1</v>
      </c>
      <c r="B14" s="1">
        <v>4</v>
      </c>
      <c r="C14" s="1">
        <v>255</v>
      </c>
      <c r="D14" s="1">
        <v>13.5</v>
      </c>
      <c r="E14" s="2"/>
      <c r="F14" s="4"/>
      <c r="G14" s="4"/>
      <c r="H14" s="4"/>
    </row>
    <row r="15" spans="1:8" x14ac:dyDescent="0.25">
      <c r="A15" s="1">
        <v>1</v>
      </c>
      <c r="B15" s="1">
        <v>6</v>
      </c>
      <c r="C15" s="1">
        <v>462</v>
      </c>
      <c r="D15" s="1">
        <v>19.75</v>
      </c>
      <c r="E15" s="2"/>
      <c r="F15" s="4"/>
      <c r="G15" s="4"/>
      <c r="H15" s="4"/>
    </row>
    <row r="16" spans="1:8" x14ac:dyDescent="0.25">
      <c r="A16" s="1">
        <v>1</v>
      </c>
      <c r="B16" s="1">
        <v>9</v>
      </c>
      <c r="C16" s="1">
        <v>448</v>
      </c>
      <c r="D16" s="1">
        <v>24</v>
      </c>
      <c r="E16" s="4"/>
      <c r="F16" s="4"/>
      <c r="G16" s="4"/>
      <c r="H16" s="4"/>
    </row>
    <row r="17" spans="1:8" x14ac:dyDescent="0.25">
      <c r="A17" s="1">
        <v>1</v>
      </c>
      <c r="B17" s="1">
        <v>10</v>
      </c>
      <c r="C17" s="1">
        <v>776</v>
      </c>
      <c r="D17" s="1">
        <v>29</v>
      </c>
      <c r="E17" s="5"/>
      <c r="F17" s="5"/>
      <c r="G17" s="5"/>
      <c r="H17" s="5"/>
    </row>
    <row r="18" spans="1:8" x14ac:dyDescent="0.25">
      <c r="A18" s="1">
        <v>1</v>
      </c>
      <c r="B18" s="1">
        <v>6</v>
      </c>
      <c r="C18" s="1">
        <v>200</v>
      </c>
      <c r="D18" s="1">
        <v>15.35</v>
      </c>
      <c r="E18" s="2"/>
      <c r="F18" s="2"/>
      <c r="G18" s="2"/>
      <c r="H18" s="2"/>
    </row>
    <row r="19" spans="1:8" x14ac:dyDescent="0.25">
      <c r="A19" s="1">
        <v>1</v>
      </c>
      <c r="B19" s="1">
        <v>7</v>
      </c>
      <c r="C19" s="1">
        <v>132</v>
      </c>
      <c r="D19" s="1">
        <v>19</v>
      </c>
      <c r="E19" s="2"/>
      <c r="F19" s="2"/>
      <c r="G19" s="2"/>
      <c r="H19" s="2"/>
    </row>
    <row r="20" spans="1:8" x14ac:dyDescent="0.25">
      <c r="A20" s="1">
        <v>1</v>
      </c>
      <c r="B20" s="1">
        <v>3</v>
      </c>
      <c r="C20" s="1">
        <v>36</v>
      </c>
      <c r="D20" s="1">
        <v>9.5</v>
      </c>
      <c r="E20" s="2"/>
      <c r="F20" s="2"/>
      <c r="G20" s="2"/>
      <c r="H20" s="2"/>
    </row>
    <row r="21" spans="1:8" x14ac:dyDescent="0.25">
      <c r="A21" s="1">
        <v>1</v>
      </c>
      <c r="B21" s="1">
        <v>17</v>
      </c>
      <c r="C21" s="1">
        <v>770</v>
      </c>
      <c r="D21" s="1">
        <v>35.1</v>
      </c>
      <c r="E21" s="4"/>
      <c r="F21" s="4"/>
      <c r="G21" s="4"/>
      <c r="H21" s="4"/>
    </row>
    <row r="22" spans="1:8" x14ac:dyDescent="0.25">
      <c r="A22" s="1">
        <v>1</v>
      </c>
      <c r="B22" s="1">
        <v>10</v>
      </c>
      <c r="C22" s="1">
        <v>140</v>
      </c>
      <c r="D22" s="1">
        <v>17.899999999999999</v>
      </c>
      <c r="E22" s="4"/>
      <c r="F22" s="4"/>
      <c r="G22" s="4"/>
      <c r="H22" s="4"/>
    </row>
    <row r="23" spans="1:8" x14ac:dyDescent="0.25">
      <c r="A23" s="1">
        <v>1</v>
      </c>
      <c r="B23" s="1">
        <v>26</v>
      </c>
      <c r="C23" s="1">
        <v>810</v>
      </c>
      <c r="D23" s="1">
        <v>52.32</v>
      </c>
      <c r="E23" s="4"/>
      <c r="F23" s="4"/>
      <c r="G23" s="4"/>
      <c r="H23" s="4"/>
    </row>
    <row r="24" spans="1:8" x14ac:dyDescent="0.25">
      <c r="A24" s="1">
        <v>1</v>
      </c>
      <c r="B24" s="1">
        <v>9</v>
      </c>
      <c r="C24" s="1">
        <v>450</v>
      </c>
      <c r="D24" s="1">
        <v>18.75</v>
      </c>
      <c r="E24" s="4"/>
      <c r="F24" s="4"/>
      <c r="G24" s="4"/>
      <c r="H24" s="4"/>
    </row>
    <row r="25" spans="1:8" x14ac:dyDescent="0.25">
      <c r="A25" s="1">
        <v>1</v>
      </c>
      <c r="B25" s="1">
        <v>8</v>
      </c>
      <c r="C25" s="1">
        <v>635</v>
      </c>
      <c r="D25" s="1">
        <v>19.829999999999998</v>
      </c>
      <c r="E25" s="4"/>
      <c r="F25" s="4"/>
      <c r="G25" s="4"/>
      <c r="H25" s="4"/>
    </row>
    <row r="26" spans="1:8" x14ac:dyDescent="0.25">
      <c r="A26" s="1">
        <v>1</v>
      </c>
      <c r="B26" s="1">
        <v>4</v>
      </c>
      <c r="C26" s="1">
        <v>150</v>
      </c>
      <c r="D26" s="1">
        <v>10.75</v>
      </c>
      <c r="E26" s="5"/>
      <c r="F26" s="5"/>
      <c r="G26" s="4"/>
      <c r="H26" s="4"/>
    </row>
    <row r="27" spans="1:8" x14ac:dyDescent="0.25">
      <c r="E27" s="2"/>
      <c r="F27" s="2"/>
      <c r="G27" s="4"/>
      <c r="H27" s="4"/>
    </row>
    <row r="28" spans="1:8" x14ac:dyDescent="0.25">
      <c r="E28" s="2"/>
      <c r="F28" s="2"/>
      <c r="G28" s="4"/>
      <c r="H28" s="4"/>
    </row>
    <row r="29" spans="1:8" x14ac:dyDescent="0.25">
      <c r="E29" s="2"/>
      <c r="F29" s="2"/>
    </row>
    <row r="30" spans="1:8" x14ac:dyDescent="0.25">
      <c r="E30" s="2"/>
      <c r="F30" s="2"/>
    </row>
    <row r="31" spans="1:8" x14ac:dyDescent="0.25">
      <c r="E31" s="2"/>
      <c r="F31" s="2"/>
    </row>
    <row r="32" spans="1:8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ht="15.75" thickBot="1" x14ac:dyDescent="0.3">
      <c r="E49" s="3"/>
      <c r="F49" s="3"/>
    </row>
  </sheetData>
  <sortState ref="F27:F51">
    <sortCondition ref="F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I30" sqref="I30"/>
    </sheetView>
  </sheetViews>
  <sheetFormatPr defaultRowHeight="15" x14ac:dyDescent="0.25"/>
  <cols>
    <col min="1" max="1" width="16.7109375" customWidth="1"/>
    <col min="2" max="2" width="10.42578125" customWidth="1"/>
    <col min="3" max="3" width="10.85546875" customWidth="1"/>
    <col min="4" max="4" width="12.42578125" customWidth="1"/>
    <col min="5" max="6" width="12.7109375" style="1" bestFit="1" customWidth="1"/>
    <col min="7" max="7" width="14.85546875" style="1" customWidth="1"/>
    <col min="8" max="8" width="12.85546875" style="1" customWidth="1"/>
  </cols>
  <sheetData>
    <row r="1" spans="2:16" x14ac:dyDescent="0.25">
      <c r="B1" s="1"/>
      <c r="C1" s="1"/>
      <c r="D1" s="1"/>
    </row>
    <row r="2" spans="2:16" ht="15" customHeight="1" x14ac:dyDescent="0.25">
      <c r="B2" s="34" t="s">
        <v>8</v>
      </c>
      <c r="C2" s="34"/>
      <c r="D2" s="34"/>
      <c r="E2" s="34"/>
      <c r="F2" s="34"/>
      <c r="K2" s="35" t="s">
        <v>15</v>
      </c>
      <c r="L2" s="36"/>
      <c r="M2" s="36"/>
      <c r="N2" s="36"/>
      <c r="O2" s="37"/>
    </row>
    <row r="3" spans="2:16" ht="15" customHeight="1" x14ac:dyDescent="0.25">
      <c r="B3" s="34"/>
      <c r="C3" s="34"/>
      <c r="D3" s="34"/>
      <c r="E3" s="34"/>
      <c r="F3" s="34"/>
      <c r="G3" s="6"/>
      <c r="H3" s="6"/>
      <c r="I3" s="4"/>
      <c r="K3" s="38"/>
      <c r="L3" s="39"/>
      <c r="M3" s="39"/>
      <c r="N3" s="39"/>
      <c r="O3" s="40"/>
    </row>
    <row r="4" spans="2:16" x14ac:dyDescent="0.25">
      <c r="B4" s="1"/>
      <c r="C4" s="1"/>
      <c r="D4" s="1"/>
      <c r="F4" s="6"/>
      <c r="G4" s="6"/>
      <c r="H4" s="6"/>
      <c r="I4" s="4"/>
    </row>
    <row r="5" spans="2:16" x14ac:dyDescent="0.25">
      <c r="B5" s="44" t="s">
        <v>32</v>
      </c>
      <c r="C5" s="45"/>
      <c r="D5" s="45"/>
      <c r="E5" s="46"/>
      <c r="F5" s="6"/>
      <c r="G5" s="6"/>
      <c r="H5" s="6"/>
      <c r="I5" s="4"/>
    </row>
    <row r="6" spans="2:16" x14ac:dyDescent="0.25">
      <c r="B6" s="47"/>
      <c r="C6" s="48"/>
      <c r="D6" s="48"/>
      <c r="E6" s="49"/>
      <c r="F6" s="6"/>
      <c r="G6" s="6"/>
      <c r="H6" s="6"/>
      <c r="I6" s="4"/>
      <c r="J6" s="53" t="s">
        <v>33</v>
      </c>
      <c r="K6" s="54"/>
      <c r="L6" s="54"/>
      <c r="M6" s="55"/>
      <c r="N6" s="25"/>
      <c r="O6" s="25"/>
      <c r="P6" s="25"/>
    </row>
    <row r="7" spans="2:16" x14ac:dyDescent="0.25">
      <c r="B7" s="50"/>
      <c r="C7" s="51"/>
      <c r="D7" s="51"/>
      <c r="E7" s="52"/>
      <c r="F7" s="6"/>
      <c r="G7" s="6"/>
      <c r="H7" s="6"/>
      <c r="I7" s="4"/>
      <c r="J7" s="56"/>
      <c r="K7" s="57"/>
      <c r="L7" s="57"/>
      <c r="M7" s="58"/>
      <c r="N7" s="25"/>
      <c r="O7" s="25"/>
      <c r="P7" s="25"/>
    </row>
    <row r="8" spans="2:16" x14ac:dyDescent="0.25">
      <c r="B8" s="1"/>
      <c r="C8" s="1"/>
      <c r="D8" s="1"/>
      <c r="F8" s="6"/>
      <c r="G8" s="6"/>
      <c r="H8" s="6"/>
      <c r="I8" s="4"/>
      <c r="J8" s="25"/>
      <c r="K8" s="25"/>
      <c r="L8" s="25"/>
      <c r="M8" s="25"/>
      <c r="N8" s="25"/>
      <c r="O8" s="25"/>
      <c r="P8" s="25"/>
    </row>
    <row r="9" spans="2:16" x14ac:dyDescent="0.25">
      <c r="B9" s="1"/>
      <c r="C9" s="1"/>
      <c r="D9" s="1"/>
      <c r="F9" s="6"/>
      <c r="G9" s="6"/>
      <c r="H9" s="6"/>
      <c r="I9" s="4"/>
      <c r="J9" s="25"/>
      <c r="K9" s="25"/>
      <c r="L9" s="59" t="s">
        <v>34</v>
      </c>
      <c r="M9" s="60"/>
      <c r="N9" s="60"/>
      <c r="O9" s="61"/>
      <c r="P9" s="25"/>
    </row>
    <row r="10" spans="2:16" x14ac:dyDescent="0.25">
      <c r="C10" s="1"/>
      <c r="D10" s="9">
        <f t="array" ref="D10:F12">MMULT(X_T,X)</f>
        <v>25</v>
      </c>
      <c r="E10" s="6">
        <v>219</v>
      </c>
      <c r="F10" s="12">
        <v>10232</v>
      </c>
      <c r="G10" s="6"/>
      <c r="H10" s="6"/>
      <c r="I10" s="4"/>
      <c r="J10" s="25"/>
      <c r="K10" s="25"/>
      <c r="L10" s="62"/>
      <c r="M10" s="63"/>
      <c r="N10" s="63"/>
      <c r="O10" s="64"/>
      <c r="P10" s="25"/>
    </row>
    <row r="11" spans="2:16" x14ac:dyDescent="0.25">
      <c r="B11" s="26" t="s">
        <v>5</v>
      </c>
      <c r="C11" s="16" t="s">
        <v>3</v>
      </c>
      <c r="D11" s="9">
        <v>219</v>
      </c>
      <c r="E11" s="6">
        <v>3055</v>
      </c>
      <c r="F11" s="12">
        <v>133899</v>
      </c>
      <c r="G11" s="6"/>
      <c r="H11" s="6"/>
      <c r="I11" s="4"/>
    </row>
    <row r="12" spans="2:16" x14ac:dyDescent="0.25">
      <c r="B12" s="11"/>
      <c r="C12" s="16"/>
      <c r="D12" s="9">
        <v>10232</v>
      </c>
      <c r="E12" s="6">
        <v>133899</v>
      </c>
      <c r="F12" s="12">
        <v>6725688</v>
      </c>
      <c r="G12" s="6"/>
      <c r="H12" s="6"/>
      <c r="I12" s="4"/>
    </row>
    <row r="13" spans="2:16" x14ac:dyDescent="0.25">
      <c r="B13" s="11"/>
      <c r="C13" s="16"/>
      <c r="G13" s="6"/>
      <c r="H13" s="6"/>
      <c r="I13" s="4"/>
      <c r="K13" s="28" t="s">
        <v>4</v>
      </c>
      <c r="L13" s="16" t="s">
        <v>3</v>
      </c>
      <c r="M13">
        <f t="array" ref="M13">MMULT(β_T,XY)</f>
        <v>18076.897322579418</v>
      </c>
    </row>
    <row r="14" spans="2:16" x14ac:dyDescent="0.25">
      <c r="B14" s="11"/>
      <c r="C14" s="16"/>
      <c r="G14" s="6"/>
      <c r="H14" s="6"/>
      <c r="I14" s="4"/>
      <c r="K14" s="16"/>
      <c r="L14" s="16"/>
    </row>
    <row r="15" spans="2:16" x14ac:dyDescent="0.25">
      <c r="B15" s="11"/>
      <c r="C15" s="17"/>
      <c r="D15">
        <f t="array" ref="D15:F17">MINVERSE(D10:F12)</f>
        <v>0.11321518611235105</v>
      </c>
      <c r="E15" s="1">
        <v>-4.4485932353407051E-3</v>
      </c>
      <c r="F15" s="12">
        <v>-8.3672569807384634E-5</v>
      </c>
      <c r="G15" s="6"/>
      <c r="H15" s="6"/>
      <c r="I15" s="4"/>
      <c r="K15" s="29" t="s">
        <v>16</v>
      </c>
      <c r="L15" s="16" t="s">
        <v>3</v>
      </c>
      <c r="M15">
        <f>MMULT(Y_T,Y)</f>
        <v>18310.628999999997</v>
      </c>
    </row>
    <row r="16" spans="2:16" x14ac:dyDescent="0.25">
      <c r="B16" s="26" t="s">
        <v>6</v>
      </c>
      <c r="C16" s="17" t="s">
        <v>3</v>
      </c>
      <c r="D16">
        <v>-4.4485932353406938E-3</v>
      </c>
      <c r="E16" s="1">
        <v>2.7437832908544747E-3</v>
      </c>
      <c r="F16" s="12">
        <v>-4.7857086572870677E-5</v>
      </c>
      <c r="G16" s="6"/>
      <c r="H16" s="6"/>
      <c r="I16" s="4"/>
      <c r="K16" s="16"/>
      <c r="L16" s="16"/>
    </row>
    <row r="17" spans="1:23" x14ac:dyDescent="0.25">
      <c r="B17" s="11"/>
      <c r="C17" s="17"/>
      <c r="D17">
        <v>-8.3672569807385122E-5</v>
      </c>
      <c r="E17">
        <v>-4.785708657287065E-5</v>
      </c>
      <c r="F17" s="14">
        <v>1.2287447424397281E-6</v>
      </c>
      <c r="G17" s="6"/>
      <c r="H17" s="6"/>
      <c r="I17" s="4"/>
      <c r="K17" s="29" t="s">
        <v>17</v>
      </c>
      <c r="L17" s="16" t="s">
        <v>3</v>
      </c>
      <c r="M17">
        <f>M15-M13</f>
        <v>233.73167742057922</v>
      </c>
    </row>
    <row r="18" spans="1:23" x14ac:dyDescent="0.25">
      <c r="B18" s="11"/>
      <c r="C18" s="16"/>
      <c r="D18" s="6"/>
      <c r="E18" s="13"/>
      <c r="F18" s="6"/>
      <c r="G18" s="6"/>
      <c r="H18" s="6"/>
      <c r="I18" s="4"/>
      <c r="K18" s="16"/>
      <c r="L18" s="16"/>
    </row>
    <row r="19" spans="1:23" x14ac:dyDescent="0.25">
      <c r="B19" s="11"/>
      <c r="C19" s="16"/>
      <c r="D19" s="6"/>
      <c r="E19" s="6"/>
      <c r="F19" s="6"/>
      <c r="K19" s="29" t="s">
        <v>18</v>
      </c>
      <c r="L19" s="16" t="s">
        <v>3</v>
      </c>
      <c r="M19">
        <v>25</v>
      </c>
    </row>
    <row r="20" spans="1:23" x14ac:dyDescent="0.25">
      <c r="B20" s="11"/>
      <c r="C20" s="16"/>
      <c r="D20" s="1"/>
      <c r="K20" s="31"/>
      <c r="L20" s="16"/>
    </row>
    <row r="21" spans="1:23" x14ac:dyDescent="0.25">
      <c r="B21" s="11"/>
      <c r="C21" s="17"/>
      <c r="D21" s="15">
        <f t="array" ref="D21:D23">MMULT(X_T,Y)</f>
        <v>559.6</v>
      </c>
      <c r="K21" s="29" t="s">
        <v>19</v>
      </c>
      <c r="L21" s="16" t="s">
        <v>3</v>
      </c>
      <c r="M21">
        <v>3</v>
      </c>
    </row>
    <row r="22" spans="1:23" x14ac:dyDescent="0.25">
      <c r="B22" s="26" t="s">
        <v>9</v>
      </c>
      <c r="C22" s="17" t="s">
        <v>3</v>
      </c>
      <c r="D22" s="15">
        <v>7375.44</v>
      </c>
      <c r="K22" s="16"/>
      <c r="L22" s="16"/>
    </row>
    <row r="23" spans="1:23" x14ac:dyDescent="0.25">
      <c r="B23" s="11"/>
      <c r="C23" s="17"/>
      <c r="D23" s="15">
        <v>337071.69</v>
      </c>
      <c r="K23" s="30" t="s">
        <v>20</v>
      </c>
      <c r="L23" s="20" t="s">
        <v>3</v>
      </c>
      <c r="M23" s="21">
        <f>M17/(M19-M21)</f>
        <v>10.624167155480874</v>
      </c>
    </row>
    <row r="24" spans="1:23" x14ac:dyDescent="0.25">
      <c r="B24" s="11"/>
      <c r="C24" s="16"/>
      <c r="G24"/>
      <c r="H24"/>
    </row>
    <row r="25" spans="1:23" x14ac:dyDescent="0.25">
      <c r="A25" s="1"/>
      <c r="B25" s="11"/>
      <c r="C25" s="16"/>
      <c r="D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1"/>
      <c r="C26" s="17"/>
      <c r="D26" s="15" t="s">
        <v>10</v>
      </c>
      <c r="F26" s="10">
        <f t="array" ref="F26:F28">MMULT(D15:F17,D21:D23)</f>
        <v>2.3412311451922889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27" t="s">
        <v>13</v>
      </c>
      <c r="C27" s="17" t="s">
        <v>3</v>
      </c>
      <c r="D27" s="15" t="s">
        <v>11</v>
      </c>
      <c r="E27" s="1" t="s">
        <v>3</v>
      </c>
      <c r="F27" s="10">
        <v>1.6159072106092438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C28" s="14"/>
      <c r="D28" s="15" t="s">
        <v>12</v>
      </c>
      <c r="F28" s="10">
        <v>1.43848262555481E-2</v>
      </c>
    </row>
    <row r="31" spans="1:23" x14ac:dyDescent="0.25">
      <c r="G31" s="6"/>
    </row>
    <row r="32" spans="1:23" x14ac:dyDescent="0.25">
      <c r="B32" s="27" t="s">
        <v>14</v>
      </c>
      <c r="C32" t="s">
        <v>3</v>
      </c>
      <c r="D32" s="18">
        <v>2.3412311451922889</v>
      </c>
      <c r="E32" s="1">
        <v>1.6159072106092438</v>
      </c>
      <c r="F32" s="12">
        <v>1.43848262555481E-2</v>
      </c>
    </row>
    <row r="34" spans="1:7" x14ac:dyDescent="0.25">
      <c r="A34" s="8"/>
    </row>
    <row r="38" spans="1:7" ht="23.25" x14ac:dyDescent="0.35">
      <c r="A38" s="41" t="s">
        <v>21</v>
      </c>
      <c r="B38" s="42"/>
      <c r="C38" s="42"/>
      <c r="D38" s="42"/>
      <c r="E38" s="42"/>
      <c r="F38" s="43"/>
      <c r="G38" s="22"/>
    </row>
  </sheetData>
  <mergeCells count="6">
    <mergeCell ref="B2:F3"/>
    <mergeCell ref="K2:O3"/>
    <mergeCell ref="A38:F38"/>
    <mergeCell ref="B5:E7"/>
    <mergeCell ref="J6:M7"/>
    <mergeCell ref="L9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1"/>
  <sheetViews>
    <sheetView topLeftCell="A40" zoomScale="85" zoomScaleNormal="85" workbookViewId="0">
      <selection activeCell="K28" sqref="K28"/>
    </sheetView>
  </sheetViews>
  <sheetFormatPr defaultRowHeight="15" x14ac:dyDescent="0.25"/>
  <cols>
    <col min="2" max="2" width="17.85546875" customWidth="1"/>
    <col min="4" max="4" width="12.28515625" customWidth="1"/>
    <col min="11" max="11" width="12.42578125" customWidth="1"/>
  </cols>
  <sheetData>
    <row r="2" spans="2:6" x14ac:dyDescent="0.25">
      <c r="B2" s="59" t="s">
        <v>22</v>
      </c>
      <c r="C2" s="60"/>
      <c r="D2" s="60"/>
      <c r="E2" s="60"/>
      <c r="F2" s="61"/>
    </row>
    <row r="3" spans="2:6" x14ac:dyDescent="0.25">
      <c r="B3" s="62"/>
      <c r="C3" s="63"/>
      <c r="D3" s="63"/>
      <c r="E3" s="63"/>
      <c r="F3" s="64"/>
    </row>
    <row r="6" spans="2:6" ht="18.75" x14ac:dyDescent="0.3">
      <c r="B6" s="65" t="s">
        <v>23</v>
      </c>
      <c r="C6" s="66"/>
      <c r="D6" s="66"/>
      <c r="E6" s="67"/>
    </row>
    <row r="9" spans="2:6" x14ac:dyDescent="0.25">
      <c r="C9" s="14"/>
      <c r="D9">
        <f t="array" ref="D9:F33">MMULT(X,XX_Inverse)</f>
        <v>3.521839437283053E-2</v>
      </c>
      <c r="E9">
        <v>-1.2042078680166948E-2</v>
      </c>
      <c r="F9" s="14">
        <v>2.6942487994876841E-4</v>
      </c>
    </row>
    <row r="10" spans="2:6" x14ac:dyDescent="0.25">
      <c r="C10" s="14"/>
      <c r="D10">
        <v>8.1461441048704258E-2</v>
      </c>
      <c r="E10">
        <v>-6.7458024088088249E-3</v>
      </c>
      <c r="F10" s="14">
        <v>4.3080013810743484E-5</v>
      </c>
    </row>
    <row r="11" spans="2:6" x14ac:dyDescent="0.25">
      <c r="C11" s="14"/>
      <c r="D11">
        <v>7.1420732671818032E-2</v>
      </c>
      <c r="E11">
        <v>-1.2488652797553304E-2</v>
      </c>
      <c r="F11" s="14">
        <v>1.9052938290351086E-4</v>
      </c>
    </row>
    <row r="12" spans="2:6" x14ac:dyDescent="0.25">
      <c r="C12" s="14"/>
      <c r="D12">
        <v>8.8727007586397469E-2</v>
      </c>
      <c r="E12">
        <v>2.6979730022475418E-3</v>
      </c>
      <c r="F12" s="14">
        <v>-1.768013367036891E-4</v>
      </c>
    </row>
    <row r="13" spans="2:6" x14ac:dyDescent="0.25">
      <c r="C13" s="14"/>
      <c r="D13">
        <v>7.3972741229199113E-2</v>
      </c>
      <c r="E13">
        <v>4.8355435238555426E-3</v>
      </c>
      <c r="F13" s="14">
        <v>-1.8650337787864949E-4</v>
      </c>
    </row>
    <row r="14" spans="2:6" x14ac:dyDescent="0.25">
      <c r="C14" s="14"/>
      <c r="D14">
        <v>5.4463085428529109E-2</v>
      </c>
      <c r="E14">
        <v>-1.0349487684067002E-3</v>
      </c>
      <c r="F14" s="14">
        <v>-1.3186410812369086E-5</v>
      </c>
    </row>
    <row r="15" spans="2:6" x14ac:dyDescent="0.25">
      <c r="C15" s="14"/>
      <c r="D15">
        <v>9.5114016962857303E-2</v>
      </c>
      <c r="E15">
        <v>-4.2253061766475272E-3</v>
      </c>
      <c r="F15" s="14">
        <v>-4.4224821284755903E-5</v>
      </c>
    </row>
    <row r="16" spans="2:6" x14ac:dyDescent="0.25">
      <c r="C16" s="14"/>
      <c r="D16">
        <v>6.4503793805415321E-2</v>
      </c>
      <c r="E16">
        <v>4.7079016203377799E-3</v>
      </c>
      <c r="F16" s="14">
        <v>-1.6063577990513647E-4</v>
      </c>
    </row>
    <row r="17" spans="2:6" x14ac:dyDescent="0.25">
      <c r="C17" s="14"/>
      <c r="D17">
        <v>-0.14240456286665204</v>
      </c>
      <c r="E17">
        <v>7.9935590939023971E-3</v>
      </c>
      <c r="F17" s="14">
        <v>2.7458215696849831E-4</v>
      </c>
    </row>
    <row r="18" spans="2:6" x14ac:dyDescent="0.25">
      <c r="B18" s="29" t="s">
        <v>24</v>
      </c>
      <c r="C18" s="23" t="s">
        <v>3</v>
      </c>
      <c r="D18">
        <v>4.0350315202179583E-2</v>
      </c>
      <c r="E18">
        <v>-1.9683214157655074E-2</v>
      </c>
      <c r="F18" s="14">
        <v>4.2043256650429751E-4</v>
      </c>
    </row>
    <row r="19" spans="2:6" x14ac:dyDescent="0.25">
      <c r="C19" s="14"/>
      <c r="D19">
        <v>-1.5529033680581013E-2</v>
      </c>
      <c r="E19">
        <v>6.5262638561958825E-3</v>
      </c>
      <c r="F19" s="14">
        <v>-4.0095721747825108E-6</v>
      </c>
    </row>
    <row r="20" spans="2:6" x14ac:dyDescent="0.25">
      <c r="C20" s="14"/>
      <c r="D20">
        <v>5.0739651250356316E-2</v>
      </c>
      <c r="E20">
        <v>1.2699966060036852E-2</v>
      </c>
      <c r="F20" s="14">
        <v>-2.9806331591154984E-4</v>
      </c>
    </row>
    <row r="21" spans="2:6" x14ac:dyDescent="0.25">
      <c r="C21" s="14"/>
      <c r="D21">
        <v>7.4084307870105059E-2</v>
      </c>
      <c r="E21">
        <v>-5.6770171480048223E-3</v>
      </c>
      <c r="F21" s="14">
        <v>3.8228993223263306E-5</v>
      </c>
    </row>
    <row r="22" spans="2:6" x14ac:dyDescent="0.25">
      <c r="C22" s="14"/>
      <c r="D22">
        <v>4.786689944929496E-2</v>
      </c>
      <c r="E22">
        <v>-1.00958674868801E-2</v>
      </c>
      <c r="F22" s="14">
        <v>1.9686498176254565E-4</v>
      </c>
    </row>
    <row r="23" spans="2:6" x14ac:dyDescent="0.25">
      <c r="C23" s="14"/>
      <c r="D23">
        <v>3.5692535720576277E-2</v>
      </c>
      <c r="E23">
        <v>-1.1945184022964829E-3</v>
      </c>
      <c r="F23" s="14">
        <v>3.6091295649777477E-5</v>
      </c>
    </row>
    <row r="24" spans="2:6" x14ac:dyDescent="0.25">
      <c r="C24" s="14"/>
      <c r="D24">
        <v>3.7993395884132614E-3</v>
      </c>
      <c r="E24">
        <v>-1.4147859507343583E-2</v>
      </c>
      <c r="F24" s="14">
        <v>3.9126248459713767E-4</v>
      </c>
    </row>
    <row r="25" spans="2:6" x14ac:dyDescent="0.25">
      <c r="C25" s="14"/>
      <c r="D25">
        <v>6.9789112738829859E-2</v>
      </c>
      <c r="E25">
        <v>2.4426891952120111E-3</v>
      </c>
      <c r="F25" s="14">
        <v>-1.2506614075666306E-4</v>
      </c>
    </row>
    <row r="26" spans="2:6" x14ac:dyDescent="0.25">
      <c r="C26" s="14"/>
      <c r="D26">
        <v>7.1030254250391361E-2</v>
      </c>
      <c r="E26">
        <v>8.4407543730216899E-3</v>
      </c>
      <c r="F26" s="14">
        <v>-2.5647786981543525E-4</v>
      </c>
    </row>
    <row r="27" spans="2:6" x14ac:dyDescent="0.25">
      <c r="C27" s="14"/>
      <c r="D27">
        <v>9.685719389326311E-2</v>
      </c>
      <c r="E27">
        <v>2.0599015205993746E-3</v>
      </c>
      <c r="F27" s="14">
        <v>-1.8300901879816648E-4</v>
      </c>
    </row>
    <row r="28" spans="2:6" x14ac:dyDescent="0.25">
      <c r="C28" s="14"/>
      <c r="D28">
        <v>-2.6838777640127279E-2</v>
      </c>
      <c r="E28">
        <v>5.3457660480749625E-3</v>
      </c>
      <c r="F28" s="14">
        <v>4.8890410132404385E-5</v>
      </c>
    </row>
    <row r="29" spans="2:6" x14ac:dyDescent="0.25">
      <c r="C29" s="14"/>
      <c r="D29">
        <v>5.7015093985910204E-2</v>
      </c>
      <c r="E29">
        <v>1.6289247553002151E-2</v>
      </c>
      <c r="F29" s="14">
        <v>-3.9021917159452941E-4</v>
      </c>
    </row>
    <row r="30" spans="2:6" x14ac:dyDescent="0.25">
      <c r="C30" s="14"/>
      <c r="D30">
        <v>-7.022301955048893E-2</v>
      </c>
      <c r="E30">
        <v>2.8125532202850412E-2</v>
      </c>
      <c r="F30" s="14">
        <v>-3.3267357932584242E-4</v>
      </c>
    </row>
    <row r="31" spans="2:6" x14ac:dyDescent="0.25">
      <c r="C31" s="14"/>
      <c r="D31">
        <v>3.5525190580961506E-2</v>
      </c>
      <c r="E31">
        <v>-1.2902325754422239E-3</v>
      </c>
      <c r="F31" s="14">
        <v>3.8548785134656844E-5</v>
      </c>
    </row>
    <row r="32" spans="2:6" x14ac:dyDescent="0.25">
      <c r="C32" s="14"/>
      <c r="D32">
        <v>2.4494358401935951E-2</v>
      </c>
      <c r="E32">
        <v>-1.2887576882277773E-2</v>
      </c>
      <c r="F32" s="14">
        <v>3.137236490588773E-4</v>
      </c>
    </row>
    <row r="33" spans="2:28" x14ac:dyDescent="0.25">
      <c r="C33" s="14"/>
      <c r="D33">
        <v>8.2869927699880497E-2</v>
      </c>
      <c r="E33">
        <v>-6.520230578534042E-4</v>
      </c>
      <c r="F33" s="14">
        <v>-9.0789204732908145E-5</v>
      </c>
    </row>
    <row r="37" spans="2:28" x14ac:dyDescent="0.25">
      <c r="C37" s="14"/>
      <c r="D37">
        <f t="array" ref="D37:AB61">MMULT(D9:F33,X_T)</f>
        <v>0.10180177638297221</v>
      </c>
      <c r="E37">
        <v>5.8365631921058737E-2</v>
      </c>
      <c r="F37">
        <v>9.069661751491094E-2</v>
      </c>
      <c r="G37">
        <v>8.6040700480642107E-3</v>
      </c>
      <c r="H37">
        <v>3.3796542841440999E-3</v>
      </c>
      <c r="I37">
        <v>3.9834053994755467E-2</v>
      </c>
      <c r="J37">
        <v>4.0770973806861163E-2</v>
      </c>
      <c r="K37">
        <v>7.5030684009032567E-3</v>
      </c>
      <c r="L37">
        <v>6.7316358693023937E-2</v>
      </c>
      <c r="M37">
        <v>0.13801005334100069</v>
      </c>
      <c r="N37">
        <v>2.7909452894912035E-2</v>
      </c>
      <c r="O37">
        <v>-2.7276043239853748E-2</v>
      </c>
      <c r="P37">
        <v>5.5753424039098678E-2</v>
      </c>
      <c r="Q37">
        <v>8.7440216828159847E-2</v>
      </c>
      <c r="R37">
        <v>4.7542032468376239E-2</v>
      </c>
      <c r="S37">
        <v>0.12387131441140534</v>
      </c>
      <c r="T37">
        <v>1.6850898281582524E-2</v>
      </c>
      <c r="U37">
        <v>-1.3512072235100675E-2</v>
      </c>
      <c r="V37">
        <v>8.7914540104853476E-3</v>
      </c>
      <c r="W37">
        <v>3.7960214370544088E-2</v>
      </c>
      <c r="X37">
        <v>-4.7482909236011374E-2</v>
      </c>
      <c r="Y37">
        <v>-5.9641498553007682E-2</v>
      </c>
      <c r="Z37">
        <v>4.808088222827378E-2</v>
      </c>
      <c r="AA37">
        <v>0.10996656369896288</v>
      </c>
      <c r="AB37" s="14">
        <v>2.7463811644477996E-2</v>
      </c>
    </row>
    <row r="38" spans="2:28" x14ac:dyDescent="0.25">
      <c r="C38" s="14"/>
      <c r="D38">
        <v>5.8365631921058835E-2</v>
      </c>
      <c r="E38">
        <v>7.0701636860641348E-2</v>
      </c>
      <c r="F38">
        <v>7.5871238517930567E-2</v>
      </c>
      <c r="G38">
        <v>5.7924632518328432E-2</v>
      </c>
      <c r="H38">
        <v>4.7448628667462835E-2</v>
      </c>
      <c r="I38">
        <v>4.8457228744587834E-2</v>
      </c>
      <c r="J38">
        <v>7.2708637750268396E-2</v>
      </c>
      <c r="K38">
        <v>4.3287627087298615E-2</v>
      </c>
      <c r="L38">
        <v>-5.8015811051874991E-2</v>
      </c>
      <c r="M38">
        <v>7.3795837360159933E-2</v>
      </c>
      <c r="N38">
        <v>3.1676520095545793E-3</v>
      </c>
      <c r="O38">
        <v>2.3265619929925856E-2</v>
      </c>
      <c r="P38">
        <v>6.5463634935208542E-2</v>
      </c>
      <c r="Q38">
        <v>6.0889592976414803E-2</v>
      </c>
      <c r="R38">
        <v>4.0049065556637918E-2</v>
      </c>
      <c r="S38">
        <v>4.7433507677752951E-2</v>
      </c>
      <c r="T38">
        <v>4.9602629358000007E-2</v>
      </c>
      <c r="U38">
        <v>3.9927386010060621E-2</v>
      </c>
      <c r="V38">
        <v>6.2774914319464553E-2</v>
      </c>
      <c r="W38">
        <v>-4.5589266773282677E-5</v>
      </c>
      <c r="X38">
        <v>2.0034618894120095E-2</v>
      </c>
      <c r="Y38">
        <v>-5.9034610393622969E-2</v>
      </c>
      <c r="Z38">
        <v>4.0135225584259401E-2</v>
      </c>
      <c r="AA38">
        <v>5.4850830548055771E-2</v>
      </c>
      <c r="AB38" s="14">
        <v>6.0940233485080479E-2</v>
      </c>
    </row>
    <row r="39" spans="2:28" x14ac:dyDescent="0.25">
      <c r="C39" s="14"/>
      <c r="D39">
        <v>9.0696617514910982E-2</v>
      </c>
      <c r="E39">
        <v>7.5871238517930512E-2</v>
      </c>
      <c r="F39" s="32">
        <v>9.8734764466351821E-2</v>
      </c>
      <c r="G39">
        <v>3.6708472113885685E-2</v>
      </c>
      <c r="H39">
        <v>2.5068223322024838E-2</v>
      </c>
      <c r="I39">
        <v>4.6874859447103484E-2</v>
      </c>
      <c r="J39">
        <v>6.7401659196097613E-2</v>
      </c>
      <c r="K39">
        <v>2.4011333498682189E-2</v>
      </c>
      <c r="L39">
        <v>-2.5065952215655274E-2</v>
      </c>
      <c r="M39">
        <v>0.12424774534067559</v>
      </c>
      <c r="N39">
        <v>2.6865033485806433E-3</v>
      </c>
      <c r="O39">
        <v>-1.250197797946017E-2</v>
      </c>
      <c r="P39">
        <v>7.0051114122000088E-2</v>
      </c>
      <c r="Q39">
        <v>8.4513390787920223E-2</v>
      </c>
      <c r="R39">
        <v>4.4380021034611167E-2</v>
      </c>
      <c r="S39">
        <v>9.4385005829409424E-2</v>
      </c>
      <c r="T39">
        <v>3.4594692467200379E-2</v>
      </c>
      <c r="U39">
        <v>9.1500416322083389E-3</v>
      </c>
      <c r="V39">
        <v>4.081383206368451E-2</v>
      </c>
      <c r="W39">
        <v>5.8212599491152539E-3</v>
      </c>
      <c r="X39">
        <v>-2.6791681697223488E-2</v>
      </c>
      <c r="Y39">
        <v>-9.8955439912724041E-2</v>
      </c>
      <c r="Z39">
        <v>4.4761079800418185E-2</v>
      </c>
      <c r="AA39">
        <v>9.2497668435121E-2</v>
      </c>
      <c r="AB39" s="14">
        <v>5.0045528917131446E-2</v>
      </c>
    </row>
    <row r="40" spans="2:28" x14ac:dyDescent="0.25">
      <c r="C40" s="14"/>
      <c r="D40">
        <v>8.6040700480643634E-3</v>
      </c>
      <c r="E40">
        <v>5.7924632518328495E-2</v>
      </c>
      <c r="F40">
        <v>3.6708472113885796E-2</v>
      </c>
      <c r="G40">
        <v>8.5374792659092508E-2</v>
      </c>
      <c r="H40">
        <v>7.8394645094329363E-2</v>
      </c>
      <c r="I40">
        <v>4.9268377489912855E-2</v>
      </c>
      <c r="J40">
        <v>7.4674806553486753E-2</v>
      </c>
      <c r="K40">
        <v>7.0484537894355548E-2</v>
      </c>
      <c r="L40">
        <v>-8.8463753933562372E-2</v>
      </c>
      <c r="M40">
        <v>-4.7479361080967342E-3</v>
      </c>
      <c r="N40">
        <v>1.025525597022002E-2</v>
      </c>
      <c r="O40">
        <v>7.769445021757973E-2</v>
      </c>
      <c r="P40">
        <v>5.4434558735946915E-2</v>
      </c>
      <c r="Q40">
        <v>2.3232628042778355E-2</v>
      </c>
      <c r="R40">
        <v>3.3801765763372627E-2</v>
      </c>
      <c r="S40">
        <v>-2.1491099673189865E-2</v>
      </c>
      <c r="T40">
        <v>6.9554578259144906E-2</v>
      </c>
      <c r="U40">
        <v>8.4275042157243296E-2</v>
      </c>
      <c r="V40">
        <v>9.0456078471807283E-2</v>
      </c>
      <c r="W40">
        <v>-1.5444806372349185E-3</v>
      </c>
      <c r="X40">
        <v>9.0954550470356416E-2</v>
      </c>
      <c r="Y40">
        <v>1.56652229148454E-2</v>
      </c>
      <c r="Z40">
        <v>3.3448163089965247E-2</v>
      </c>
      <c r="AA40">
        <v>-1.9580572024647802E-3</v>
      </c>
      <c r="AB40" s="14">
        <v>7.2998699089834279E-2</v>
      </c>
    </row>
    <row r="41" spans="2:28" x14ac:dyDescent="0.25">
      <c r="C41" s="14"/>
      <c r="D41">
        <v>3.379654284144204E-3</v>
      </c>
      <c r="E41">
        <v>4.7448628667462849E-2</v>
      </c>
      <c r="F41">
        <v>2.5068223322024907E-2</v>
      </c>
      <c r="G41">
        <v>7.8394645094329335E-2</v>
      </c>
      <c r="H41">
        <v>7.5010495690534945E-2</v>
      </c>
      <c r="I41">
        <v>4.6275431196233591E-2</v>
      </c>
      <c r="J41">
        <v>6.3128456710258754E-2</v>
      </c>
      <c r="K41">
        <v>6.8655836541671525E-2</v>
      </c>
      <c r="L41">
        <v>-5.3255884757962862E-2</v>
      </c>
      <c r="M41">
        <v>-1.4684084768106107E-2</v>
      </c>
      <c r="N41">
        <v>2.3027113630376961E-2</v>
      </c>
      <c r="O41">
        <v>8.2229950223844911E-2</v>
      </c>
      <c r="P41">
        <v>4.5756553965565668E-2</v>
      </c>
      <c r="Q41">
        <v>1.6821441792396308E-2</v>
      </c>
      <c r="R41">
        <v>3.3939119654264036E-2</v>
      </c>
      <c r="S41">
        <v>-2.2398444766077469E-2</v>
      </c>
      <c r="T41">
        <v>6.5685326796602467E-2</v>
      </c>
      <c r="U41">
        <v>8.3203100016206191E-2</v>
      </c>
      <c r="V41">
        <v>8.1765250197134348E-2</v>
      </c>
      <c r="W41">
        <v>1.2569380168183208E-2</v>
      </c>
      <c r="X41">
        <v>9.6217703564743615E-2</v>
      </c>
      <c r="Y41">
        <v>4.8629136767737113E-2</v>
      </c>
      <c r="Z41">
        <v>3.3566112898506736E-2</v>
      </c>
      <c r="AA41">
        <v>-5.7725555328989597E-3</v>
      </c>
      <c r="AB41" s="14">
        <v>6.5339408642823865E-2</v>
      </c>
    </row>
    <row r="42" spans="2:28" x14ac:dyDescent="0.25">
      <c r="C42" s="14"/>
      <c r="D42">
        <v>3.9834053994755522E-2</v>
      </c>
      <c r="E42">
        <v>4.8457228744587813E-2</v>
      </c>
      <c r="F42">
        <v>4.6874859447103519E-2</v>
      </c>
      <c r="G42">
        <v>4.9268377489912779E-2</v>
      </c>
      <c r="H42">
        <v>4.6275431196233542E-2</v>
      </c>
      <c r="I42">
        <v>4.2866928481600411E-2</v>
      </c>
      <c r="J42">
        <v>5.0942682702355108E-2</v>
      </c>
      <c r="K42">
        <v>4.4449297779084698E-2</v>
      </c>
      <c r="L42">
        <v>4.1624625902692385E-3</v>
      </c>
      <c r="M42">
        <v>4.1310563045012308E-2</v>
      </c>
      <c r="N42">
        <v>2.8831654495111974E-2</v>
      </c>
      <c r="O42">
        <v>4.1278519419802755E-2</v>
      </c>
      <c r="P42">
        <v>4.6960755597748191E-2</v>
      </c>
      <c r="Q42">
        <v>4.2161271022774394E-2</v>
      </c>
      <c r="R42">
        <v>3.924103446892746E-2</v>
      </c>
      <c r="S42">
        <v>3.38809429540637E-2</v>
      </c>
      <c r="T42">
        <v>4.5616110655615091E-2</v>
      </c>
      <c r="U42">
        <v>4.5477837822449491E-2</v>
      </c>
      <c r="V42">
        <v>5.0883528334063718E-2</v>
      </c>
      <c r="W42">
        <v>2.6715420040091011E-2</v>
      </c>
      <c r="X42">
        <v>4.2267500230730434E-2</v>
      </c>
      <c r="Y42">
        <v>1.6873424691935944E-2</v>
      </c>
      <c r="Z42">
        <v>3.9214661647302716E-2</v>
      </c>
      <c r="AA42">
        <v>3.7810124415421136E-2</v>
      </c>
      <c r="AB42" s="14">
        <v>4.8345328733046943E-2</v>
      </c>
    </row>
    <row r="43" spans="2:28" x14ac:dyDescent="0.25">
      <c r="C43" s="14"/>
      <c r="D43">
        <v>4.0770973806861302E-2</v>
      </c>
      <c r="E43">
        <v>7.2708637750268423E-2</v>
      </c>
      <c r="F43">
        <v>6.740165919609771E-2</v>
      </c>
      <c r="G43">
        <v>7.4674806553486725E-2</v>
      </c>
      <c r="H43">
        <v>6.3128456710258768E-2</v>
      </c>
      <c r="I43">
        <v>5.0942682702355163E-2</v>
      </c>
      <c r="J43">
        <v>8.1798674268239099E-2</v>
      </c>
      <c r="K43">
        <v>5.6249661256525869E-2</v>
      </c>
      <c r="L43">
        <v>-9.621340741231213E-2</v>
      </c>
      <c r="M43">
        <v>4.7231469202342342E-2</v>
      </c>
      <c r="N43">
        <v>-2.9175589074151922E-3</v>
      </c>
      <c r="O43">
        <v>4.335261862015951E-2</v>
      </c>
      <c r="P43">
        <v>6.6935462828654438E-2</v>
      </c>
      <c r="Q43">
        <v>4.9330312469414925E-2</v>
      </c>
      <c r="R43">
        <v>3.727354143745891E-2</v>
      </c>
      <c r="S43">
        <v>1.8542493879411447E-2</v>
      </c>
      <c r="T43">
        <v>6.091721564602097E-2</v>
      </c>
      <c r="U43">
        <v>5.9699197316736827E-2</v>
      </c>
      <c r="V43">
        <v>8.0846004866663504E-2</v>
      </c>
      <c r="W43">
        <v>-1.0769300429412702E-2</v>
      </c>
      <c r="X43">
        <v>4.6669480216516207E-2</v>
      </c>
      <c r="Y43">
        <v>-5.0566048870630681E-2</v>
      </c>
      <c r="Z43">
        <v>3.7185091794889401E-2</v>
      </c>
      <c r="AA43">
        <v>3.3228806033857083E-2</v>
      </c>
      <c r="AB43" s="14">
        <v>7.157906906355381E-2</v>
      </c>
    </row>
    <row r="44" spans="2:28" x14ac:dyDescent="0.25">
      <c r="C44" s="14"/>
      <c r="D44">
        <v>7.5030684009033538E-3</v>
      </c>
      <c r="E44">
        <v>4.3287627087298643E-2</v>
      </c>
      <c r="F44">
        <v>2.4011333498682265E-2</v>
      </c>
      <c r="G44">
        <v>7.0484537894355534E-2</v>
      </c>
      <c r="H44">
        <v>6.8655836541671525E-2</v>
      </c>
      <c r="I44">
        <v>4.4449297779084747E-2</v>
      </c>
      <c r="J44">
        <v>5.6249661256525876E-2</v>
      </c>
      <c r="K44">
        <v>6.3725591367701118E-2</v>
      </c>
      <c r="L44">
        <v>-2.8787396245950531E-2</v>
      </c>
      <c r="M44">
        <v>-9.141344935503351E-3</v>
      </c>
      <c r="N44">
        <v>2.9312803156085906E-2</v>
      </c>
      <c r="O44">
        <v>7.7046117329188785E-2</v>
      </c>
      <c r="P44">
        <v>4.2373276410956652E-2</v>
      </c>
      <c r="Q44">
        <v>1.8537473211268946E-2</v>
      </c>
      <c r="R44">
        <v>3.4910078990954205E-2</v>
      </c>
      <c r="S44">
        <v>-1.3070555197592773E-2</v>
      </c>
      <c r="T44">
        <v>6.0624047546414706E-2</v>
      </c>
      <c r="U44">
        <v>7.6255182200301766E-2</v>
      </c>
      <c r="V44">
        <v>7.2844610589843747E-2</v>
      </c>
      <c r="W44">
        <v>2.0848570824202481E-2</v>
      </c>
      <c r="X44">
        <v>8.9093800822074021E-2</v>
      </c>
      <c r="Y44">
        <v>5.6794254211037065E-2</v>
      </c>
      <c r="Z44">
        <v>3.4588807431143925E-2</v>
      </c>
      <c r="AA44">
        <v>1.632865283558993E-4</v>
      </c>
      <c r="AB44" s="14">
        <v>5.9240033300995976E-2</v>
      </c>
    </row>
    <row r="45" spans="2:28" x14ac:dyDescent="0.25">
      <c r="B45" s="26" t="s">
        <v>25</v>
      </c>
      <c r="C45" s="23" t="s">
        <v>3</v>
      </c>
      <c r="D45">
        <v>6.7316358693023798E-2</v>
      </c>
      <c r="E45">
        <v>-5.801581105187522E-2</v>
      </c>
      <c r="F45">
        <v>-2.5065952215655427E-2</v>
      </c>
      <c r="G45">
        <v>-8.8463753933562594E-2</v>
      </c>
      <c r="H45">
        <v>-5.3255884757962911E-2</v>
      </c>
      <c r="I45">
        <v>4.1624625902691864E-3</v>
      </c>
      <c r="J45">
        <v>-9.6213407412312435E-2</v>
      </c>
      <c r="K45">
        <v>-2.8787396245950614E-2</v>
      </c>
      <c r="L45">
        <v>0.49829215912442743</v>
      </c>
      <c r="M45">
        <v>6.3685437568801434E-2</v>
      </c>
      <c r="N45">
        <v>0.17440490663011315</v>
      </c>
      <c r="O45">
        <v>-3.4338081794009351E-3</v>
      </c>
      <c r="P45">
        <v>-4.0411876464075389E-2</v>
      </c>
      <c r="Q45">
        <v>3.2413748216208571E-2</v>
      </c>
      <c r="R45">
        <v>5.2550275300356775E-2</v>
      </c>
      <c r="S45">
        <v>0.15060678187992663</v>
      </c>
      <c r="T45">
        <v>-3.9526776909538E-2</v>
      </c>
      <c r="U45">
        <v>-5.0204804489493486E-2</v>
      </c>
      <c r="V45">
        <v>-0.1085389279340789</v>
      </c>
      <c r="W45">
        <v>0.20491420259543242</v>
      </c>
      <c r="X45">
        <v>-2.4027469952038305E-2</v>
      </c>
      <c r="Y45">
        <v>0.28783952071929392</v>
      </c>
      <c r="Z45">
        <v>5.3099439614293767E-2</v>
      </c>
      <c r="AA45">
        <v>9.5903579559563551E-2</v>
      </c>
      <c r="AB45" s="14">
        <v>-6.9243002945767712E-2</v>
      </c>
    </row>
    <row r="46" spans="2:28" x14ac:dyDescent="0.25">
      <c r="C46" s="14"/>
      <c r="D46">
        <v>0.13801005334100064</v>
      </c>
      <c r="E46">
        <v>7.3795837360159822E-2</v>
      </c>
      <c r="F46">
        <v>0.12424774534067551</v>
      </c>
      <c r="G46">
        <v>-4.7479361080969146E-3</v>
      </c>
      <c r="H46">
        <v>-1.4684084768106245E-2</v>
      </c>
      <c r="I46">
        <v>4.1310563045012211E-2</v>
      </c>
      <c r="J46">
        <v>4.7231469202342162E-2</v>
      </c>
      <c r="K46">
        <v>-9.1413449355034759E-3</v>
      </c>
      <c r="L46">
        <v>6.3685437568801739E-2</v>
      </c>
      <c r="M46">
        <v>0.19629594714900422</v>
      </c>
      <c r="N46">
        <v>1.4676494434655074E-2</v>
      </c>
      <c r="O46">
        <v>-6.6088824575947197E-2</v>
      </c>
      <c r="P46">
        <v>6.8827763030155142E-2</v>
      </c>
      <c r="Q46">
        <v>0.11649087598123459</v>
      </c>
      <c r="R46">
        <v>5.1555177577209205E-2</v>
      </c>
      <c r="S46">
        <v>0.16977384523296371</v>
      </c>
      <c r="T46">
        <v>6.337543557108638E-3</v>
      </c>
      <c r="U46">
        <v>-4.1935085122838688E-2</v>
      </c>
      <c r="V46">
        <v>-3.5637548766309281E-3</v>
      </c>
      <c r="W46">
        <v>2.9468750730352433E-2</v>
      </c>
      <c r="X46">
        <v>-9.7621267063769515E-2</v>
      </c>
      <c r="Y46">
        <v>-0.13086287402837132</v>
      </c>
      <c r="Z46">
        <v>5.2396042710217805E-2</v>
      </c>
      <c r="AA46">
        <v>0.14985928167116791</v>
      </c>
      <c r="AB46" s="14">
        <v>2.468234354720391E-2</v>
      </c>
    </row>
    <row r="47" spans="2:28" x14ac:dyDescent="0.25">
      <c r="C47" s="14"/>
      <c r="D47">
        <v>2.7909452894911958E-2</v>
      </c>
      <c r="E47">
        <v>3.1676520095544822E-3</v>
      </c>
      <c r="F47">
        <v>2.6865033485805809E-3</v>
      </c>
      <c r="G47">
        <v>1.0255255970219916E-2</v>
      </c>
      <c r="H47">
        <v>2.3027113630376905E-2</v>
      </c>
      <c r="I47">
        <v>2.8831654495111936E-2</v>
      </c>
      <c r="J47">
        <v>-2.9175589074153241E-3</v>
      </c>
      <c r="K47">
        <v>2.9312803156085837E-2</v>
      </c>
      <c r="L47">
        <v>0.17440490663011299</v>
      </c>
      <c r="M47">
        <v>1.467649443465498E-2</v>
      </c>
      <c r="N47">
        <v>8.6132602362302746E-2</v>
      </c>
      <c r="O47">
        <v>4.8871546863799575E-2</v>
      </c>
      <c r="P47">
        <v>9.5535808396329767E-3</v>
      </c>
      <c r="Q47">
        <v>2.1776127111844762E-2</v>
      </c>
      <c r="R47">
        <v>4.1411052690879364E-2</v>
      </c>
      <c r="S47">
        <v>4.6622176873746583E-2</v>
      </c>
      <c r="T47">
        <v>2.282663502163778E-2</v>
      </c>
      <c r="U47">
        <v>2.9625549785718873E-2</v>
      </c>
      <c r="V47">
        <v>3.9054132897144642E-3</v>
      </c>
      <c r="W47">
        <v>9.2330081300166456E-2</v>
      </c>
      <c r="X47">
        <v>4.917226477690826E-2</v>
      </c>
      <c r="Y47">
        <v>0.15090607311893811</v>
      </c>
      <c r="Z47">
        <v>4.1403033546529799E-2</v>
      </c>
      <c r="AA47">
        <v>3.4134998837999156E-2</v>
      </c>
      <c r="AB47" s="14">
        <v>9.9745859179851404E-3</v>
      </c>
    </row>
    <row r="48" spans="2:28" x14ac:dyDescent="0.25">
      <c r="C48" s="14"/>
      <c r="D48">
        <v>-2.7276043239853637E-2</v>
      </c>
      <c r="E48">
        <v>2.3265619929925901E-2</v>
      </c>
      <c r="F48">
        <v>-1.2501977979460066E-2</v>
      </c>
      <c r="G48">
        <v>7.769445021757973E-2</v>
      </c>
      <c r="H48">
        <v>8.2229950223844953E-2</v>
      </c>
      <c r="I48">
        <v>4.1278519419802831E-2</v>
      </c>
      <c r="J48">
        <v>4.335261862015953E-2</v>
      </c>
      <c r="K48">
        <v>7.7046117329188812E-2</v>
      </c>
      <c r="L48">
        <v>-3.4338081794009212E-3</v>
      </c>
      <c r="M48">
        <v>-6.6088824575947072E-2</v>
      </c>
      <c r="N48">
        <v>4.8871546863799659E-2</v>
      </c>
      <c r="O48">
        <v>0.11365569892974162</v>
      </c>
      <c r="P48">
        <v>2.5533369933058506E-2</v>
      </c>
      <c r="Q48">
        <v>-1.0765804340558599E-2</v>
      </c>
      <c r="R48">
        <v>3.1506980262313661E-2</v>
      </c>
      <c r="S48">
        <v>-5.3557821296637831E-2</v>
      </c>
      <c r="T48">
        <v>6.7326784428267464E-2</v>
      </c>
      <c r="U48">
        <v>0.1002950559702897</v>
      </c>
      <c r="V48">
        <v>7.8109270057651087E-2</v>
      </c>
      <c r="W48">
        <v>3.7130321019089391E-2</v>
      </c>
      <c r="X48">
        <v>0.13601044762310785</v>
      </c>
      <c r="Y48">
        <v>0.13950748292295911</v>
      </c>
      <c r="Z48">
        <v>3.0910853630490565E-2</v>
      </c>
      <c r="AA48">
        <v>-3.6930825873182999E-2</v>
      </c>
      <c r="AB48" s="14">
        <v>5.6830018103771238E-2</v>
      </c>
    </row>
    <row r="49" spans="3:28" x14ac:dyDescent="0.25">
      <c r="C49" s="14"/>
      <c r="D49">
        <v>5.5753424039098755E-2</v>
      </c>
      <c r="E49">
        <v>6.5463634935208515E-2</v>
      </c>
      <c r="F49">
        <v>7.0051114122000116E-2</v>
      </c>
      <c r="G49">
        <v>5.4434558735946832E-2</v>
      </c>
      <c r="H49">
        <v>4.5756553965565626E-2</v>
      </c>
      <c r="I49">
        <v>4.6960755597748191E-2</v>
      </c>
      <c r="J49">
        <v>6.6935462828654382E-2</v>
      </c>
      <c r="K49">
        <v>4.2373276410956597E-2</v>
      </c>
      <c r="L49">
        <v>-4.041187646407518E-2</v>
      </c>
      <c r="M49">
        <v>6.882776303015524E-2</v>
      </c>
      <c r="N49">
        <v>9.5535808396330565E-3</v>
      </c>
      <c r="O49">
        <v>2.5533369933058443E-2</v>
      </c>
      <c r="P49">
        <v>6.1124632550017911E-2</v>
      </c>
      <c r="Q49">
        <v>5.7683999851223772E-2</v>
      </c>
      <c r="R49">
        <v>4.0117742502083623E-2</v>
      </c>
      <c r="S49">
        <v>4.6979835131309156E-2</v>
      </c>
      <c r="T49">
        <v>4.7668003626728787E-2</v>
      </c>
      <c r="U49">
        <v>3.9391414939542062E-2</v>
      </c>
      <c r="V49">
        <v>5.8429500182128072E-2</v>
      </c>
      <c r="W49">
        <v>7.0113411359358259E-3</v>
      </c>
      <c r="X49">
        <v>2.2666195441313697E-2</v>
      </c>
      <c r="Y49">
        <v>-4.2552653467177036E-2</v>
      </c>
      <c r="Z49">
        <v>4.0194200488530146E-2</v>
      </c>
      <c r="AA49">
        <v>5.2943581382838681E-2</v>
      </c>
      <c r="AB49" s="14">
        <v>5.7110588261575265E-2</v>
      </c>
    </row>
    <row r="50" spans="3:28" x14ac:dyDescent="0.25">
      <c r="C50" s="14"/>
      <c r="D50">
        <v>8.7440216828159834E-2</v>
      </c>
      <c r="E50">
        <v>6.0889592976414705E-2</v>
      </c>
      <c r="F50">
        <v>8.4513390787920195E-2</v>
      </c>
      <c r="G50">
        <v>2.323262804277821E-2</v>
      </c>
      <c r="H50">
        <v>1.6821441792396207E-2</v>
      </c>
      <c r="I50">
        <v>4.2161271022774331E-2</v>
      </c>
      <c r="J50">
        <v>4.9330312469414786E-2</v>
      </c>
      <c r="K50">
        <v>1.8537473211268848E-2</v>
      </c>
      <c r="L50">
        <v>3.2413748216208627E-2</v>
      </c>
      <c r="M50">
        <v>0.11649087598123459</v>
      </c>
      <c r="N50">
        <v>2.1776127111844762E-2</v>
      </c>
      <c r="O50">
        <v>-1.0765804340558724E-2</v>
      </c>
      <c r="P50">
        <v>5.7683999851223702E-2</v>
      </c>
      <c r="Q50">
        <v>7.8243316102310445E-2</v>
      </c>
      <c r="R50">
        <v>4.5199603896994518E-2</v>
      </c>
      <c r="S50">
        <v>9.9675450428229367E-2</v>
      </c>
      <c r="T50">
        <v>2.6664690880523492E-2</v>
      </c>
      <c r="U50">
        <v>3.1820046337902863E-3</v>
      </c>
      <c r="V50">
        <v>2.4666436332106301E-2</v>
      </c>
      <c r="W50">
        <v>2.7823188129493415E-2</v>
      </c>
      <c r="X50">
        <v>-2.553067797274965E-2</v>
      </c>
      <c r="Y50">
        <v>-5.5165019981925661E-2</v>
      </c>
      <c r="Z50">
        <v>4.5593333860519607E-2</v>
      </c>
      <c r="AA50">
        <v>9.2109222973470628E-2</v>
      </c>
      <c r="AB50" s="14">
        <v>3.7013176766156411E-2</v>
      </c>
    </row>
    <row r="51" spans="3:28" x14ac:dyDescent="0.25">
      <c r="C51" s="14"/>
      <c r="D51">
        <v>4.754203246837628E-2</v>
      </c>
      <c r="E51">
        <v>4.0049065556637869E-2</v>
      </c>
      <c r="F51">
        <v>4.4380021034611167E-2</v>
      </c>
      <c r="G51">
        <v>3.3801765763372543E-2</v>
      </c>
      <c r="H51">
        <v>3.3939119654264001E-2</v>
      </c>
      <c r="I51">
        <v>3.924103446892746E-2</v>
      </c>
      <c r="J51">
        <v>3.7273541437458833E-2</v>
      </c>
      <c r="K51">
        <v>3.4910078990954163E-2</v>
      </c>
      <c r="L51">
        <v>5.2550275300356906E-2</v>
      </c>
      <c r="M51">
        <v>5.1555177577209232E-2</v>
      </c>
      <c r="N51">
        <v>4.1411052690879455E-2</v>
      </c>
      <c r="O51">
        <v>3.1506980262313605E-2</v>
      </c>
      <c r="P51">
        <v>4.0117742502083602E-2</v>
      </c>
      <c r="Q51">
        <v>4.5199603896994574E-2</v>
      </c>
      <c r="R51">
        <v>4.1110770551008244E-2</v>
      </c>
      <c r="S51">
        <v>5.175419712183877E-2</v>
      </c>
      <c r="T51">
        <v>3.5743684436752875E-2</v>
      </c>
      <c r="U51">
        <v>3.209495793027152E-2</v>
      </c>
      <c r="V51">
        <v>3.3408267157078814E-2</v>
      </c>
      <c r="W51">
        <v>4.3176020531864728E-2</v>
      </c>
      <c r="X51">
        <v>2.8800133088580294E-2</v>
      </c>
      <c r="Y51">
        <v>3.3869006737187478E-2</v>
      </c>
      <c r="Z51">
        <v>4.1182953142307799E-2</v>
      </c>
      <c r="AA51">
        <v>4.9054361239813112E-2</v>
      </c>
      <c r="AB51" s="14">
        <v>3.6328156458856967E-2</v>
      </c>
    </row>
    <row r="52" spans="3:28" x14ac:dyDescent="0.25">
      <c r="C52" s="14"/>
      <c r="D52">
        <v>0.12387131441140528</v>
      </c>
      <c r="E52">
        <v>4.7433507677752798E-2</v>
      </c>
      <c r="F52">
        <v>9.4385005829409313E-2</v>
      </c>
      <c r="G52">
        <v>-2.1491099673190059E-2</v>
      </c>
      <c r="H52">
        <v>-2.2398444766077587E-2</v>
      </c>
      <c r="I52">
        <v>3.3880942954063603E-2</v>
      </c>
      <c r="J52">
        <v>1.8542493879411238E-2</v>
      </c>
      <c r="K52">
        <v>-1.3070555197592912E-2</v>
      </c>
      <c r="L52">
        <v>0.15060678187992682</v>
      </c>
      <c r="M52">
        <v>0.16977384523296363</v>
      </c>
      <c r="N52">
        <v>4.6622176873746646E-2</v>
      </c>
      <c r="O52">
        <v>-5.3557821296637984E-2</v>
      </c>
      <c r="P52">
        <v>4.6979835131309031E-2</v>
      </c>
      <c r="Q52">
        <v>9.9675450428229381E-2</v>
      </c>
      <c r="R52">
        <v>5.1754197121838694E-2</v>
      </c>
      <c r="S52">
        <v>0.16594043256235624</v>
      </c>
      <c r="T52">
        <v>-2.8353205362206951E-3</v>
      </c>
      <c r="U52">
        <v>-4.3589028996169642E-2</v>
      </c>
      <c r="V52">
        <v>-2.4558789488120531E-2</v>
      </c>
      <c r="W52">
        <v>6.4557841103368374E-2</v>
      </c>
      <c r="X52">
        <v>-8.2902507641423304E-2</v>
      </c>
      <c r="Y52">
        <v>-4.7122395078838364E-2</v>
      </c>
      <c r="Z52">
        <v>5.2536722091032953E-2</v>
      </c>
      <c r="AA52">
        <v>0.13906814124884703</v>
      </c>
      <c r="AB52" s="14">
        <v>5.8972742486095783E-3</v>
      </c>
    </row>
    <row r="53" spans="3:28" x14ac:dyDescent="0.25">
      <c r="C53" s="14"/>
      <c r="D53">
        <v>1.6850898281582621E-2</v>
      </c>
      <c r="E53">
        <v>4.9602629358000014E-2</v>
      </c>
      <c r="F53">
        <v>3.4594692467200448E-2</v>
      </c>
      <c r="G53">
        <v>6.955457825914485E-2</v>
      </c>
      <c r="H53">
        <v>6.5685326796602467E-2</v>
      </c>
      <c r="I53">
        <v>4.5616110655615126E-2</v>
      </c>
      <c r="J53">
        <v>6.0917215646020942E-2</v>
      </c>
      <c r="K53">
        <v>6.0624047546414692E-2</v>
      </c>
      <c r="L53">
        <v>-3.9526776909537875E-2</v>
      </c>
      <c r="M53">
        <v>6.3375435571087629E-3</v>
      </c>
      <c r="N53">
        <v>2.2826635021637842E-2</v>
      </c>
      <c r="O53">
        <v>6.7326784428267408E-2</v>
      </c>
      <c r="P53">
        <v>4.7668003626728822E-2</v>
      </c>
      <c r="Q53">
        <v>2.6664690880523589E-2</v>
      </c>
      <c r="R53">
        <v>3.5743684436752909E-2</v>
      </c>
      <c r="S53">
        <v>-2.8353205362205702E-3</v>
      </c>
      <c r="T53">
        <v>5.9432019758769314E-2</v>
      </c>
      <c r="U53">
        <v>7.0379206525434418E-2</v>
      </c>
      <c r="V53">
        <v>7.2614799257226026E-2</v>
      </c>
      <c r="W53">
        <v>1.5013900674803488E-2</v>
      </c>
      <c r="X53">
        <v>7.6706744985017145E-2</v>
      </c>
      <c r="Y53">
        <v>3.1995457801445082E-2</v>
      </c>
      <c r="Z53">
        <v>3.5493552155239583E-2</v>
      </c>
      <c r="AA53">
        <v>9.9136269200448962E-3</v>
      </c>
      <c r="AB53" s="14">
        <v>6.0799948406178445E-2</v>
      </c>
    </row>
    <row r="54" spans="3:28" x14ac:dyDescent="0.25">
      <c r="C54" s="14"/>
      <c r="D54">
        <v>-1.3512072235100536E-2</v>
      </c>
      <c r="E54">
        <v>3.9927386010060684E-2</v>
      </c>
      <c r="F54">
        <v>9.1500416322084499E-3</v>
      </c>
      <c r="G54">
        <v>8.427504215724331E-2</v>
      </c>
      <c r="H54">
        <v>8.3203100016206205E-2</v>
      </c>
      <c r="I54">
        <v>4.5477837822449574E-2</v>
      </c>
      <c r="J54">
        <v>5.9699197316736868E-2</v>
      </c>
      <c r="K54">
        <v>7.6255182200301808E-2</v>
      </c>
      <c r="L54">
        <v>-5.0204804489493438E-2</v>
      </c>
      <c r="M54">
        <v>-4.19350851228385E-2</v>
      </c>
      <c r="N54">
        <v>2.9625549785718963E-2</v>
      </c>
      <c r="O54">
        <v>0.10029505597028968</v>
      </c>
      <c r="P54">
        <v>3.9391414939542138E-2</v>
      </c>
      <c r="Q54">
        <v>3.1820046337904112E-3</v>
      </c>
      <c r="R54">
        <v>3.2094957930271589E-2</v>
      </c>
      <c r="S54">
        <v>-4.358902899616951E-2</v>
      </c>
      <c r="T54">
        <v>7.0379206525434446E-2</v>
      </c>
      <c r="U54">
        <v>9.6260456045905746E-2</v>
      </c>
      <c r="V54">
        <v>8.7119314056100766E-2</v>
      </c>
      <c r="W54">
        <v>1.7035118833874957E-2</v>
      </c>
      <c r="X54">
        <v>0.11953089620644732</v>
      </c>
      <c r="Y54">
        <v>8.2742793398452724E-2</v>
      </c>
      <c r="Z54">
        <v>3.1582002190640723E-2</v>
      </c>
      <c r="AA54">
        <v>-2.4307158098236525E-2</v>
      </c>
      <c r="AB54" s="14">
        <v>6.632159127016285E-2</v>
      </c>
    </row>
    <row r="55" spans="3:28" x14ac:dyDescent="0.25">
      <c r="C55" s="14"/>
      <c r="D55">
        <v>8.7914540104854916E-3</v>
      </c>
      <c r="E55">
        <v>6.2774914319464609E-2</v>
      </c>
      <c r="F55">
        <v>4.0813832063684635E-2</v>
      </c>
      <c r="G55">
        <v>9.0456078471807297E-2</v>
      </c>
      <c r="H55">
        <v>8.1765250197134376E-2</v>
      </c>
      <c r="I55">
        <v>5.0883528334063788E-2</v>
      </c>
      <c r="J55">
        <v>8.0846004866663546E-2</v>
      </c>
      <c r="K55">
        <v>7.2844610589843761E-2</v>
      </c>
      <c r="L55">
        <v>-0.10853892793407871</v>
      </c>
      <c r="M55">
        <v>-3.5637548766307425E-3</v>
      </c>
      <c r="N55">
        <v>3.9054132897145544E-3</v>
      </c>
      <c r="O55">
        <v>7.8109270057651059E-2</v>
      </c>
      <c r="P55">
        <v>5.8429500182128162E-2</v>
      </c>
      <c r="Q55">
        <v>2.4666436332106439E-2</v>
      </c>
      <c r="R55">
        <v>3.3408267157078897E-2</v>
      </c>
      <c r="S55">
        <v>-2.4558789488120319E-2</v>
      </c>
      <c r="T55">
        <v>7.2614799257226054E-2</v>
      </c>
      <c r="U55">
        <v>8.7119314056100752E-2</v>
      </c>
      <c r="V55">
        <v>9.6448573778327246E-2</v>
      </c>
      <c r="W55">
        <v>-9.0414247311357276E-3</v>
      </c>
      <c r="X55">
        <v>9.1834946467513556E-2</v>
      </c>
      <c r="Y55">
        <v>2.1773282023320184E-3</v>
      </c>
      <c r="Z55">
        <v>3.3042249119482572E-2</v>
      </c>
      <c r="AA55">
        <v>-2.8743208787776059E-3</v>
      </c>
      <c r="AB55" s="14">
        <v>7.7645447155935632E-2</v>
      </c>
    </row>
    <row r="56" spans="3:28" x14ac:dyDescent="0.25">
      <c r="C56" s="14"/>
      <c r="D56">
        <v>3.7960214370543914E-2</v>
      </c>
      <c r="E56">
        <v>-4.5589266773426659E-5</v>
      </c>
      <c r="F56">
        <v>5.8212599491151013E-3</v>
      </c>
      <c r="G56">
        <v>-1.5444806372350781E-3</v>
      </c>
      <c r="H56">
        <v>1.2569380168183153E-2</v>
      </c>
      <c r="I56">
        <v>2.6715420040090906E-2</v>
      </c>
      <c r="J56">
        <v>-1.0769300429412872E-2</v>
      </c>
      <c r="K56">
        <v>2.084857082420238E-2</v>
      </c>
      <c r="L56">
        <v>0.20491420259543203</v>
      </c>
      <c r="M56">
        <v>2.9468750730352187E-2</v>
      </c>
      <c r="N56">
        <v>9.2330081300166345E-2</v>
      </c>
      <c r="O56">
        <v>3.7130321019089287E-2</v>
      </c>
      <c r="P56">
        <v>7.0113411359356888E-3</v>
      </c>
      <c r="Q56">
        <v>2.7823188129493321E-2</v>
      </c>
      <c r="R56">
        <v>4.3176020531864548E-2</v>
      </c>
      <c r="S56">
        <v>6.4557841103368152E-2</v>
      </c>
      <c r="T56">
        <v>1.5013900674803373E-2</v>
      </c>
      <c r="U56">
        <v>1.7035118833874839E-2</v>
      </c>
      <c r="V56">
        <v>-9.0414247311358335E-3</v>
      </c>
      <c r="W56">
        <v>0.10168486097909846</v>
      </c>
      <c r="X56">
        <v>3.3463540259158958E-2</v>
      </c>
      <c r="Y56">
        <v>0.1517523718170693</v>
      </c>
      <c r="Z56">
        <v>4.3273801352129354E-2</v>
      </c>
      <c r="AA56">
        <v>4.6972761178549205E-2</v>
      </c>
      <c r="AB56" s="14">
        <v>1.8778480720332289E-3</v>
      </c>
    </row>
    <row r="57" spans="3:28" x14ac:dyDescent="0.25">
      <c r="C57" s="14"/>
      <c r="D57">
        <v>-4.74829092360112E-2</v>
      </c>
      <c r="E57">
        <v>2.0034618894120185E-2</v>
      </c>
      <c r="F57">
        <v>-2.6791681697223346E-2</v>
      </c>
      <c r="G57">
        <v>9.0954550470356457E-2</v>
      </c>
      <c r="H57">
        <v>9.6217703564743698E-2</v>
      </c>
      <c r="I57">
        <v>4.2267500230730559E-2</v>
      </c>
      <c r="J57">
        <v>4.6669480216516269E-2</v>
      </c>
      <c r="K57">
        <v>8.9093800822074076E-2</v>
      </c>
      <c r="L57">
        <v>-2.4027469952038194E-2</v>
      </c>
      <c r="M57">
        <v>-9.7621267063769335E-2</v>
      </c>
      <c r="N57">
        <v>4.9172264776908392E-2</v>
      </c>
      <c r="O57">
        <v>0.13601044762310788</v>
      </c>
      <c r="P57">
        <v>2.2666195441313805E-2</v>
      </c>
      <c r="Q57">
        <v>-2.5530677972749466E-2</v>
      </c>
      <c r="R57">
        <v>2.8800133088580371E-2</v>
      </c>
      <c r="S57">
        <v>-8.2902507641423095E-2</v>
      </c>
      <c r="T57">
        <v>7.6706744985017228E-2</v>
      </c>
      <c r="U57">
        <v>0.11953089620644738</v>
      </c>
      <c r="V57">
        <v>9.1834946467513598E-2</v>
      </c>
      <c r="W57">
        <v>3.3463540259159097E-2</v>
      </c>
      <c r="X57">
        <v>0.16527688549269759</v>
      </c>
      <c r="Y57">
        <v>0.1644580013723973</v>
      </c>
      <c r="Z57">
        <v>2.8019694745391316E-2</v>
      </c>
      <c r="AA57">
        <v>-6.0460099552598762E-2</v>
      </c>
      <c r="AB57" s="14">
        <v>6.3639208458739396E-2</v>
      </c>
    </row>
    <row r="58" spans="3:28" x14ac:dyDescent="0.25">
      <c r="C58" s="14"/>
      <c r="D58">
        <v>-5.9641498553007793E-2</v>
      </c>
      <c r="E58">
        <v>-5.9034610393623024E-2</v>
      </c>
      <c r="F58">
        <v>-9.8955439912724111E-2</v>
      </c>
      <c r="G58">
        <v>1.5665222914845324E-2</v>
      </c>
      <c r="H58">
        <v>4.8629136767737176E-2</v>
      </c>
      <c r="I58">
        <v>1.6873424691935951E-2</v>
      </c>
      <c r="J58">
        <v>-5.0566048870630771E-2</v>
      </c>
      <c r="K58">
        <v>5.6794254211037051E-2</v>
      </c>
      <c r="L58">
        <v>0.28783952071929347</v>
      </c>
      <c r="M58">
        <v>-0.13086287402837155</v>
      </c>
      <c r="N58">
        <v>0.15090607311893808</v>
      </c>
      <c r="O58">
        <v>0.13950748292295906</v>
      </c>
      <c r="P58">
        <v>-4.2552653467177098E-2</v>
      </c>
      <c r="Q58">
        <v>-5.5165019981925661E-2</v>
      </c>
      <c r="R58">
        <v>3.3869006737187374E-2</v>
      </c>
      <c r="S58">
        <v>-4.712239507883853E-2</v>
      </c>
      <c r="T58">
        <v>3.1995457801445054E-2</v>
      </c>
      <c r="U58">
        <v>8.2742793398452752E-2</v>
      </c>
      <c r="V58">
        <v>2.1773282023319785E-3</v>
      </c>
      <c r="W58">
        <v>0.15175237181706941</v>
      </c>
      <c r="X58">
        <v>0.16445800137239724</v>
      </c>
      <c r="Y58">
        <v>0.3915752184696894</v>
      </c>
      <c r="Z58">
        <v>3.3203659578535688E-2</v>
      </c>
      <c r="AA58">
        <v>-5.6466484799595568E-2</v>
      </c>
      <c r="AB58" s="14">
        <v>-7.6219276379636478E-3</v>
      </c>
    </row>
    <row r="59" spans="3:28" x14ac:dyDescent="0.25">
      <c r="C59" s="14"/>
      <c r="D59">
        <v>4.8080882228273773E-2</v>
      </c>
      <c r="E59">
        <v>4.0135225584259339E-2</v>
      </c>
      <c r="F59">
        <v>4.4761079800418158E-2</v>
      </c>
      <c r="G59">
        <v>3.3448163089965156E-2</v>
      </c>
      <c r="H59">
        <v>3.3566112898506688E-2</v>
      </c>
      <c r="I59">
        <v>3.9214661647302695E-2</v>
      </c>
      <c r="J59">
        <v>3.7185091794889311E-2</v>
      </c>
      <c r="K59">
        <v>3.4588807431143877E-2</v>
      </c>
      <c r="L59">
        <v>5.3099439614293781E-2</v>
      </c>
      <c r="M59">
        <v>5.2396042710217777E-2</v>
      </c>
      <c r="N59">
        <v>4.1403033546529834E-2</v>
      </c>
      <c r="O59">
        <v>3.0910853630490488E-2</v>
      </c>
      <c r="P59">
        <v>4.0194200488530105E-2</v>
      </c>
      <c r="Q59">
        <v>4.5593333860519628E-2</v>
      </c>
      <c r="R59">
        <v>4.1182953142307757E-2</v>
      </c>
      <c r="S59">
        <v>5.2536722091032981E-2</v>
      </c>
      <c r="T59">
        <v>3.5493552155239534E-2</v>
      </c>
      <c r="U59">
        <v>3.158200219064064E-2</v>
      </c>
      <c r="V59">
        <v>3.3042249119482482E-2</v>
      </c>
      <c r="W59">
        <v>4.3273801352129465E-2</v>
      </c>
      <c r="X59">
        <v>2.8019694745391226E-2</v>
      </c>
      <c r="Y59">
        <v>3.320365957853573E-2</v>
      </c>
      <c r="Z59">
        <v>4.1260050712577073E-2</v>
      </c>
      <c r="AA59">
        <v>4.9681808537930812E-2</v>
      </c>
      <c r="AB59" s="14">
        <v>3.6146578049391136E-2</v>
      </c>
    </row>
    <row r="60" spans="3:28" x14ac:dyDescent="0.25">
      <c r="C60" s="14"/>
      <c r="D60">
        <v>0.10996656369896284</v>
      </c>
      <c r="E60">
        <v>5.4850830548055646E-2</v>
      </c>
      <c r="F60">
        <v>9.2497668435120917E-2</v>
      </c>
      <c r="G60">
        <v>-1.9580572024649572E-3</v>
      </c>
      <c r="H60">
        <v>-5.7725555328990846E-3</v>
      </c>
      <c r="I60">
        <v>3.7810124415421059E-2</v>
      </c>
      <c r="J60">
        <v>3.322880603385691E-2</v>
      </c>
      <c r="K60">
        <v>1.632865283557744E-4</v>
      </c>
      <c r="L60">
        <v>9.5903579559563579E-2</v>
      </c>
      <c r="M60">
        <v>0.14985928167116785</v>
      </c>
      <c r="N60">
        <v>3.413499883799917E-2</v>
      </c>
      <c r="O60">
        <v>-3.6930825873183165E-2</v>
      </c>
      <c r="P60">
        <v>5.294358138283857E-2</v>
      </c>
      <c r="Q60">
        <v>9.2109222973470628E-2</v>
      </c>
      <c r="R60">
        <v>4.9054361239813035E-2</v>
      </c>
      <c r="S60">
        <v>0.139068141248847</v>
      </c>
      <c r="T60">
        <v>9.9136269200447852E-3</v>
      </c>
      <c r="U60">
        <v>-2.430715809823665E-2</v>
      </c>
      <c r="V60">
        <v>-2.8743208787777828E-3</v>
      </c>
      <c r="W60">
        <v>4.6972761178549344E-2</v>
      </c>
      <c r="X60">
        <v>-6.0460099552598963E-2</v>
      </c>
      <c r="Y60">
        <v>-5.6466484799595484E-2</v>
      </c>
      <c r="Z60">
        <v>4.9681808537930763E-2</v>
      </c>
      <c r="AA60">
        <v>0.12060826049610085</v>
      </c>
      <c r="AB60" s="14">
        <v>2.0002598231656454E-2</v>
      </c>
    </row>
    <row r="61" spans="3:28" x14ac:dyDescent="0.25">
      <c r="C61" s="14"/>
      <c r="D61">
        <v>2.7463811644478107E-2</v>
      </c>
      <c r="E61">
        <v>6.0940233485080493E-2</v>
      </c>
      <c r="F61">
        <v>5.0045528917131515E-2</v>
      </c>
      <c r="G61">
        <v>7.2998699089834224E-2</v>
      </c>
      <c r="H61">
        <v>6.5339408642823851E-2</v>
      </c>
      <c r="I61">
        <v>4.8345328733046977E-2</v>
      </c>
      <c r="J61">
        <v>7.1579069063553796E-2</v>
      </c>
      <c r="K61">
        <v>5.9240033300995962E-2</v>
      </c>
      <c r="L61">
        <v>-6.9243002945767518E-2</v>
      </c>
      <c r="M61">
        <v>2.4682343547204048E-2</v>
      </c>
      <c r="N61">
        <v>9.9745859179852236E-3</v>
      </c>
      <c r="O61">
        <v>5.6830018103771203E-2</v>
      </c>
      <c r="P61">
        <v>5.7110588261575307E-2</v>
      </c>
      <c r="Q61">
        <v>3.7013176766156508E-2</v>
      </c>
      <c r="R61">
        <v>3.6328156458857008E-2</v>
      </c>
      <c r="S61">
        <v>5.8972742486097379E-3</v>
      </c>
      <c r="T61">
        <v>6.0799948406178445E-2</v>
      </c>
      <c r="U61">
        <v>6.6321591270162794E-2</v>
      </c>
      <c r="V61">
        <v>7.764544715593559E-2</v>
      </c>
      <c r="W61">
        <v>1.8778480720333529E-3</v>
      </c>
      <c r="X61">
        <v>6.3639208458739313E-2</v>
      </c>
      <c r="Y61">
        <v>-7.6219276379636131E-3</v>
      </c>
      <c r="Z61">
        <v>3.6146578049391191E-2</v>
      </c>
      <c r="AA61">
        <v>2.0002598231656593E-2</v>
      </c>
      <c r="AB61" s="14">
        <v>6.664345475853066E-2</v>
      </c>
    </row>
  </sheetData>
  <mergeCells count="2">
    <mergeCell ref="B2:F3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13" workbookViewId="0">
      <selection activeCell="G11" sqref="G11"/>
    </sheetView>
  </sheetViews>
  <sheetFormatPr defaultRowHeight="15" x14ac:dyDescent="0.25"/>
  <cols>
    <col min="1" max="1" width="22" style="1" customWidth="1"/>
    <col min="2" max="2" width="22.7109375" style="1" customWidth="1"/>
    <col min="3" max="3" width="23.7109375" style="1" customWidth="1"/>
    <col min="4" max="4" width="26.42578125" style="1" customWidth="1"/>
    <col min="5" max="5" width="30" style="1" customWidth="1"/>
    <col min="6" max="11" width="9.140625" style="1"/>
  </cols>
  <sheetData>
    <row r="2" spans="1:11" x14ac:dyDescent="0.25">
      <c r="C2" s="19" t="s">
        <v>29</v>
      </c>
      <c r="D2" s="24">
        <v>10.624167155480899</v>
      </c>
    </row>
    <row r="5" spans="1:11" s="11" customFormat="1" x14ac:dyDescent="0.25">
      <c r="A5" s="33" t="s">
        <v>27</v>
      </c>
      <c r="B5" s="33" t="s">
        <v>26</v>
      </c>
      <c r="C5" s="33" t="s">
        <v>28</v>
      </c>
      <c r="D5" s="33" t="s">
        <v>30</v>
      </c>
      <c r="E5" s="33" t="s">
        <v>31</v>
      </c>
      <c r="F5" s="16"/>
      <c r="G5" s="16"/>
      <c r="H5" s="16"/>
      <c r="I5" s="16"/>
      <c r="J5" s="16"/>
      <c r="K5" s="16"/>
    </row>
    <row r="6" spans="1:11" x14ac:dyDescent="0.25">
      <c r="A6" s="1">
        <f t="array" ref="A6:A30">MMULT(X,β)</f>
        <v>21.708084322563931</v>
      </c>
      <c r="B6" s="1">
        <f t="array" ref="B6:B30">Y-Y_CAP</f>
        <v>-5.0280843225639309</v>
      </c>
      <c r="C6" s="1">
        <f t="array" ref="C6:C30" xml:space="preserve"> e/SQRT(10.6241671554809)</f>
        <v>-1.5426063146170437</v>
      </c>
      <c r="D6" s="1">
        <f>e/SQRT(10.62416716*(1-B!D37))</f>
        <v>-1.6276799312229759</v>
      </c>
      <c r="E6" s="1">
        <f xml:space="preserve"> B6/(1-B!D37)</f>
        <v>-5.5979673421262479</v>
      </c>
    </row>
    <row r="7" spans="1:11" x14ac:dyDescent="0.25">
      <c r="A7" s="1">
        <v>10.353614553240602</v>
      </c>
      <c r="B7" s="1">
        <v>1.1463854467593979</v>
      </c>
      <c r="C7" s="1">
        <v>0.35170878523659505</v>
      </c>
      <c r="D7" s="1">
        <f>e/SQRT(10.62416716*(1-B!E38))</f>
        <v>0.3648426742493257</v>
      </c>
      <c r="E7" s="1">
        <f xml:space="preserve"> B7/(1-B!E38)</f>
        <v>1.2336032131668402</v>
      </c>
    </row>
    <row r="8" spans="1:11" x14ac:dyDescent="0.25">
      <c r="A8" s="1">
        <v>12.079793703906375</v>
      </c>
      <c r="B8" s="1">
        <v>-4.9793703906376052E-2</v>
      </c>
      <c r="C8" s="1">
        <v>-1.5276609767550376E-2</v>
      </c>
      <c r="D8" s="1">
        <f>e/SQRT(10.62416716*(1-B!F39))</f>
        <v>-1.6091653603895403E-2</v>
      </c>
      <c r="E8" s="1">
        <f xml:space="preserve"> B8/(1-B!F39)</f>
        <v>-5.5248668142506022E-2</v>
      </c>
    </row>
    <row r="9" spans="1:11" x14ac:dyDescent="0.25">
      <c r="A9" s="1">
        <v>9.955646088073113</v>
      </c>
      <c r="B9" s="1">
        <v>4.9243539119268878</v>
      </c>
      <c r="C9" s="1">
        <v>1.5107820300185455</v>
      </c>
      <c r="D9" s="1">
        <f>e/SQRT(10.62416716*(1-B!G40))</f>
        <v>1.5797204022305236</v>
      </c>
      <c r="E9" s="1">
        <f xml:space="preserve"> B9/(1-B!G40)</f>
        <v>5.3840128966524725</v>
      </c>
    </row>
    <row r="10" spans="1:11" x14ac:dyDescent="0.25">
      <c r="A10" s="1">
        <v>14.194398347179966</v>
      </c>
      <c r="B10" s="1">
        <v>-0.44439834717996618</v>
      </c>
      <c r="C10" s="1">
        <v>-0.13634053301151192</v>
      </c>
      <c r="D10" s="1">
        <f>e/SQRT(10.62416716*(1-B!H41))</f>
        <v>-0.14176094021207758</v>
      </c>
      <c r="E10" s="1">
        <f xml:space="preserve"> B10/(1-B!H41)</f>
        <v>-0.48043609696060724</v>
      </c>
    </row>
    <row r="11" spans="1:11" x14ac:dyDescent="0.25">
      <c r="A11" s="1">
        <v>18.399574283787867</v>
      </c>
      <c r="B11" s="1">
        <v>-0.28957428378786787</v>
      </c>
      <c r="C11" s="1">
        <v>-8.884081691257141E-2</v>
      </c>
      <c r="D11" s="1">
        <f>e/SQRT(10.62416716*(1-B!I42))</f>
        <v>-9.0808474917164678E-2</v>
      </c>
      <c r="E11" s="1">
        <f xml:space="preserve"> B11/(1-B!I42)</f>
        <v>-0.30254338963388461</v>
      </c>
    </row>
    <row r="12" spans="1:11" x14ac:dyDescent="0.25">
      <c r="A12" s="1">
        <v>7.1553764545210674</v>
      </c>
      <c r="B12" s="1">
        <v>0.84462354547893259</v>
      </c>
      <c r="C12" s="1">
        <v>0.25912883140862858</v>
      </c>
      <c r="D12" s="1">
        <f>e/SQRT(10.62416716*(1-B!J43))</f>
        <v>0.27042496282473705</v>
      </c>
      <c r="E12" s="1">
        <f xml:space="preserve"> B12/(1-B!J43)</f>
        <v>0.91986748636614035</v>
      </c>
      <c r="I12" s="16"/>
    </row>
    <row r="13" spans="1:11" x14ac:dyDescent="0.25">
      <c r="A13" s="1">
        <v>16.673395133122096</v>
      </c>
      <c r="B13" s="1">
        <v>1.1566048668779025</v>
      </c>
      <c r="C13" s="1">
        <v>0.35484408309462517</v>
      </c>
      <c r="D13" s="1">
        <f>e/SQRT(10.62416716*(1-B!K44))</f>
        <v>0.36672117830112178</v>
      </c>
      <c r="E13" s="1">
        <f xml:space="preserve"> B13/(1-B!K44)</f>
        <v>1.2353267975864686</v>
      </c>
    </row>
    <row r="14" spans="1:11" x14ac:dyDescent="0.25">
      <c r="A14" s="1">
        <v>71.820293796569828</v>
      </c>
      <c r="B14" s="1">
        <v>7.4197062034301666</v>
      </c>
      <c r="C14" s="1">
        <v>2.2763511722846803</v>
      </c>
      <c r="D14" s="1">
        <f>e/SQRT(10.62416716*(1-B!L45))</f>
        <v>3.2137627832750701</v>
      </c>
      <c r="E14" s="1">
        <f xml:space="preserve"> B14/(1-B!L45)</f>
        <v>14.788898237032557</v>
      </c>
    </row>
    <row r="15" spans="1:11" x14ac:dyDescent="0.25">
      <c r="A15" s="1">
        <v>19.123587082845109</v>
      </c>
      <c r="B15" s="1">
        <v>2.3764129171548909</v>
      </c>
      <c r="C15" s="1">
        <v>0.72907877771455842</v>
      </c>
      <c r="D15" s="1">
        <f>e/SQRT(10.62416716*(1-B!M46))</f>
        <v>0.81325431741770482</v>
      </c>
      <c r="E15" s="1">
        <f xml:space="preserve"> B15/(1-B!M46)</f>
        <v>2.9568258474310198</v>
      </c>
    </row>
    <row r="16" spans="1:11" x14ac:dyDescent="0.25">
      <c r="A16" s="1">
        <v>38.092506978757285</v>
      </c>
      <c r="B16" s="1">
        <v>2.2374930212427131</v>
      </c>
      <c r="C16" s="1">
        <v>0.68645842870840013</v>
      </c>
      <c r="D16" s="1">
        <f>e/SQRT(10.62416716*(1-B!N47))</f>
        <v>0.71807970049300973</v>
      </c>
      <c r="E16" s="1">
        <f xml:space="preserve"> B16/(1-B!N47)</f>
        <v>2.4483782078521719</v>
      </c>
    </row>
    <row r="17" spans="1:5" x14ac:dyDescent="0.25">
      <c r="A17" s="1">
        <v>21.593040896227567</v>
      </c>
      <c r="B17" s="1">
        <v>-0.59304089622756706</v>
      </c>
      <c r="C17" s="1">
        <v>-0.18194377274888354</v>
      </c>
      <c r="D17" s="1">
        <f>e/SQRT(10.62416716*(1-B!O48))</f>
        <v>-0.19325732659928418</v>
      </c>
      <c r="E17" s="1">
        <f xml:space="preserve"> B17/(1-B!O48)</f>
        <v>-0.66908637592803577</v>
      </c>
    </row>
    <row r="18" spans="1:5" x14ac:dyDescent="0.25">
      <c r="A18" s="1">
        <v>12.47299068279403</v>
      </c>
      <c r="B18" s="1">
        <v>1.0270093172059696</v>
      </c>
      <c r="C18" s="1">
        <v>0.31508442505288226</v>
      </c>
      <c r="D18" s="1">
        <f>e/SQRT(10.62416716*(1-B!P49))</f>
        <v>0.32517935366580447</v>
      </c>
      <c r="E18" s="1">
        <f xml:space="preserve"> B18/(1-B!P49)</f>
        <v>1.0938718309282758</v>
      </c>
    </row>
    <row r="19" spans="1:5" x14ac:dyDescent="0.25">
      <c r="A19" s="1">
        <v>18.682464138910973</v>
      </c>
      <c r="B19" s="1">
        <v>1.0675358610890271</v>
      </c>
      <c r="C19" s="1">
        <v>0.3275178884741422</v>
      </c>
      <c r="D19" s="1">
        <f>e/SQRT(10.62416716*(1-B!Q50))</f>
        <v>0.3411354696035252</v>
      </c>
      <c r="E19" s="1">
        <f xml:space="preserve"> B19/(1-B!Q50)</f>
        <v>1.1581536426455881</v>
      </c>
    </row>
    <row r="20" spans="1:5" x14ac:dyDescent="0.25">
      <c r="A20" s="1">
        <v>23.328798203161032</v>
      </c>
      <c r="B20" s="1">
        <v>0.67120179683896808</v>
      </c>
      <c r="C20" s="1">
        <v>0.20592338229883245</v>
      </c>
      <c r="D20" s="1">
        <f>e/SQRT(10.62416716*(1-B!R51))</f>
        <v>0.21029136623431038</v>
      </c>
      <c r="E20" s="1">
        <f xml:space="preserve"> B20/(1-B!R51)</f>
        <v>0.69997845029989747</v>
      </c>
    </row>
    <row r="21" spans="1:5" x14ac:dyDescent="0.25">
      <c r="A21" s="1">
        <v>29.662928425590053</v>
      </c>
      <c r="B21" s="1">
        <v>-0.66292842559005294</v>
      </c>
      <c r="C21" s="1">
        <v>-0.20338512838083933</v>
      </c>
      <c r="D21" s="1">
        <f>e/SQRT(10.62416716*(1-B!S52))</f>
        <v>-0.22270022693606284</v>
      </c>
      <c r="E21" s="1">
        <f xml:space="preserve"> B21/(1-B!S52)</f>
        <v>-0.79482143898506985</v>
      </c>
    </row>
    <row r="22" spans="1:5" x14ac:dyDescent="0.25">
      <c r="A22" s="1">
        <v>14.913639659957372</v>
      </c>
      <c r="B22" s="1">
        <v>0.43636034004262747</v>
      </c>
      <c r="C22" s="1">
        <v>0.13387448833693238</v>
      </c>
      <c r="D22" s="1">
        <f>e/SQRT(10.62416716*(1-B!T53))</f>
        <v>0.13803929383323557</v>
      </c>
      <c r="E22" s="1">
        <f xml:space="preserve"> B22/(1-B!T53)</f>
        <v>0.46393280359247679</v>
      </c>
    </row>
    <row r="23" spans="1:5" x14ac:dyDescent="0.25">
      <c r="A23" s="1">
        <v>15.551378685189345</v>
      </c>
      <c r="B23" s="1">
        <v>3.448621314810655</v>
      </c>
      <c r="C23" s="1">
        <v>1.0580301911558103</v>
      </c>
      <c r="D23" s="1">
        <f>e/SQRT(10.62416716*(1-B!U54))</f>
        <v>1.1129519574859505</v>
      </c>
      <c r="E23" s="1">
        <f xml:space="preserve"> B23/(1-B!U54)</f>
        <v>3.8159460188297669</v>
      </c>
    </row>
    <row r="24" spans="1:5" x14ac:dyDescent="0.25">
      <c r="A24" s="1">
        <v>7.7068065222197522</v>
      </c>
      <c r="B24" s="1">
        <v>1.7931934777802478</v>
      </c>
      <c r="C24" s="1">
        <v>0.55014820848178736</v>
      </c>
      <c r="D24" s="1">
        <f>e/SQRT(10.62416716*(1-B!V55))</f>
        <v>0.5787663395684105</v>
      </c>
      <c r="E24" s="1">
        <f xml:space="preserve"> B24/(1-B!V55)</f>
        <v>1.9846058848899597</v>
      </c>
    </row>
    <row r="25" spans="1:5" x14ac:dyDescent="0.25">
      <c r="A25" s="1">
        <v>40.887969942321469</v>
      </c>
      <c r="B25" s="1">
        <v>-5.7879699423214674</v>
      </c>
      <c r="C25" s="1">
        <v>-1.7757377181944063</v>
      </c>
      <c r="D25" s="1">
        <f>e/SQRT(10.62416716*(1-B!W56))</f>
        <v>-1.8735464295840012</v>
      </c>
      <c r="E25" s="1">
        <f xml:space="preserve"> B25/(1-B!W56)</f>
        <v>-6.443139707775531</v>
      </c>
    </row>
    <row r="26" spans="1:5" x14ac:dyDescent="0.25">
      <c r="A26" s="1">
        <v>20.514178927061462</v>
      </c>
      <c r="B26" s="1">
        <v>-2.614178927061463</v>
      </c>
      <c r="C26" s="1">
        <v>-0.80202491878009807</v>
      </c>
      <c r="D26" s="1">
        <f>e/SQRT(10.62416716*(1-B!X57))</f>
        <v>-0.87784257869760141</v>
      </c>
      <c r="E26" s="1">
        <f xml:space="preserve"> B26/(1-B!X57)</f>
        <v>-3.1317917062887246</v>
      </c>
    </row>
    <row r="27" spans="1:5" x14ac:dyDescent="0.25">
      <c r="A27" s="1">
        <v>56.006527888026589</v>
      </c>
      <c r="B27" s="1">
        <v>-3.686527888026589</v>
      </c>
      <c r="C27" s="1">
        <v>-1.1310194567663485</v>
      </c>
      <c r="D27" s="1">
        <f>e/SQRT(10.62416716*(1-B!Y58))</f>
        <v>-1.4499954137416657</v>
      </c>
      <c r="E27" s="1">
        <f xml:space="preserve"> B27/(1-B!Y58)</f>
        <v>-6.0591349989956536</v>
      </c>
    </row>
    <row r="28" spans="1:5" x14ac:dyDescent="0.25">
      <c r="A28" s="1">
        <v>23.35756785567213</v>
      </c>
      <c r="B28" s="1">
        <v>-4.60756785567213</v>
      </c>
      <c r="C28" s="1">
        <v>-1.4135926951921096</v>
      </c>
      <c r="D28" s="1">
        <f>e/SQRT(10.62416716*(1-B!Z59))</f>
        <v>-1.4436897734016787</v>
      </c>
      <c r="E28" s="1">
        <f xml:space="preserve"> B28/(1-B!Z59)</f>
        <v>-4.8058577918826417</v>
      </c>
    </row>
    <row r="29" spans="1:5" x14ac:dyDescent="0.25">
      <c r="A29" s="1">
        <v>24.402853502339283</v>
      </c>
      <c r="B29" s="1">
        <v>-4.5728535023392851</v>
      </c>
      <c r="C29" s="1">
        <v>-1.4029424003235886</v>
      </c>
      <c r="D29" s="1">
        <f>e/SQRT(10.62416716*(1-B!AA60))</f>
        <v>-1.4960587545589448</v>
      </c>
      <c r="E29" s="1">
        <f xml:space="preserve"> B29/(1-B!AA60)</f>
        <v>-5.2000187139795271</v>
      </c>
    </row>
    <row r="30" spans="1:5" x14ac:dyDescent="0.25">
      <c r="A30" s="1">
        <v>10.962583925961479</v>
      </c>
      <c r="B30" s="1">
        <v>-0.21258392596147857</v>
      </c>
      <c r="C30" s="1">
        <v>-6.5220327571403683E-2</v>
      </c>
      <c r="D30" s="1">
        <f>e/SQRT(10.62416716*(1-B!AB61))</f>
        <v>-6.7508613263656092E-2</v>
      </c>
      <c r="E30" s="1">
        <f xml:space="preserve"> B30/(1-B!AB61)</f>
        <v>-0.22776282766247793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topLeftCell="A12" zoomScale="85" zoomScaleNormal="85" workbookViewId="0">
      <selection activeCell="G33" sqref="G33"/>
    </sheetView>
  </sheetViews>
  <sheetFormatPr defaultRowHeight="15" x14ac:dyDescent="0.25"/>
  <cols>
    <col min="1" max="1" width="13.85546875" style="1" customWidth="1"/>
    <col min="2" max="2" width="28" style="1" customWidth="1"/>
    <col min="3" max="3" width="22.42578125" style="1" customWidth="1"/>
    <col min="4" max="4" width="15.7109375" style="1" customWidth="1"/>
    <col min="5" max="5" width="18.28515625" style="1" customWidth="1"/>
    <col min="6" max="6" width="15.5703125" style="1" customWidth="1"/>
    <col min="7" max="13" width="9.140625" style="1"/>
  </cols>
  <sheetData>
    <row r="2" spans="1:15" s="11" customFormat="1" x14ac:dyDescent="0.25">
      <c r="A2" s="33" t="s">
        <v>35</v>
      </c>
      <c r="B2" s="33" t="s">
        <v>37</v>
      </c>
      <c r="C2" s="33" t="s">
        <v>38</v>
      </c>
      <c r="D2" s="33" t="s">
        <v>36</v>
      </c>
      <c r="E2" s="33" t="s">
        <v>39</v>
      </c>
      <c r="F2" s="33" t="s">
        <v>40</v>
      </c>
      <c r="G2" s="33" t="s">
        <v>41</v>
      </c>
      <c r="H2" s="33" t="s">
        <v>42</v>
      </c>
      <c r="I2" s="16"/>
      <c r="J2" s="16"/>
      <c r="K2" s="16"/>
      <c r="L2" s="16"/>
      <c r="M2" s="16"/>
    </row>
    <row r="3" spans="1:15" x14ac:dyDescent="0.25">
      <c r="A3" s="1">
        <f>B!W56</f>
        <v>0.10168486097909846</v>
      </c>
      <c r="B3" s="1">
        <f>POWER('C'!B25,2)/(1-D!A22)</f>
        <v>37.07657924165337</v>
      </c>
      <c r="C3" s="1">
        <f>23*'C'!$D$2</f>
        <v>244.35584457606069</v>
      </c>
      <c r="D3" s="1">
        <f t="shared" ref="D3:D27" si="0" xml:space="preserve"> (C3-B3)/21</f>
        <v>9.8704412064003488</v>
      </c>
      <c r="E3" s="1">
        <f>'C'!B25/SQRT(D!D22*(1-D!A22))</f>
        <v>-1.797718754853139</v>
      </c>
      <c r="F3" s="1">
        <v>-1.944778530394514</v>
      </c>
      <c r="G3" s="1">
        <v>1</v>
      </c>
      <c r="H3" s="1">
        <f>(G3-0.5)/25</f>
        <v>0.02</v>
      </c>
      <c r="K3" s="68" t="s">
        <v>43</v>
      </c>
      <c r="L3" s="45"/>
      <c r="M3" s="45"/>
      <c r="N3" s="45"/>
      <c r="O3" s="46"/>
    </row>
    <row r="4" spans="1:15" x14ac:dyDescent="0.25">
      <c r="A4" s="1">
        <f>B!D37</f>
        <v>0.10180177638297221</v>
      </c>
      <c r="B4" s="1">
        <f>POWER('C'!B6,2)/(1-D!A3)</f>
        <v>28.143388502133373</v>
      </c>
      <c r="C4" s="1">
        <f>23*'C'!$D$2</f>
        <v>244.35584457606069</v>
      </c>
      <c r="D4" s="1">
        <f t="shared" si="0"/>
        <v>10.295831241615586</v>
      </c>
      <c r="E4" s="1">
        <f>'C'!B6/SQRT(D!D3*(1-D!A3))</f>
        <v>-1.6885732693148556</v>
      </c>
      <c r="F4" s="1">
        <v>-1.6534437616058855</v>
      </c>
      <c r="G4" s="1">
        <v>2</v>
      </c>
      <c r="H4" s="1">
        <f t="shared" ref="H4:H27" si="1">(G4-0.5)/25</f>
        <v>0.06</v>
      </c>
      <c r="K4" s="50"/>
      <c r="L4" s="51"/>
      <c r="M4" s="51"/>
      <c r="N4" s="51"/>
      <c r="O4" s="52"/>
    </row>
    <row r="5" spans="1:15" x14ac:dyDescent="0.25">
      <c r="A5" s="1">
        <f>B!AA60</f>
        <v>0.12060826049610085</v>
      </c>
      <c r="B5" s="1">
        <f>POWER('C'!B29,2)/(1-D!A26)</f>
        <v>22.862904921078268</v>
      </c>
      <c r="C5" s="1">
        <f>23*'C'!$D$2</f>
        <v>244.35584457606069</v>
      </c>
      <c r="D5" s="1">
        <f t="shared" si="0"/>
        <v>10.547282840713448</v>
      </c>
      <c r="E5" s="1">
        <f>'C'!B29/SQRT(D!D26*(1-D!A26))</f>
        <v>-1.5322465698540209</v>
      </c>
      <c r="F5" s="1">
        <v>-1.5046161184952433</v>
      </c>
      <c r="G5" s="1">
        <v>3</v>
      </c>
      <c r="H5" s="1">
        <f t="shared" si="1"/>
        <v>0.1</v>
      </c>
    </row>
    <row r="6" spans="1:15" x14ac:dyDescent="0.25">
      <c r="A6" s="1">
        <f>B!Y58</f>
        <v>0.3915752184696894</v>
      </c>
      <c r="B6" s="1">
        <f>POWER('C'!B27,2)/(1-D!A24)</f>
        <v>16.909816270041155</v>
      </c>
      <c r="C6" s="1">
        <f>23*'C'!$D$2</f>
        <v>244.35584457606069</v>
      </c>
      <c r="D6" s="1">
        <f t="shared" si="0"/>
        <v>10.830763252667598</v>
      </c>
      <c r="E6" s="1">
        <f>'C'!B27/SQRT(D!D24*(1-D!A24))</f>
        <v>-1.2203245462633558</v>
      </c>
      <c r="F6" s="1">
        <v>-1.4535466378237143</v>
      </c>
      <c r="G6" s="1">
        <v>4</v>
      </c>
      <c r="H6" s="1">
        <f t="shared" si="1"/>
        <v>0.14000000000000001</v>
      </c>
    </row>
    <row r="7" spans="1:15" x14ac:dyDescent="0.25">
      <c r="A7" s="1">
        <f>B!Z59</f>
        <v>4.1260050712577073E-2</v>
      </c>
      <c r="B7" s="1">
        <f>POWER('C'!B28,2)/(1-D!A25)</f>
        <v>23.490929091956872</v>
      </c>
      <c r="C7" s="1">
        <f>23*'C'!$D$2</f>
        <v>244.35584457606069</v>
      </c>
      <c r="D7" s="1">
        <f t="shared" si="0"/>
        <v>10.517376927814468</v>
      </c>
      <c r="E7" s="1">
        <f>'C'!B28/SQRT(D!D25*(1-D!A25))</f>
        <v>-1.4595864471906799</v>
      </c>
      <c r="F7" s="1">
        <v>-1.446594149470646</v>
      </c>
      <c r="G7" s="1">
        <v>5</v>
      </c>
      <c r="H7" s="1">
        <f t="shared" si="1"/>
        <v>0.18</v>
      </c>
    </row>
    <row r="8" spans="1:15" x14ac:dyDescent="0.25">
      <c r="A8" s="1">
        <f>B!X57</f>
        <v>0.16527688549269759</v>
      </c>
      <c r="B8" s="1">
        <f>POWER('C'!B26,2)/(1-D!A23)</f>
        <v>7.478033990880518</v>
      </c>
      <c r="C8" s="1">
        <f>23*'C'!$D$2</f>
        <v>244.35584457606069</v>
      </c>
      <c r="D8" s="1">
        <f t="shared" si="0"/>
        <v>11.279895742151437</v>
      </c>
      <c r="E8" s="1">
        <f>'C'!B26/SQRT(D!D23*(1-D!A23))</f>
        <v>-0.81060948038723513</v>
      </c>
      <c r="F8" s="1">
        <v>-0.85322288054461026</v>
      </c>
      <c r="G8" s="1">
        <v>6</v>
      </c>
      <c r="H8" s="1">
        <f t="shared" si="1"/>
        <v>0.22</v>
      </c>
    </row>
    <row r="9" spans="1:15" x14ac:dyDescent="0.25">
      <c r="A9" s="1">
        <f>B!S52</f>
        <v>0.16594043256235624</v>
      </c>
      <c r="B9" s="1">
        <f>POWER('C'!B21,2)/(1-D!A18)</f>
        <v>0.46808566151749531</v>
      </c>
      <c r="C9" s="1">
        <f>23*'C'!$D$2</f>
        <v>244.35584457606069</v>
      </c>
      <c r="D9" s="1">
        <f t="shared" si="0"/>
        <v>11.613702805454437</v>
      </c>
      <c r="E9" s="1">
        <f>'C'!B21/SQRT(D!D18*(1-D!A18))</f>
        <v>-0.20102949142646981</v>
      </c>
      <c r="F9" s="1">
        <v>-0.21302723665925949</v>
      </c>
      <c r="G9" s="1">
        <v>7</v>
      </c>
      <c r="H9" s="1">
        <f t="shared" si="1"/>
        <v>0.26</v>
      </c>
    </row>
    <row r="10" spans="1:15" x14ac:dyDescent="0.25">
      <c r="A10" s="1">
        <f>B!O48</f>
        <v>0.11365569892974162</v>
      </c>
      <c r="B10" s="1">
        <f>POWER('C'!B17,2)/(1-D!A14)</f>
        <v>0.39022641807564268</v>
      </c>
      <c r="C10" s="1">
        <f>23*'C'!$D$2</f>
        <v>244.35584457606069</v>
      </c>
      <c r="D10" s="1">
        <f t="shared" si="0"/>
        <v>11.617410388475477</v>
      </c>
      <c r="E10" s="1">
        <f>'C'!B17/SQRT(D!D14*(1-D!A14))</f>
        <v>-0.18312984217400693</v>
      </c>
      <c r="F10" s="1">
        <v>-0.18481388505239157</v>
      </c>
      <c r="G10" s="1">
        <v>8</v>
      </c>
      <c r="H10" s="1">
        <f t="shared" si="1"/>
        <v>0.3</v>
      </c>
    </row>
    <row r="11" spans="1:15" x14ac:dyDescent="0.25">
      <c r="A11" s="1">
        <f>B!H41</f>
        <v>7.5010495690534945E-2</v>
      </c>
      <c r="B11" s="1">
        <f>POWER('C'!B10,2)/(1-D!A7)</f>
        <v>0.20598900788797714</v>
      </c>
      <c r="C11" s="1">
        <f>23*'C'!$D$2</f>
        <v>244.35584457606069</v>
      </c>
      <c r="D11" s="1">
        <f t="shared" si="0"/>
        <v>11.626183598484415</v>
      </c>
      <c r="E11" s="1">
        <f>'C'!B10/SQRT(D!D7*(1-D!A7))</f>
        <v>-0.13994851793046897</v>
      </c>
      <c r="F11" s="1">
        <v>-0.13551648514005743</v>
      </c>
      <c r="G11" s="1">
        <v>9</v>
      </c>
      <c r="H11" s="1">
        <f t="shared" si="1"/>
        <v>0.34</v>
      </c>
    </row>
    <row r="12" spans="1:15" x14ac:dyDescent="0.25">
      <c r="A12" s="1">
        <f>B!I42</f>
        <v>4.2866928481600411E-2</v>
      </c>
      <c r="B12" s="1">
        <f>POWER('C'!B11,2)/(1-D!A8)</f>
        <v>0.10045638412774907</v>
      </c>
      <c r="C12" s="1">
        <f>23*'C'!$D$2</f>
        <v>244.35584457606069</v>
      </c>
      <c r="D12" s="1">
        <f t="shared" si="0"/>
        <v>11.631208961520617</v>
      </c>
      <c r="E12" s="1">
        <f>'C'!B11/SQRT(D!D8*(1-D!A8))</f>
        <v>-9.4370493939801681E-2</v>
      </c>
      <c r="F12" s="1">
        <v>-8.6786061359947736E-2</v>
      </c>
      <c r="G12" s="1">
        <v>10</v>
      </c>
      <c r="H12" s="1">
        <f t="shared" si="1"/>
        <v>0.38</v>
      </c>
    </row>
    <row r="13" spans="1:15" x14ac:dyDescent="0.25">
      <c r="A13" s="1">
        <f>B!AB61</f>
        <v>6.664345475853066E-2</v>
      </c>
      <c r="B13" s="1">
        <f>POWER('C'!B30,2)/(1-D!A27)</f>
        <v>9.0076179591547081E-2</v>
      </c>
      <c r="C13" s="1">
        <f>23*'C'!$D$2</f>
        <v>244.35584457606069</v>
      </c>
      <c r="D13" s="1">
        <f t="shared" si="0"/>
        <v>11.631703256974722</v>
      </c>
      <c r="E13" s="1">
        <f>'C'!B30/SQRT(D!D27*(1-D!A27))</f>
        <v>-0.10116197333993432</v>
      </c>
      <c r="F13" s="1">
        <v>-6.4513105471267748E-2</v>
      </c>
      <c r="G13" s="1">
        <v>11</v>
      </c>
      <c r="H13" s="1">
        <f t="shared" si="1"/>
        <v>0.42</v>
      </c>
    </row>
    <row r="14" spans="1:15" x14ac:dyDescent="0.25">
      <c r="A14" s="1">
        <f>B!F39</f>
        <v>9.8734764466351821E-2</v>
      </c>
      <c r="B14" s="1">
        <f>POWER('C'!B8,2)/(1-D!A5)</f>
        <v>2.8194635420553163E-3</v>
      </c>
      <c r="C14" s="1">
        <f>23*'C'!$D$2</f>
        <v>244.35584457606069</v>
      </c>
      <c r="D14" s="1">
        <f t="shared" si="0"/>
        <v>11.635858338691364</v>
      </c>
      <c r="E14" s="1">
        <f>'C'!B8/SQRT(D!D5*(1-D!A5))</f>
        <v>-1.634981885713253E-2</v>
      </c>
      <c r="F14" s="1">
        <v>-1.5376193984014292E-2</v>
      </c>
      <c r="G14" s="1">
        <v>12</v>
      </c>
      <c r="H14" s="1">
        <f t="shared" si="1"/>
        <v>0.46</v>
      </c>
    </row>
    <row r="15" spans="1:15" x14ac:dyDescent="0.25">
      <c r="A15" s="1">
        <f>B!T53</f>
        <v>5.9432019758769314E-2</v>
      </c>
      <c r="B15" s="1">
        <f>POWER('C'!B22,2)/(1-D!A19)</f>
        <v>0.20657332861092884</v>
      </c>
      <c r="C15" s="1">
        <f>23*'C'!$D$2</f>
        <v>244.35584457606069</v>
      </c>
      <c r="D15" s="1">
        <f t="shared" si="0"/>
        <v>11.626155773688085</v>
      </c>
      <c r="E15" s="1">
        <f>'C'!B22/SQRT(D!D19*(1-D!A19))</f>
        <v>0.13356545208762571</v>
      </c>
      <c r="F15" s="1">
        <v>0.13195578457627952</v>
      </c>
      <c r="G15" s="1">
        <v>13</v>
      </c>
      <c r="H15" s="1">
        <f t="shared" si="1"/>
        <v>0.5</v>
      </c>
    </row>
    <row r="16" spans="1:15" x14ac:dyDescent="0.25">
      <c r="A16" s="1">
        <f>B!R51</f>
        <v>4.1110770551008244E-2</v>
      </c>
      <c r="B16" s="1">
        <f>POWER('C'!B20,2)/(1-D!A17)</f>
        <v>0.49064604837160714</v>
      </c>
      <c r="C16" s="1">
        <f>23*'C'!$D$2</f>
        <v>244.35584457606069</v>
      </c>
      <c r="D16" s="1">
        <f t="shared" si="0"/>
        <v>11.612628501318527</v>
      </c>
      <c r="E16" s="1">
        <f>'C'!B20/SQRT(D!D17*(1-D!A17))</f>
        <v>0.20570452758341221</v>
      </c>
      <c r="F16" s="1">
        <v>0.20113381275369366</v>
      </c>
      <c r="G16" s="1">
        <v>14</v>
      </c>
      <c r="H16" s="1">
        <f t="shared" si="1"/>
        <v>0.54</v>
      </c>
    </row>
    <row r="17" spans="1:8" x14ac:dyDescent="0.25">
      <c r="A17" s="1">
        <f>B!J43</f>
        <v>8.1798674268239099E-2</v>
      </c>
      <c r="B17" s="1">
        <f>POWER('C'!B12,2)/(1-D!A9)</f>
        <v>0.85532132407405914</v>
      </c>
      <c r="C17" s="1">
        <f>23*'C'!$D$2</f>
        <v>244.35584457606069</v>
      </c>
      <c r="D17" s="1">
        <f t="shared" si="0"/>
        <v>11.595263011999364</v>
      </c>
      <c r="E17" s="1">
        <f>'C'!B12/SQRT(D!D9*(1-D!A9))</f>
        <v>0.2713809107833825</v>
      </c>
      <c r="F17" s="1">
        <v>0.25881177942438582</v>
      </c>
      <c r="G17" s="1">
        <v>15</v>
      </c>
      <c r="H17" s="1">
        <f t="shared" si="1"/>
        <v>0.57999999999999996</v>
      </c>
    </row>
    <row r="18" spans="1:8" x14ac:dyDescent="0.25">
      <c r="A18" s="1">
        <f>B!P49</f>
        <v>6.1124632550017911E-2</v>
      </c>
      <c r="B18" s="1">
        <f>POWER('C'!B18,2)/(1-D!A15)</f>
        <v>1.1213949015757021</v>
      </c>
      <c r="C18" s="1">
        <f>23*'C'!$D$2</f>
        <v>244.35584457606069</v>
      </c>
      <c r="D18" s="1">
        <f t="shared" si="0"/>
        <v>11.582592841642143</v>
      </c>
      <c r="E18" s="1">
        <f>'C'!B18/SQRT(D!D15*(1-D!A15))</f>
        <v>0.31057122840887147</v>
      </c>
      <c r="F18" s="1">
        <v>0.31143636441569983</v>
      </c>
      <c r="G18" s="1">
        <v>16</v>
      </c>
      <c r="H18" s="1">
        <f t="shared" si="1"/>
        <v>0.62</v>
      </c>
    </row>
    <row r="19" spans="1:8" x14ac:dyDescent="0.25">
      <c r="A19" s="1">
        <f>B!Q50</f>
        <v>7.8243316102310445E-2</v>
      </c>
      <c r="B19" s="1">
        <f>POWER('C'!B19,2)/(1-D!A16)</f>
        <v>1.1884926639190221</v>
      </c>
      <c r="C19" s="1">
        <f>23*'C'!$D$2</f>
        <v>244.35584457606069</v>
      </c>
      <c r="D19" s="1">
        <f t="shared" si="0"/>
        <v>11.579397710101984</v>
      </c>
      <c r="E19" s="1">
        <f>'C'!B19/SQRT(D!D16*(1-D!A16))</f>
        <v>0.31991380869253405</v>
      </c>
      <c r="F19" s="1">
        <v>0.32679401851564566</v>
      </c>
      <c r="G19" s="1">
        <v>17</v>
      </c>
      <c r="H19" s="1">
        <f t="shared" si="1"/>
        <v>0.66</v>
      </c>
    </row>
    <row r="20" spans="1:8" x14ac:dyDescent="0.25">
      <c r="A20" s="1">
        <f>B!E38</f>
        <v>7.0701636860641348E-2</v>
      </c>
      <c r="B20" s="1">
        <f>POWER('C'!B7,2)/(1-D!A4)</f>
        <v>1.4631509593166268</v>
      </c>
      <c r="C20" s="1">
        <f>23*'C'!$D$2</f>
        <v>244.35584457606069</v>
      </c>
      <c r="D20" s="1">
        <f t="shared" si="0"/>
        <v>11.566318743654479</v>
      </c>
      <c r="E20" s="1">
        <f>'C'!B7/SQRT(D!D4*(1-D!A4))</f>
        <v>0.37697613761030485</v>
      </c>
      <c r="F20" s="1">
        <v>0.34963244577770453</v>
      </c>
      <c r="G20" s="1">
        <v>18</v>
      </c>
      <c r="H20" s="1">
        <f t="shared" si="1"/>
        <v>0.7</v>
      </c>
    </row>
    <row r="21" spans="1:8" x14ac:dyDescent="0.25">
      <c r="A21" s="1">
        <f>B!K44</f>
        <v>6.3725591367701118E-2</v>
      </c>
      <c r="B21" s="1">
        <f>POWER('C'!B13,2)/(1-D!A10)</f>
        <v>1.5092722054740346</v>
      </c>
      <c r="C21" s="1">
        <f>23*'C'!$D$2</f>
        <v>244.35584457606069</v>
      </c>
      <c r="D21" s="1">
        <f t="shared" si="0"/>
        <v>11.564122493837459</v>
      </c>
      <c r="E21" s="1">
        <f>'C'!B13/SQRT(D!D10*(1-D!A10))</f>
        <v>0.36043679683511576</v>
      </c>
      <c r="F21" s="1">
        <v>0.35144319592652828</v>
      </c>
      <c r="G21" s="1">
        <v>19</v>
      </c>
      <c r="H21" s="1">
        <f t="shared" si="1"/>
        <v>0.74</v>
      </c>
    </row>
    <row r="22" spans="1:8" x14ac:dyDescent="0.25">
      <c r="A22" s="1">
        <f>B!V55</f>
        <v>9.6448573778327246E-2</v>
      </c>
      <c r="B22" s="1">
        <f>POWER('C'!B24,2)/(1-D!A21)</f>
        <v>3.4344021572167671</v>
      </c>
      <c r="C22" s="1">
        <f>23*'C'!$D$2</f>
        <v>244.35584457606069</v>
      </c>
      <c r="D22" s="1">
        <f t="shared" si="0"/>
        <v>11.472449638992568</v>
      </c>
      <c r="E22" s="1">
        <f>'C'!B24/SQRT(D!D21*(1-D!A21))</f>
        <v>0.54496577995233353</v>
      </c>
      <c r="F22" s="1">
        <v>0.55710206464744783</v>
      </c>
      <c r="G22" s="1">
        <v>20</v>
      </c>
      <c r="H22" s="1">
        <f t="shared" si="1"/>
        <v>0.78</v>
      </c>
    </row>
    <row r="23" spans="1:8" x14ac:dyDescent="0.25">
      <c r="A23" s="1">
        <f>B!N47</f>
        <v>8.6132602362302746E-2</v>
      </c>
      <c r="B23" s="1">
        <f>POWER('C'!B16,2)/(1-D!A13)</f>
        <v>5.3638398376631526</v>
      </c>
      <c r="C23" s="1">
        <f>23*'C'!$D$2</f>
        <v>244.35584457606069</v>
      </c>
      <c r="D23" s="1">
        <f t="shared" si="0"/>
        <v>11.380571654209406</v>
      </c>
      <c r="E23" s="1">
        <f>'C'!B16/SQRT(D!D13*(1-D!A13))</f>
        <v>0.67907265672571415</v>
      </c>
      <c r="F23" s="1">
        <v>0.69397211036911099</v>
      </c>
      <c r="G23" s="1">
        <v>21</v>
      </c>
      <c r="H23" s="1">
        <f t="shared" si="1"/>
        <v>0.82</v>
      </c>
    </row>
    <row r="24" spans="1:8" x14ac:dyDescent="0.25">
      <c r="A24" s="1">
        <f>B!M46</f>
        <v>0.19629594714900422</v>
      </c>
      <c r="B24" s="1">
        <f>POWER('C'!B15,2)/(1-D!A12)</f>
        <v>5.9002645722623077</v>
      </c>
      <c r="C24" s="1">
        <f>23*'C'!$D$2</f>
        <v>244.35584457606069</v>
      </c>
      <c r="D24" s="1">
        <f t="shared" si="0"/>
        <v>11.355027619228494</v>
      </c>
      <c r="E24" s="1">
        <f>'C'!B15/SQRT(D!D12*(1-D!A12))</f>
        <v>0.71223500400600959</v>
      </c>
      <c r="F24" s="1">
        <v>0.78851122449753019</v>
      </c>
      <c r="G24" s="1">
        <v>22</v>
      </c>
      <c r="H24" s="1">
        <f t="shared" si="1"/>
        <v>0.86</v>
      </c>
    </row>
    <row r="25" spans="1:8" x14ac:dyDescent="0.25">
      <c r="A25" s="1">
        <f>B!U54</f>
        <v>9.6260456045905746E-2</v>
      </c>
      <c r="B25" s="1">
        <f>POWER('C'!B23,2)/(1-D!A20)</f>
        <v>12.79781547531133</v>
      </c>
      <c r="C25" s="1">
        <f>23*'C'!$D$2</f>
        <v>244.35584457606069</v>
      </c>
      <c r="D25" s="1">
        <f t="shared" si="0"/>
        <v>11.026572814321398</v>
      </c>
      <c r="E25" s="1">
        <f>'C'!B23/SQRT(D!D20*(1-D!A20))</f>
        <v>1.0518900421358615</v>
      </c>
      <c r="F25" s="1">
        <v>1.0933098692031837</v>
      </c>
      <c r="G25" s="1">
        <v>23</v>
      </c>
      <c r="H25" s="1">
        <f t="shared" si="1"/>
        <v>0.9</v>
      </c>
    </row>
    <row r="26" spans="1:8" x14ac:dyDescent="0.25">
      <c r="A26" s="1">
        <f>B!G40</f>
        <v>8.5374792659092508E-2</v>
      </c>
      <c r="B26" s="1">
        <f>POWER('C'!B9,2)/(1-D!A6)</f>
        <v>39.855808287292113</v>
      </c>
      <c r="C26" s="1">
        <f>23*'C'!$D$2</f>
        <v>244.35584457606069</v>
      </c>
      <c r="D26" s="1">
        <f t="shared" si="0"/>
        <v>9.7380969661318364</v>
      </c>
      <c r="E26" s="1">
        <f>'C'!B9/SQRT(D!D6*(1-D!A6))</f>
        <v>1.9182989063265692</v>
      </c>
      <c r="F26" s="1">
        <v>1.5986944162359236</v>
      </c>
      <c r="G26" s="1">
        <v>24</v>
      </c>
      <c r="H26" s="1">
        <f t="shared" si="1"/>
        <v>0.94</v>
      </c>
    </row>
    <row r="27" spans="1:8" x14ac:dyDescent="0.25">
      <c r="A27" s="1">
        <f>B!L45</f>
        <v>0.49829215912442743</v>
      </c>
      <c r="B27" s="1">
        <f>POWER('C'!B14,2)/(1-D!A11)</f>
        <v>59.516394390137698</v>
      </c>
      <c r="C27" s="1">
        <f>23*'C'!$D$2</f>
        <v>244.35584457606069</v>
      </c>
      <c r="D27" s="1">
        <f t="shared" si="0"/>
        <v>8.8018785802820467</v>
      </c>
      <c r="E27" s="1">
        <f>'C'!B14/SQRT(D!D11*(1-D!A11))</f>
        <v>2.262557984284542</v>
      </c>
      <c r="F27" s="1">
        <v>4.1371906102464324</v>
      </c>
      <c r="G27" s="1">
        <v>25</v>
      </c>
      <c r="H27" s="1">
        <f t="shared" si="1"/>
        <v>0.98</v>
      </c>
    </row>
  </sheetData>
  <autoFilter ref="F2:F27">
    <sortState ref="A3:F27">
      <sortCondition ref="F2:F27"/>
    </sortState>
  </autoFilter>
  <mergeCells count="1">
    <mergeCell ref="K3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Transpose</vt:lpstr>
      <vt:lpstr>Data</vt:lpstr>
      <vt:lpstr>A</vt:lpstr>
      <vt:lpstr>B</vt:lpstr>
      <vt:lpstr>C</vt:lpstr>
      <vt:lpstr>D</vt:lpstr>
      <vt:lpstr>e</vt:lpstr>
      <vt:lpstr>X</vt:lpstr>
      <vt:lpstr>X_T</vt:lpstr>
      <vt:lpstr>XX_Inverse</vt:lpstr>
      <vt:lpstr>XY</vt:lpstr>
      <vt:lpstr>Y</vt:lpstr>
      <vt:lpstr>Y_CAP</vt:lpstr>
      <vt:lpstr>Y_T</vt:lpstr>
      <vt:lpstr>β</vt:lpstr>
      <vt:lpstr>β_T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2024-03-25T04:35:12Z</dcterms:created>
  <dcterms:modified xsi:type="dcterms:W3CDTF">2024-04-02T10:45:26Z</dcterms:modified>
</cp:coreProperties>
</file>