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https://onewri-my.sharepoint.com/personal/tom_meyer_wri_org/Documents/Documents/"/>
    </mc:Choice>
  </mc:AlternateContent>
  <xr:revisionPtr revIDLastSave="0" documentId="14_{A77C0DA5-DEF8-41BD-8E45-5C33C11CC08B}" xr6:coauthVersionLast="47" xr6:coauthVersionMax="47" xr10:uidLastSave="{00000000-0000-0000-0000-000000000000}"/>
  <bookViews>
    <workbookView xWindow="60" yWindow="600" windowWidth="19140" windowHeight="9600" tabRatio="751" xr2:uid="{E0BC1129-F751-400C-A89C-FA79F66BF587}"/>
  </bookViews>
  <sheets>
    <sheet name="Cover Sheet " sheetId="11" r:id="rId1"/>
    <sheet name="Definitions &amp; Lists" sheetId="3" r:id="rId2"/>
    <sheet name="Clearinghouse Official" sheetId="2" r:id="rId3"/>
    <sheet name="US States + Territories" sheetId="5" state="hidden" r:id="rId4"/>
    <sheet name="AVG Awards" sheetId="26" state="hidden" r:id="rId5"/>
    <sheet name="Vizualizations 2022.12" sheetId="24" state="hidden" r:id="rId6"/>
    <sheet name="PIVOT 2022.12" sheetId="20" state="hidden" r:id="rId7"/>
    <sheet name="AFDC laws_and_incentives Nov 10" sheetId="9" state="hidden" r:id="rId8"/>
  </sheets>
  <definedNames>
    <definedName name="_xlnm._FilterDatabase" localSheetId="7" hidden="1">'AFDC laws_and_incentives Nov 10'!$A$1:$V$897</definedName>
    <definedName name="_xlnm._FilterDatabase" localSheetId="2" hidden="1">'Clearinghouse Official'!$A$1:$V$379</definedName>
    <definedName name="_xlchart.v1.0" hidden="1">'PIVOT 2022.12'!$G$3:$G$8</definedName>
    <definedName name="_xlchart.v1.1" hidden="1">'PIVOT 2022.12'!$H$3:$H$8</definedName>
    <definedName name="_xlchart.v6.2" hidden="1">'PIVOT 2022.12'!$A$40</definedName>
    <definedName name="_xlchart.v6.3" hidden="1">'PIVOT 2022.12'!$A$41:$A$94</definedName>
    <definedName name="_xlchart.v6.4" hidden="1">'PIVOT 2022.12'!$B$40</definedName>
    <definedName name="_xlchart.v6.5" hidden="1">'PIVOT 2022.12'!$B$41:$B$94</definedName>
  </definedNames>
  <calcPr calcId="191028"/>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8" i="20" l="1"/>
  <c r="B97" i="20"/>
  <c r="B96" i="20"/>
  <c r="E26" i="20"/>
  <c r="V5" i="26"/>
  <c r="U8" i="26"/>
  <c r="U7" i="26"/>
  <c r="U6" i="26"/>
  <c r="J87" i="26"/>
  <c r="K87" i="26"/>
  <c r="J86" i="26"/>
  <c r="J85" i="26"/>
  <c r="K85" i="26"/>
  <c r="T10" i="26"/>
  <c r="T9" i="26"/>
  <c r="T8" i="26"/>
  <c r="T7" i="26"/>
  <c r="T6" i="26"/>
  <c r="K82" i="26"/>
  <c r="J82" i="26"/>
  <c r="J81" i="26"/>
  <c r="K81" i="26"/>
  <c r="J80" i="26"/>
  <c r="K80" i="26"/>
  <c r="K79" i="26"/>
  <c r="J79" i="26"/>
  <c r="J78" i="26"/>
  <c r="V10" i="26"/>
  <c r="V9" i="26"/>
  <c r="V6" i="26"/>
  <c r="R8" i="26"/>
  <c r="R6" i="26"/>
  <c r="S8" i="26"/>
  <c r="S7" i="26"/>
  <c r="W7" i="26" s="1"/>
  <c r="S6" i="26"/>
  <c r="S5" i="26"/>
  <c r="J70" i="26"/>
  <c r="K70" i="26"/>
  <c r="J71" i="26"/>
  <c r="K71" i="26"/>
  <c r="J73" i="26"/>
  <c r="K73" i="26"/>
  <c r="K75" i="26"/>
  <c r="K67" i="26"/>
  <c r="J67" i="26"/>
  <c r="K66" i="26"/>
  <c r="J66" i="26"/>
  <c r="K65" i="26"/>
  <c r="J65" i="26"/>
  <c r="J64" i="26"/>
  <c r="K64" i="26"/>
  <c r="J61" i="26"/>
  <c r="J60" i="26"/>
  <c r="Z18" i="26"/>
  <c r="Z20" i="26" s="1"/>
  <c r="K55" i="26"/>
  <c r="J56" i="26"/>
  <c r="J54" i="26" s="1"/>
  <c r="O12" i="26" s="1"/>
  <c r="Y18" i="26"/>
  <c r="Y15" i="26"/>
  <c r="Y14" i="26"/>
  <c r="AA14" i="26" s="1"/>
  <c r="J52" i="26"/>
  <c r="J51" i="26"/>
  <c r="J50" i="26"/>
  <c r="X16" i="26"/>
  <c r="X15" i="26"/>
  <c r="J46" i="26"/>
  <c r="K46" i="26"/>
  <c r="K45" i="26" s="1"/>
  <c r="J47" i="26"/>
  <c r="W19" i="26"/>
  <c r="AA19" i="26" s="1"/>
  <c r="W17" i="26"/>
  <c r="W16" i="26"/>
  <c r="W15" i="26"/>
  <c r="J40" i="26"/>
  <c r="K43" i="26"/>
  <c r="J43" i="26"/>
  <c r="K42" i="26"/>
  <c r="K41" i="26"/>
  <c r="K39" i="26"/>
  <c r="J39" i="26"/>
  <c r="U20" i="26"/>
  <c r="V18" i="26"/>
  <c r="V17" i="26"/>
  <c r="V15" i="26"/>
  <c r="J36" i="26"/>
  <c r="J35" i="26"/>
  <c r="K35" i="26"/>
  <c r="K34" i="26"/>
  <c r="J33" i="26"/>
  <c r="K32" i="26"/>
  <c r="J28" i="26"/>
  <c r="J27" i="26"/>
  <c r="J26" i="26"/>
  <c r="K26" i="26"/>
  <c r="K30" i="26"/>
  <c r="K29" i="26"/>
  <c r="J29" i="26"/>
  <c r="J23" i="26"/>
  <c r="O13" i="26" s="1"/>
  <c r="K21" i="26"/>
  <c r="J18" i="26"/>
  <c r="J17" i="26"/>
  <c r="J16" i="26"/>
  <c r="J14" i="26"/>
  <c r="K13" i="26"/>
  <c r="K12" i="26" s="1"/>
  <c r="K9" i="26"/>
  <c r="K8" i="26"/>
  <c r="J8" i="26"/>
  <c r="K7" i="26"/>
  <c r="J7" i="26"/>
  <c r="J6" i="26"/>
  <c r="J5" i="26"/>
  <c r="K5" i="26"/>
  <c r="Z38" i="26"/>
  <c r="Y38" i="26"/>
  <c r="X38" i="26"/>
  <c r="W38" i="26"/>
  <c r="V38" i="26"/>
  <c r="U38" i="26"/>
  <c r="T38" i="26"/>
  <c r="S38" i="26"/>
  <c r="R38" i="26"/>
  <c r="AA37" i="26"/>
  <c r="AA36" i="26"/>
  <c r="AA35" i="26"/>
  <c r="AA34" i="26"/>
  <c r="AA33" i="26"/>
  <c r="AA32" i="26"/>
  <c r="G55" i="26"/>
  <c r="F54" i="26"/>
  <c r="F53" i="26" s="1"/>
  <c r="F51" i="26"/>
  <c r="F50" i="26"/>
  <c r="F47" i="26"/>
  <c r="G47" i="26"/>
  <c r="G46" i="26"/>
  <c r="F46" i="26"/>
  <c r="G45" i="26"/>
  <c r="F45" i="26"/>
  <c r="G44" i="26"/>
  <c r="F37" i="26"/>
  <c r="G40" i="26"/>
  <c r="F40" i="26"/>
  <c r="G39" i="26"/>
  <c r="F38" i="26"/>
  <c r="G37" i="26"/>
  <c r="F26" i="26"/>
  <c r="F30" i="26"/>
  <c r="F33" i="26"/>
  <c r="G32" i="26"/>
  <c r="F31" i="26"/>
  <c r="G31" i="26"/>
  <c r="F29" i="26"/>
  <c r="G26" i="26"/>
  <c r="G25" i="26"/>
  <c r="F22" i="26"/>
  <c r="F21" i="26" s="1"/>
  <c r="G19" i="26"/>
  <c r="G18" i="26" s="1"/>
  <c r="F16" i="26"/>
  <c r="F14" i="26"/>
  <c r="G14" i="26"/>
  <c r="G12" i="26" s="1"/>
  <c r="F8" i="26"/>
  <c r="F6" i="26"/>
  <c r="F10" i="26"/>
  <c r="G9" i="26"/>
  <c r="F9" i="26"/>
  <c r="F7" i="26"/>
  <c r="G6" i="26"/>
  <c r="V29" i="26"/>
  <c r="T29" i="26"/>
  <c r="X28" i="26"/>
  <c r="X27" i="26"/>
  <c r="X25" i="26"/>
  <c r="B32" i="26"/>
  <c r="B31" i="26" s="1"/>
  <c r="C33" i="26"/>
  <c r="C32" i="26"/>
  <c r="C29" i="26"/>
  <c r="B29" i="26"/>
  <c r="C28" i="26"/>
  <c r="C27" i="26"/>
  <c r="B27" i="26"/>
  <c r="W26" i="26"/>
  <c r="W29" i="26" s="1"/>
  <c r="B24" i="26"/>
  <c r="C24" i="26"/>
  <c r="C23" i="26"/>
  <c r="B23" i="26"/>
  <c r="C22" i="26"/>
  <c r="B22" i="26"/>
  <c r="C21" i="26"/>
  <c r="B21" i="26"/>
  <c r="B16" i="26"/>
  <c r="B15" i="26" s="1"/>
  <c r="B18" i="26"/>
  <c r="B17" i="26"/>
  <c r="C16" i="26"/>
  <c r="C15" i="26" s="1"/>
  <c r="B12" i="26"/>
  <c r="C12" i="26"/>
  <c r="C11" i="26"/>
  <c r="S24" i="26"/>
  <c r="R24" i="26"/>
  <c r="R29" i="26" s="1"/>
  <c r="C10" i="26"/>
  <c r="B10" i="26"/>
  <c r="B9" i="26"/>
  <c r="U23" i="26"/>
  <c r="X23" i="26" s="1"/>
  <c r="B5" i="26"/>
  <c r="B6" i="26"/>
  <c r="C6" i="26"/>
  <c r="C5" i="26"/>
  <c r="G56" i="26"/>
  <c r="F41" i="26"/>
  <c r="G41" i="26"/>
  <c r="F32" i="26"/>
  <c r="G29" i="26"/>
  <c r="F25" i="26"/>
  <c r="F13" i="26"/>
  <c r="F12" i="26" s="1"/>
  <c r="F5" i="26"/>
  <c r="C9" i="26"/>
  <c r="T20" i="26"/>
  <c r="J41" i="26"/>
  <c r="J10" i="26"/>
  <c r="R20" i="26"/>
  <c r="S20" i="26"/>
  <c r="C899" i="9"/>
  <c r="B899" i="9"/>
  <c r="B897" i="9"/>
  <c r="D895" i="9"/>
  <c r="S9" i="26"/>
  <c r="J74" i="26"/>
  <c r="W18" i="26"/>
  <c r="J42" i="26"/>
  <c r="F39" i="26"/>
  <c r="B28" i="26"/>
  <c r="J72" i="26"/>
  <c r="J15" i="26"/>
  <c r="F15" i="26"/>
  <c r="B11" i="26"/>
  <c r="J45" i="26" l="1"/>
  <c r="O9" i="26"/>
  <c r="Y20" i="26"/>
  <c r="J22" i="26"/>
  <c r="F49" i="26"/>
  <c r="AA16" i="26"/>
  <c r="U29" i="26"/>
  <c r="F43" i="26"/>
  <c r="O18" i="26"/>
  <c r="J59" i="26"/>
  <c r="O21" i="26" s="1"/>
  <c r="J49" i="26"/>
  <c r="K77" i="26"/>
  <c r="C4" i="26"/>
  <c r="U11" i="26"/>
  <c r="G43" i="26"/>
  <c r="K31" i="26"/>
  <c r="W10" i="26"/>
  <c r="K63" i="26"/>
  <c r="W9" i="26"/>
  <c r="O19" i="26"/>
  <c r="S11" i="26"/>
  <c r="B4" i="26"/>
  <c r="O6" i="26"/>
  <c r="K38" i="26"/>
  <c r="X20" i="26"/>
  <c r="O11" i="26"/>
  <c r="G28" i="26"/>
  <c r="B26" i="26"/>
  <c r="O8" i="26"/>
  <c r="V20" i="26"/>
  <c r="W20" i="26"/>
  <c r="J63" i="26"/>
  <c r="O22" i="26" s="1"/>
  <c r="W8" i="26"/>
  <c r="J77" i="26"/>
  <c r="O24" i="26" s="1"/>
  <c r="J84" i="26"/>
  <c r="O25" i="26" s="1"/>
  <c r="C26" i="26"/>
  <c r="K4" i="26"/>
  <c r="K25" i="26"/>
  <c r="AA18" i="26"/>
  <c r="W6" i="26"/>
  <c r="X26" i="26"/>
  <c r="C31" i="26"/>
  <c r="G4" i="26"/>
  <c r="G24" i="26"/>
  <c r="O4" i="26"/>
  <c r="R11" i="26"/>
  <c r="F4" i="26"/>
  <c r="AA15" i="26"/>
  <c r="G53" i="26"/>
  <c r="V11" i="26"/>
  <c r="T11" i="26"/>
  <c r="J31" i="26"/>
  <c r="O16" i="26"/>
  <c r="W5" i="26"/>
  <c r="J4" i="26"/>
  <c r="K84" i="26"/>
  <c r="X24" i="26"/>
  <c r="C20" i="26"/>
  <c r="G36" i="26"/>
  <c r="F36" i="26"/>
  <c r="C8" i="26"/>
  <c r="B20" i="26"/>
  <c r="AA17" i="26"/>
  <c r="O17" i="26"/>
  <c r="J38" i="26"/>
  <c r="J69" i="26"/>
  <c r="O23" i="26" s="1"/>
  <c r="B8" i="26"/>
  <c r="O5" i="26"/>
  <c r="F28" i="26"/>
  <c r="J25" i="26"/>
  <c r="F24" i="26"/>
  <c r="S29" i="26"/>
  <c r="O7" i="26"/>
  <c r="O15" i="26"/>
  <c r="O14" i="26"/>
  <c r="J12"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tc={83EF79B4-4243-4B96-9D58-07C23F869021}</author>
    <author>tc={EFD6299A-C4B9-44AC-A140-DFDC8CC5BC7F}</author>
    <author>tc={DCEC7245-1A6C-4166-A1C6-3A1D68668AB1}</author>
    <author>tc={4B7CA058-E43C-4C3A-A142-A08AFEDD143E}</author>
    <author>tc={8C0D9BC8-577D-481D-A47C-1ADE0ABD071D}</author>
    <author>tc={2227A13C-48F7-461A-BCE7-536D3EE9C8EE}</author>
    <author>tc={1C1D2453-15D9-4A6C-976B-0FB178A10B6D}</author>
    <author>tc={61248D2D-D33C-43C9-8DE4-A57270634C1A}</author>
    <author>tc={2A391E33-B43B-499C-ADBA-E36F2B4ED493}</author>
    <author>tc={482B58BD-25D6-47EA-A6C5-0DDAB1455ECA}</author>
    <author>tc={1E83DB3E-E4E4-3D47-AFAD-67E906C83BAE}</author>
    <author>tc={0579F548-515E-428E-9A29-8D351CBFF10C}</author>
    <author>tc={6962088E-4240-48AF-B87F-86F933539B8E}</author>
    <author>tc={190A423C-DFED-4410-9B84-1D8161D2E04D}</author>
  </authors>
  <commentList>
    <comment ref="E33" authorId="0" shapeId="0" xr:uid="{83EF79B4-4243-4B96-9D58-07C23F869021}">
      <text>
        <t xml:space="preserve">[Threaded comment]
Your version of Excel allows you to read this threaded comment; however, any edits to it will get removed if the file is opened in a newer version of Excel. Learn more: https://go.microsoft.com/fwlink/?linkid=870924
Comment:
    @Alejandra Achury, similar to the VW Settlement funding, it seems like there are quite a few state DERA programs that are also federal funds distributed to states. Thoughts on creating a new category "State DERA" or something similar?
Reply:
    Hi Emmet, 
I like your idea and it could help track state programs beyond DERA. At the same time, there are some programs that have DERA + state funding which might be tricky to capture. </t>
      </text>
    </comment>
    <comment ref="N40" authorId="1" shapeId="0" xr:uid="{EFD6299A-C4B9-44AC-A140-DFDC8CC5BC7F}">
      <text>
        <t>[Threaded comment]
Your version of Excel allows you to read this threaded comment; however, any edits to it will get removed if the file is opened in a newer version of Excel. Learn more: https://go.microsoft.com/fwlink/?linkid=870924
Comment:
    Can we add a category of "Repowered Bus and Charger"? not sure how to edit the drop down list.
Reply:
    Yes, I can add that to the list.
Reply:
    If there are others that don’t have the option, go to Data tab --&gt; Data Tools --&gt; Data Validation --&gt; Source</t>
      </text>
    </comment>
    <comment ref="B53" authorId="2" shapeId="0" xr:uid="{DCEC7245-1A6C-4166-A1C6-3A1D68668AB1}">
      <text>
        <t xml:space="preserve">[Threaded comment]
Your version of Excel allows you to read this threaded comment; however, any edits to it will get removed if the file is opened in a newer version of Excel. Learn more: https://go.microsoft.com/fwlink/?linkid=870924
Comment:
    Seems permanently closed? "The Central Coast Incentive Project is no longer accepting applications, but more rebates might be available through CALeVIP."
Reply:
    Similar with the other ones, I'd classify as Priority C and add the year it was closed. </t>
      </text>
    </comment>
    <comment ref="B83" authorId="3" shapeId="0" xr:uid="{4B7CA058-E43C-4C3A-A142-A08AFEDD143E}">
      <text>
        <t xml:space="preserve">[Threaded comment]
Your version of Excel allows you to read this threaded comment; however, any edits to it will get removed if the file is opened in a newer version of Excel. Learn more: https://go.microsoft.com/fwlink/?linkid=870924
Comment:
    @Alfi Muhamad (He/Him/His) Can you please check for duplicates from Duke Energy? 
Reply:
    @Alejandra Achury  I think rows 93 and 94 should be the same? They both link to the same NC landing page
Reply:
    Some links may link to the same page, the idea of having 2 rows if there are two rebates. For instance, one rebate ESBs AND another for commercial customers. If there's no differentiation then we can remove one program classifying it as priority X. 
Reply:
    @Alejandra Achury row 95 and row 451 are the same
Reply:
    This might have been added before it was assigned in AFDC in a previous update. </t>
      </text>
    </comment>
    <comment ref="G88" authorId="4" shapeId="0" xr:uid="{8C0D9BC8-577D-481D-A47C-1ADE0ABD071D}">
      <text>
        <t xml:space="preserve">[Threaded comment]
Your version of Excel allows you to read this threaded comment; however, any edits to it will get removed if the file is opened in a newer version of Excel. Learn more: https://go.microsoft.com/fwlink/?linkid=870924
Comment:
    Cannot confirm this, could not find the formula. 
Reply:
    I might have used the brochure to calculate it. But it seems the brochure is no longer on the website. Let's classify as Priority C. AFDC says it wont apply for vehicles after 2022. Alternative Fuels Data Center: Reduced Alternative Fuel Vehicle (AFV) License Tax (energy.gov) 
Reply:
    Let's apply the $5 minimum: The minimum amount of the annual AFV license tax is $5 </t>
      </text>
    </comment>
    <comment ref="G109" authorId="5" shapeId="0" xr:uid="{2227A13C-48F7-461A-BCE7-536D3EE9C8EE}">
      <text>
        <t xml:space="preserve">[Threaded comment]
Your version of Excel allows you to read this threaded comment; however, any edits to it will get removed if the file is opened in a newer version of Excel. Learn more: https://go.microsoft.com/fwlink/?linkid=870924
Comment:
    I couldn't find this max dollar amount anywhere. Where did it come from? I'm seeing it's based on size of SD. Largest SD eligible for up to 15 L2 chargers (up to $4K/charger), 20 vehicles ($10k/vehicle), and up to $5K toward make-ready costs (up to 50%). 
Reply:
    It might have been an addition of all eligible purchases. To keep things simple, you can add the amount per vehicle and make a note of all other eligible purchases on the notes. </t>
      </text>
    </comment>
    <comment ref="I137" authorId="6" shapeId="0" xr:uid="{1C1D2453-15D9-4A6C-976B-0FB178A10B6D}">
      <text>
        <t>[Threaded comment]
Your version of Excel allows you to read this threaded comment; however, any edits to it will get removed if the file is opened in a newer version of Excel. Learn more: https://go.microsoft.com/fwlink/?linkid=870924
Comment:
    Not seeing it requiring a match but it covers up to $4K/port so is the "match" the remainder? 
Reply:
    Yeah, that's the idea. You can put "Yes, unspecified</t>
      </text>
    </comment>
    <comment ref="G138" authorId="7" shapeId="0" xr:uid="{61248D2D-D33C-43C9-8DE4-A57270634C1A}">
      <text>
        <t xml:space="preserve">[Threaded comment]
Your version of Excel allows you to read this threaded comment; however, any edits to it will get removed if the file is opened in a newer version of Excel. Learn more: https://go.microsoft.com/fwlink/?linkid=870924
Comment:
    Up to $40,000 max per applicant
Reply:
    You can change the maximum amount to 40k per applicant </t>
      </text>
    </comment>
    <comment ref="B244" authorId="8" shapeId="0" xr:uid="{2A391E33-B43B-499C-ADBA-E36F2B4ED493}">
      <text>
        <t>[Threaded comment]
Your version of Excel allows you to read this threaded comment; however, any edits to it will get removed if the file is opened in a newer version of Excel. Learn more: https://go.microsoft.com/fwlink/?linkid=870924
Comment:
    @Alfi Muhamad (He/Him/His) Can you please make sure that there are no duplicative programs from IMP, specially between new and past programs?</t>
      </text>
    </comment>
    <comment ref="B249" authorId="9" shapeId="0" xr:uid="{482B58BD-25D6-47EA-A6C5-0DDAB1455ECA}">
      <text>
        <t xml:space="preserve">[Threaded comment]
Your version of Excel allows you to read this threaded comment; however, any edits to it will get removed if the file is opened in a newer version of Excel. Learn more: https://go.microsoft.com/fwlink/?linkid=870924
Comment:
    @Alfi Muhamad (He/Him/His) Can you please check there are no duplicative programs by Duke on Clearinghouse? </t>
      </text>
    </comment>
    <comment ref="P260" authorId="10" shapeId="0" xr:uid="{1E83DB3E-E4E4-3D47-AFAD-67E906C83BAE}">
      <text>
        <t>[Threaded comment]
Your version of Excel allows you to read this threaded comment; however, any edits to it will get removed if the file is opened in a newer version of Excel. Learn more: https://go.microsoft.com/fwlink/?linkid=870924
Comment:
    @Alejandra Achury If a funding round has ended for a grant, does this affect the Priority label (A,B,C)?
Reply:
    Since it's pretty recent, I'll leave it as Priority A</t>
      </text>
    </comment>
    <comment ref="B295" authorId="11" shapeId="0" xr:uid="{0579F548-515E-428E-9A29-8D351CBFF10C}">
      <text>
        <t xml:space="preserve">[Threaded comment]
Your version of Excel allows you to read this threaded comment; however, any edits to it will get removed if the file is opened in a newer version of Excel. Learn more: https://go.microsoft.com/fwlink/?linkid=870924
Comment:
    Says local govt entities not eligible and this is for mission-based nonprofit organizations only. 
Reply:
    Perhaps we can classify as priority B, for charter or private schools. </t>
      </text>
    </comment>
    <comment ref="G346" authorId="12" shapeId="0" xr:uid="{6962088E-4240-48AF-B87F-86F933539B8E}">
      <text>
        <t xml:space="preserve">[Threaded comment]
Your version of Excel allows you to read this threaded comment; however, any edits to it will get removed if the file is opened in a newer version of Excel. Learn more: https://go.microsoft.com/fwlink/?linkid=870924
Comment:
    @Sarah Cassius (She/Her/Hers) Could you do the same thing here and add the off-peak rate? Thanks! </t>
      </text>
    </comment>
    <comment ref="G373" authorId="13" shapeId="0" xr:uid="{190A423C-DFED-4410-9B84-1D8161D2E04D}">
      <text>
        <t>[Threaded comment]
Your version of Excel allows you to read this threaded comment; however, any edits to it will get removed if the file is opened in a newer version of Excel. Learn more: https://go.microsoft.com/fwlink/?linkid=870924
Comment:
    Hi @K. Zé Liu (He/They) , 
Can you add the rate price per kwh? 
Reply:
    I can’t find any direct mentions of the rate price. 
The discount is up to 40% off off-peak. Is that okay to put here?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tc={8F60AAB1-DA9F-45FC-B72E-5F36E54DE226}</author>
    <author>tc={1287CDCD-A0B6-42C4-9143-9107C75D4377}</author>
    <author>tc={4898EDE8-7C41-4D1D-AF91-F02C7FF3FEEF}</author>
    <author>tc={6E47098E-1322-4E90-A4C0-B69C1B443D3F}</author>
    <author>tc={15A462E2-C68A-456C-9E11-FBCA85891287}</author>
    <author>tc={FC4D7F08-04B2-468B-B53E-6020702F2199}</author>
    <author>tc={E5F0881A-B218-49F4-A632-5BABE5D64839}</author>
    <author>tc={6FEB857E-3225-4749-BCD3-11474A92A98F}</author>
    <author>tc={6BCF246B-2AD2-460E-8BA9-488983D448CE}</author>
    <author>tc={41A5CE5A-C70B-4105-A891-08874F937F28}</author>
    <author>tc={5B6837C8-F0F8-4A13-AF5A-D63065BC47BF}</author>
    <author>tc={4766A5EA-D355-46C9-9691-B4BAC681F8FB}</author>
    <author>tc={567D59D4-1867-4606-B90E-F9E11D487A85}</author>
    <author>tc={DEAB5A17-F8AC-4FEA-A1D7-C069C022C395}</author>
    <author>tc={FA2D8B54-E74F-4FA1-B8C1-DAD26B3866DF}</author>
    <author>tc={8A0820C2-B1B0-41C7-8311-1FFA187382CC}</author>
    <author>tc={87F86D35-AD6D-4567-ADEC-3A72E924D7B2}</author>
    <author>tc={2A7CB485-736D-49EC-8C9D-DFF153ECA85A}</author>
    <author>tc={01681E5A-F12F-4ABF-A682-E1F856985226}</author>
    <author>tc={170CA5B8-E31B-4949-A994-0D8B0931CC16}</author>
    <author>tc={AA6F9416-FE62-458A-AFA0-AF2BB0C56642}</author>
    <author>tc={ADBC20CB-F8AE-44DD-B536-9126751610B4}</author>
    <author>tc={2336EAE3-AE93-405F-B570-FD4395A8B7F2}</author>
    <author>tc={65D95BEF-605E-4131-B08C-B1AF816E681A}</author>
    <author>tc={2FD810D6-1658-432D-9075-CAE6863F37DC}</author>
    <author>tc={239554EF-B27C-4539-8628-E0A042947339}</author>
    <author>tc={63E88B17-BB99-4FB7-87C8-B66589941449}</author>
    <author>tc={5101B793-C55C-4147-80E5-F5BC19F932D7}</author>
    <author>tc={40D51487-F11F-4508-ACB3-348558D9CF21}</author>
    <author>tc={65ED5695-50E4-4500-8052-225BAB65B65A}</author>
    <author>tc={373380B7-3653-4100-A05E-6AB6946EF8CB}</author>
    <author>tc={65255A2A-132E-4C38-91F5-5B2D98CE8F42}</author>
    <author>tc={D50B4A9C-4425-4BF3-BF99-418D2E7FF3DD}</author>
    <author>tc={685CFA01-8E2D-4B5E-AAF8-CEA2E145B60B}</author>
    <author>tc={77931EE2-FEA8-4501-A963-87B9C4A0462F}</author>
    <author>tc={D9EEB2D4-1587-41EE-AFA4-6459D357E670}</author>
    <author>tc={93C0B7BC-A407-4865-BEDF-EFD9BEBFEB71}</author>
    <author>tc={7FAB93F1-049C-4547-8865-92AE846E3F7D}</author>
    <author>tc={1D1D74FD-228A-4E93-B59E-85F4844127E9}</author>
    <author>tc={E58CEF10-90D5-4A2C-B667-FF8C1FCA4DC8}</author>
    <author>tc={5635FB0C-E3D8-4C5D-9402-4D81F2FAA2A6}</author>
    <author>tc={A9EE38AF-3FF4-425C-96FA-6302C8757DC8}</author>
    <author>tc={04C49A30-F978-4443-9574-D4DEBB049DA9}</author>
    <author>tc={2FC4402B-3C5E-4D5E-836F-80E25E2F4D37}</author>
    <author>tc={FB102F91-127E-45DC-83C1-E46436699AFF}</author>
    <author>tc={D17A7087-597B-46FD-AD95-092658CC5A06}</author>
    <author>tc={A8253F38-F0AA-463D-990C-CA6DD3B719D7}</author>
    <author>tc={489DFC6F-6998-4116-A3C7-8D5183031D07}</author>
    <author>tc={814A26BB-5DD6-4D88-9F04-E5F71FA5D8C5}</author>
    <author>tc={A5D065A3-309E-4352-A95B-8B52437A501B}</author>
    <author>tc={4F3CFAD6-B73E-42EE-BD32-9F00D69CE962}</author>
    <author>tc={2F5AE776-B6E5-4A7E-9CF7-1A0974B3B2E9}</author>
    <author>tc={4BC0D53C-46D1-426C-A937-4DA3D45610B1}</author>
    <author>tc={1A616D70-3D92-46A4-9CBD-94F40EC13131}</author>
    <author>tc={089A9A39-60C1-4610-BB4F-9212CCDCF6AF}</author>
    <author>tc={C6AE1390-70DB-4FC9-B8B1-A7007A745B71}</author>
    <author>tc={F9222343-0E99-45C1-BDD5-A413B1887118}</author>
    <author>tc={BA684631-892D-4321-9FF5-5948785F1232}</author>
  </authors>
  <commentList>
    <comment ref="E2" authorId="0" shapeId="0" xr:uid="{8F60AAB1-DA9F-45FC-B72E-5F36E54DE226}">
      <text>
        <t>[Threaded comment]
Your version of Excel allows you to read this threaded comment; however, any edits to it will get removed if the file is opened in a newer version of Excel. Learn more: https://go.microsoft.com/fwlink/?linkid=870924
Comment:
    @Michelle Levinson when laws/incentives mention "alt fuel incentive/requirement", do you know if that typically includes EV option or does it depend? the first few I've looked at I cannot really tell either way
Reply:
    Good Q. Generally "alt fuels" DOES include EVs. However, we should probably filter out laws like this, as they are only relevant for ESBs ONCE ESBs reach cost parity.</t>
      </text>
    </comment>
    <comment ref="E10" authorId="1" shapeId="0" xr:uid="{1287CDCD-A0B6-42C4-9143-9107C75D4377}">
      <text>
        <t>[Threaded comment]
Your version of Excel allows you to read this threaded comment; however, any edits to it will get removed if the file is opened in a newer version of Excel. Learn more: https://go.microsoft.com/fwlink/?linkid=870924
Comment:
    this wouldn't fund ESBs, but the fees it collects go into the Electric Transportation Infrastructure Grant Program which may be a path of funding for ESBs and/or infrastructure
Reply:
    Good flag! Since you have the EVSE Grant program listed, I don't think we also need this</t>
      </text>
    </comment>
    <comment ref="E14" authorId="2" shapeId="0" xr:uid="{4898EDE8-7C41-4D1D-AF91-F02C7FF3FEEF}">
      <text>
        <t>[Threaded comment]
Your version of Excel allows you to read this threaded comment; however, any edits to it will get removed if the file is opened in a newer version of Excel. Learn more: https://go.microsoft.com/fwlink/?linkid=870924
Comment:
    don't think tax is helpful, but reporting side may be of interest to us on data collection side of ESBs?
Reply:
    That is a great point. I think we're hoping for data collection methods that are consistent across states, but that may not be available. If you have time you could poke around for the report &amp; then send to Leah + Lydia (P1) to flag.</t>
      </text>
    </comment>
    <comment ref="E17" authorId="3" shapeId="0" xr:uid="{6E47098E-1322-4E90-A4C0-B69C1B443D3F}">
      <text>
        <t>[Threaded comment]
Your version of Excel allows you to read this threaded comment; however, any edits to it will get removed if the file is opened in a newer version of Excel. Learn more: https://go.microsoft.com/fwlink/?linkid=870924
Comment:
    Relevant to ESBs, but most likely not helpful as fee for EV ownership, not incentive
Reply:
    Good flag. For "bad policies" like this that increase hurdles for ESBs, please copy onto "bad policies" tab :)</t>
      </text>
    </comment>
    <comment ref="E21" authorId="4" shapeId="0" xr:uid="{15A462E2-C68A-456C-9E11-FBCA85891287}">
      <text>
        <t>[Threaded comment]
Your version of Excel allows you to read this threaded comment; however, any edits to it will get removed if the file is opened in a newer version of Excel. Learn more: https://go.microsoft.com/fwlink/?linkid=870924
Comment:
    from my understanding this is for light duty vehicles only
Reply:
    Based ONLY  on my read of the description, it seems that it could be broader than light duty; however, it only applies to state-owned vehicles so it would be moot except in states where the state owns school buses (South Carolina is like this).</t>
      </text>
    </comment>
    <comment ref="E23" authorId="5" shapeId="0" xr:uid="{FC4D7F08-04B2-468B-B53E-6020702F2199}">
      <text>
        <t>[Threaded comment]
Your version of Excel allows you to read this threaded comment; however, any edits to it will get removed if the file is opened in a newer version of Excel. Learn more: https://go.microsoft.com/fwlink/?linkid=870924
Comment:
    could be helpful for SDs buying buses through dealer, get all up-to-date incentive information
Reply:
    It is helpful information, but not an actual program that will financially support ESBs so we will not include.</t>
      </text>
    </comment>
    <comment ref="E47" authorId="6" shapeId="0" xr:uid="{E5F0881A-B218-49F4-A632-5BABE5D64839}">
      <text>
        <t>[Threaded comment]
Your version of Excel allows you to read this threaded comment; however, any edits to it will get removed if the file is opened in a newer version of Excel. Learn more: https://go.microsoft.com/fwlink/?linkid=870924
Comment:
    Not incentive, but does impact SDs
Reply:
    yes it impacts but since not incentive lets skip</t>
      </text>
    </comment>
    <comment ref="E48" authorId="7" shapeId="0" xr:uid="{6FEB857E-3225-4749-BCD3-11474A92A98F}">
      <text>
        <t>[Threaded comment]
Your version of Excel allows you to read this threaded comment; however, any edits to it will get removed if the file is opened in a newer version of Excel. Learn more: https://go.microsoft.com/fwlink/?linkid=870924
Comment:
    Not incentive, but does impact SDs
Reply:
    This si probably not relevant for school buses bc it only covers passenger cars and light trucks (smaller vehicles)</t>
      </text>
    </comment>
    <comment ref="E50" authorId="8" shapeId="0" xr:uid="{6BCF246B-2AD2-460E-8BA9-488983D448CE}">
      <text>
        <t>[Threaded comment]
Your version of Excel allows you to read this threaded comment; however, any edits to it will get removed if the file is opened in a newer version of Excel. Learn more: https://go.microsoft.com/fwlink/?linkid=870924
Comment:
    maybe?
Reply:
    I think yes -- tho it doens't list electric, it says "not limited to"</t>
      </text>
    </comment>
    <comment ref="F52" authorId="9" shapeId="0" xr:uid="{41A5CE5A-C70B-4105-A891-08874F937F28}">
      <text>
        <t xml:space="preserve">[Threaded comment]
Your version of Excel allows you to read this threaded comment; however, any edits to it will get removed if the file is opened in a newer version of Excel. Learn more: https://go.microsoft.com/fwlink/?linkid=870924
Comment:
    for residential use </t>
      </text>
    </comment>
    <comment ref="E64" authorId="10" shapeId="0" xr:uid="{5B6837C8-F0F8-4A13-AF5A-D63065BC47BF}">
      <text>
        <t>[Threaded comment]
Your version of Excel allows you to read this threaded comment; however, any edits to it will get removed if the file is opened in a newer version of Excel. Learn more: https://go.microsoft.com/fwlink/?linkid=870924
Comment:
    could be a resource to find financial incentives
Reply:
    True but for the purpose of this tool we can skip</t>
      </text>
    </comment>
    <comment ref="B70" authorId="11" shapeId="0" xr:uid="{4766A5EA-D355-46C9-9691-B4BAC681F8FB}">
      <text>
        <t>[Threaded comment]
Your version of Excel allows you to read this threaded comment; however, any edits to it will get removed if the file is opened in a newer version of Excel. Learn more: https://go.microsoft.com/fwlink/?linkid=870924
Comment:
    marking as not relevant due this eligible vehicle list, no school buses: http://valleyair.org/grants/documents/driveclean/Drive_Clean_Rebate_Program_Vehicles.pdf</t>
      </text>
    </comment>
    <comment ref="C76" authorId="12" shapeId="0" xr:uid="{567D59D4-1867-4606-B90E-F9E11D487A85}">
      <text>
        <t>[Threaded comment]
Your version of Excel allows you to read this threaded comment; however, any edits to it will get removed if the file is opened in a newer version of Excel. Learn more: https://go.microsoft.com/fwlink/?linkid=870924
Comment:
    marking as Y as there is no info on funding allocation. Important to note that the word "bus" is crossed out in the bill, suggesting funding is available only for heavy-duty trucks</t>
      </text>
    </comment>
    <comment ref="E82" authorId="13" shapeId="0" xr:uid="{DEAB5A17-F8AC-4FEA-A1D7-C069C022C395}">
      <text>
        <t>[Threaded comment]
Your version of Excel allows you to read this threaded comment; however, any edits to it will get removed if the file is opened in a newer version of Excel. Learn more: https://go.microsoft.com/fwlink/?linkid=870924
Comment:
    does not specify residential only, so maybe SDs could use, not sure
Reply:
    Your instinct is correct that It is for personal vehicles only, even though in this particular summary it doesn't specify.</t>
      </text>
    </comment>
    <comment ref="E83" authorId="14" shapeId="0" xr:uid="{FA2D8B54-E74F-4FA1-B8C1-DAD26B3866DF}">
      <text>
        <t>[Threaded comment]
Your version of Excel allows you to read this threaded comment; however, any edits to it will get removed if the file is opened in a newer version of Excel. Learn more: https://go.microsoft.com/fwlink/?linkid=870924
Comment:
    @Alyssa Curran -- I changed this from an N to a Y bc this could be helpful for private contractors</t>
      </text>
    </comment>
    <comment ref="E87" authorId="15" shapeId="0" xr:uid="{8A0820C2-B1B0-41C7-8311-1FFA187382CC}">
      <text>
        <t>[Threaded comment]
Your version of Excel allows you to read this threaded comment; however, any edits to it will get removed if the file is opened in a newer version of Excel. Learn more: https://go.microsoft.com/fwlink/?linkid=870924
Comment:
    not funding, but could be useful information for SDs transitioning fleets
Reply:
    Yes, but I think ensuring this is enforced is beyond the scope of our project, so no need to track</t>
      </text>
    </comment>
    <comment ref="E90" authorId="16" shapeId="0" xr:uid="{87F86D35-AD6D-4567-ADEC-3A72E924D7B2}">
      <text>
        <t>[Threaded comment]
Your version of Excel allows you to read this threaded comment; however, any edits to it will get removed if the file is opened in a newer version of Excel. Learn more: https://go.microsoft.com/fwlink/?linkid=870924
Comment:
    fee for registering EV
Reply:
    noted in bad policies tab</t>
      </text>
    </comment>
    <comment ref="C129" authorId="17" shapeId="0" xr:uid="{2A7CB485-736D-49EC-8C9D-DFF153ECA85A}">
      <text>
        <t>[Threaded comment]
Your version of Excel allows you to read this threaded comment; however, any edits to it will get removed if the file is opened in a newer version of Excel. Learn more: https://go.microsoft.com/fwlink/?linkid=870924
Comment:
    Excluding for eligibility, residences only: "EV customers who install an ENERGY STAR Level 2 (240) EV charger in their residence are eligible for $150 rebate." https://www.ci.azusa.ca.us/1625/Plug-In-Electric-Vehicles</t>
      </text>
    </comment>
    <comment ref="E177" authorId="18" shapeId="0" xr:uid="{01681E5A-F12F-4ABF-A682-E1F856985226}">
      <text>
        <t>[Threaded comment]
Your version of Excel allows you to read this threaded comment; however, any edits to it will get removed if the file is opened in a newer version of Excel. Learn more: https://go.microsoft.com/fwlink/?linkid=870924
Comment:
    maybe; mention medium/heavy duty trucks, but incentive ends Jan 1, 2022
Reply:
    The funds for conversion end in 2022 but for new purchase looks like they'll still be available.</t>
      </text>
    </comment>
    <comment ref="F198" authorId="19" shapeId="0" xr:uid="{170CA5B8-E31B-4949-A994-0D8B0931CC16}">
      <text>
        <t>[Threaded comment]
Your version of Excel allows you to read this threaded comment; however, any edits to it will get removed if the file is opened in a newer version of Excel. Learn more: https://go.microsoft.com/fwlink/?linkid=870924
Comment:
    first state so far that does not charge more for registration of EV</t>
      </text>
    </comment>
    <comment ref="E238" authorId="20" shapeId="0" xr:uid="{AA6F9416-FE62-458A-AFA0-AF2BB0C56642}">
      <text>
        <t>[Threaded comment]
Your version of Excel allows you to read this threaded comment; however, any edits to it will get removed if the file is opened in a newer version of Excel. Learn more: https://go.microsoft.com/fwlink/?linkid=870924
Comment:
    also known as Heavy-Duty Vehicle Rebate Program
Reply:
    for Heavy-Duty, they will only rebate natural gas. All other vehicles rebate ZEV. Bad policy?</t>
      </text>
    </comment>
    <comment ref="E281" authorId="21" shapeId="0" xr:uid="{ADBC20CB-F8AE-44DD-B536-9126751610B4}">
      <text>
        <t>[Threaded comment]
Your version of Excel allows you to read this threaded comment; however, any edits to it will get removed if the file is opened in a newer version of Excel. Learn more: https://go.microsoft.com/fwlink/?linkid=870924
Comment:
    would this be considered a bad policy?</t>
      </text>
    </comment>
    <comment ref="E296" authorId="22" shapeId="0" xr:uid="{2336EAE3-AE93-405F-B570-FD4395A8B7F2}">
      <text>
        <t>[Threaded comment]
Your version of Excel allows you to read this threaded comment; however, any edits to it will get removed if the file is opened in a newer version of Excel. Learn more: https://go.microsoft.com/fwlink/?linkid=870924
Comment:
    I think yes, as this would cut SD fleet registration costs</t>
      </text>
    </comment>
    <comment ref="E301" authorId="23" shapeId="0" xr:uid="{65D95BEF-605E-4131-B08C-B1AF816E681A}">
      <text>
        <t>[Threaded comment]
Your version of Excel allows you to read this threaded comment; however, any edits to it will get removed if the file is opened in a newer version of Excel. Learn more: https://go.microsoft.com/fwlink/?linkid=870924
Comment:
    maybe. could this include SDs that use v2g/v2x?
Reply:
    MOST definitely. Good flag.</t>
      </text>
    </comment>
    <comment ref="E312" authorId="24" shapeId="0" xr:uid="{2FD810D6-1658-432D-9075-CAE6863F37DC}">
      <text>
        <t>[Threaded comment]
Your version of Excel allows you to read this threaded comment; however, any edits to it will get removed if the file is opened in a newer version of Excel. Learn more: https://go.microsoft.com/fwlink/?linkid=870924
Comment:
    @Michelle Levinson would this be applicable to v2g pilots?
Reply:
    I like how you're thinking but actually I think this is intended for vehicle/technology manufacturers</t>
      </text>
    </comment>
    <comment ref="E372" authorId="25" shapeId="0" xr:uid="{239554EF-B27C-4539-8628-E0A042947339}">
      <text>
        <t xml:space="preserve">[Threaded comment]
Your version of Excel allows you to read this threaded comment; however, any edits to it will get removed if the file is opened in a newer version of Excel. Learn more: https://go.microsoft.com/fwlink/?linkid=870924
Comment:
    called MDE on 2/17 requesting further information on the funding allocations and was told they will call me back with more information as they didn't know </t>
      </text>
    </comment>
    <comment ref="D390" authorId="26" shapeId="0" xr:uid="{63E88B17-BB99-4FB7-87C8-B66589941449}">
      <text>
        <t>[Threaded comment]
Your version of Excel allows you to read this threaded comment; however, any edits to it will get removed if the file is opened in a newer version of Excel. Learn more: https://go.microsoft.com/fwlink/?linkid=870924
Comment:
    new - may be just light-duty but potentially an SD could apply if willing to make chargers public when not using. Baltimore City sent us this and was interested</t>
      </text>
    </comment>
    <comment ref="D391" authorId="27" shapeId="0" xr:uid="{5101B793-C55C-4147-80E5-F5BC19F932D7}">
      <text>
        <t>[Threaded comment]
Your version of Excel allows you to read this threaded comment; however, any edits to it will get removed if the file is opened in a newer version of Excel. Learn more: https://go.microsoft.com/fwlink/?linkid=870924
Comment:
    new - may be just light-duty but potentially an SD could apply if willing to make chargers public when not using. Baltimore City sent us this and was interested</t>
      </text>
    </comment>
    <comment ref="E448" authorId="28" shapeId="0" xr:uid="{40D51487-F11F-4508-ACB3-348558D9CF21}">
      <text>
        <t>[Threaded comment]
Your version of Excel allows you to read this threaded comment; however, any edits to it will get removed if the file is opened in a newer version of Excel. Learn more: https://go.microsoft.com/fwlink/?linkid=870924
Comment:
    specifies transit buses, I believe that means it would exclude SBs since it is specific?
Reply:
    I went to the website and found the MO-specific SB program</t>
      </text>
    </comment>
    <comment ref="E457" authorId="29" shapeId="0" xr:uid="{65ED5695-50E4-4500-8052-225BAB65B65A}">
      <text>
        <t>[Threaded comment]
Your version of Excel allows you to read this threaded comment; however, any edits to it will get removed if the file is opened in a newer version of Excel. Learn more: https://go.microsoft.com/fwlink/?linkid=870924
Comment:
    specifies transit buses, I believe that means it would exclude SBs since it is specific?</t>
      </text>
    </comment>
    <comment ref="E462" authorId="30" shapeId="0" xr:uid="{373380B7-3653-4100-A05E-6AB6946EF8CB}">
      <text>
        <t>[Threaded comment]
Your version of Excel allows you to read this threaded comment; however, any edits to it will get removed if the file is opened in a newer version of Excel. Learn more: https://go.microsoft.com/fwlink/?linkid=870924
Comment:
    note name change: 2021 North Carolina Diesel Emissions Reduction Grant</t>
      </text>
    </comment>
    <comment ref="E464" authorId="31" shapeId="0" xr:uid="{65255A2A-132E-4C38-91F5-5B2D98CE8F42}">
      <text>
        <t>[Threaded comment]
Your version of Excel allows you to read this threaded comment; however, any edits to it will get removed if the file is opened in a newer version of Excel. Learn more: https://go.microsoft.com/fwlink/?linkid=870924
Comment:
    not sure if applicable
Reply:
    Probably super rare to use but could apply assuming Electricity is a qualified alternative fuel</t>
      </text>
    </comment>
    <comment ref="E518" authorId="32" shapeId="0" xr:uid="{D50B4A9C-4425-4BF3-BF99-418D2E7FF3DD}">
      <text>
        <t>[Threaded comment]
Your version of Excel allows you to read this threaded comment; however, any edits to it will get removed if the file is opened in a newer version of Excel. Learn more: https://go.microsoft.com/fwlink/?linkid=870924
Comment:
    I believe this is for just residential
Reply:
    agree</t>
      </text>
    </comment>
    <comment ref="E559" authorId="33" shapeId="0" xr:uid="{685CFA01-8E2D-4B5E-AAF8-CEA2E145B60B}">
      <text>
        <t>[Threaded comment]
Your version of Excel allows you to read this threaded comment; however, any edits to it will get removed if the file is opened in a newer version of Excel. Learn more: https://go.microsoft.com/fwlink/?linkid=870924
Comment:
    Plans may include ESB funding
Reply:
    yes, but we'd need to wait until plan is published and then acted on in the form of them establishing some type of program. That program would then fit in here.</t>
      </text>
    </comment>
    <comment ref="E562" authorId="34" shapeId="0" xr:uid="{77931EE2-FEA8-4501-A963-87B9C4A0462F}">
      <text>
        <t>[Threaded comment]
Your version of Excel allows you to read this threaded comment; however, any edits to it will get removed if the file is opened in a newer version of Excel. Learn more: https://go.microsoft.com/fwlink/?linkid=870924
Comment:
    could this include v2g/v2x?
Reply:
    Among many things -- this one is very broad.</t>
      </text>
    </comment>
    <comment ref="E572" authorId="35" shapeId="0" xr:uid="{D9EEB2D4-1587-41EE-AFA4-6459D357E670}">
      <text>
        <t>[Threaded comment]
Your version of Excel allows you to read this threaded comment; however, any edits to it will get removed if the file is opened in a newer version of Excel. Learn more: https://go.microsoft.com/fwlink/?linkid=870924
Comment:
    maybe...if the local gov't purchases SBs?
Reply:
    Agree, ESPECIALLY bc this says that infrastructure is eligible.</t>
      </text>
    </comment>
    <comment ref="E602" authorId="36" shapeId="0" xr:uid="{93C0B7BC-A407-4865-BEDF-EFD9BEBFEB71}">
      <text>
        <t>[Threaded comment]
Your version of Excel allows you to read this threaded comment; however, any edits to it will get removed if the file is opened in a newer version of Excel. Learn more: https://go.microsoft.com/fwlink/?linkid=870924
Comment:
    Yes, but no funding currently available. Maybe in the future?
Reply:
    keep it then!</t>
      </text>
    </comment>
    <comment ref="C622" authorId="37" shapeId="0" xr:uid="{7FAB93F1-049C-4547-8865-92AE846E3F7D}">
      <text>
        <t>[Threaded comment]
Your version of Excel allows you to read this threaded comment; however, any edits to it will get removed if the file is opened in a newer version of Excel. Learn more: https://go.microsoft.com/fwlink/?linkid=870924
Comment:
    Residential rebate - only $200, no school bus offering but maybe a one off engagement if school reaches out</t>
      </text>
    </comment>
    <comment ref="E624" authorId="38" shapeId="0" xr:uid="{1D1D74FD-228A-4E93-B59E-85F4844127E9}">
      <text>
        <t>[Threaded comment]
Your version of Excel allows you to read this threaded comment; however, any edits to it will get removed if the file is opened in a newer version of Excel. Learn more: https://go.microsoft.com/fwlink/?linkid=870924
Comment:
    bad policy?</t>
      </text>
    </comment>
    <comment ref="E643" authorId="39" shapeId="0" xr:uid="{E58CEF10-90D5-4A2C-B667-FF8C1FCA4DC8}">
      <text>
        <t>[Threaded comment]
Your version of Excel allows you to read this threaded comment; however, any edits to it will get removed if the file is opened in a newer version of Excel. Learn more: https://go.microsoft.com/fwlink/?linkid=870924
Comment:
    Appears to be a law supporting ESB adoption but no  monetary incentive.</t>
      </text>
    </comment>
    <comment ref="E644" authorId="40" shapeId="0" xr:uid="{5635FB0C-E3D8-4C5D-9402-4D81F2FAA2A6}">
      <text>
        <t>[Threaded comment]
Your version of Excel allows you to read this threaded comment; however, any edits to it will get removed if the file is opened in a newer version of Excel. Learn more: https://go.microsoft.com/fwlink/?linkid=870924
Comment:
    don't think this applies to medium heavy vehicles
Reply:
    you're right -- and the/a reason is that the MSRP for MHDVs is much higher than the cap listed here.</t>
      </text>
    </comment>
    <comment ref="B651" authorId="41" shapeId="0" xr:uid="{A9EE38AF-3FF4-425C-96FA-6302C8757DC8}">
      <text>
        <t>[Threaded comment]
Your version of Excel allows you to read this threaded comment; however, any edits to it will get removed if the file is opened in a newer version of Excel. Learn more: https://go.microsoft.com/fwlink/?linkid=870924
Comment:
    change to N</t>
      </text>
    </comment>
    <comment ref="C651" authorId="42" shapeId="0" xr:uid="{04C49A30-F978-4443-9574-D4DEBB049DA9}">
      <text>
        <t>[Threaded comment]
Your version of Excel allows you to read this threaded comment; however, any edits to it will get removed if the file is opened in a newer version of Excel. Learn more: https://go.microsoft.com/fwlink/?linkid=870924
Comment:
    I would assume we arent including rates
Reply:
    we did decide to include those initially as it would help SD save $$
@Michelle Levinson is that still the plan?</t>
      </text>
    </comment>
    <comment ref="E651" authorId="43" shapeId="0" xr:uid="{2FC4402B-3C5E-4D5E-836F-80E25E2F4D37}">
      <text>
        <t xml:space="preserve">[Threaded comment]
Your version of Excel allows you to read this threaded comment; however, any edits to it will get removed if the file is opened in a newer version of Excel. Learn more: https://go.microsoft.com/fwlink/?linkid=870924
Comment:
    on the website it explains "This credit is not applicable to separately metered Electric Vehicle Time of Use option."
Reply:
    Additionally, I think this rate only applies to residential customers, this should be marked "not relevant" </t>
      </text>
    </comment>
    <comment ref="C666" authorId="44" shapeId="0" xr:uid="{FB102F91-127E-45DC-83C1-E46436699AFF}">
      <text>
        <t>[Threaded comment]
Your version of Excel allows you to read this threaded comment; however, any edits to it will get removed if the file is opened in a newer version of Excel. Learn more: https://go.microsoft.com/fwlink/?linkid=870924
Comment:
    not found</t>
      </text>
    </comment>
    <comment ref="E666" authorId="45" shapeId="0" xr:uid="{D17A7087-597B-46FD-AD95-092658CC5A06}">
      <text>
        <t>[Threaded comment]
Your version of Excel allows you to read this threaded comment; however, any edits to it will get removed if the file is opened in a newer version of Excel. Learn more: https://go.microsoft.com/fwlink/?linkid=870924
Comment:
    "AFTA is not a grant program, but a program through which a qualified, a professional consulting firm is assigned by DEP to work directly with eligible organizations for the purpose of developing technically viable and economically sustainable alternative fueling strategies."</t>
      </text>
    </comment>
    <comment ref="C667" authorId="46" shapeId="0" xr:uid="{A8253F38-F0AA-463D-990C-CA6DD3B719D7}">
      <text>
        <t>[Threaded comment]
Your version of Excel allows you to read this threaded comment; however, any edits to it will get removed if the file is opened in a newer version of Excel. Learn more: https://go.microsoft.com/fwlink/?linkid=870924
Comment:
    only light duty are eligible</t>
      </text>
    </comment>
    <comment ref="C668" authorId="47" shapeId="0" xr:uid="{489DFC6F-6998-4116-A3C7-8D5183031D07}">
      <text>
        <t>[Threaded comment]
Your version of Excel allows you to read this threaded comment; however, any edits to it will get removed if the file is opened in a newer version of Excel. Learn more: https://go.microsoft.com/fwlink/?linkid=870924
Comment:
    For light-duty</t>
      </text>
    </comment>
    <comment ref="C670" authorId="48" shapeId="0" xr:uid="{814A26BB-5DD6-4D88-9F04-E5F71FA5D8C5}">
      <text>
        <t>[Threaded comment]
Your version of Excel allows you to read this threaded comment; however, any edits to it will get removed if the file is opened in a newer version of Excel. Learn more: https://go.microsoft.com/fwlink/?linkid=870924
Comment:
    New</t>
      </text>
    </comment>
    <comment ref="C677" authorId="49" shapeId="0" xr:uid="{A5D065A3-309E-4352-A95B-8B52437A501B}">
      <text>
        <t>[Threaded comment]
Your version of Excel allows you to read this threaded comment; however, any edits to it will get removed if the file is opened in a newer version of Excel. Learn more: https://go.microsoft.com/fwlink/?linkid=870924
Comment:
    New</t>
      </text>
    </comment>
    <comment ref="C686" authorId="50" shapeId="0" xr:uid="{4F3CFAD6-B73E-42EE-BD32-9F00D69CE962}">
      <text>
        <t xml:space="preserve">[Threaded comment]
Your version of Excel allows you to read this threaded comment; however, any edits to it will get removed if the file is opened in a newer version of Excel. Learn more: https://go.microsoft.com/fwlink/?linkid=870924
Comment:
    nothing available on PPL's website for EV chargers
Reply:
    marking as Y because there is no relevant info on website </t>
      </text>
    </comment>
    <comment ref="C689" authorId="51" shapeId="0" xr:uid="{2F5AE776-B6E5-4A7E-9CF7-1A0974B3B2E9}">
      <text>
        <t>[Threaded comment]
Your version of Excel allows you to read this threaded comment; however, any edits to it will get removed if the file is opened in a newer version of Excel. Learn more: https://go.microsoft.com/fwlink/?linkid=870924
Comment:
    light-duty</t>
      </text>
    </comment>
    <comment ref="C692" authorId="52" shapeId="0" xr:uid="{4BC0D53C-46D1-426C-A937-4DA3D45610B1}">
      <text>
        <t>[Threaded comment]
Your version of Excel allows you to read this threaded comment; however, any edits to it will get removed if the file is opened in a newer version of Excel. Learn more: https://go.microsoft.com/fwlink/?linkid=870924
Comment:
    Note also references Fleet Advisory serivice</t>
      </text>
    </comment>
    <comment ref="C693" authorId="53" shapeId="0" xr:uid="{1A616D70-3D92-46A4-9CBD-94F40EC13131}">
      <text>
        <t>[Threaded comment]
Your version of Excel allows you to read this threaded comment; however, any edits to it will get removed if the file is opened in a newer version of Excel. Learn more: https://go.microsoft.com/fwlink/?linkid=870924
Comment:
    Added as a note on the Electric Vehicle Charging Station Program</t>
      </text>
    </comment>
    <comment ref="C714" authorId="54" shapeId="0" xr:uid="{089A9A39-60C1-4610-BB4F-9212CCDCF6AF}">
      <text>
        <t>[Threaded comment]
Your version of Excel allows you to read this threaded comment; however, any edits to it will get removed if the file is opened in a newer version of Excel. Learn more: https://go.microsoft.com/fwlink/?linkid=870924
Comment:
    Didn't actually find this one, but sounds similar to the ERIG program</t>
      </text>
    </comment>
    <comment ref="C723" authorId="55" shapeId="0" xr:uid="{C6AE1390-70DB-4FC9-B8B1-A7007A745B71}">
      <text>
        <t>[Threaded comment]
Your version of Excel allows you to read this threaded comment; however, any edits to it will get removed if the file is opened in a newer version of Excel. Learn more: https://go.microsoft.com/fwlink/?linkid=870924
Comment:
    the recipient of this rebate must be an Austin Energy commercial or multifamily customer - not sure if school districts apply?</t>
      </text>
    </comment>
    <comment ref="E853" authorId="56" shapeId="0" xr:uid="{F9222343-0E99-45C1-BDD5-A413B1887118}">
      <text>
        <t>[Threaded comment]
Your version of Excel allows you to read this threaded comment; however, any edits to it will get removed if the file is opened in a newer version of Excel. Learn more: https://go.microsoft.com/fwlink/?linkid=870924
Comment:
    may be helpful for P1</t>
      </text>
    </comment>
    <comment ref="E882" authorId="57" shapeId="0" xr:uid="{BA684631-892D-4321-9FF5-5948785F1232}">
      <text>
        <t>[Threaded comment]
Your version of Excel allows you to read this threaded comment; however, any edits to it will get removed if the file is opened in a newer version of Excel. Learn more: https://go.microsoft.com/fwlink/?linkid=870924
Comment:
    to add to bad policies, but also want to make note of WV and yet another law protecting coal</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0">
    <bk>
      <extLst>
        <ext uri="{3e2802c4-a4d2-4d8b-9148-e3be6c30e623}">
          <xlrd:rvb i="0"/>
        </ext>
      </extLst>
    </bk>
    <bk>
      <extLst>
        <ext uri="{3e2802c4-a4d2-4d8b-9148-e3be6c30e623}">
          <xlrd:rvb i="89"/>
        </ext>
      </extLst>
    </bk>
    <bk>
      <extLst>
        <ext uri="{3e2802c4-a4d2-4d8b-9148-e3be6c30e623}">
          <xlrd:rvb i="78"/>
        </ext>
      </extLst>
    </bk>
    <bk>
      <extLst>
        <ext uri="{3e2802c4-a4d2-4d8b-9148-e3be6c30e623}">
          <xlrd:rvb i="80"/>
        </ext>
      </extLst>
    </bk>
    <bk>
      <extLst>
        <ext uri="{3e2802c4-a4d2-4d8b-9148-e3be6c30e623}">
          <xlrd:rvb i="98"/>
        </ext>
      </extLst>
    </bk>
    <bk>
      <extLst>
        <ext uri="{3e2802c4-a4d2-4d8b-9148-e3be6c30e623}">
          <xlrd:rvb i="115"/>
        </ext>
      </extLst>
    </bk>
    <bk>
      <extLst>
        <ext uri="{3e2802c4-a4d2-4d8b-9148-e3be6c30e623}">
          <xlrd:rvb i="85"/>
        </ext>
      </extLst>
    </bk>
    <bk>
      <extLst>
        <ext uri="{3e2802c4-a4d2-4d8b-9148-e3be6c30e623}">
          <xlrd:rvb i="96"/>
        </ext>
      </extLst>
    </bk>
    <bk>
      <extLst>
        <ext uri="{3e2802c4-a4d2-4d8b-9148-e3be6c30e623}">
          <xlrd:rvb i="105"/>
        </ext>
      </extLst>
    </bk>
    <bk>
      <extLst>
        <ext uri="{3e2802c4-a4d2-4d8b-9148-e3be6c30e623}">
          <xlrd:rvb i="111"/>
        </ext>
      </extLst>
    </bk>
    <bk>
      <extLst>
        <ext uri="{3e2802c4-a4d2-4d8b-9148-e3be6c30e623}">
          <xlrd:rvb i="77"/>
        </ext>
      </extLst>
    </bk>
    <bk>
      <extLst>
        <ext uri="{3e2802c4-a4d2-4d8b-9148-e3be6c30e623}">
          <xlrd:rvb i="110"/>
        </ext>
      </extLst>
    </bk>
    <bk>
      <extLst>
        <ext uri="{3e2802c4-a4d2-4d8b-9148-e3be6c30e623}">
          <xlrd:rvb i="82"/>
        </ext>
      </extLst>
    </bk>
    <bk>
      <extLst>
        <ext uri="{3e2802c4-a4d2-4d8b-9148-e3be6c30e623}">
          <xlrd:rvb i="73"/>
        </ext>
      </extLst>
    </bk>
    <bk>
      <extLst>
        <ext uri="{3e2802c4-a4d2-4d8b-9148-e3be6c30e623}">
          <xlrd:rvb i="87"/>
        </ext>
      </extLst>
    </bk>
    <bk>
      <extLst>
        <ext uri="{3e2802c4-a4d2-4d8b-9148-e3be6c30e623}">
          <xlrd:rvb i="97"/>
        </ext>
      </extLst>
    </bk>
    <bk>
      <extLst>
        <ext uri="{3e2802c4-a4d2-4d8b-9148-e3be6c30e623}">
          <xlrd:rvb i="95"/>
        </ext>
      </extLst>
    </bk>
    <bk>
      <extLst>
        <ext uri="{3e2802c4-a4d2-4d8b-9148-e3be6c30e623}">
          <xlrd:rvb i="90"/>
        </ext>
      </extLst>
    </bk>
    <bk>
      <extLst>
        <ext uri="{3e2802c4-a4d2-4d8b-9148-e3be6c30e623}">
          <xlrd:rvb i="117"/>
        </ext>
      </extLst>
    </bk>
    <bk>
      <extLst>
        <ext uri="{3e2802c4-a4d2-4d8b-9148-e3be6c30e623}">
          <xlrd:rvb i="81"/>
        </ext>
      </extLst>
    </bk>
    <bk>
      <extLst>
        <ext uri="{3e2802c4-a4d2-4d8b-9148-e3be6c30e623}">
          <xlrd:rvb i="109"/>
        </ext>
      </extLst>
    </bk>
    <bk>
      <extLst>
        <ext uri="{3e2802c4-a4d2-4d8b-9148-e3be6c30e623}">
          <xlrd:rvb i="108"/>
        </ext>
      </extLst>
    </bk>
    <bk>
      <extLst>
        <ext uri="{3e2802c4-a4d2-4d8b-9148-e3be6c30e623}">
          <xlrd:rvb i="83"/>
        </ext>
      </extLst>
    </bk>
    <bk>
      <extLst>
        <ext uri="{3e2802c4-a4d2-4d8b-9148-e3be6c30e623}">
          <xlrd:rvb i="119"/>
        </ext>
      </extLst>
    </bk>
    <bk>
      <extLst>
        <ext uri="{3e2802c4-a4d2-4d8b-9148-e3be6c30e623}">
          <xlrd:rvb i="88"/>
        </ext>
      </extLst>
    </bk>
    <bk>
      <extLst>
        <ext uri="{3e2802c4-a4d2-4d8b-9148-e3be6c30e623}">
          <xlrd:rvb i="113"/>
        </ext>
      </extLst>
    </bk>
    <bk>
      <extLst>
        <ext uri="{3e2802c4-a4d2-4d8b-9148-e3be6c30e623}">
          <xlrd:rvb i="76"/>
        </ext>
      </extLst>
    </bk>
    <bk>
      <extLst>
        <ext uri="{3e2802c4-a4d2-4d8b-9148-e3be6c30e623}">
          <xlrd:rvb i="86"/>
        </ext>
      </extLst>
    </bk>
    <bk>
      <extLst>
        <ext uri="{3e2802c4-a4d2-4d8b-9148-e3be6c30e623}">
          <xlrd:rvb i="107"/>
        </ext>
      </extLst>
    </bk>
    <bk>
      <extLst>
        <ext uri="{3e2802c4-a4d2-4d8b-9148-e3be6c30e623}">
          <xlrd:rvb i="93"/>
        </ext>
      </extLst>
    </bk>
  </futureMetadata>
  <valueMetadata count="3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valueMetadata>
</metadata>
</file>

<file path=xl/sharedStrings.xml><?xml version="1.0" encoding="utf-8"?>
<sst xmlns="http://schemas.openxmlformats.org/spreadsheetml/2006/main" count="16396" uniqueCount="4942">
  <si>
    <t xml:space="preserve">Clearinghouse: ESB Funding and Financing Opportunities </t>
  </si>
  <si>
    <t xml:space="preserve">Author: World Resources Institute </t>
  </si>
  <si>
    <r>
      <rPr>
        <u/>
        <sz val="11"/>
        <color theme="1"/>
        <rFont val="Calibri"/>
        <family val="2"/>
        <scheme val="minor"/>
      </rPr>
      <t>Purpose:</t>
    </r>
    <r>
      <rPr>
        <sz val="11"/>
        <color theme="1"/>
        <rFont val="Calibri"/>
        <family val="2"/>
        <scheme val="minor"/>
      </rPr>
      <t xml:space="preserve">  Support school districts in their search for ESB funding and financing </t>
    </r>
  </si>
  <si>
    <r>
      <rPr>
        <u/>
        <sz val="11"/>
        <color theme="1"/>
        <rFont val="Calibri"/>
        <family val="2"/>
        <scheme val="minor"/>
      </rPr>
      <t>Navigation:</t>
    </r>
    <r>
      <rPr>
        <sz val="11"/>
        <color theme="1"/>
        <rFont val="Calibri"/>
        <family val="2"/>
        <scheme val="minor"/>
      </rPr>
      <t xml:space="preserve"> The public version of the Clearinghouse Excel Workbook contains the following spreadsheet tabs</t>
    </r>
  </si>
  <si>
    <r>
      <rPr>
        <i/>
        <sz val="11"/>
        <color theme="1"/>
        <rFont val="Calibri"/>
        <family val="2"/>
        <scheme val="minor"/>
      </rPr>
      <t>Cover Sheet</t>
    </r>
    <r>
      <rPr>
        <sz val="11"/>
        <color theme="1"/>
        <rFont val="Calibri"/>
        <family val="2"/>
        <scheme val="minor"/>
      </rPr>
      <t xml:space="preserve"> provides introduction and context for the work (this tab)</t>
    </r>
  </si>
  <si>
    <r>
      <rPr>
        <i/>
        <sz val="11"/>
        <color theme="1"/>
        <rFont val="Calibri"/>
        <family val="2"/>
        <scheme val="minor"/>
      </rPr>
      <t>Clearinghouse</t>
    </r>
    <r>
      <rPr>
        <sz val="11"/>
        <color theme="1"/>
        <rFont val="Calibri"/>
        <family val="2"/>
        <scheme val="minor"/>
      </rPr>
      <t xml:space="preserve"> contains the program information that has been collected as of the date specified on the Cover Sheet</t>
    </r>
  </si>
  <si>
    <r>
      <rPr>
        <i/>
        <sz val="11"/>
        <color theme="1"/>
        <rFont val="Calibri"/>
        <family val="2"/>
        <scheme val="minor"/>
      </rPr>
      <t>Definitions &amp; Lists</t>
    </r>
    <r>
      <rPr>
        <sz val="11"/>
        <color theme="1"/>
        <rFont val="Calibri"/>
        <family val="2"/>
        <scheme val="minor"/>
      </rPr>
      <t xml:space="preserve"> defines each variable collected and details data type (either a list of options or open-ended)</t>
    </r>
  </si>
  <si>
    <r>
      <rPr>
        <u/>
        <sz val="11"/>
        <color theme="1"/>
        <rFont val="Calibri"/>
        <family val="2"/>
        <scheme val="minor"/>
      </rPr>
      <t>Data Sources:</t>
    </r>
    <r>
      <rPr>
        <sz val="11"/>
        <color theme="1"/>
        <rFont val="Calibri"/>
        <family val="2"/>
        <scheme val="minor"/>
      </rPr>
      <t xml:space="preserve"> Several resources were referenced to identify funding opportunities, but all information included here was drawn directly from publicly-available sources. Reference files included:</t>
    </r>
  </si>
  <si>
    <t>Alternative Fuels Data Center (AFDC)</t>
  </si>
  <si>
    <t>Atlas EV Hub</t>
  </si>
  <si>
    <t>U.S. Department of Transportation EV Federal Funding and Financing Programs</t>
  </si>
  <si>
    <t xml:space="preserve">Electrification Coalition </t>
  </si>
  <si>
    <t>American Cities Climate Challenge Federal Funding Opportunities for Local Decarbonization</t>
  </si>
  <si>
    <t xml:space="preserve">Building a Better America </t>
  </si>
  <si>
    <r>
      <rPr>
        <u/>
        <sz val="11"/>
        <color rgb="FF000000"/>
        <rFont val="Calibri"/>
        <family val="2"/>
      </rPr>
      <t>Limitations:</t>
    </r>
    <r>
      <rPr>
        <sz val="11"/>
        <color rgb="FF000000"/>
        <rFont val="Calibri"/>
        <family val="2"/>
      </rPr>
      <t xml:space="preserve"> This document is not intended to be comprehensive, but rather to highlight some of the opportunities available to school districts. There may be additional programs not listed here, some of these programs may no longer be available, some programs may have already dispersed all their funds, etc...</t>
    </r>
  </si>
  <si>
    <t xml:space="preserve">This is a dynamic document and WRI welcomes any feedback or updates from users. Please send any notes to Michelle Levinson (michelle.levinson@wri.org). </t>
  </si>
  <si>
    <t>Column Header</t>
  </si>
  <si>
    <t>Priority</t>
  </si>
  <si>
    <t>Name</t>
  </si>
  <si>
    <t>Category</t>
  </si>
  <si>
    <t>Type</t>
  </si>
  <si>
    <t>Funder Type</t>
  </si>
  <si>
    <t>Geography</t>
  </si>
  <si>
    <t>Maximum Allowance</t>
  </si>
  <si>
    <t>Unit of Max Allowance</t>
  </si>
  <si>
    <t>Match</t>
  </si>
  <si>
    <t>Eligible Sectors/Types</t>
  </si>
  <si>
    <t>EJ Approach</t>
  </si>
  <si>
    <t>EJ Criteria</t>
  </si>
  <si>
    <t>Scrappage</t>
  </si>
  <si>
    <t>Applicable Technologies</t>
  </si>
  <si>
    <t>Application Status</t>
  </si>
  <si>
    <t>Notes</t>
  </si>
  <si>
    <t>Application Website</t>
  </si>
  <si>
    <t>Source/Reference</t>
  </si>
  <si>
    <t>Source/Reference (2)</t>
  </si>
  <si>
    <t>Source/Reference (3)</t>
  </si>
  <si>
    <t>Definition</t>
  </si>
  <si>
    <r>
      <rPr>
        <b/>
        <sz val="10"/>
        <color rgb="FF44546A"/>
        <rFont val="Calibri"/>
        <family val="2"/>
      </rPr>
      <t>Order in which schools should conduct their funding search</t>
    </r>
    <r>
      <rPr>
        <sz val="10"/>
        <color rgb="FF44546A"/>
        <rFont val="Calibri"/>
        <family val="2"/>
      </rPr>
      <t>,</t>
    </r>
    <r>
      <rPr>
        <b/>
        <sz val="10"/>
        <color rgb="FF44546A"/>
        <rFont val="Calibri"/>
        <family val="2"/>
      </rPr>
      <t xml:space="preserve"> </t>
    </r>
    <r>
      <rPr>
        <sz val="10"/>
        <color rgb="FF44546A"/>
        <rFont val="Calibri"/>
        <family val="2"/>
      </rPr>
      <t>where 
A - Programs that are a best fit for ESBs 
B - Programs not specific to ESBs, such as those focused on technologies, economic development &amp; clean energy
C - Programs that are dormant, where status is unknown, or information on how to access is unknown</t>
    </r>
  </si>
  <si>
    <t>Name of the program</t>
  </si>
  <si>
    <t>Nature of assistance provided</t>
  </si>
  <si>
    <t>Specific form of assistance provided</t>
  </si>
  <si>
    <t>Type of organization or institution providing assistance</t>
  </si>
  <si>
    <r>
      <t>Geographic area to which program applies.</t>
    </r>
    <r>
      <rPr>
        <sz val="10"/>
        <color rgb="FF44546A"/>
        <rFont val="Calibri"/>
        <family val="2"/>
        <scheme val="minor"/>
      </rPr>
      <t xml:space="preserve"> Note that users should be expansive in selecting the broadest set of geographies that are pertinent</t>
    </r>
  </si>
  <si>
    <t>Maximum amount applicants can access through program</t>
  </si>
  <si>
    <t xml:space="preserve">Unit by which potential maximum amount awarded is measured </t>
  </si>
  <si>
    <r>
      <t>Minimum cost-sharing percentage.</t>
    </r>
    <r>
      <rPr>
        <sz val="10"/>
        <color rgb="FF44546A"/>
        <rFont val="Calibri"/>
        <family val="2"/>
        <scheme val="minor"/>
      </rPr>
      <t xml:space="preserve"> Unless "N/A" is selected, applicants will need to cover some of the expenses but these may not be specified</t>
    </r>
  </si>
  <si>
    <t>Project purpose or applicant type eligible for assistance</t>
  </si>
  <si>
    <r>
      <t xml:space="preserve">Characterization of environmental justice approach in the application process, describing potential benefits/advantages for applicants who meet the EJ Criteria. </t>
    </r>
    <r>
      <rPr>
        <sz val="10"/>
        <color rgb="FF44546A"/>
        <rFont val="Calibri"/>
        <family val="2"/>
        <scheme val="minor"/>
      </rPr>
      <t>Some programs may apply a combination of approaches, or a highly tailored approach not captured here.</t>
    </r>
  </si>
  <si>
    <r>
      <t xml:space="preserve">Criteria through which environmental justice approach is applied. </t>
    </r>
    <r>
      <rPr>
        <sz val="10"/>
        <color rgb="FF44546A"/>
        <rFont val="Calibri"/>
        <family val="2"/>
        <scheme val="minor"/>
      </rPr>
      <t>Where no approach is employed, "n/a" is selected</t>
    </r>
  </si>
  <si>
    <t>If program requires scrappage of an older polluting bus, and if so the nature of this requirement</t>
  </si>
  <si>
    <t>Types of expenses that assistance can be applied towards</t>
  </si>
  <si>
    <t>Nature of open period for program applications</t>
  </si>
  <si>
    <t>Any other program details noted by data collection team</t>
  </si>
  <si>
    <t>Link where general information on program can be found</t>
  </si>
  <si>
    <t>Other source or reference materials, as available</t>
  </si>
  <si>
    <t>Y</t>
  </si>
  <si>
    <t>A</t>
  </si>
  <si>
    <t>(open ended)</t>
  </si>
  <si>
    <t>Funding</t>
  </si>
  <si>
    <t>Grant</t>
  </si>
  <si>
    <t>Federal</t>
  </si>
  <si>
    <t>Federal - competitive</t>
  </si>
  <si>
    <t>($ per unit)</t>
  </si>
  <si>
    <t>per bus</t>
  </si>
  <si>
    <t>N/A</t>
  </si>
  <si>
    <t>School Buses only</t>
  </si>
  <si>
    <t>none</t>
  </si>
  <si>
    <t>Pollution burden</t>
  </si>
  <si>
    <t>Required</t>
  </si>
  <si>
    <t>Bus (&amp;/or Battery)</t>
  </si>
  <si>
    <t>Rolling</t>
  </si>
  <si>
    <t>N</t>
  </si>
  <si>
    <t>B</t>
  </si>
  <si>
    <t>Financing</t>
  </si>
  <si>
    <t>Rebate</t>
  </si>
  <si>
    <t>Utility</t>
  </si>
  <si>
    <t>Tribal Government or Indigenous Communities</t>
  </si>
  <si>
    <t>(% up to max)</t>
  </si>
  <si>
    <t>incremental cost</t>
  </si>
  <si>
    <t>(if yes) % or other amount (open-ended)</t>
  </si>
  <si>
    <t>MDHV vehicles only</t>
  </si>
  <si>
    <t>exclusive to</t>
  </si>
  <si>
    <t>Race/Ethinicity/Tribe</t>
  </si>
  <si>
    <t>Not required</t>
  </si>
  <si>
    <t>Charger</t>
  </si>
  <si>
    <t>Annual Window</t>
  </si>
  <si>
    <t>C</t>
  </si>
  <si>
    <t>Other</t>
  </si>
  <si>
    <t>Discount/point of sale coupon or voucher</t>
  </si>
  <si>
    <t>State</t>
  </si>
  <si>
    <t>AL</t>
  </si>
  <si>
    <t>Varies</t>
  </si>
  <si>
    <t>per charger</t>
  </si>
  <si>
    <t xml:space="preserve">(if yes, unspecified) some amount </t>
  </si>
  <si>
    <t>Any public fleet vehicle</t>
  </si>
  <si>
    <t>prioritization</t>
  </si>
  <si>
    <t>Income</t>
  </si>
  <si>
    <t>n/a</t>
  </si>
  <si>
    <t>Charger &amp; infrastructure</t>
  </si>
  <si>
    <t>Unknown</t>
  </si>
  <si>
    <t>Incentive</t>
  </si>
  <si>
    <t>VW Settlement</t>
  </si>
  <si>
    <t>AK</t>
  </si>
  <si>
    <t>per port</t>
  </si>
  <si>
    <t>Any fleet vehicles</t>
  </si>
  <si>
    <t>extra funds</t>
  </si>
  <si>
    <t>All</t>
  </si>
  <si>
    <t>Bus &amp; Charger</t>
  </si>
  <si>
    <t>Tax Credit</t>
  </si>
  <si>
    <t>City</t>
  </si>
  <si>
    <t>AZ</t>
  </si>
  <si>
    <t>per charging session</t>
  </si>
  <si>
    <t>EVs</t>
  </si>
  <si>
    <t>Pollution + Race/Ethinicity/Tribe</t>
  </si>
  <si>
    <t>Infrastructure</t>
  </si>
  <si>
    <t>Technical Assistance</t>
  </si>
  <si>
    <t>County</t>
  </si>
  <si>
    <t>AR</t>
  </si>
  <si>
    <t>per applicant</t>
  </si>
  <si>
    <t>Income + Race/Ethinicity/Tribe</t>
  </si>
  <si>
    <t xml:space="preserve">Workforce Training </t>
  </si>
  <si>
    <t>Equipment</t>
  </si>
  <si>
    <t>Regional jurisdiction</t>
  </si>
  <si>
    <t>CA</t>
  </si>
  <si>
    <t>per district</t>
  </si>
  <si>
    <t>Resilience investments or Infrastructure</t>
  </si>
  <si>
    <t>Pollution + Income</t>
  </si>
  <si>
    <t>Maintenance Cost</t>
  </si>
  <si>
    <t xml:space="preserve">Sales/use tax exemption </t>
  </si>
  <si>
    <t>Philanthropic</t>
  </si>
  <si>
    <t>CO</t>
  </si>
  <si>
    <t>per site</t>
  </si>
  <si>
    <t>Economic development investments</t>
  </si>
  <si>
    <t>Anything</t>
  </si>
  <si>
    <t>Loan</t>
  </si>
  <si>
    <t>Commercial bank</t>
  </si>
  <si>
    <t>CT</t>
  </si>
  <si>
    <t>per project</t>
  </si>
  <si>
    <t>Disaster recovery investments</t>
  </si>
  <si>
    <t>Rate</t>
  </si>
  <si>
    <t>Venture investors</t>
  </si>
  <si>
    <t>DE</t>
  </si>
  <si>
    <t xml:space="preserve">per kwh </t>
  </si>
  <si>
    <t>Energy</t>
  </si>
  <si>
    <t>New Bus or Repower Bus</t>
  </si>
  <si>
    <t>Bill Credit</t>
  </si>
  <si>
    <t>Green/clean energy bank</t>
  </si>
  <si>
    <t>FL</t>
  </si>
  <si>
    <t>per gallon</t>
  </si>
  <si>
    <t>Technology innovation</t>
  </si>
  <si>
    <t>Repower Bus &amp; Charger</t>
  </si>
  <si>
    <t>Law</t>
  </si>
  <si>
    <t>GA</t>
  </si>
  <si>
    <t xml:space="preserve">per month </t>
  </si>
  <si>
    <t>New Bus or Repower Bus, Charger</t>
  </si>
  <si>
    <t>Penalty/disincentive</t>
  </si>
  <si>
    <t>HI</t>
  </si>
  <si>
    <t xml:space="preserve">per year </t>
  </si>
  <si>
    <t>Cost allowance</t>
  </si>
  <si>
    <t>ID</t>
  </si>
  <si>
    <t>per event</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</si>
  <si>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</si>
  <si>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</si>
  <si>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</si>
  <si>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</si>
  <si>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</si>
  <si>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</si>
  <si>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</si>
  <si>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</si>
  <si>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</si>
  <si>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</si>
  <si>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</si>
  <si>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</si>
  <si>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</si>
  <si>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</si>
  <si>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</si>
  <si>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</si>
  <si>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</si>
  <si>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</si>
  <si>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</si>
  <si>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</si>
  <si>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</si>
  <si>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</si>
  <si>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</si>
  <si>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</si>
  <si>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</si>
  <si>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</si>
  <si>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</si>
  <si>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</si>
  <si>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</si>
  <si>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</si>
  <si>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</si>
  <si>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</si>
  <si>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</si>
  <si>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</si>
  <si>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</si>
  <si>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</si>
  <si>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</si>
  <si>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</si>
  <si>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DC</t>
  </si>
  <si>
    <t>GU</t>
  </si>
  <si>
    <t>MH</t>
  </si>
  <si>
    <t>MP</t>
  </si>
  <si>
    <t>PR</t>
  </si>
  <si>
    <t>VI</t>
  </si>
  <si>
    <t>Federal - state admin</t>
  </si>
  <si>
    <t>Regional - state admin</t>
  </si>
  <si>
    <t>Minimum Match Requirement</t>
  </si>
  <si>
    <t>Program Website</t>
  </si>
  <si>
    <t>Electric Vehicle Supply Equipment (EVSE) Funding Authorization</t>
  </si>
  <si>
    <t>Law provides new funding available for sustainable transportation. It creates three new transportation electrification enterprises: the Clean Transit Enterprise housed in the Colorado Department of Transportation (CDOT), the Clean Fleet Enterprise housed in the Colorado Department of Public Health and Environment (CDPHE), and the Community Access Enterprise housed in the Colorado Energy Office (CEO).</t>
  </si>
  <si>
    <t>https://energyoffice.colorado.gov/about-us/boards-commissions/community-access-enterprise</t>
  </si>
  <si>
    <t>https://leg.colorado.gov/bills/sb21-260</t>
  </si>
  <si>
    <t>Alternative Fuels Data Center: Electric Vehicle (EV) Charging Stations Funding Authorization (energy.gov)</t>
  </si>
  <si>
    <t>Small-Scale Local Energy Loan Program</t>
  </si>
  <si>
    <t>SELP is not currently accepting new loan applications.</t>
  </si>
  <si>
    <t>https://www.oregon.gov/energy/incentives/pages/energy-loan-program.aspx</t>
  </si>
  <si>
    <t>Community Project Funding</t>
  </si>
  <si>
    <t>https://appropriations.house.gov/fiscal-year-2024-member-request-guidance</t>
  </si>
  <si>
    <t>Fact Sheet on Reforms 2023.pdf (house.gov)</t>
  </si>
  <si>
    <t>https://appropriations.house.gov/sites/democrats.appropriations.house.gov/files/Ag%20Request%20Guidance.pdf</t>
  </si>
  <si>
    <t>Indian Energy Program</t>
  </si>
  <si>
    <t xml:space="preserve">No specific funding provided. Information of current funding opportunities from federal agencies and other entities for tribal energy projects development and deployment. </t>
  </si>
  <si>
    <t>https://www.energy.gov/indianenergy/office-indian-energy-policy-and-programs</t>
  </si>
  <si>
    <t>Current Funding Opportunities | Department of Energy</t>
  </si>
  <si>
    <t>Congestion Mitigation and Air Quality Improvement Program</t>
  </si>
  <si>
    <t>CMAQ provides flexible funding to state and local governments for transportation projects. Schools should reach out to local and state government for funding.</t>
  </si>
  <si>
    <t>https://www.law.cornell.edu/uscode/text/23/149</t>
  </si>
  <si>
    <t>https://www.fhwa.dot.gov/bipartisan-infrastructure-law/cmaq.cfm</t>
  </si>
  <si>
    <t>CMAQ-Workbook-2022.pdf (ewgateway.org)</t>
  </si>
  <si>
    <t>Alternative Fuel Vehicle Research and Development Funding</t>
  </si>
  <si>
    <t>Clean Transportation Program</t>
  </si>
  <si>
    <t>Broad category of funding for R&amp;D; individual RFPs/funding opps are updated on the website under this umbrella with more specifics</t>
  </si>
  <si>
    <t>https://www.nyserda.ny.gov/All-Programs/Clean-Transportation-Program</t>
  </si>
  <si>
    <t>Alternative Fuels Incentive Grant Program</t>
  </si>
  <si>
    <t>Program will reopen Spring 2024. It cannot be stacked with any VW funding.</t>
  </si>
  <si>
    <t>https://www.dep.pa.gov/Citizens/GrantsLoansRebates/Alternative-Fuels-Incentive-Grant/Pages/default.aspx</t>
  </si>
  <si>
    <t>AFIG_Webinar_08162022.pptx (live.com)</t>
  </si>
  <si>
    <t>SC Energy Efficiency Revolving Loan Program</t>
  </si>
  <si>
    <t xml:space="preserve">Yes, unspecified </t>
  </si>
  <si>
    <t>https://www.businessdevelopment.org/eerl.html</t>
  </si>
  <si>
    <t>https://afdc.energy.gov/laws/11518</t>
  </si>
  <si>
    <t>Government Alternative Fuel Vehicle (AFV) Incentive</t>
  </si>
  <si>
    <t>Funding is currently available through September 30, 2024. Fleets that are interested in utilizing this Program for the purchase or conversion to new alternative fuel vehicles should first contact Alleyn Harned (540-568-8896) or Matt Wade (540-568-4051) with Virginia Clean Cities.</t>
  </si>
  <si>
    <t>https://vacleancities.org/reports-2/cmaq-incentive-program/</t>
  </si>
  <si>
    <t>https://vacleancities.org/wp-content/uploads/2023/12/CMAQ-Application-Package-Final-12_11_23.pdf</t>
  </si>
  <si>
    <t>https://afdc.energy.gov/laws/all?state=VA</t>
  </si>
  <si>
    <t>Environmental Justice Small Grant Program</t>
  </si>
  <si>
    <t>Restricted to federally recognized tribal goverments</t>
  </si>
  <si>
    <t>https://www.epa.gov/environmentaljustice/environmental-justice-small-grants-program#Eligibility</t>
  </si>
  <si>
    <t>Improved Energy Technology Loans</t>
  </si>
  <si>
    <t>Energy/Mineral Impact Assistance Fund Grant</t>
  </si>
  <si>
    <t>The Energy/Mineral Impact Assistance Fund Grant (EIAF) program assists political subdivisions that are socially and/or economically impacted by the development, processing, or energy conversion of minerals and mineral fuels.</t>
  </si>
  <si>
    <t>https://cdola.colorado.gov/funding-programs/energy/mineral-impact-assistance-fund-grant-eiaf</t>
  </si>
  <si>
    <t>https://drive.google.com/file/d/16LBF9sUL6nx3cv1K0B73lTMgH1teAT9w/view</t>
  </si>
  <si>
    <t>South Carolina Mini-Grants</t>
  </si>
  <si>
    <t xml:space="preserve">No mentioned of EJ approach. </t>
  </si>
  <si>
    <t>https://energy.sc.gov/programs/funding/mini-grant-program</t>
  </si>
  <si>
    <t>http://energy.sc.gov/files/view/Mini%20Grant%20Overview_2021_LM.pdf</t>
  </si>
  <si>
    <t>Alternative Fuels Data Center: Alternative Fuel Project Grants (energy.gov)</t>
  </si>
  <si>
    <t>Indigenous Communities Program (American Rescue Plan)</t>
  </si>
  <si>
    <t>Last round closed April 2022. Funds have to be awarded by September 30, 2022.</t>
  </si>
  <si>
    <t>https://eda.gov/arpa/indigenous/</t>
  </si>
  <si>
    <t>Indigenous-Communities-webinar-slides.pdf (eda.gov)</t>
  </si>
  <si>
    <t>American Rescue Plan Indigenous Communities – Frequently Asked Questions - American Rescue Plan | U.S. Economic Development Administration (eda.gov)</t>
  </si>
  <si>
    <t>State Economic &amp; Infrastructure Development Investment Program</t>
  </si>
  <si>
    <t>Letters of interest by April 2023</t>
  </si>
  <si>
    <t>https://www.nbrc.gov/content/Catalyst</t>
  </si>
  <si>
    <t>NBRC Catalyst Program Overview.pdf</t>
  </si>
  <si>
    <t>Inflation Reduction Act Community Change Grants Program</t>
  </si>
  <si>
    <t>Deadline November 2024</t>
  </si>
  <si>
    <t>https://www.epa.gov/inflation-reduction-act/inflation-reduction-act-community-change-grants-program</t>
  </si>
  <si>
    <t>https://www.epa.gov/system/files/documents/2023-12/epa-ira-oejecr-ccg-nofo-final-2023-12-20.pdf</t>
  </si>
  <si>
    <t>State Energy Program</t>
  </si>
  <si>
    <t xml:space="preserve">Grant awarded only to states. </t>
  </si>
  <si>
    <t>https://www.energy.gov/eere/wipo/state-energy-program-guidance</t>
  </si>
  <si>
    <t>SEP Program Notice 23-01 Program Year 2023 State Energy Program Formula Grant Application Instructions.pdf</t>
  </si>
  <si>
    <t>Clean Air Grant</t>
  </si>
  <si>
    <t>NV Clean Air Grant</t>
  </si>
  <si>
    <t>2021 Application Form</t>
  </si>
  <si>
    <t>DEMF 2021 Competitive Application Webinar (nv.gov)</t>
  </si>
  <si>
    <t>Clean Fuel Advanced Technology Project Grant Funding</t>
  </si>
  <si>
    <t xml:space="preserve">Last Round closed Sept. 2022. While there's no mentioned of EJ approach, the grant has to be implemented in pre-selected counties. </t>
  </si>
  <si>
    <t>https://nccleantech.ncsu.edu/our-work/center-projects/cfat-project-request-for-proposals-information/</t>
  </si>
  <si>
    <t>https://drive.google.com/file/d/1wnRhVO4Xd8ZsOnnVeZ0r2B9TAD7jdsHo/view</t>
  </si>
  <si>
    <t>https://afdc.energy.gov/fuels/laws/NG?state=NC</t>
  </si>
  <si>
    <t>Community Facilities Direct Loan and Grant Program</t>
  </si>
  <si>
    <t xml:space="preserve">Focused on rural communities. Applicants must show proof they cannot get a commercial loan. </t>
  </si>
  <si>
    <t>https://www.rd.usda.gov/programs-services/community-facilities/community-facilities-direct-loan-grant-program#overview</t>
  </si>
  <si>
    <t>Community Facilities Direct Loan Program (usda.gov)</t>
  </si>
  <si>
    <t>Congressionally Directed Spending</t>
  </si>
  <si>
    <t xml:space="preserve">Schools are encourage to contact their senate representative. </t>
  </si>
  <si>
    <t>https://www.appropriations.senate.gov/congressionally-directed-spending-requests</t>
  </si>
  <si>
    <t>Alternative Fuel Vehicles and Infrastructure Grant Program (ALT Fuels Colorado)</t>
  </si>
  <si>
    <t xml:space="preserve">Most recent round was 2021. As of January 2022, all funding allocated has been distributed. Future funding opportunities will be offered &amp; managed by the Colorado Department of Public Health &amp; Environment (CDPHE) Clean Fleet Enterprise. No information on future programs. </t>
  </si>
  <si>
    <t>https://raqc.org/program/alt-fuels-colorado/#:~:text=The%20Program%20ALT%20Fuels%20Colorado%20removes%20barriers%20to,AFVs%20by%20providing%20incentives%20to%20offset%20incremental%20costs.</t>
  </si>
  <si>
    <t>AFC Program Guide.pdf (egnyte.com)</t>
  </si>
  <si>
    <t>https://afdc.energy.gov/laws/11489</t>
  </si>
  <si>
    <t>ConserFund</t>
  </si>
  <si>
    <t>1.5% interest rate</t>
  </si>
  <si>
    <t>https://energy.sc.gov/programs/funding/loans/conserfund</t>
  </si>
  <si>
    <t>http://www.energy.sc.gov/incentives/conserfund</t>
  </si>
  <si>
    <t>http://www.energy.sc.gov/files/CF%20FAQ%27s%20-%20Basics%20-10.07.2020_0.pdf</t>
  </si>
  <si>
    <t>https://afdc.energy.gov/laws/11517</t>
  </si>
  <si>
    <t>Clean Fuels Incentive Program</t>
  </si>
  <si>
    <t>Vehicles associated with the replacement or retirement of existing gas/diesel vehicles will be viewed more favorably during the application process. Applications closed 2022.</t>
  </si>
  <si>
    <t>https://energy.maryland.gov/transportation/Pages/Clean-Fuels-Incentive-Program.aspx</t>
  </si>
  <si>
    <t>FY23 CFIP FOA Final.docx (maryland.gov)</t>
  </si>
  <si>
    <t xml:space="preserve">AFV Mechanic Training Program </t>
  </si>
  <si>
    <t xml:space="preserve">This is strictly a training program. </t>
  </si>
  <si>
    <t>http://valleyair.org/grants/mechanictraining.htm</t>
  </si>
  <si>
    <t>Alt Fuel Mech Trng Guidelines Document Revised.PDF (valleyair.org)</t>
  </si>
  <si>
    <t xml:space="preserve">Transportation Electrification Infrastructure Projects </t>
  </si>
  <si>
    <t>Law that provides funding to the Environmental Protection Agency for grants for 
transportation electrification infrastructure projects; 
including, but not limited to grants for the purpose of 
encouraging electric vehicle charging infrastructure, 
prioritizing investments in medium and heavy-duty charging, and 
electrifying public transit, fleets, and school buses.</t>
  </si>
  <si>
    <t>https://www.ilga.gov/legislation/publicacts/101/PDF/101-0029.pdf</t>
  </si>
  <si>
    <t>Alternative Fuels Data Center: Transportation Electrification Infrastructure Projects (energy.gov)</t>
  </si>
  <si>
    <t>Literary Funds Loans</t>
  </si>
  <si>
    <t>Most recent round closed Nov 16, 2023 (opened Sept 21, 2023 - small window). Pursuant to the appropriation act, the Department of Education shall conduct an annual open enrollment process for loan applications.</t>
  </si>
  <si>
    <t>https://www.doe.virginia.gov/programs-services/school-operations-support-services/facility-construction-maintenance/literary-fund-loans</t>
  </si>
  <si>
    <t>https://lis.virginia.gov/cgi-bin/legp604.exe?071+ful+CHAP0121&amp;071+ful+CHAP0121</t>
  </si>
  <si>
    <t>https://law.lis.virginia.gov/vacode/title22.1/chapter10/section22.1-146/</t>
  </si>
  <si>
    <t>Superintendent’s Memo #273-22 (virginia.gov)</t>
  </si>
  <si>
    <t xml:space="preserve">New York State’s Beneficiary Mitigation Plan </t>
  </si>
  <si>
    <t>It seems all VW funds were awarded: At this time, there are no plans to reopen the application process.</t>
  </si>
  <si>
    <t>https://www.dec.ny.gov/chemical/109784.html</t>
  </si>
  <si>
    <t>Funds for School District Alternative Fuel Use</t>
  </si>
  <si>
    <t>Violations of air pollution control laws will lead to fines that school districts receive, local air pollution control board approves what $ can be spent on; repowers specifically named</t>
  </si>
  <si>
    <t>https://www.leg.state.nv.us/NRS/NRS-445B.html#NRS445BSec500</t>
  </si>
  <si>
    <t>https://afdc.energy.gov/fuels/laws/NG?state=NV#:~:text=%28Reference%20Nevada%20Revised%20Statutes484A.463%29%20Funds%20for%20School%20District,county%20school%20district%20fund%20where%20the%20violation%20occurred.</t>
  </si>
  <si>
    <t>Clean Diesel Grant Program</t>
  </si>
  <si>
    <t xml:space="preserve">Closed Dec 8 2023. Clean Diesel Grant Program utilizes funding from VW and DERA to replace diesel buses. </t>
  </si>
  <si>
    <t>https://danr.sd.gov/Environment/AirQuality/CleanDieselProgram/default.aspx</t>
  </si>
  <si>
    <t>https://danr.sd.gov/Environment/AirQuality/CleanDieselProgram/docs/R14App.pdf</t>
  </si>
  <si>
    <t>https://afdc.energy.gov/laws/12401</t>
  </si>
  <si>
    <t>Diesel Emission Reduction Project Funding</t>
  </si>
  <si>
    <t>Closed Oct 2023.  The replaced bus must be scrapped or permanently disabled within ninety (90) days of being replaced.</t>
  </si>
  <si>
    <t>https://iowadot.gov/dera/Application-Process</t>
  </si>
  <si>
    <t>https://iowadot.gov/dera/pdfs/DERA-Grant-Program-Information-Guide-2023.pdf</t>
  </si>
  <si>
    <t>https://afdc.energy.gov/laws/12125</t>
  </si>
  <si>
    <t>North Carolina Mobile Source Emissions Reduction Grant</t>
  </si>
  <si>
    <t>Application open November 2023 and close Feb 2024. EJ Criteria varies. Also includes minority-owned, etc. depending on which part of DERA funding applicant is applying for</t>
  </si>
  <si>
    <t>https://deq.nc.gov/about/divisions/air-quality/motor-vehicles-and-air-quality/mobile-sources-emissions-reductions-grant</t>
  </si>
  <si>
    <t>open (nc.gov)</t>
  </si>
  <si>
    <t>Most recent round closed Dec. 2023. Application done through Vermont Business Assistance Network</t>
  </si>
  <si>
    <t>https://dec.vermont.gov/air-quality/mobile-sources/diesel-emissions/vt-diesel-grant</t>
  </si>
  <si>
    <t>2021-2022 Diesel Emissions Reduction Act (DERA) State Grants Program Guide (EPA-420-B-22-023, April 2022) (vermont.gov)</t>
  </si>
  <si>
    <t>https://afdc.energy.gov/laws/12003</t>
  </si>
  <si>
    <t>Alternative Fuel and Alternative Fuel Vehicle (AFV) Fund</t>
  </si>
  <si>
    <t xml:space="preserve">The North Carolina State Energy Office administers the Energy Policy Act (EPAct) Credit Banking and Selling Program, which enables the state to generate funds from the sale of EPAct 1992 credits. The funds that EPAct credit sales generate are deposited into the Alternative Fuel Revolving Fund (Fund) for state agencies to offset the incremental costs of purchasing biofuel or electric vehicles. </t>
  </si>
  <si>
    <t>https://law.justia.com/codes/north-carolina/2012/chapter-143/article-3/section-143-58.5/</t>
  </si>
  <si>
    <t>Vehicle Emissions Reduction and Electric Vehicle Supply Equipment (EVSE) Project Funding</t>
  </si>
  <si>
    <t>It seems all VW funds were awarded (2022): At this time, there are no plans to reopen the application process.</t>
  </si>
  <si>
    <t>https://deq.louisiana.gov/page/louisiana-volkswagen-environmental-mitigation-trust</t>
  </si>
  <si>
    <t>Most recent round closed Oct. 2022</t>
  </si>
  <si>
    <t>https://www.epa.gov/dera/tribal-insulararea</t>
  </si>
  <si>
    <t>Plug-In Electric Vehicle (PEV) Time-Of-Use (TOU) - NV Energy</t>
  </si>
  <si>
    <t>Must participate for 1 year, can switch to regular cost if not satisfied after 1 year; TOU for off-peak charging</t>
  </si>
  <si>
    <t>https://www.nvenergy.com/account-services/energy-pricing-plans/time-of-use/sign-up-residential</t>
  </si>
  <si>
    <t>https://www.nvenergy.com/account-services/energy-pricing-plans/electric-vehicle</t>
  </si>
  <si>
    <t>Medium- and Heavy-Duty Grant Program</t>
  </si>
  <si>
    <t>Most recent round was 2022</t>
  </si>
  <si>
    <t>https://www.in.gov/idem/airquality/volkswagen-mitigation-trust/</t>
  </si>
  <si>
    <t>https://afdc.energy.gov/laws/12180</t>
  </si>
  <si>
    <t>https://www.in.gov/idem/airquality/files/vw_trust_decree_apndx_d2.pdf</t>
  </si>
  <si>
    <t>Application opened Aug 2023, closed Dec 1, 2023</t>
  </si>
  <si>
    <t>https://www.epa.gov/grants/2022-2023-diesel-emissions-reduction-act-dera-national-grants</t>
  </si>
  <si>
    <t>https://www.epa.gov/system/files/documents/2023-08/dera-national-program-nofo-fY22-fY23-final-8-1-23-v4.pdf</t>
  </si>
  <si>
    <t>Georgia Converted Vehicle and EV Charger Tax Credits</t>
  </si>
  <si>
    <t>Repowered Bus &amp; Charger</t>
  </si>
  <si>
    <t xml:space="preserve">Tax credit is still available for vehicles converted to alternative fuels. The LEV/ZEV and MDV/HDV tax credits were discontinued effective July 1, 2015. </t>
  </si>
  <si>
    <t>https://epd.georgia.gov/forms-permits/air-protection-branch-forms-permits/clean-vehicle-tax-credits</t>
  </si>
  <si>
    <t>https://afdc.energy.gov/laws/13209</t>
  </si>
  <si>
    <t>Alternative Fuel Vehicle (AFV) and Fueling Infrastructure Loans</t>
  </si>
  <si>
    <t>Schools qualify for 1% interest rate</t>
  </si>
  <si>
    <t>https://neo.ne.gov/programs/loans/loans.html#item-02</t>
  </si>
  <si>
    <t>schooldistricts.pdf (ne.gov)</t>
  </si>
  <si>
    <t>https://afdc.energy.gov/fuels/laws/HY?state=ne</t>
  </si>
  <si>
    <t>Alternative Fuel Schoool Bus Program</t>
  </si>
  <si>
    <t>Applications closed Jan. 2023.</t>
  </si>
  <si>
    <t>https://www.deq.ok.gov/wp-content/uploads/air-division/VW_AFSB_FY20_Grant_Solicitation.pdf</t>
  </si>
  <si>
    <t>Alternative Fuel School Bus Program - Oklahoma Department of Environmental Quality</t>
  </si>
  <si>
    <t>https://afdc.energy.gov/laws/12081</t>
  </si>
  <si>
    <t>Opened Fall 2022, monthly rolling deadline for proposal submissions (4:30 p.m. CST on the last day of each following month) until all funds are awarded or October 31, 2023. Closed</t>
  </si>
  <si>
    <t>https://www.adeq.state.ar.us/air/planning/gored/</t>
  </si>
  <si>
    <t>https://www.adeq.state.ar.us/air/planning/gored/pdfs/Go_RED_Applicant_Guide_2021.pdf</t>
  </si>
  <si>
    <t>https://www.adeq.state.ar.us/poa/pi/emaillist_subscribe.aspx?ml=CleanDieselFunding_emaillist&amp;t=s&amp;Submit=Subscribe</t>
  </si>
  <si>
    <t>Pennsylvania Onroad Rebate Program</t>
  </si>
  <si>
    <t>Applications for FYs 23-24 opened November 2023 and awarded on a rolling basis.</t>
  </si>
  <si>
    <t>https://www.dep.pa.gov/Business/Air/Volkswagen/Pages/Driving-PA-Forward-Grant-and-Rebate-Awards.aspx</t>
  </si>
  <si>
    <t>OnroadRebateProgramGuidelines.pdf (state.pa.us)</t>
  </si>
  <si>
    <t>https://www.adeq.state.ar.us/air/planning/vw.aspx</t>
  </si>
  <si>
    <t>Diesel Emission Reduction Grant</t>
  </si>
  <si>
    <t xml:space="preserve">The 2023 application cycle opened October 6, with a deadline on Friday November 17 at 5:00 p.m. </t>
  </si>
  <si>
    <t>https://epa.ohio.gov/divisions-and-offices/environmental-education/grant-programs/diesel-emission-reduction-grants</t>
  </si>
  <si>
    <t>DERG-RFPandApplication.pdf (ohio.gov)</t>
  </si>
  <si>
    <t>Smart Grid Infrastructure Development and Support</t>
  </si>
  <si>
    <t xml:space="preserve">The Illinois Science and Energy Innovation Trust (Trust) will provide financial and technical support to public and private entities within the state for programs and projects that support, encourage, or utilize innovative technologies and methods to modernize the state’s electric grid. Technologies may include advanced electricity storage and peak-shaving technologies, such as electric vehicles (EV) or devices that allow EVs to engage in smart grid functions. No information on application process or funding eligibility </t>
  </si>
  <si>
    <t>https://www.ilga.gov/legislation/ilcs/fulltext.asp?DocName=022000050K16-108.5</t>
  </si>
  <si>
    <t>Alternative Fuels Data Center: Illinois Laws and Incentives (energy.gov)</t>
  </si>
  <si>
    <t>Pennsylvania Truck and Bus Fleet Grant Program</t>
  </si>
  <si>
    <t>No funds remaining for this program.</t>
  </si>
  <si>
    <t>Homepage - Driving PA Forward</t>
  </si>
  <si>
    <t>TruckBusFleetGrantProgramGuidelines.pdf (state.pa.us)</t>
  </si>
  <si>
    <t>Webinar - Overview and Application Process - Oct 2020</t>
  </si>
  <si>
    <t>Diesel Vehicle Retrofit and Improvement Grants</t>
  </si>
  <si>
    <t>Applications closed in Dec. 2022</t>
  </si>
  <si>
    <t>https://www.in.gov/idem/airquality/dieselwise/</t>
  </si>
  <si>
    <t>AGENCY: (in.gov)</t>
  </si>
  <si>
    <t>Medium- and Heavy-Duty Diesel Vehicle Replacement Rebates</t>
  </si>
  <si>
    <t>Bus + Charger</t>
  </si>
  <si>
    <t>Last round was 2022</t>
  </si>
  <si>
    <t>https://www.deq.idaho.gov/air-quality/improving-air-quality/volkswagen-and-diesel-funding/</t>
  </si>
  <si>
    <t xml:space="preserve">Ohio VW Mitigation Grant - Request for Application </t>
  </si>
  <si>
    <t>VW</t>
  </si>
  <si>
    <t>For 2023 application cycle, there is funding available for purchase of electric school bus and infrastructure. Public school district owners of eligible buses are able to be reimbursed for up to 75% of the electric school bus (not to exceed $375,000 per vehicle)</t>
  </si>
  <si>
    <t>https://epa.ohio.gov/divisions-and-offices/environmental-education/grant-programs/vw-mitigation-grants#2021Offerings</t>
  </si>
  <si>
    <t>https://epa.ohio.gov/static/Portals/42/documents/VW/DMTF-RFA-June2023.pdf</t>
  </si>
  <si>
    <t>Electric Vehicle (EV) Charging Station Rebates - Iowa Association of Electric Cooperatives (IAEC)</t>
  </si>
  <si>
    <t>Offerings vary depending on member cooperative. Please check with your local cooperative for any rebates they offer.</t>
  </si>
  <si>
    <t>https://www.iowarec.org/iowa-co-ops/our-members</t>
  </si>
  <si>
    <t>Alternative Fuels Data Center: Electric Vehicle (EV) Charging Station Rebates - Iowa Association of Electric Cooperatives (IAEC) (energy.gov)</t>
  </si>
  <si>
    <t>Utility Electric Vehicle Supply Equipment (EVSE) Programs Authorization</t>
  </si>
  <si>
    <t xml:space="preserve">General law that allows for the other funding opportunities. This program has many programs within it; recommend downloading the link listed on the source to read the law text. </t>
  </si>
  <si>
    <t>https://afdc.energy.gov/laws/12481</t>
  </si>
  <si>
    <t>Central Coast Incentive Project</t>
  </si>
  <si>
    <t>Charger + infrastructure</t>
  </si>
  <si>
    <t>The Central Coast Incentive Project is no longer accepting applications, but more rebates might be available through CALeVIP.</t>
  </si>
  <si>
    <t>https://calevip.org/incentive-project/central-coast</t>
  </si>
  <si>
    <t>What is the Central Coast Incentive Project? | CALeVIP</t>
  </si>
  <si>
    <t>Electric Vehicle (EV) and Infrastructure Coaching Service</t>
  </si>
  <si>
    <t>ReCharge provides coaching services to consumers, local governments, workplaces, and multi-unit dwellings to help them identify monetary savings, grant opportunities, and other EV benefits.</t>
  </si>
  <si>
    <t>https://energyoffice.colorado.gov/zero-emission-vehicles/recharge-colorado</t>
  </si>
  <si>
    <t>recharge_flyer_3.31.22_final.pdf - Google Drive</t>
  </si>
  <si>
    <t>Entergy fleet electrification incentives</t>
  </si>
  <si>
    <t xml:space="preserve"> Contact company for a consulation before applying. MULTIPLE STATES - not just TX. Mentions school districts in "transit" on fleet electrification page.</t>
  </si>
  <si>
    <t>https://entergyetech.com/truck-stop-fleet-electrification/</t>
  </si>
  <si>
    <t>EV Charging Service Guide.pdf (entergy.com)</t>
  </si>
  <si>
    <t>Electric Equipment and Electric Vehicle Supply Equipment (EVSE) Incentive - Entergy</t>
  </si>
  <si>
    <t>Fleet Electrification Assessment Central Hudson</t>
  </si>
  <si>
    <t>You must be an operator of a light, medium, or heavy-duty vehicle fleet operator within the territory of Central Hudson. Services include: Total cost of ownership comparisons per vehicle, Forecast of fleet-wide cost of operation and savings, Evaluation of multi-year procurement plans specific to your fleet, Emission reduction potential associated with converting your fleet</t>
  </si>
  <si>
    <t>https://www.cenhud.com/en/my-energy/electric-vehicles/green-your-fleet/fleet-assessment-services/</t>
  </si>
  <si>
    <t>Public Plug-In Electric Vehicle Charging Rate Pilot Program</t>
  </si>
  <si>
    <t>This voluntary rate program is available to any level 2 or level 3 charging station whose load is separately metered and available for use by the public. Eligibility for this rate is subject to the review and approval of Eversource.</t>
  </si>
  <si>
    <t>https://www.eversource.com/content/residential/account-billing/manage-bill/about-your-bill/rates-tariffs/electric-vehicle-rate-program#:~:text=Connecticut%20Electric%20Vehicle%20Rate%20Program%20The%20Electric%20Vehicle,metered%20and%20available%20for%20use%20by%20the%20public.</t>
  </si>
  <si>
    <t>https://www.eversource.com/content/ct-c/business/my-account/billing-payments/about-your-bill/rates-tariffs/electric-vehicle-rate-program</t>
  </si>
  <si>
    <t>https://afdc.energy.gov/laws/12417</t>
  </si>
  <si>
    <t>The Clean Transportation Program invests up to $100 million annually in a broad portfolio of transportation and fuel transportation projects throughout the state. The Energy Commission leverages public and private investments to support adoption of cleaner transportation powered by alternative and renewable fuels.</t>
  </si>
  <si>
    <t>https://www.energy.ca.gov/programs-and-topics/programs/clean-transportation-program</t>
  </si>
  <si>
    <t>Clean Transportation Program Overview (ca.gov)</t>
  </si>
  <si>
    <t>2022-2023 Investment Plan Update (ca.gov)</t>
  </si>
  <si>
    <t>Clean Transportation Program (arcgis.com)</t>
  </si>
  <si>
    <t>National Grid - Fleet Electrification Assessment</t>
  </si>
  <si>
    <t>National Grid offers fleet assessment and make ready funding. Participation in NYTVIP required for make ready funding.</t>
  </si>
  <si>
    <t>https://www.nationalgridus.com/ev-fleet-hub/Get-Started/Fleet-Advisory-Services-Program</t>
  </si>
  <si>
    <t>Electric Vehicle (EV) Leasing Program - Orlando Utilities Commission (OUC)</t>
  </si>
  <si>
    <t xml:space="preserve">Infrastructure incentives from 50% to 100%, depending on eligibility. </t>
  </si>
  <si>
    <t>https://www.ouc.com/business/commercial-ev-charging-service</t>
  </si>
  <si>
    <t>commercial_ev_brochure.pdf (ouc.com)</t>
  </si>
  <si>
    <t>Non-Residential Electric Vehicle (EV) Make-Ready Grant - Rocky Mountain Power</t>
  </si>
  <si>
    <t>Qualifying participants must also be seeking and receiving support through the New York Truck Voucher Incentive Program (run by NYSERDA). If you are a Medium or Heavy Duty Fleet Operator interested in EV Make-Ready Incentives, please complete the Fleet Assessment Service Application listed in the Fleet Assessment Services section of the linked website. Limited to 90% of utility-side infrastructure, at this time.</t>
  </si>
  <si>
    <t>https://www.rockymountainpower.net/savings-energy-choices/electric-vehicles/utah-incentives.html</t>
  </si>
  <si>
    <t>Alternative Fuels Data Center: Non-Residential Electric Vehicle (EV) Make-Ready Grant – Rocky Mountain Power (energy.gov)</t>
  </si>
  <si>
    <t>Fleet Electrification Assessment National Grid</t>
  </si>
  <si>
    <t>Eligible applicants must be National Grid customers and include municipal, school bus, public transit, and state and federal government fleets.</t>
  </si>
  <si>
    <t>https://fleetadvisoryma.nationalgrid.com/about-program</t>
  </si>
  <si>
    <t>Moving Your Fleet Forward with Electric Vehicles (EVs) (nationalgrid.com)</t>
  </si>
  <si>
    <t>September 06, 2023 – Request for Proposals and application is released, Closed October 06, 2023. For ESBs, "We will only accept applications for school bus replacement projects if they are zero-emission (ZEV) replacements, including all-electric and fuel cell vehicles. We will also accept applications for school bus engine swaps from a diesel engine to a ZEV engine and chassis." Repowers were eligible!</t>
  </si>
  <si>
    <t>https://dem.ri.gov/environmental-protection-bureau/air-resources/mobile-sources/diesel-emissions-reduction-act-dera</t>
  </si>
  <si>
    <t>https://dem.ri.gov/sites/g/files/xkgbur861/files/2022-10/FY2022%20State%20DERA%20RFP%20FINAL.pdf</t>
  </si>
  <si>
    <t>Diesel Emissions Mitigation Program - EVSE</t>
  </si>
  <si>
    <t>https://portal.ct.gov/DEEP/Air/Mobile-Sources/VW/VW-Settlement---Grants</t>
  </si>
  <si>
    <t>PowerPoint Presentation (ct.gov)</t>
  </si>
  <si>
    <t>https://afdc.energy.gov/laws/11973</t>
  </si>
  <si>
    <t>https://portal.ct.gov/DEEP/Air/Mobile-Sources/VW/VW-Settlement---FAQ</t>
  </si>
  <si>
    <t>Fleet Electrification Assessment Consumers Energy</t>
  </si>
  <si>
    <t>Eligible applicants must be Consumers. Energy customers and include any organization with light, medium, or heavy-duty fleet vehicles.</t>
  </si>
  <si>
    <t>https://www.consumersenergy.com/business/products-and-services/powermifleet#eligibility-requirements-section</t>
  </si>
  <si>
    <t>Fleet Electrification Assessment Duquesne Light Company (DLC)</t>
  </si>
  <si>
    <t>This program will roadmap towards fleet electrification and help you determine if you qualify for incentives.</t>
  </si>
  <si>
    <t>https://www.duquesnelight.com/energy-money-savings/electric-vehicles/electricfleet#undefined</t>
  </si>
  <si>
    <t>Disaster Relief Fund (American Rescue Plan)</t>
  </si>
  <si>
    <t xml:space="preserve">The Disaster Relief Fund (DRF) is an appropriation against which FEMA can direct, coordinate, manage, and fund eligible response and recovery efforts associated with domestic major disasters and emergencies. Given the grant is given in response to natural disasters, there's no EJ approach.  </t>
  </si>
  <si>
    <t>https://www.fema.gov/about/reports-and-data/disaster-relief-fund-monthly-reports</t>
  </si>
  <si>
    <t>Disaster Relief Fund FY 2024 Funding Requirements (fema.gov)</t>
  </si>
  <si>
    <t>Workplace Electric Vehicle Charging Funding Assistance Program - Electric Vehicle Supply Equipment (EVSE) Rebate</t>
  </si>
  <si>
    <t xml:space="preserve">As of Dec 2023, $0 funding remains. "Funds will be updated if additional money becomes available in the future." Must be completed and fully operational on/before 2 years from approval date of preliminary application. No information regarding EJ approach. </t>
  </si>
  <si>
    <t>https://documents.deq.utah.gov/air-quality/planning/air-quality-policy/DAQ-2019-014602.pdf</t>
  </si>
  <si>
    <t>https://deq.utah.gov/air-quality/workplace-electric-vehicle-charging-funding-assistance-program</t>
  </si>
  <si>
    <t>https://afdc.energy.gov/laws/12320</t>
  </si>
  <si>
    <t xml:space="preserve">Level 2 EVSE Rebate Program </t>
  </si>
  <si>
    <t xml:space="preserve">No information regarding EJ approach. By August 2023, there was no more funding available. </t>
  </si>
  <si>
    <t>https://www.adeq.state.ar.us/energy/opportunities/evse/</t>
  </si>
  <si>
    <t>https://www.adeq.state.ar.us/air/planning/vw/pdfs/evse-rebate-program-structure-final-1-11-21.pdf</t>
  </si>
  <si>
    <t>Charge Up Michigan Placement Project</t>
  </si>
  <si>
    <t>Charging stations must be installed on pre-determined areas. Any public or private organization located in Michigan, or those outside of Michigan that have demonstrated significant experience installing and maintaining electric vehicle charging stations and have a significant presence in Michigan. No information regarding EJ approach.</t>
  </si>
  <si>
    <t>https://www.michigan.gov/climateandenergy/0,4580,7-364--487842--,00.html</t>
  </si>
  <si>
    <t>https://www.michigan.gov/documents/energy/ChargeUPMichiganRFP_673311_7.pdf</t>
  </si>
  <si>
    <t>https://www.surveymonkey.com/r/2019ChargeUpMichigan</t>
  </si>
  <si>
    <t>Electric School Bus Grants</t>
  </si>
  <si>
    <t>Applications opened Spring 2023</t>
  </si>
  <si>
    <t>https://www.pca.state.mn.us/air-water-land-climate/volkswagen-settlement-grants</t>
  </si>
  <si>
    <t>Electric and cleaner school buses | Minnesota Pollution Control Agency (state.mn.us)</t>
  </si>
  <si>
    <t>https://afdc.energy.gov/laws/12476</t>
  </si>
  <si>
    <t>Diesel Emissions Reductions Grants</t>
  </si>
  <si>
    <t xml:space="preserve">Closed Aug 2022, no mention of reopening. The vehicle, equipment, and/or engine being replaced must be scrapped or rendered permanently disabled within ninety (90) days of being replaced. </t>
  </si>
  <si>
    <t>https://www.mass.gov/how-to/apply-for-a-diesel-emissions-reduction-act-dera-electric-solicitation-grant</t>
  </si>
  <si>
    <t>https://www.mass.gov/doc/dera-open-solicitation-grant-guidance-requirements/download</t>
  </si>
  <si>
    <t>Oregon School Bus Replacement Program</t>
  </si>
  <si>
    <t xml:space="preserve">Grant recipient will have 90 days after the new equipment is put into operation to complete the scrappage of the replaced equipment or be required to return all grant funds. No information regarding EJ approach. </t>
  </si>
  <si>
    <t>Homepage - OR School Bus Replacement Program</t>
  </si>
  <si>
    <t>Application Form - OR School Bus Replacement Program</t>
  </si>
  <si>
    <t>Fleet Electrification Assessment NYSEG</t>
  </si>
  <si>
    <t>Eligible applicants must be NYSEG customers and include any commercial, private, or public fleet with light-, medium-, or heavy-duty vehicles. Offers a fleet assesment as well as a Medium and Heavy Duty Fleet Make-Ready Pilot Program</t>
  </si>
  <si>
    <t>https://www.nyseg.com/en/smartenergy/electricvehicles/ev-fleet-assessment-program</t>
  </si>
  <si>
    <t>Fleet Electrification Assessment Orange &amp; Rockland (O&amp;R)</t>
  </si>
  <si>
    <t>Orange and Rockland offers fleet assessment and make ready funding. Participation in NYTVIP required for make ready funding.</t>
  </si>
  <si>
    <t>https://www.oru.com/en/our-energy-future/technology-innovation/electric-vehicles/new-york/commercial-ev-drivers/fleet-owners-and-operators</t>
  </si>
  <si>
    <t>Microsoft Word - NY EV Infrastructure Medium- and Heavy-Duty Make-Ready Pilot Program Implementation Plan FINAL FINAL2.docx (azureedge.net)</t>
  </si>
  <si>
    <t>Texas Clean Fleet Program - Texas Emissions Reduction Plan (TERP)</t>
  </si>
  <si>
    <t>https://wayback.archive-it.org/414/20210527094043</t>
  </si>
  <si>
    <t>https://www.tceq.texas.gov/airquality/terp/tcf.html</t>
  </si>
  <si>
    <t>https://afdc.energy.gov/laws/6583</t>
  </si>
  <si>
    <t>New Mexico Volkswagen Environmental Mitigation Trust Program</t>
  </si>
  <si>
    <t>Most recent round closed Mar. 2022. Even though projects must begin after awards are granted and approved, funds will be reimbursed after project has been completed. Maximum allowances: https://www.vwcourtsettlement.com/en/docs/DOJ/Approved%20Appendix%20D-2.pdf</t>
  </si>
  <si>
    <t>2022 Guidelines &amp; Application</t>
  </si>
  <si>
    <t>NMED VW Settlement Homepage</t>
  </si>
  <si>
    <t>Fleet Electrification Assessment - Duke Energy</t>
  </si>
  <si>
    <t>Can provide EV solutions, including configuration, engineering &amp; installation, procure hardware/software. new electric service, maintenance, as well as funding.</t>
  </si>
  <si>
    <t>https://www.duke-energy.com/energy-education/energy-savings-and-efficiency/fleet-electrification</t>
  </si>
  <si>
    <t>https://www.duke-energy.com/energy-education/electric-vehicles/business/contact-us?_gl=1*1sejpbx*_ga*NDkyMTYxOTIuMTY3NjkyMDEyNg..*_ga_HB58MJRNTY*MTY3Njk4ODg2Mi44LjEuMTY3Njk4OTA4OC4wLjAuMA..&amp;_ga=2.250806406.1441956738.1676920127-49216192.1676920127</t>
  </si>
  <si>
    <t>Qualified Heavy-Duty Alternative Fuel Vehicle (AFV) Tax Credit</t>
  </si>
  <si>
    <t>Successful applicants will have 180 calendar days after the approval of the application to provide the following items or the tax credit will no longer be reserved for the taxpayer</t>
  </si>
  <si>
    <t>https://documents.deq.utah.gov/air-quality/clean-fuels/tax-credit/DAQ-2018-008465.pdf</t>
  </si>
  <si>
    <t>https://deq.utah.gov/air-quality/incentive-programs-aq/alternative-fuel-heavy-duty-vehicle-tax-credit-program</t>
  </si>
  <si>
    <t>https://afdc.energy.gov/laws/11624</t>
  </si>
  <si>
    <t>Fleet Electrification Assessment Rochester Gas and Electric (RG&amp;E)</t>
  </si>
  <si>
    <t>Required for RG&amp;E's Make Ready program</t>
  </si>
  <si>
    <t>https://www.rge.com/en/smartenergy/electricvehicles/ev-fleet-assessment-program</t>
  </si>
  <si>
    <t>Commercial EV Charging Station Rebate Program</t>
  </si>
  <si>
    <t>Only charging stations for MHDV available</t>
  </si>
  <si>
    <t>https://www.ladwp.com/ladwp/faces/oracle/webcenter/portalapp/pagehierarchy/Page1888.jspx;jsessionid=yKBhk1BN2T5yphXSc7JGW258H22sGZLlV3GzPnkpV7wp2hSM2FrD!1109665642?_afrWindowId=null&amp;_afrLoop=397725492306425&amp;_afrWindowMode=0&amp;_adf.ctrl-state=1a6nnraau9_162#%40%3F_afrWindowId%3Dnull%26_afrLoop%3D397725492306425%26_afrWindowMode%3D0%26_adf.ctrl-state%3Djn7pcpj5c_4</t>
  </si>
  <si>
    <t>Commercial EV Charging Station Rebate Program FAQs (ladwp.com)</t>
  </si>
  <si>
    <t>Electric School Bus and Infrastructure Rebate - Duke Energy</t>
  </si>
  <si>
    <t>Funding available for 15 ESBs. Duke Energy will own the charger and infrastructure for the program term (until December 2025), and buses will participate in a V2G technology demonstration and study.</t>
  </si>
  <si>
    <t>https://www.duke-energy.com/business/products/park-and-plug/electric-school-buses</t>
  </si>
  <si>
    <t>https://dukeenergy.co1.qualtrics.com/jfe/form/SV_3shkKYf5250baIK</t>
  </si>
  <si>
    <t>Yes, unspecified</t>
  </si>
  <si>
    <t>Funding available for 6 buses, Duke Energy will own the charger and infrastructure for the program term (December 2025), and buses will participate in a V2G pilot program study
Requirements:
- Be a public or charter school customer with a bus fleet within Duke Energy's service territory.
- Agree to participate in the program through December 2024
- Site host and funding agreement required
- Meet school bus specifications from Duke Energy
- Meet site location requirements</t>
  </si>
  <si>
    <t>https://www.duke-energy.com/business/products/park-and-plug/electric-school-buses?_gl=1*cpadrt*_ga*NzYyNjUzMTQxLjE2Nzk0OTg0OTY.*_ga_HB58MJRNTY*MTY4MTIyMzIwOC43LjAuMTY4MTIyMzIwOC4wLjAuMA..</t>
  </si>
  <si>
    <t>https://investors.duke-energy.com/news/news-details/2022/Duke-Energy-Indiana-plans-two-year-electric-transportation-pilot-programs/default.aspx</t>
  </si>
  <si>
    <t>Electric School Bus Grant - Central Coast Community Energy (CCCE)</t>
  </si>
  <si>
    <t>https://3cenergy.org/rebates/electric-bus-program/</t>
  </si>
  <si>
    <t>https://3cenergy.org/wp-content/uploads/2023/02/3CE-PDIG_Electric-Bus_FY-22-23_2.28.23.pdf</t>
  </si>
  <si>
    <t>https://3cenergy.org/central-coast-community-energy-launches-electric-bus-rebates/</t>
  </si>
  <si>
    <t xml:space="preserve">Refer to source tables for max amounts. Other trucks are eligible for repowering.  </t>
  </si>
  <si>
    <t>https://www.nyserda.ny.gov/All-Programs/Truck-Voucher-Program</t>
  </si>
  <si>
    <t>servlet.FileDownload (ny.gov)</t>
  </si>
  <si>
    <t>Plug-In Electric Vehicle Credit - Vermont Electric Co-op (VEC)</t>
  </si>
  <si>
    <t xml:space="preserve">If you purchase your own level II charger, you can receive a $250 incentive if you either 1) set a schedule to not charger from 5-9pm Monday through Friday, or 2) if it is a Flo or ChargePoint, enroll it in VEC's communications platform to receive another $50 upfront incentive and $8/month as long as you do not opt out of events. </t>
  </si>
  <si>
    <t>https://vermontelectric.coop/energy-transformation-programs</t>
  </si>
  <si>
    <t>Zero Emissions Vehicle (ZEV) Tax Exemption</t>
  </si>
  <si>
    <t>Reduced Vehicle License Tax</t>
  </si>
  <si>
    <t xml:space="preserve">Repowers may be eligible "If a vehicle is converted to operate solely on alternative fuel, the Arizona Department of Environmental Quality must inspect the vehicle and issue an Alternative Fuel Certificate." Old note - can't find the formulas any longer: Use  the formulas provided in the first link to understand what the reduced tax burden is for the AFV </t>
  </si>
  <si>
    <t>https://azdot.gov/motor-vehicles/vehicle-services/vehicle-registration/alternative-fuel-vehicle</t>
  </si>
  <si>
    <t>https://www.azleg.gov/ars/28/05805.htm</t>
  </si>
  <si>
    <t>Alt-Fuel-VLT-infographic.pdf (azdot.gov)</t>
  </si>
  <si>
    <t>https://afdc.energy.gov/laws/4179</t>
  </si>
  <si>
    <t>Alternative Fuel Vehicle (AFV) Conversion Tax Credit</t>
  </si>
  <si>
    <t>https://otr.cfo.dc.gov/sites/default/files/dc/sites/otr/publication/attachments/2016%20AFVC_Commercial_Fill-in.pdf</t>
  </si>
  <si>
    <t>https://otr.cfo.dc.gov/sites/default/files/dc/sites/otr/publication/attachments/AlternativeFuelVehicleInfrastructureandConversionCreditsFAQs.pdf</t>
  </si>
  <si>
    <t>https://afdc.energy.gov/laws/11493</t>
  </si>
  <si>
    <t>Utah Conversion to Alternative Fuel Vehicle Grant Program</t>
  </si>
  <si>
    <t>Preliminary Approval Application</t>
  </si>
  <si>
    <t>Application Instructions</t>
  </si>
  <si>
    <t>https://afdc.energy.gov/laws/11768</t>
  </si>
  <si>
    <t>GaDOE School Bus Alternative Fuel Incentive Funding</t>
  </si>
  <si>
    <t xml:space="preserve">Maximim reimbursement for one electric bus. Model must be March 2023 or newer. No information on website. Reach out to GA Dept of Education. </t>
  </si>
  <si>
    <t>https://onewri.sharepoint.com/:b:/s/TRBpaper/EVTPhqfjV_BMn7euwUI1zDwB0C1Xr9PN7H6CkdU98mFaXg?e=6FNbvy</t>
  </si>
  <si>
    <t>Colorado Innovative Motor Vehicle and Truck Credits for Electric and Plug-in Hybrid Electric Vehicles</t>
  </si>
  <si>
    <t>Maximum amount varies depending upon the qualifying category and the tax year during which the vehicle is purchased, leased, converted, or modified</t>
  </si>
  <si>
    <t>CO Innovative Truck Credit</t>
  </si>
  <si>
    <t>Income 69 Info Sheet</t>
  </si>
  <si>
    <t>Plug-In Electric Vehicle (PEV) Tax Credit</t>
  </si>
  <si>
    <t xml:space="preserve">For EVs purchased 2022 or earlier only. Gross Vehicle Weight 14000lbs or less (most ESBs not eligible).  Maximum amount varies depending upon the qualifying category and the tax year during which the vehicle is purchased, leased, converted, or modified. </t>
  </si>
  <si>
    <t>https://www.irs.gov/credits-deductions/credits-for-new-electric-vehicles-purchased-in-2022-or-before</t>
  </si>
  <si>
    <t>https://afdc.energy.gov/laws/409</t>
  </si>
  <si>
    <t>Alternative Fuel Tax Exemption</t>
  </si>
  <si>
    <t>The retail sale, use, storage, and consumption of alternative fuels is exempt from the state retail sales and use tax. No information on how to apply exemption</t>
  </si>
  <si>
    <t>https://www.ncleg.gov/EnactedLegislation/Statutes/HTML/BySection/Chapter_105/GS_105-164.13.html</t>
  </si>
  <si>
    <t>PSE&amp;G Electric Vehicle Charging Program</t>
  </si>
  <si>
    <t>Multi-family properties, government entities, and locations where property owners provide charger access to the public all may be considered for mixed use.
- Account must be in good financial standing (no shut-off notice).
- The DCFC/Level 2 smart charger must be WiFi or cellular network enabled and the customer must agree to provide EV charging data to PSE&amp;G in order to receive any PSE&amp;G-provided incentives.
- The customer must complete the PSE&amp;G electric service application process for EV smart charger installation upon request.
- The customer must use New Jersey-licensed electricians and/or contractors for EV smart charger installation.</t>
  </si>
  <si>
    <t>https://nj.myaccount.pseg.com/myservicepublic/electricvehicles</t>
  </si>
  <si>
    <t>PGE Fleet Partner</t>
  </si>
  <si>
    <t>All funding reserved as of Jan. 2023. Fleet Partner provides technical assistance and a feasbility study to plan the project. Once you're ready, they provide the make-ready program. The amount of the incentive is based on "the forecasted annual energy use of your chargers. This is your energy use commitment. The higher the energy use commitment, the higher the incentive could be."</t>
  </si>
  <si>
    <t>https://portlandgeneral.com/fleet-partner</t>
  </si>
  <si>
    <t>Fleet Charging (portlandgeneral.com)</t>
  </si>
  <si>
    <t>Word Doc Template B (ctfassets.net)</t>
  </si>
  <si>
    <t>https://afdc.energy.gov/laws/12633</t>
  </si>
  <si>
    <t>Medium-Duty Zero Emission Vehicle (ZEV) Voucher Program</t>
  </si>
  <si>
    <t>Applications opened spring 2023, closed as of Dec 2023.</t>
  </si>
  <si>
    <t>https://www.njeda.com/njzip/#eligibility</t>
  </si>
  <si>
    <t>Purchaser-Application_Read-Me-and-Walkthru.pdf (njeda.com)</t>
  </si>
  <si>
    <t>https://afdc.energy.gov/laws/12545</t>
  </si>
  <si>
    <t xml:space="preserve">Zero Emission Vehicle (ZEV) Rebate </t>
  </si>
  <si>
    <t xml:space="preserve">last Round closed June 2022. Scroll down to see Municipal Zero-emission Vehicle (ZEV) Program </t>
  </si>
  <si>
    <t>https://www.dec.ny.gov/energy/109181.html</t>
  </si>
  <si>
    <t>EV Fleet program</t>
  </si>
  <si>
    <t>Consultation required before applying</t>
  </si>
  <si>
    <t>https://www.pge.com/en/clean-energy/electric-vehicles/ev-fleet-program.html</t>
  </si>
  <si>
    <t>PG&amp;E EV Fleet program overivew for public schools (pge.com)</t>
  </si>
  <si>
    <t>EV Fleet Program Terms and Conditions ("Contract") (pge.com)</t>
  </si>
  <si>
    <t>EV Guide Book (pge.com)</t>
  </si>
  <si>
    <t>Texas Clean School Bus Program - Texas Emissions Reduction Plan (TERP)</t>
  </si>
  <si>
    <t>Homepage - TCSB</t>
  </si>
  <si>
    <t>TERP Texas Clean School Bus Program Request for Grant Applications for Fiscal Year 2022</t>
  </si>
  <si>
    <t>FY18 TCSB Workshop Presentation (texas.gov)</t>
  </si>
  <si>
    <t>https://afdc.energy.gov/laws/11499</t>
  </si>
  <si>
    <t>Commercial EV Charger Rebate</t>
  </si>
  <si>
    <t>AMP’s commercial EV charger rebate consists of $6,000 for each level 2 charging station and $500 per additional port.</t>
  </si>
  <si>
    <t>https://www.alamedamp.com/349/Electric-Vehicles</t>
  </si>
  <si>
    <t>https://alameda.upgrade.guide/recommendations/print/4973/?c=alameda</t>
  </si>
  <si>
    <t>Commercial Electric Vehicle (EV) Charging Station Rebates - BGE</t>
  </si>
  <si>
    <t>Eligible customers: workplace/fleet for small business or local nonprofit; multi-family property owner or homeowner's association. Note that these four utility programs in MD are available to MUDs, workplace (small biz or nonprofit) or fleet. Typically, SDs are considered non-profits.</t>
  </si>
  <si>
    <t>https://www.bge.com/SmartEnergy/InnovationTechnology/Pages/MultifamilyPropertyRebateProgram.aspx</t>
  </si>
  <si>
    <t>Workplace Charger Rebate - Delmarva Power</t>
  </si>
  <si>
    <t>No longer accepting applications (Dec. 2023). Estimated funding: 25 locations. Eligible customers: workplace/fleet for small business or local nonprofit; multi-family property owner or homeowner's association</t>
  </si>
  <si>
    <t>https://www.delmarva.com/SmartEnergy/InnovationTechnology/Pages/WorkplaceChargerRebateProgram.aspx</t>
  </si>
  <si>
    <t>Advanced Bus and Clean (ABC) Transportation Pilot Program</t>
  </si>
  <si>
    <t xml:space="preserve">Applications closed Oct. 2022. </t>
  </si>
  <si>
    <t>https://www.adeq.state.ar.us/air/grants.aspx</t>
  </si>
  <si>
    <t>Workplace Charger Rebate</t>
  </si>
  <si>
    <t>Program closed (Dec. 2023). Estimated funding: 25 locations. Eligible customers: workplace/fleet for small business or local nonprofit; multi-family property owner or homeowner's association</t>
  </si>
  <si>
    <t>https://www.pepco.com/SmartEnergy/InnovationTechnology/Pages/WorkplaceChargerRebateProgram.aspx</t>
  </si>
  <si>
    <t xml:space="preserve">Electric Vehicle Supply Equipment (EVSE) Rebates - Hawaii Energy </t>
  </si>
  <si>
    <t>Deadline June 2024</t>
  </si>
  <si>
    <t>https://hawaiienergy.com/for-business/rebates/electric-vehicle-charging-stations</t>
  </si>
  <si>
    <t>https://afdc.energy.gov/laws/12261</t>
  </si>
  <si>
    <t>Driving a Cleaner Illinois Round 4 Funding</t>
  </si>
  <si>
    <t>Government entities or units of government cannot apply for the grant. Driving a Cleaner Illinois is the Illinois EPA’s grant program developed to distribute funding for various types of diesel emission reduction projects.  The Driving a Cleaner Illinois Program receives funding from a variety of sources, including VW, DERA, CMAQ. Objectives for rounds may vary based on funding.</t>
  </si>
  <si>
    <t>https://www2.illinois.gov/epa/topics/air-quality/driving-a-cleaner-illinois/Pages/default.aspx</t>
  </si>
  <si>
    <t>Microsoft Word - FAQ VW Round 4 (002).docx (illinois.gov)</t>
  </si>
  <si>
    <t>Clean Fleet Electric Vehicle Incentive Program</t>
  </si>
  <si>
    <t>Last round of applications closed Nov. 2023. Largest SD eligible for up to 15 L2 chargers (up to $4K/charger), 20 vehicles ($10k/vehicle), and up to $5K toward make-ready costs (up to 50%).</t>
  </si>
  <si>
    <t>https://www.njcleanenergy.com/ev</t>
  </si>
  <si>
    <t>EVs - Clean Fleet Application for FY 23 updated 8_1_22 - FINAL.pdf (njcleanenergy.com)</t>
  </si>
  <si>
    <t>https://afdc.energy.gov/laws/12364</t>
  </si>
  <si>
    <t>Clark Public Untilities (CPU) Charger Rebate Program</t>
  </si>
  <si>
    <t>https://www.clarkpublicutilities.com/wp-content/uploads/2021/07/Com_EV_Level_II_Participation-Form.pdf</t>
  </si>
  <si>
    <t>https://www.clarkpublicutilities.com/business-customers/reduce-waste-in-your-business/all-programs/electric-vehicle-program/</t>
  </si>
  <si>
    <t>https://afdc.energy.gov/laws/12608</t>
  </si>
  <si>
    <t>Volkswagen Trust School Bus Program Requirement</t>
  </si>
  <si>
    <t>The Missouri Department of Natural Resources concluded applications periods for the school bus category. The department exhausted the funding for this category, and will not have another application period. Last round closed 2022.</t>
  </si>
  <si>
    <t>https://dnr.mo.gov/air/what-were-doing/volkswagen-trust-funds</t>
  </si>
  <si>
    <t>https://dnr.mo.gov/document-search/fiscal-year-2022-school-buses-program-requirements</t>
  </si>
  <si>
    <t>https://dnr.mo.gov/document-search/fiscal-year-2022-implementation-guidelines-school-buses</t>
  </si>
  <si>
    <t>https://dnr.mo.gov/air/what-were-doing/volkswagen-trust-funds/school-buses</t>
  </si>
  <si>
    <t>Electric Vehicle Supply Equipment (EVSE) Tax Credit</t>
  </si>
  <si>
    <t>The GA Dept of Revenue administers the tax credit.</t>
  </si>
  <si>
    <t>https://afdc.energy.gov/laws/5182</t>
  </si>
  <si>
    <t xml:space="preserve">Nevada Clean Energy Fund </t>
  </si>
  <si>
    <t xml:space="preserve">The Neveda Clean Energy Fund (NCEF) was established to help finance clean energy projects. Reach out to NCEF to learn more: kirsten@nevadacef.org </t>
  </si>
  <si>
    <t>https://nevadacef.org/electric-bus</t>
  </si>
  <si>
    <t>https://www.leg.state.nv.us/NRS/NRS-701B.html#NRS701BSec930</t>
  </si>
  <si>
    <t>https://energy.nv.gov/Resources/Nevada_Clean_Energy_Fund/</t>
  </si>
  <si>
    <t>Deleware Volkswagen Environmental Mitigation Trust Fund</t>
  </si>
  <si>
    <t>Phase 4 closed March 2022. No information of new funding. Bid proposal was requested in2022 instead of a grant proposal</t>
  </si>
  <si>
    <t>Homepage - Deleware VW Mitigation Plan</t>
  </si>
  <si>
    <t>PowerPoint Presentation (delaware.gov)</t>
  </si>
  <si>
    <t>RFP Application Outline</t>
  </si>
  <si>
    <t>Rebate amount can vary. Up to 10 chargers per location or 100 per parent entity. Must be a nonresidential Duke Energy customer.</t>
  </si>
  <si>
    <t>https://www.duke-energy.com/business/products/ev-complete/charger-rebate</t>
  </si>
  <si>
    <t>Electric Vehicle Supply Equipment (EVSE) Installation Incentive - Eversource</t>
  </si>
  <si>
    <t>https://www.eversource.com/content/business/save-money-energy/clean-energy-options/electric-vehicles</t>
  </si>
  <si>
    <t xml:space="preserve">SRP Commercial Electrification Rebates </t>
  </si>
  <si>
    <t>https://www.srpnet.com/energy-savings-rebates/business/rebates/electrification</t>
  </si>
  <si>
    <t>https://afdc.energy.gov/laws/12594</t>
  </si>
  <si>
    <t xml:space="preserve">Commercial Electric Vehicle (EV) Charging Station Rebate - Eversource </t>
  </si>
  <si>
    <t>Funding has ended, new cycle open in 2025</t>
  </si>
  <si>
    <t>https://www.eversource.com/content/docs/default-source/about/light-duty-fleet-participant-guide.pdf?sfvrsn=1fbd5033_1</t>
  </si>
  <si>
    <t>Alternative Fuels Data Center: Commercial Electric Vehicle (EV) Charging Station Rebate - Eversource (energy.gov)</t>
  </si>
  <si>
    <t>Electric Vehicle Supply Equipment (EVSE) Rebate Program</t>
  </si>
  <si>
    <t>Funding Status Update as of 11/03/23: Based on the applications received to date that are still under review, FY24 EVSE Rebate Program funding for both residential and commercial applicants is estimated to now be fully exhausted. An entity applying for commercial rebates cannot receive more than 18% of the program budget in a fiscal year. For FY22, this total rebate award cap equates to $324,000 (approximately 81 charging stations at maximum $4,000 rebate per station).</t>
  </si>
  <si>
    <t>https://energy.maryland.gov/transportation/Pages/incentives_evserebate.aspx</t>
  </si>
  <si>
    <t>https://energy.maryland.gov/transportation/pages/incentives_evserebate.aspx</t>
  </si>
  <si>
    <t>Direct Current (DC) Fast Electric Vehicle Supply Equipment (EVSE) Grants</t>
  </si>
  <si>
    <t>download (mass.gov)</t>
  </si>
  <si>
    <t>Commercial Electric Vehicle (EV) Charging Station Rebate - Alabama Power</t>
  </si>
  <si>
    <t>Applications for the Make Ready rebate program will be available on August 18, 2023. This application window will close on September 30, 2023. See website for minimum and maximum charger installation requirements.</t>
  </si>
  <si>
    <t>https://www.alabamapower.com/business/business-customers-and-services/electric-transportation-business-programs/make-ready-program.html</t>
  </si>
  <si>
    <t>ET MAKE READY INFRASTRUCTURE PROGRAM TERMS AND CONDITIONS (alabamapower.com)</t>
  </si>
  <si>
    <t>WA Volkswagen Enforcement Action Grants for Electric School Buses</t>
  </si>
  <si>
    <t>Most recent round was Fall 2022</t>
  </si>
  <si>
    <t>https://ecology.wa.gov/About-us/Payments-contracts-grants/Grants-loans/Find-a-grant-or-loan/Volkswagen-enforcement-action-grants</t>
  </si>
  <si>
    <t>https://apps.ecology.wa.gov/publications/documents/1902022.pdf</t>
  </si>
  <si>
    <t>Commercial Electrification Rebates - Jacksonville Electric Authority (JEA)</t>
  </si>
  <si>
    <t>JEA commercial customers who purchase a qualified electric technology may apply for rebates, which include level 2 charger, DCFC, school bus and transit bus.</t>
  </si>
  <si>
    <t>https://www.jea.com/Business_Resources/Rebates_for_Businesses/Electrification_Rebates_Program/</t>
  </si>
  <si>
    <t>https://visionelements.programprocessing.com/framework/JEA/JEA_ERP_Terms_and_Conditions_PY23.pdf</t>
  </si>
  <si>
    <t>Maryland Smart Energy Communities - Clean Energy and Community Development Pilot Grant Program</t>
  </si>
  <si>
    <t>Application Deadline: 5:00 pm ET, March 8th, 2024, or when the funding is depleted, whichever occurs first.</t>
  </si>
  <si>
    <t>https://energy.maryland.gov/govt/Pages/CleanEnergyandCommunityDevelopmentProgram.aspx</t>
  </si>
  <si>
    <t>https://energy.maryland.gov/govt/Pages/smartenergycommunities.aspx</t>
  </si>
  <si>
    <t>Maryland Smart Energy Communities - Clean Energy for Local Governments Grant Program</t>
  </si>
  <si>
    <t>https://energy.maryland.gov/govt/Pages/CleanEnergyforLocalGovernments.aspx</t>
  </si>
  <si>
    <t>Electric Vehicle Supply Equipment (EVSE) Grant Authorization</t>
  </si>
  <si>
    <t>https://afdc.energy.gov/laws/all?state=NV</t>
  </si>
  <si>
    <t>EV Charger Prep Credit</t>
  </si>
  <si>
    <t>https://www.duke-energy.com/business/products/ev-complete/charger-prep-credit</t>
  </si>
  <si>
    <t>Electric Vehicle Supply Equipment (EVSE) Rebates – Tacoma Public Utility (TPU)</t>
  </si>
  <si>
    <t>https://www.mytpu.org/community-environment/clean-renewable-energy/electric-vehicles/public-electric-vehicle-charging/</t>
  </si>
  <si>
    <t>https://afdc.energy.gov/laws/12693</t>
  </si>
  <si>
    <t>Commercial Electric Vehicle Rebates</t>
  </si>
  <si>
    <t>Program offers 1,000 rebate for Level 2 charger, $15,000 for qualifying infrastructure costs, and 5,000 rebate for school bus purchase.</t>
  </si>
  <si>
    <t>https://www.tid.org/customer-service/save-energy-money/rebates/commercial-ev/</t>
  </si>
  <si>
    <t>Commercial Electric Vehicle (EV) Charging Station Rebates - Jersey Central Power &amp; Light</t>
  </si>
  <si>
    <t>Eligible applicants must install a minimum of two charging ports and may
receive a maximum of 10 rebates per location. Multifamily customers in
overburdened communities are eligible for an increased rebate of up to \$8,375 per port.
Commercial customers may also receive bill credits for charging during off-peak hours.</t>
  </si>
  <si>
    <t>https://www.firstenergycorp.com/newsroom/news_articles/jcp-l-launches-electric-vehicle-charging-incentive-program.html</t>
  </si>
  <si>
    <t>https://dep.nj.gov/ej/communities/</t>
  </si>
  <si>
    <t>Community Renewable Energy Grant Program</t>
  </si>
  <si>
    <t>https://www.oregon.gov/energy/Incentives/Pages/CREP.aspx</t>
  </si>
  <si>
    <t>2022-CREP-Flyer-Construction.pdf (oregon.gov)</t>
  </si>
  <si>
    <t>https://olis.oregonlegislature.gov/liz/2021R1/Measures/Overview/HB2022</t>
  </si>
  <si>
    <t>Building Resilient Infrastructure and Communities</t>
  </si>
  <si>
    <t>Local gov't apply as sub-applicants to states (business operations/non-profits can be included in sub-application). Sub-applicant deadlines vary by states</t>
  </si>
  <si>
    <t>https://www.fema.gov/grants/mitigation/building-resilient-infrastructure-communities</t>
  </si>
  <si>
    <t>Before You Apply for Building Resilient Infrastructure and Communities (BRIC) Funds | FEMA.gov</t>
  </si>
  <si>
    <t>Alternative Fuel Vehicle (AFV) Infrastructure Tax Credit</t>
  </si>
  <si>
    <t>For non-residential property designed for use by the public</t>
  </si>
  <si>
    <t>Electric Vehicle Supply Equipment (EVSE) Rebates - NV Energy</t>
  </si>
  <si>
    <t xml:space="preserve">Funding has been fully reserved. </t>
  </si>
  <si>
    <t>https://www.nvenergy.com/cleanenergy/electric-vehicles</t>
  </si>
  <si>
    <t>https://www.acogok.org/grants-administration/</t>
  </si>
  <si>
    <t>EV Fleet Charger &amp; Infrastructure Rebate</t>
  </si>
  <si>
    <t xml:space="preserve">Applications closed Feb. 2023. New requests made after Feb 2023 will not be accepted. They will review applications submitted before in 2024. </t>
  </si>
  <si>
    <t>https://www.anaheim.net/5889/EV-Fleet-Charger-Infrastructure-Rebate</t>
  </si>
  <si>
    <t>EV-Fleet-Charger-Infrastructure-Rebate-Reservation-Form (anaheim.net)</t>
  </si>
  <si>
    <t>Public Access EV Charger Rebates</t>
  </si>
  <si>
    <t xml:space="preserve">Applications closed Feb. 2023. They will review applications submitted before in 2024. </t>
  </si>
  <si>
    <t>https://www.anaheim.net/3312/Public-EV-Charger-Rebate</t>
  </si>
  <si>
    <t>Public-Access-Electric-Vehicle-Charging-Station-Rebate-Reservation-Request (anaheim.net)</t>
  </si>
  <si>
    <t xml:space="preserve">It Pay$ to Plug In NJ EV Workplace Charging Grant Program </t>
  </si>
  <si>
    <t>Must install a minimum of 2 charging ports and up to 20 ports per location. Max $500,000 in projects in a calendar year.</t>
  </si>
  <si>
    <t>https://www.drivegreen.nj.gov/plugin.html</t>
  </si>
  <si>
    <t>overview.pdf (nj.gov)</t>
  </si>
  <si>
    <t>faq.pdf (nj.gov)</t>
  </si>
  <si>
    <t>Electric Vehicle Supply Equipment (EVSE) Rebates</t>
  </si>
  <si>
    <t>Rebates for L2 EV charging stations purchased and installed after May 1, 2023, first-come, first-served basis. Limited to 10 charging ports or 5 dual port stations per location.</t>
  </si>
  <si>
    <t>https://dnrec.alpha.delaware.gov/climate-coastal-energy/clean-transportation/ev-charging-equipment-rebates/</t>
  </si>
  <si>
    <t>EVSE-Rebate-Program-Description-and-Guidance.pdf (delaware.gov)</t>
  </si>
  <si>
    <t>https://afdc.energy.gov/laws/11638</t>
  </si>
  <si>
    <t>Alternative Fuel Infrastructure Tax Credit</t>
  </si>
  <si>
    <t>https://www.irs.gov/credits-deductions/alternative-fuel-vehicle-refueling-property-credit</t>
  </si>
  <si>
    <t>https://afdc.energy.gov/laws/10513</t>
  </si>
  <si>
    <t>Electrify Your Ride - Commercial</t>
  </si>
  <si>
    <t>Install by August 31, 2023. EV rebates also available</t>
  </si>
  <si>
    <t>https://3cenergy.org/rebates/electrify-your-ride-commercial-2/</t>
  </si>
  <si>
    <t>https://afdc.energy.gov/laws/12502</t>
  </si>
  <si>
    <t>Charge Ready NY 2.0</t>
  </si>
  <si>
    <t>$12 million in funding, first-come, first-served basis until December 31, 2025, or until the program runs out of funds, whichever comes first. $10.9M remaining 12/27/23</t>
  </si>
  <si>
    <t>https://www.nyserda.ny.gov/All-Programs/ChargeNY/Charge-Electric/Charging-Station-Programs/Charge-Ready-NY</t>
  </si>
  <si>
    <t>https://portal.nyserda.ny.gov/servlet/servlet.FileDownload?file=00P8z000002xUbkEAE</t>
  </si>
  <si>
    <t>Commercial Electric Vehicle Charging Station Rebate Program</t>
  </si>
  <si>
    <t>The Commercial EV Charging Station Rebate Program provides rebates to BWP commercial customers to offset some of the costs of purchasing and installing qualified EV charging stations, including Level 2 charging stations and DC fast chargers. Level 1 charging stations deployed in common areas of multi-family residences may also qualify for a rebate.</t>
  </si>
  <si>
    <t>https://www.burbankwaterandpower.com/leadthecharge</t>
  </si>
  <si>
    <t>Commercial EV Charging Station FAQ (burbankwaterandpower.com)</t>
  </si>
  <si>
    <t>Commercial EV Charging Station Program Dashboard (burbankwaterandpower.com)</t>
  </si>
  <si>
    <t>Hybrid and Zero Emission Truck and Bus Voucher Incentive Project</t>
  </si>
  <si>
    <t xml:space="preserve">Eligible dealers apply for vouchers and offer customers point-of-sale price breaks with funding set aside at the time a voucher is requested. Training is required on an individual basis for each person who makes HVIP sales representing a dealership or OEM. Scrappage is required for school set-aside. </t>
  </si>
  <si>
    <t>https://californiahvip.org/</t>
  </si>
  <si>
    <t>Funding Updates - Hybrid and Zero-Emission Truck and Bus Voucher Incentive Project | California HVIP</t>
  </si>
  <si>
    <t>HVIP Eligible Vehicles - Hybrid and Zero-Emission Truck and Bus Voucher Incentive Project | California HVIP</t>
  </si>
  <si>
    <t>Oklahoma Commercial Property Assessed Clean Energy Program Authorization</t>
  </si>
  <si>
    <t>Contact C-PACE for application process</t>
  </si>
  <si>
    <t>https://oklahomacpace.org/resources/</t>
  </si>
  <si>
    <t>OK-C-PACE-Program-Guidelines-AUG-2021.pdf (oklahomacpace.org)</t>
  </si>
  <si>
    <t>Electric Vehicle Supply Equipment Funding</t>
  </si>
  <si>
    <t>https://www.efficiencymaine.com/electric-vehicle-rebates/</t>
  </si>
  <si>
    <t>Limited-Time Electric Vehicle Incentives for Fleet Vehicles and Commercial Vans - Efficiency Maine</t>
  </si>
  <si>
    <t>https://afdc.energy.gov/laws/all?state=ME</t>
  </si>
  <si>
    <t>Electric Vehicle Supply Equipment (EVSE) Rebate - Consumers Energy</t>
  </si>
  <si>
    <t>$7,500 for L2 public access charger, $70,000 for DC charger (PowerMIDrive)</t>
  </si>
  <si>
    <t>https://www.consumersenergy.com/residential/programs-and-services/electric-vehicles/powermidrive?utm_campaign=powermidrive&amp;utm_source=powermidrive&amp;utm_medium=vanity-url&amp;utm_content=powermidrive</t>
  </si>
  <si>
    <t>Login (powerclerk.com)</t>
  </si>
  <si>
    <t xml:space="preserve">Public Transportation Innovation Program - 5312 </t>
  </si>
  <si>
    <t xml:space="preserve">Funding opportunities are not always available. Financial assistance is available to local, state, and federal government entities; public transportation providers; private and non-profit organizations; and higher education institutions for research, demonstration, and deployment projects involving low or zero emission public transportation vehicles. </t>
  </si>
  <si>
    <t>https://www.transit.dot.gov/funding/grants/public-transportation-innovation-5312</t>
  </si>
  <si>
    <t>Alternative Fuels Data Center: Public Transportation Research, Demonstration, and Deployment Funding (energy.gov)</t>
  </si>
  <si>
    <t>Hybrid and Zero-Emission Truck and Bus Voucher Incentive Project  - Public School Bus Set Aside</t>
  </si>
  <si>
    <t>Closed Dec 15, 2023 but if funding available, can still reach out</t>
  </si>
  <si>
    <t>https://californiahvip.org/purchasers/#SchoolBus</t>
  </si>
  <si>
    <t>https://californiahvip.org/wp-content/uploads/2023/06/FY-22-23-PSBSA-SOP-Purchaser-Joint-Application-Guidance.pdf</t>
  </si>
  <si>
    <t>Commercial EV Charger Incentive Program</t>
  </si>
  <si>
    <t>https://pwp.cityofpasadena.net/commercialchargerrebate/</t>
  </si>
  <si>
    <t>Commercial-EV-Charging-Incentive-Program-Requirements.pdf (cityofpasadena.net)</t>
  </si>
  <si>
    <t>Commercial Electric Vehicle Charging Station Rebate</t>
  </si>
  <si>
    <t>https://www.tep.com/smart-ev-charging-program/</t>
  </si>
  <si>
    <t xml:space="preserve">Alternative fuels and electric vehicle recharging property credit </t>
  </si>
  <si>
    <t>https://www.tax.ny.gov/pit/credits/alt_fuels_elec_vehicles.htm</t>
  </si>
  <si>
    <t>http://public.leginfo.state.ny.us/lawssrch.cgi?NVLWO:</t>
  </si>
  <si>
    <t>https://afdc.energy.gov/fuels/laws/ELEC?state=NY#:~:text=Alternative%20Fueling%20Infrastructure%20Tax%20Credit%20An%20income%20tax,85%25%20or%20more%20natural%20gas%2C%20propane%2C%20or%20hydrogen.</t>
  </si>
  <si>
    <t>Commercial Electric Vehicle Supply Equipment (EVSE) Rebates Consumers Energy</t>
  </si>
  <si>
    <t>PowerMIFleet</t>
  </si>
  <si>
    <t>https://www.consumersenergy.com/business/products-and-services/powermifleet#charging-station-rebates</t>
  </si>
  <si>
    <t>https://www.consumersenergy.com/-/media/CE/Documents/business/products-and-services/power-mi-fleet/consumers-powermifleet-report-public-schools-fleet.ashx</t>
  </si>
  <si>
    <t>Electric Vehicle Supply Equipment (EVSE) Incentives - Ameren Missouri</t>
  </si>
  <si>
    <t>$5,000 per Level 2 charging port, $20,000 per DCFC charging port</t>
  </si>
  <si>
    <t>https://www.ameren.com/missouri/company/environment-and-sustainability/electric-vehicles</t>
  </si>
  <si>
    <t>Charging Station Incentives - Ameren Missouri</t>
  </si>
  <si>
    <t>https://afdc.energy.gov/laws/12362</t>
  </si>
  <si>
    <t>MassEVIP Multi-Unit Dwelling &amp; Educational Campus Charging Incentives</t>
  </si>
  <si>
    <t xml:space="preserve">No information regarding EJ approach. </t>
  </si>
  <si>
    <t>https://www.mass.gov/how-to/apply-for-massevip-multi-unit-dwelling-educational-campus-charging-incentives</t>
  </si>
  <si>
    <t>Northern California Incentive Project</t>
  </si>
  <si>
    <t>$80,000 per DCFC $7,500 per L2 port/connector. No longer accepting applications as of Dec 2023</t>
  </si>
  <si>
    <t>https://calevip.org/incentive-project/northern-california</t>
  </si>
  <si>
    <t>What is the Northern California Incentive Project? | CALeVIP</t>
  </si>
  <si>
    <t>Peninsula-Silicon Valley Incentive Project</t>
  </si>
  <si>
    <t>$80,000 per DCFC, $6,000 per L2 port/connector. No longer accepting applications as of Dec 2023</t>
  </si>
  <si>
    <t>https://calevip.org/incentive-project/peninsula-silicon-valley</t>
  </si>
  <si>
    <t>What is the Peninsula-Silicon Valley Incentive Project? | CALeVIP</t>
  </si>
  <si>
    <t>Commercial - Level 2 Electric Vehicle Charging Program</t>
  </si>
  <si>
    <t>Only 2 rebates per metered location. Advisable to consult with company before submitting application to ensure funds are available</t>
  </si>
  <si>
    <t>https://www.chugachelectric.com/energy-solutions/electric-vehicles</t>
  </si>
  <si>
    <t>https://afdc.energy.gov/laws/12572</t>
  </si>
  <si>
    <t>Commercial Electric Vehicle Supply Equipment (EVSE) Incentives - New Hampshire Electric Co-op (NHEC)</t>
  </si>
  <si>
    <t>https://www.nhec.com/drive-electric/#/find/nearest</t>
  </si>
  <si>
    <t>2022-Instructions-Checklist-Commercial-Charging-Stations.pdf (nhec.com)</t>
  </si>
  <si>
    <t>Commercial Electric Vehicle (EV) Charging Station Pilot Program - Tampa Electric Company (TECO)</t>
  </si>
  <si>
    <t>Information on EJ considerations not mentioned.</t>
  </si>
  <si>
    <t>https://www.tampaelectric.com/electricvehicles/evsforbusiness/drivesmart/</t>
  </si>
  <si>
    <t>drive-smart-faq.pdf (tampaelectric.com)</t>
  </si>
  <si>
    <t>Alternative Fuels Data Center: Commercial Electric Vehicle (EV) Charging Station Pilot Program – Tampa Electric Company (TECO) (energy.gov)</t>
  </si>
  <si>
    <t>Sacramento County Incentive Project</t>
  </si>
  <si>
    <t>No longer accepting applications</t>
  </si>
  <si>
    <t>https://calevip.org/incentive-project/sacramento-county-incentive-project</t>
  </si>
  <si>
    <t>What is the Sacramento County Incentive Project? | CALeVIP</t>
  </si>
  <si>
    <t>Electric Vehicle (EV) Charging Station Rebates Silicon Valley Power (SVP)</t>
  </si>
  <si>
    <t xml:space="preserve">per charger </t>
  </si>
  <si>
    <t>For level 2 EV charging stations. Charging stations must have Wi-Fi capabilities.</t>
  </si>
  <si>
    <t>https://www.siliconvalleypower.com/sustainability/electric-vehicles/electric-vehicle-charging-station-rebate</t>
  </si>
  <si>
    <t>School and Non-Profit Electric Vehicle Charging Station Rebate Application (siliconvalleypower.com)</t>
  </si>
  <si>
    <t>San Diego County Incentive Project</t>
  </si>
  <si>
    <t>https://calevip.org/incentive-project/san-diego-county</t>
  </si>
  <si>
    <t>What is the San Diego County Incentive Project? | CALeVIP</t>
  </si>
  <si>
    <t>San Joaquin Valley Incentive Project</t>
  </si>
  <si>
    <t>$80,000 per DCFC, $5,000 per L2 port/connector. No longer accepting applications as of Dec 2023</t>
  </si>
  <si>
    <t>https://calevip.org/incentive-project/san-joaquin-valley</t>
  </si>
  <si>
    <t>What is the San Joaquin Valley Incentive Project? | CALeVIP</t>
  </si>
  <si>
    <t>Electric Bus and Charging Infrastructure Grants - Indiana Michigan Power</t>
  </si>
  <si>
    <t>Charging equipment and installation cost will be provided directly to the program applicant following project completion and receipt of invoices. It is required that each diesel bus that is replaced through this program is scrapped or rendered permanently disabled within ninety (90) days of being replaced.</t>
  </si>
  <si>
    <t>https://app.smartsheet.com/b/form/08750a82a923448d8d53d35ef36a6cb8</t>
  </si>
  <si>
    <t>School Bus Replacement Program - Bay Area Air Quality Management District</t>
  </si>
  <si>
    <t>Applications will be accepted until 5:00 PM on March 28, 2024, and reviewed on a first-come, first-served basis or until all funds have been awarded. Complete general application and will be matched with appropriate funding source.</t>
  </si>
  <si>
    <t>https://www.baaqmd.gov/funding-and-incentives/businesses-and-fleets/school-buses</t>
  </si>
  <si>
    <t>School Bus Fact Sheet (baaqmd.gov)</t>
  </si>
  <si>
    <t>Plug-In Electric Vehicle (PEV) and EV Supply Equipment (EVSE) Rebates</t>
  </si>
  <si>
    <t>https://norwichpublicutilities.com/residential/electric-vehicle-charging-rebate-program/</t>
  </si>
  <si>
    <t>https://norwichpublicutilities.com/wp-content/uploads/2022/12/2023-EV-Rebate.pdf</t>
  </si>
  <si>
    <t>https://afdc.energy.gov/laws/12281</t>
  </si>
  <si>
    <t>Austin Energy - Workplace Electric Vehicle Supply Equipment (EVSE) Rebate</t>
  </si>
  <si>
    <t>https://austinenergy.com/green-power/plug-in-austin/workplace-charging/plug-in-charging-station-rebate-com</t>
  </si>
  <si>
    <t>https://austinenergy.com/ae/green-power/plug-in-austin/workplace-charging</t>
  </si>
  <si>
    <t>https://afdc.energy.gov/laws/12073</t>
  </si>
  <si>
    <t>Electric Vehicle Supply Equipment (EVSE) Rebate Program Authorization</t>
  </si>
  <si>
    <t xml:space="preserve">SRP EVSE Rebate </t>
  </si>
  <si>
    <t xml:space="preserve">Consultation recommended before applying. Additional rebates if fleet assessment is performed </t>
  </si>
  <si>
    <t>https://savewithsrpbiz.com/rebates/evcharger.aspx</t>
  </si>
  <si>
    <t>bev-charging-rebates-fact-sheet.pdf (srpnet.com)</t>
  </si>
  <si>
    <t>Alternative Fuels Data Center: Commercial Electric Vehicle (EV) Charging Station Rebate - Salt River Project (SRP) (energy.gov)</t>
  </si>
  <si>
    <t>Hazard Mitigation Grants Program</t>
  </si>
  <si>
    <t xml:space="preserve">Needs FEMA-approved state or tribal Hazard Miitgiation Plan. States must apply within 12 months of date of the presidential major disaster declaration. Given the grant is given in response to natural disasters, there's no EJ approach.  </t>
  </si>
  <si>
    <t>https://www.fema.gov/grants/mitigation/hazard-mitigation</t>
  </si>
  <si>
    <t>Local Energy Action Program Pilot Initiative</t>
  </si>
  <si>
    <t>https://www.energy.gov/communitiesLEAP/communities-leap</t>
  </si>
  <si>
    <t>U.S. DOE Communities LEAP Opportunity Announcement 11.8.21.pdf (energy.gov)</t>
  </si>
  <si>
    <t>Electric Vehicle (EV) Charging Station Rebate - El Paso Electric (EPE)</t>
  </si>
  <si>
    <t>https://www.epelectric.com/renewables-tech/electric-vehicles/transportation-electrification-plan/commercial-rebate-programs</t>
  </si>
  <si>
    <t>Microsoft Word - 3.1 Commercial TEP Application (English).docx (epelectric.com)</t>
  </si>
  <si>
    <t>Alternative Fueling Infrastructure Tax Credit</t>
  </si>
  <si>
    <t>No application information found. For tax years beginning before December 31, 2028, a tax credit is available for up to 45% of the cost of installing commercial alternative fueling infrastructure. </t>
  </si>
  <si>
    <t>https://afdc.energy.gov/fuels/laws/NG?state=OK</t>
  </si>
  <si>
    <t>Oklahoma Statutes §68-2357.22 (2021) - Credit for investments in qualified clean-burning motor fuel vehicle property or qualified electric motor vehicle property. :: 2021 Oklahoma Statutes :: US Codes and Statutes :: US Law :: Justia</t>
  </si>
  <si>
    <t>MassEVIP Public Access Charging (PAC) Program</t>
  </si>
  <si>
    <t>https://www.mass.gov/how-to/apply-for-massevip-public-access-charging-incentives</t>
  </si>
  <si>
    <t>https://www.mass.gov/doc/massevip-public-access-charging-requirements/download</t>
  </si>
  <si>
    <t>Vehicle Emissions Reduction Grants</t>
  </si>
  <si>
    <t>ZEV Fueling Infrastructure Grant for Municipalities</t>
  </si>
  <si>
    <t>Last Round closed June 2023.</t>
  </si>
  <si>
    <t>ZEV Infrastructure Grants Fact Sheet (ny.gov)</t>
  </si>
  <si>
    <t>https://afdc.energy.gov/laws/11897</t>
  </si>
  <si>
    <t>Transportation Electrification Loan Program</t>
  </si>
  <si>
    <t>https://betterbuildingssolutioncenter.energy.gov/partners/hawaii-green-infrastructure-authority-hgia</t>
  </si>
  <si>
    <t xml:space="preserve">States' Economic Development Assistance Program </t>
  </si>
  <si>
    <t xml:space="preserve">Focuses on communities along the Mississippi Delta and Black Belt </t>
  </si>
  <si>
    <t>https://dra.gov/funding-programs-states-economic-development/states-economic-development-assistance-program/</t>
  </si>
  <si>
    <t>Sonoma Coast Incentive Project</t>
  </si>
  <si>
    <t>$80,000 per DCFC, $7,500 per L2 port/connector. No longer accepting applications as of 12/28/23</t>
  </si>
  <si>
    <t>https://calevip.org/incentive-project/sonoma-coast</t>
  </si>
  <si>
    <t>What is the Sonoma Coast Incentive Project? | CALeVIP</t>
  </si>
  <si>
    <t>Rebuilding American Infrastructure with Sustainability and Equity Grants</t>
  </si>
  <si>
    <t>Deadline February 28, 2024. Eligible projects include bridges, public transportation projects, freight and port infrastructure.</t>
  </si>
  <si>
    <t>https://www.transportation.gov/RAISEgrants</t>
  </si>
  <si>
    <t>https://www.transportation.gov/sites/dot.gov/files/2023-11/RAISE%202024%20NOFO%2011.30.23_0.pdf</t>
  </si>
  <si>
    <t>RAISE 2022 Application FAQs | US Department of Transportation</t>
  </si>
  <si>
    <t>South Coast Air Quality Management District's (SCAQMD) Clean Fuels Program</t>
  </si>
  <si>
    <t>Provides "cofunding" for research, development, demonstration and early deployment (RDD&amp;D) projects.</t>
  </si>
  <si>
    <t>https://www.aqmd.gov/home/technology/research-development-and-demontration</t>
  </si>
  <si>
    <t>2020 Annual Report &amp; 2021 Plan Update (aqmd.gov)</t>
  </si>
  <si>
    <t>Reports (aqmd.gov)</t>
  </si>
  <si>
    <t>Plug-In Electric Vehicle (PEV) and Electric Vehicle Supply Equipment (EVSE) Grants (Charge Ahead Colorado)</t>
  </si>
  <si>
    <t>Three rounds (Jan, May, Sept) - September round opened 9/11/23 and closed 10/13/23. $4,500 L2 chargers (under 19kW) per port, $6,250 for chargers (19-49 kW) per port, $35,000 DCFC, single-port (50-99kW), $50,000 DCFC, dual-port (50-99kW simultaneous charging), $50,000 DCFC, single-port (100kW+), $70,000 DCFC, Dual-port (100+kW simultaneous charging). 3 application periods throughout the year.</t>
  </si>
  <si>
    <t>https://energyoffice.colorado.gov/transportation/grants-incentives/charge-ahead-colorado</t>
  </si>
  <si>
    <t>https://drive.google.com/file/d/1YpWP8DAg9erdSc5hjAhj6sKs-Em8lHgM/view</t>
  </si>
  <si>
    <t>CEO CAC Updates Webinar Slides.pdf - Google Drive</t>
  </si>
  <si>
    <t>Non-Residential Electric Vehicle Supply Equipment (EVSE) Rebate Black Hills Energy</t>
  </si>
  <si>
    <t xml:space="preserve"> Deadline January 2024</t>
  </si>
  <si>
    <t>https://www.blackhillsenergy.com/sites/blackhillsenergy.com/files/2023%20COE%20EV%20Commercial%20Rebate%20Form.pdf</t>
  </si>
  <si>
    <t>https://www.blackhillsenergy.com/efficiency-and-savings/ready-ev</t>
  </si>
  <si>
    <t>Commercial Electric Vehicle (EV) Charging Rebate - Black Hills Energy</t>
  </si>
  <si>
    <t>Up to 4 charging ports per site. Must be a Black Hills Energy non-residential customer. For more information email ReadyEV@blackhillscorp.com</t>
  </si>
  <si>
    <t>https://www.blackhillsenergy.com/efficiency-and-savings/commercial-rebates</t>
  </si>
  <si>
    <t>Commercial electric vehicle charging rebate | Black Hills Energy</t>
  </si>
  <si>
    <t>sd_wy_commercial_ev_rebate.pdf (blackhillsenergy.com)</t>
  </si>
  <si>
    <t>MassEVIP Workplace and Fleet (WPF) Charging Program</t>
  </si>
  <si>
    <t>https://www.mass.gov/how-to/apply-for-massevip-workplace-fleet-charging-incentives</t>
  </si>
  <si>
    <t>https://www.mass.gov/doc/massevip-workplace-charging-requirements/download</t>
  </si>
  <si>
    <t>https://www.mass.gov/doc/matrix-of-massevip-grant-programs/download</t>
  </si>
  <si>
    <t>Mohave Charged - Commercial EV Charging Station Program</t>
  </si>
  <si>
    <t>https://www.mohaveelectric.com/energy-solutions/rebates/mohave-charged-rebates/</t>
  </si>
  <si>
    <t>https://www.mohaveelectric.com/wp-content/uploads/Application-EV-Charging-Station_Final.pdf</t>
  </si>
  <si>
    <t>School Bus Retrofit Reimbursement</t>
  </si>
  <si>
    <t>Dominion Energy Smart Charging Infrastructure Pilot Program</t>
  </si>
  <si>
    <t>Program closed Dec. 2022</t>
  </si>
  <si>
    <t>https://www.dominionenergy.com/virginia/save-energy/electric-vehicles/powering-smart-transportation</t>
  </si>
  <si>
    <t>https://cdn-dominionenergy-prd-001.azureedge.net/-/media/pdfs/virginia/save-energy/ev/scip/fact-sheet_05062021.pdf?la=en&amp;rev=241d6bb9e75a438eab9627f15d119993&amp;hash=0802B1D80AC4A7D2789BFD8B5560606B</t>
  </si>
  <si>
    <t>faqs_05062021.pdf (azureedge.net)</t>
  </si>
  <si>
    <t>https://www.dominionenergy.com/our-stories/electric-school-buses</t>
  </si>
  <si>
    <t>Electric Vehicle Supply Equipment (EVSE) Rebate – East Central Energy (ECE)</t>
  </si>
  <si>
    <t xml:space="preserve">Contact Business Specialist for further information </t>
  </si>
  <si>
    <t>https://www.eastcentralenergy.com/electric-vehicles</t>
  </si>
  <si>
    <t>EVs 2022.pdf (eastcentralenergy.com)</t>
  </si>
  <si>
    <t>Charging Forward eFleets</t>
  </si>
  <si>
    <t>Fleet advisory services available</t>
  </si>
  <si>
    <t>https://www.dteenergy.com/us/en/business/service-request/pev/pev-biz-fleet.html</t>
  </si>
  <si>
    <t>Electric Vehicle (EV) Charging Station Rebates - Atlantic City Electric (ACE)</t>
  </si>
  <si>
    <t>Terms of the charger rebate program are February 17, 2021, to December 31, 2026, or until program funds are fully exhausted. Limit of 10 charging ports per site.</t>
  </si>
  <si>
    <t>https://www.atlanticcityelectric.com/SmartEnergy/InnovationAndTechnology/Pages/FleetChargerRebate.aspx</t>
  </si>
  <si>
    <t>https://visionelements.programprocessing.com/framework/atlantic_city_electric/ACE_EVsmart_Program_Manual.pdf</t>
  </si>
  <si>
    <t>Alternative Fuels Data Center: Electric Vehicle (EV) Charging Station Rebates - Atlantic City Electric (ACE) (energy.gov)</t>
  </si>
  <si>
    <t>Non-Residential Electric Vehicle Supply Equipment (EVSE) Rebate â€“ Connexus Energy</t>
  </si>
  <si>
    <t>https://www.connexusenergy.com/save-money-and-energy/programs-rebates/business-rebates/commercial-ev-charging-rebate</t>
  </si>
  <si>
    <t>https://www.connexusenergy.com/application/files/2216/7277/5314/CommercialWorkplaceEVChargingStationConnexus.pdf</t>
  </si>
  <si>
    <t>Commercial Electric Vehicle Supply Equipment (EVSE) Rebate</t>
  </si>
  <si>
    <t>https://www.peco.com/SmartEnergy/InnovationTechnology/Pages/ElectricVehiclesL3.aspx</t>
  </si>
  <si>
    <t>{4f0bb9e7-30a9-4516-a8bc-80cd5fd35b46}_PECO_L2_Commercial_EV_Program_Handbook.pdf (peco-energy.com)</t>
  </si>
  <si>
    <t>Commercial Electric Vehicle (EV) Charging Station Rebate - Mississippi Power</t>
  </si>
  <si>
    <t>3-23_MKT_Commercial EV rebate form.pdf (mississippipower.com)</t>
  </si>
  <si>
    <t>https://images.go.peco-energy.com/Web/EXEPECO/%7B4f0bb9e7-30a9-4516-a8bc-80cd5fd35b46%7D_PECO_L2_Commercial_EV_Program_Handbook.pdf</t>
  </si>
  <si>
    <t>Electric Vehicle (EV) Event Incentive - Nebraska Public Power District (NPPD)</t>
  </si>
  <si>
    <t>For events like ride and drives</t>
  </si>
  <si>
    <t>https://nppd.energywisenebraskagoev.com/ev-promotional-events/</t>
  </si>
  <si>
    <t>Electric Vehicle (EV) Event Incentive - Southern Public Power District (SPPD)</t>
  </si>
  <si>
    <t>https://southernpd.energywisenebraskagoev.com/ev-promotional-events/</t>
  </si>
  <si>
    <t>Electric Vehicle Supply Equipment (EVSE) Rebate MidAmerican Energy</t>
  </si>
  <si>
    <t>Applications closed Dec. 2022. Charger must be purchased and installed before Dec. 31, 2022</t>
  </si>
  <si>
    <t>https://www.midamericanenergy.com/electric-vehicle-chargingbasics</t>
  </si>
  <si>
    <t>Southern California Incentive Project</t>
  </si>
  <si>
    <t>No longer accepting applications.</t>
  </si>
  <si>
    <t>https://calevip.org/incentive-project/southern-california</t>
  </si>
  <si>
    <t>What is the Southern California Incentive Project (SCIP)? | CALeVIP</t>
  </si>
  <si>
    <t>Community Development Block Grants Entitlement Program</t>
  </si>
  <si>
    <t>https://www.hudexchange.info/programs/cdbg-entitlement/</t>
  </si>
  <si>
    <t>Managing CDBG: Guidebook for CDBG Grantees on Subrecipient Oversight - HUD Exchange</t>
  </si>
  <si>
    <t xml:space="preserve">EWEB Smart Charge </t>
  </si>
  <si>
    <t>https://www.eweb.org/rebates-and-savings/electric-mobility/ev-incentives-business</t>
  </si>
  <si>
    <t>Electric Vehicle Infrastructure Program - Non-Residential Electric Vehicle Supply Equipment (EVSE) Rebate - Rocky Mountain Power</t>
  </si>
  <si>
    <t>https://afdc.energy.gov/laws/11925</t>
  </si>
  <si>
    <t>https://www.rockymountainpower.net/savings-energy-choices/electric-vehicles/utah-commercial-incentives.html</t>
  </si>
  <si>
    <t>Clean Transportation and Infrastructure Loans</t>
  </si>
  <si>
    <t>Electric Vehicle Supply Equipment (EVSE) Rebate - Yellowstone-Teton Clean Cities (YTCC)</t>
  </si>
  <si>
    <t>Alternative Fueling Infrastructure Incentive</t>
  </si>
  <si>
    <t>Vehicle-to-Grid Energy Credit</t>
  </si>
  <si>
    <t>No bounds</t>
  </si>
  <si>
    <t>Commercial Electric Vehicle Supply Equipment (EVSE) Incentive - Idaho Power</t>
  </si>
  <si>
    <t>https://idahopower.chooseev.com/incentives/#:~:text=EVSE%20for%20Passenger%20Vehicles%3A,company%20limits%20for%20passenger%20vehicles.</t>
  </si>
  <si>
    <t>Alternative Fuel Vehicle (AFV) Tax Credit</t>
  </si>
  <si>
    <t>Electric Vehicle Supply Equipment (EVSE) Rebate - San Isabel Electric Association (SIEA)</t>
  </si>
  <si>
    <t>https://siea.com/uncategorized/21474/</t>
  </si>
  <si>
    <t>https://siea.com/wp-content/uploads/2022/03/EvChargerRebateFlyer_2023.pdf</t>
  </si>
  <si>
    <t>Electric Vehicle Education - SIEA</t>
  </si>
  <si>
    <t>Zero Emission School Bus Grant Program and Study</t>
  </si>
  <si>
    <t>https://mde.maryland.gov/programs/Air/MobileSources/Pages/MarylandVolkswagenMitigationPlan.aspx</t>
  </si>
  <si>
    <t>Alternative Fuel Vehicle (AFV) Loans</t>
  </si>
  <si>
    <t>Commercial Time-of-Use Rate (TOU) - Tennessee Valley Authority (TVA)</t>
  </si>
  <si>
    <t>No mention of electric vehicles for TOU rates. No application, through local utility that participates in TVA program for wholesale commercial rate.</t>
  </si>
  <si>
    <t>https://afdc.energy.gov/laws/12638</t>
  </si>
  <si>
    <t>https://www.kub.org/environmental/electric-vehicles</t>
  </si>
  <si>
    <t>https://www.kub.org/bills-payments/understand-your-bill/business-rates/business-electric-rate-schedules</t>
  </si>
  <si>
    <t>Energy Efficiency and Conservation Block Grant Program</t>
  </si>
  <si>
    <t xml:space="preserve">Allocations made to local and state governments. </t>
  </si>
  <si>
    <t>https://www.energy.gov/scep/energy-efficiency-and-conservation-block-grant-program</t>
  </si>
  <si>
    <t>Federal Register :: Notice of Availability of State, Local, and Tribal Allocation Formulas for the Energy Efficiency and Conservation Block Grant Program</t>
  </si>
  <si>
    <t>Financial Opportunities: Funding Opportunity Exchange (energy.gov)</t>
  </si>
  <si>
    <t>Electric Vehicle Supply Equipment (EVSE) Credits - Vermont Electric Co-op (VEC)</t>
  </si>
  <si>
    <t>https://vermontelectric.coop/client_media/files/EV_charging_station_incentive_2021.pdf</t>
  </si>
  <si>
    <t>https://afdc.energy.gov/laws/12018</t>
  </si>
  <si>
    <t>Clean School Bus Program</t>
  </si>
  <si>
    <t>https://www.epa.gov/cleanschoolbus</t>
  </si>
  <si>
    <t>Zero-Emission School Bus Replacement Incentive Program</t>
  </si>
  <si>
    <t>Limit of 10 buses per district</t>
  </si>
  <si>
    <t>https://ww2.valleyair.org/grants/zero-emission-school-bus-replacement-incentive-program/</t>
  </si>
  <si>
    <t>Microsoft Word - SB_Incentive_Program_Guidelines_June_2022-Clean (004).docx (valleyair.org)</t>
  </si>
  <si>
    <t>Microsoft PowerPoint - Zero Emission School Bus Program Presentation _FINAL.pptx (valleyair.org)</t>
  </si>
  <si>
    <t>Washington State Clean Diesel Program - Ecology's Zero emission School Bus Grant Program 2023-2025</t>
  </si>
  <si>
    <t>Three funding levels based on FRPL percentage. Funding varies from 100% of replacement cost to 100% of the difference between zero emission and diesel replacement and max number of requested buses ranges from one to three. School can scrap newer but will not receive points. 2007-09, 10 points, 2006 or older, 20 points.</t>
  </si>
  <si>
    <t>Clean diesel grants - Washington State Department of Ecology</t>
  </si>
  <si>
    <t>https://apps.ecology.wa.gov/publications/UIPages/documents/2302095.pdf</t>
  </si>
  <si>
    <t>https://apps.ecology.wa.gov/publications/SummaryPages/2302114.html</t>
  </si>
  <si>
    <t>Alternative Fuels Data Center: Diesel Emission Reduction Grants (energy.gov)</t>
  </si>
  <si>
    <t>ESSER Funds</t>
  </si>
  <si>
    <t xml:space="preserve">While the purpose of ESSER Funds is to mitigate school learning loss, a few school across the country have been able to use the funds as capital improvements to buy electric school buses. </t>
  </si>
  <si>
    <t>https://oese.ed.gov/offices/education-stabilization-fund/elementary-secondary-school-emergency-relief-fund/</t>
  </si>
  <si>
    <t>Private Use EV Charger Rebates</t>
  </si>
  <si>
    <t>https://www.anaheim.net/593/Private-EV-Charger-Rebate</t>
  </si>
  <si>
    <t>Electric-Vehicle-Charger-Application (anaheim.net)</t>
  </si>
  <si>
    <t>Charging and Fueling Infrastructure Grants</t>
  </si>
  <si>
    <t>U.S. Department of Transportation</t>
  </si>
  <si>
    <t>Deadline May 30 2023. Chargers MUST be publicly-accessible; 50% of funds for Community Program, 50% for Alternative Fuel Corridors Program</t>
  </si>
  <si>
    <t>https://www.fhwa.dot.gov/environment/cfi/</t>
  </si>
  <si>
    <t>https://www.grants.gov/web/grants/view-opportunity.html?oppId=346798</t>
  </si>
  <si>
    <t>https://www.fhwa.dot.gov/environment/cfi/cfi_webinar_2023-2-21.pdf</t>
  </si>
  <si>
    <t>Electric Vehicle (EV) Charging Station Rebate Pacific Power</t>
  </si>
  <si>
    <t>Up to 6 ports. Must be a non-residential Pacific Power customer.</t>
  </si>
  <si>
    <t>https://www.pacificpower.net/savings-energy-choices/electric-vehicles/business-charger-rebates.html</t>
  </si>
  <si>
    <t>Smart Charging and Time-of-Use Incentives - Con Edison</t>
  </si>
  <si>
    <t>https://scny.ev.energy/</t>
  </si>
  <si>
    <t>Communities LEAP (Local Energy Action Program) Pilot</t>
  </si>
  <si>
    <t>U.S. Department of Energy</t>
  </si>
  <si>
    <t xml:space="preserve"> Not focused on EVs but could support general community EV planning</t>
  </si>
  <si>
    <t>https://www.energy.gov/sites/default/files/2023-09/Communities%20LEAP%20Cohort%202%20Notice%20of%20Technical%20Assistance%20Opportunity%209.27.pdf</t>
  </si>
  <si>
    <t>https://afdc.energy.gov/laws/12827</t>
  </si>
  <si>
    <t>Stop the Soot DEP Equipment Modernization Program</t>
  </si>
  <si>
    <t>Solicitation closed, not accepting applications</t>
  </si>
  <si>
    <t>https://dep.nj.gov/stopthesoot/vehicle-electrification-projects/</t>
  </si>
  <si>
    <t>https://dep.nj.gov/stopthesoot/equipment-modernization-program/</t>
  </si>
  <si>
    <t>https://dep.nj.gov/wp-content/uploads/stopthesoot/pdf/emp/instructions.pdf</t>
  </si>
  <si>
    <t>https://afdc.energy.gov/laws/12229</t>
  </si>
  <si>
    <t>Business EV Charging Pilot Program</t>
  </si>
  <si>
    <t>Rebate payments are capped at $50,000 per customer or location.</t>
  </si>
  <si>
    <t>https://portlandgeneral.com/energy-choices/electric-vehicles-charging/business-charging-fleets/ev-charging-pilot-program-business</t>
  </si>
  <si>
    <t>Business EV Charging Rebates FAQ (portlandgeneral.com)</t>
  </si>
  <si>
    <t>Electric Vehicle Supply Equipment (EVSE) Rebate – Clark Electric Cooperative (CEC)</t>
  </si>
  <si>
    <t xml:space="preserve">Deadline Dec. 2023. $400 for EV charging station, but also says $800 for ZEF EV charging station w/ integrated metering. </t>
  </si>
  <si>
    <t>https://www.cecoop.com/rebatesincentives</t>
  </si>
  <si>
    <t>https://afdc.energy.gov/laws/12329</t>
  </si>
  <si>
    <t>Energy Innovation Grant Program - Wisconsin Renewable Energy and Energy Storage Programs</t>
  </si>
  <si>
    <t>https://psc.wi.gov/Pages/ServiceType/OEI/EnergyInnovationGrantProgram.aspx</t>
  </si>
  <si>
    <t>viewdoc.aspx (wi.gov)</t>
  </si>
  <si>
    <t>PowerPoint Presentation (wi.gov)</t>
  </si>
  <si>
    <t>Alternative Fuels Data Center: Wisconsin Renewable Energy and Energy Storage Programs</t>
  </si>
  <si>
    <t>Electric Vehicle (EV) Charging Station Make-Ready Building Tax Credit</t>
  </si>
  <si>
    <t>For installation of energy conserving products in affordable and non-affordable existing residential or commercial (less 
than 20,000 square feet) buildings effective January 1, 2021:</t>
  </si>
  <si>
    <t>https://afdc.energy.gov/laws/12845#:~:text=Commercial%20buildings%20may%20receive%20a%20tax%20credit%20of,the%20infrastructure%20is%20in%20an%20affordable%20housing%20building.</t>
  </si>
  <si>
    <t>https://www.emnrd.nm.gov/ecmd/tax-incentives/sustainable-building-tax-credit-sbtc/</t>
  </si>
  <si>
    <t>https://www.emnrd.nm.gov/ecmd/wp-content/uploads/sites/3/Tax-Credit-Caps-for-Energy-Conserving-Products-2022-12.pdf</t>
  </si>
  <si>
    <t>Commercial Electric Vehicle Supply Equipment (EVSE) Incentive - Green Mountain Power (GMP)</t>
  </si>
  <si>
    <t>Level 2 – $750 installation incentive per port  , Level 3 – $1,500 installation incentive per port</t>
  </si>
  <si>
    <t>https://greenmountainpower.com/rebates-programs/business-innovation/electric-vehicles/</t>
  </si>
  <si>
    <t>Electric Vehicle Supply Equipment (EVSE) Rebate -  Holy Cross Energy (HCE)</t>
  </si>
  <si>
    <t>https://www.holycross.com/charge-at-work/</t>
  </si>
  <si>
    <t>Fleet EV - Formstack</t>
  </si>
  <si>
    <t xml:space="preserve">Medium- and Heavy-Duty (MHD) Zero Emission Vehicle (ZEV) Financing Program </t>
  </si>
  <si>
    <t>Level 3 – $1,500 installation incentive per port</t>
  </si>
  <si>
    <t>https://california.public.law/codes/ca_health_and_safety_code_section_44272</t>
  </si>
  <si>
    <t>Alternative Fuels Data Center: Medium- and Heavy-Duty (MHD) Zero Emission Vehicle (ZEV) Financing Program (energy.gov)</t>
  </si>
  <si>
    <t>EV rebates are no longer available as of Dec. 2022</t>
  </si>
  <si>
    <t>https://grotonutilities.com/download/conserv/Electric-Charger-Rebate-Form.pdf</t>
  </si>
  <si>
    <t>https://afdc.energy.gov/laws/12153</t>
  </si>
  <si>
    <t>https://grotonutilities.com/electric-vehicle-rebate-program/</t>
  </si>
  <si>
    <t>All-Electric Vehicle (EV) and Electric Vehicle Supply Equipment (EVSE) Rebate  SPPD</t>
  </si>
  <si>
    <t>Electric vehicle incentive $4,000 +Commercial Conduit $1000 (max) + 50% for Commercial charger</t>
  </si>
  <si>
    <t>https://southernpd.energywisenebraskagoev.com/commercial-incentives/</t>
  </si>
  <si>
    <t>Electric Vehicle Supply Equipment (EVSE) Rebate and Time-Of-Use (TOU) Rate - DEA</t>
  </si>
  <si>
    <t>https://www.dakotaelectric.com/member-services/programs-rebates/for-your-home/electric-vehicle-charging/</t>
  </si>
  <si>
    <t>https://afdc.energy.gov/fuels/laws/ELEC?state=MN</t>
  </si>
  <si>
    <t>Electric Vehicle (EV) Charging Station Community Grant Program Authorization</t>
  </si>
  <si>
    <t>Authorization to create a grant program for the deployment of charging infrastructure. No details or implementation details. See section 226 for specifics</t>
  </si>
  <si>
    <t>https://afdc.energy.gov/laws/12876#:~:text=The%20Washington%20State%20Department%20of%20Transportation%20%28WSDOT%29%20is,school%20districts%2C%20and%20state%20and%20local%20government%20offices.</t>
  </si>
  <si>
    <t>5693-S.PL.pdf (wa.gov)</t>
  </si>
  <si>
    <t>Electric Vehicle (EV) Charging Station Rebate</t>
  </si>
  <si>
    <t xml:space="preserve">The rebate application must be postmarked within 90 days after the vehicle purchase date, and
it must be postmarked on or after November 1, 2023, but no later than January 31, 2024, for this cycle. </t>
  </si>
  <si>
    <t>https://epa.illinois.gov/topics/ceja.html</t>
  </si>
  <si>
    <t>https://afdc.energy.gov/laws/12899</t>
  </si>
  <si>
    <t>School Electric Vehicle (EV) Purchase Authorization</t>
  </si>
  <si>
    <t>No funds. Local school boards are authorized to purchase, own, and operate EVs. School boards are also authorized to use transportation funds from the school district for the purchase of EVs and vehicle servicing, maintenance, and repair.</t>
  </si>
  <si>
    <t>https://advance.lexis.com/documentpage/?pdmfid=1000516&amp;crid=f5a93f13-9afe-480a-94bc-02707b98cdcc&amp;config=00JABhZDIzMTViZS04NjcxLTQ1MDItOTllOS03MDg0ZTQxYzU4ZTQKAFBvZENhdGFsb2f8inKxYiqNVSihJeNKRlUp&amp;pddocfullpath=%2fshared%2fdocument%2fstatutes-legislation%2furn%3acontentItem%3a65N7-MRV3-GXF6-83N3-00008-00&amp;pdcontentcomponentid=234190&amp;pdteaserkey=sr0&amp;pditab=allpods&amp;ecomp=8s65kkk&amp;earg=sr0&amp;prid=dff15f62-4316-415d-8a66-0a21371a27f5</t>
  </si>
  <si>
    <t>Alternative Fuels Data Center: School Electric Vehicle (EV) Purchase Authorization (energy.gov)</t>
  </si>
  <si>
    <t>Medium- and Heavy-Duty (MHD) Zero Emission Vehicle (ZEV) Grant Authorization</t>
  </si>
  <si>
    <t>Beginning in fiscal year 2024, Maryland Energy Administration is authorized to administer a MHD ZEV grant program. </t>
  </si>
  <si>
    <t>https://afdc.energy.gov/laws/12907</t>
  </si>
  <si>
    <t>Transportation Incentives (maryland.gov)</t>
  </si>
  <si>
    <t>Zero Emission School Bus Acquisition Requirements</t>
  </si>
  <si>
    <t>Beginning in fiscal year 2025, county Boards of Education may only enter vehicle acquisition contracts for zero emission school buses. </t>
  </si>
  <si>
    <t>https://afdc.energy.gov/laws/12908</t>
  </si>
  <si>
    <t>Electric School Bus Pilot Program</t>
  </si>
  <si>
    <t>To begin by October 1, 2024. The Maryland Public Service Commission (PSC) must develop and administer an electric school bus pilot program that investor-owned utilities (IOUs) may apply to implement in their service territories.</t>
  </si>
  <si>
    <t>https://mgaleg.maryland.gov/mgawebsite/Legislation/Details/hb0696?ys=2022RS</t>
  </si>
  <si>
    <t>Alternative Fuels Data Center: Electric School Bus Pilot Program (energy.gov)</t>
  </si>
  <si>
    <t>Beginning July 1, 2027, school districts may only purchase or lease zero emission school buses when entering new purchase or lease contracts. </t>
  </si>
  <si>
    <t>https://afdc.energy.gov/laws/12911</t>
  </si>
  <si>
    <t>Electric Vehicle Supply Equipment (EVSE) Rebate - LREC</t>
  </si>
  <si>
    <t>https://www.lrec.coop/products-service/chargewise</t>
  </si>
  <si>
    <t>Electric Vehicle Supply Equipment (EVSE) Incentive - Vermont Public Power Supply Authority (VPPSA)</t>
  </si>
  <si>
    <t>https://afdc.energy.gov/laws/12655</t>
  </si>
  <si>
    <t>Electric Vehicle Supply Equipment (EVSE) Rebate - Chippewa Valley Electric Cooperative (CVEC)</t>
  </si>
  <si>
    <t>https://www.cvecoop.com/rebates.php</t>
  </si>
  <si>
    <t>https://www.cvecoop.com/PDFs/RebateForms/2023/2023IncentiveForm--EVChargersCVEC.pdf</t>
  </si>
  <si>
    <t>https://afdc.energy.gov/laws/12328</t>
  </si>
  <si>
    <t>Electric Vehicle (EV) Charging Station Rebate - Kirkwood Electric</t>
  </si>
  <si>
    <t>https://www.kirkwoodelectric.org/residential/energy-efficiency</t>
  </si>
  <si>
    <t>Alternative Fuels Data Center: Electric Vehicle (EV) Charging Station Rebate – Kirkwood Electric (energy.gov)</t>
  </si>
  <si>
    <t xml:space="preserve">Zero Emission School Bus Funding and Technical Assistance </t>
  </si>
  <si>
    <t>Passed by legislature in 2022. To provide matching funds necessary for municipalities, school districts and school bus operators for the purchase or lease of zero-emission school buses and electric vehicle charging stations. And technical assistance.</t>
  </si>
  <si>
    <t>https://www.cga.ct.gov/2022/act/Pa/pdf/2022PA-00025-R00SB-00004-PA.PDF</t>
  </si>
  <si>
    <t>Alternative Fuels Data Center: Zero Emission School Bus Funding and Technical Assistance (energy.gov)</t>
  </si>
  <si>
    <t>Central Lincoln PUD Level 2 Charging Station Installation Rebate</t>
  </si>
  <si>
    <t>North Dakota Medium- and Heavy-Duty Diesel Vehicle Repower and Replacement Grants</t>
  </si>
  <si>
    <t xml:space="preserve"> Last round closed 2022. No information on application process. </t>
  </si>
  <si>
    <t>Homepage - ND VW Settlement</t>
  </si>
  <si>
    <t>NDDEQ - North Dakota VW Mitigation Plan 2021 - v 1.1 (2021)</t>
  </si>
  <si>
    <t>AFDC Profile: ND Repower and Replacement Grants</t>
  </si>
  <si>
    <t>https://entergyetech.com/</t>
  </si>
  <si>
    <t>CPS Energy Electric Vehicle Charging Solutions</t>
  </si>
  <si>
    <t>per month</t>
  </si>
  <si>
    <t>CPS FlexEV Rewards FAQ (chargingrewards.com)</t>
  </si>
  <si>
    <t>CPS FlexEV Rewards (chargingrewards.com)</t>
  </si>
  <si>
    <t>Alternative Fuels Data Center: Electric School Bus Grant (energy.gov)</t>
  </si>
  <si>
    <t>Electric Vehicle Supply Equipment (EVSE) Rebate - Indiana Michigan Power</t>
  </si>
  <si>
    <t>Incentives are limited to the first 100 customers in each customer class</t>
  </si>
  <si>
    <t>https://www.indianamichiganpower.com/clean-energy/electric-cars/business/charge-at-work-indiana</t>
  </si>
  <si>
    <t xml:space="preserve">Energy and Resilience Project Support </t>
  </si>
  <si>
    <t>Passed by legislature in 2022. Municipalities may establish energy and resilience improvement assessment programs to finance energy and resilience improvement projects. Eligible projects include construction, installation, or modification of electric vehicle charging stations in building renovations, new construction, or existing commercial and industrial properties.</t>
  </si>
  <si>
    <t>https://www.akleg.gov/basis/Bill/Text/32?Hsid=HB0227Z</t>
  </si>
  <si>
    <t>Alternative Fuels Data Center: Energy and Resilience Project Support</t>
  </si>
  <si>
    <t>Small Business Electric Vehicle (EV) Time-Of-Use (TOU) Rate and EV Charging Station Rebate - Indiana Michigan Power</t>
  </si>
  <si>
    <t>https://afdc.energy.gov/fuels/laws/ELEC?state=IN#:~:text=Indiana%20Michigan%20Power%20offers%20funding%20to%20school%20and,the%20purchase%20and%20installation%20of%20associated%20charging%20infrastructure.</t>
  </si>
  <si>
    <t xml:space="preserve">Electric School Bus Purchase Authorization </t>
  </si>
  <si>
    <t>School districts may establish contracts for vehicles and other transportation services as an alternative to maintaining and operating a transportation program.</t>
  </si>
  <si>
    <t>https://azleg.gov/ars/28/03053.htm</t>
  </si>
  <si>
    <t>https://www.azleg.gov/viewdocument/?docName=https://www.azleg.gov/ars/15/00923.htm</t>
  </si>
  <si>
    <t>https://afdc.energy.gov/laws/13020</t>
  </si>
  <si>
    <t>Electric School Bus Program</t>
  </si>
  <si>
    <t>The New Jersey Department of Environmental Protection (DEP) must implement an Electric School Bus program to determine the reliability and cost effectiveness of replacing diesel-powered school buses with electric school buses. Over a three-year period, DEP must select 18 school districts and school bus contractors that operate in the northern, central, and southern regions of New Jersey to participate.</t>
  </si>
  <si>
    <t>https://www.njleg.state.nj.us/</t>
  </si>
  <si>
    <t>https://pub.njleg.state.nj.us/Bills/2022/A1500/1282_E1.PDF</t>
  </si>
  <si>
    <t>https://www.njleg.state.nj.us/bill-search/2022/A1282</t>
  </si>
  <si>
    <t>https://afdc.energy.gov/laws/13022</t>
  </si>
  <si>
    <t>Electric Vehicle (EV) Charging Station Rebate - Firelands Electric Cooperative (FEC)</t>
  </si>
  <si>
    <t>- Applicant must be a member of the cooperative.
- Unit must be new and certified by Underwriters Laboratories, Inc. (U.L. Listed) and Edison Testing Laboratories (ETL Listed).
- Equipment must be installed in accordance with manufacturer’s specifications and meet all federal, state, and local laws and building codes.
- Charging unit must be wall or pedestal mounted, and can be installed on an existing building or on new construction.
- EV Level 2 charger installed must be new. Chargers that are portable, resold, rebuilt, used, or received from warranty insurance claims are not eligible for this rebate.</t>
  </si>
  <si>
    <t>https://www.firelandsec.com/electric-vehicle-charger-rebates</t>
  </si>
  <si>
    <t>Plug-in Electric Vehicle (PEV) Rebate Oklahoma Electric Cooperative (OEC)</t>
  </si>
  <si>
    <t>Contact company for availability of funds</t>
  </si>
  <si>
    <t>https://okcoop.org/energy-efficiency-rebates/</t>
  </si>
  <si>
    <t>Electric Vehicle (EV) Charging Station Rental Program Duke Energy</t>
  </si>
  <si>
    <t>https://www.duke-energy.com/home/products/ev-complete/charger-solution</t>
  </si>
  <si>
    <t>Electric Vehicle (EV) Charging Station Grants</t>
  </si>
  <si>
    <t>Funding can change year to year. The past round included a total of $4 million: Up to $4 million will be available for grants. $3 million will be made available for projects to fund municipal and state government EVSE infrastructure. $1.2 million is set-aside for EVSE deployment at state government sites to advance the sustainability goals of Executive Order 1. $1.8 million is set-aside for additional state or municipal government sites. $1 million dollars will be dedicated to support non-government public EVSE.</t>
  </si>
  <si>
    <t>Electrification Technology Grants (Michigan Mobility Funding Platform)</t>
  </si>
  <si>
    <t>The amount of funds and matching funds needed are negotiable. Projects with higher matching funds will be "viewed favorably"</t>
  </si>
  <si>
    <t>https://www.michiganbusiness.org/mobility-funding/</t>
  </si>
  <si>
    <t>Commercial Electric Vehicle (EV) and Fuel Cell Electric Vehicle (FCEV) Tax Credit - 45W</t>
  </si>
  <si>
    <t>The tax credit amount is equal to the lesser of the following amounts: 15% of the vehicle purchase price for plug-in hybrid electric vehicles. 30% of the vehicle purchase price for EVs and FCEVs. The incremental cost of the vehicle compared to an equivalent internal combustion engine vehicle</t>
  </si>
  <si>
    <t>https://www.congress.gov/public-laws/117th-congress</t>
  </si>
  <si>
    <t>https://www.congress.gov/117/plaws/publ169/PLAW-117publ169.pdf</t>
  </si>
  <si>
    <t>Alternative Fuels Data Center: Commercial Electric Vehicle (EV) and Fuel Cell Electric Vehicle (FCEV) Tax Credit (energy.gov)</t>
  </si>
  <si>
    <t>Electric Vehicle (EV) Charging Station Rebate - Great River Energy</t>
  </si>
  <si>
    <t>Great River Energy provides rebates for the purchase or lease of Level 2 EV chargers. Rebates are available for public, workplace, multifamily, and fleet charging stations. Leased chargers must have a minimum lease term of 5 years.</t>
  </si>
  <si>
    <t>https://econdev.greatriverenergy.com/assistance-programs/p/item/2407/electric-vehicle-charging</t>
  </si>
  <si>
    <t>Plug-In Electric Vehicle (PEV) Charging Rate Incentives - Hawaiian Electric Company</t>
  </si>
  <si>
    <t>The TOU rates are available to customers on Oahu, Molokai, Maui, and Hawaii Island. Limit of 20 participants. TOU metering charge = $5 per month (additional charges during peak and midday hours)</t>
  </si>
  <si>
    <t>https://www.hawaiianelectric.com/products-and-services/electric-vehicles/electric-vehicle-rates-and-enrollment/electric-bus-facility</t>
  </si>
  <si>
    <t>Heavy-Duty Zero Emission Vehicle (ZEV) and Infrastructure Grants</t>
  </si>
  <si>
    <t>No details on application process yet. Awards amount may vary. 
Eligible project costs include:The incremental cost of a Class 6 or 7 electric vehicle;
-   Capital, installation, operation, and maintenance costs of ZEV
    charging or refueling infrastructure;
-   Workforce development and training programs to support the
    maintenance, charging, fueling, and operation of ZEVs; and,
-   Planning and technical activities that support the adoption and
    deployment of ZEVs.</t>
  </si>
  <si>
    <t>https://www.epa.gov/inflation-reduction-act/clean-heavy-duty-vehicle-program</t>
  </si>
  <si>
    <t>https://afdc.energy.gov/laws/13063</t>
  </si>
  <si>
    <t>Plug-In Electric Vehicle (PEV) Time-Of-Use (TOU) Rates - Applied Energy Services (AES) Indiana</t>
  </si>
  <si>
    <t>https://www.aesindiana.com/ev-rates</t>
  </si>
  <si>
    <t>https://afdc.energy.gov/laws/9272</t>
  </si>
  <si>
    <t>Electric Vehicle (EV) Charging Station Electrical Infrastructure Application  - National Grid</t>
  </si>
  <si>
    <t>https://www.nationalgridus.com/MA-Business/Energy-Saving-Programs/Electric-Vehicle-Charging-Station-Program</t>
  </si>
  <si>
    <t>https://www.nationalgridus.com/media/pdfs/resi-ways-to-save/cm7175-ev-prescriptive_ma_fillable.pdf</t>
  </si>
  <si>
    <t>https://www.pacificpower.net/savings-energy-choices/electric-vehicles/charging-station-grants.html</t>
  </si>
  <si>
    <t>Take Charge AZ Pilot for Fleet Charging</t>
  </si>
  <si>
    <t>https://www.aps.com/en/About/Sustainability-and-Innovation/Technology-and-Innovation/Electric-vehicles/Take-Charge-AZ</t>
  </si>
  <si>
    <t>Rates, Schedules and Adjustors (aps.com)</t>
  </si>
  <si>
    <t>https://www.aps.com/-/media/APS/APSCOM-PDFs/About/Sustainability-and-Innovation/Technology-and-Innovation/Electric-vehicles/TakeChargeAZ_FleetChargingFINAL.ashx?la=en</t>
  </si>
  <si>
    <t>Alternative Fuel Vehicle (AFV) Grants</t>
  </si>
  <si>
    <t>Electric Vehicle Charging Station Program</t>
  </si>
  <si>
    <t xml:space="preserve">As of September 1st, 2022, participation in our recent electric vehicle programs has closed. </t>
  </si>
  <si>
    <t>https://www.rienergy.com/RI-Business/Energy-Saving-Programs/Electric-Vehicle-Charging-Station-Program#/find/nearest?fuel=ELEC&amp;location=Rhode%20Island</t>
  </si>
  <si>
    <t>Electric Vehicle Charging Station Electrical Infrastructure Application (rienergy.com)</t>
  </si>
  <si>
    <t>http://www.energy.ri.gov/electrifyri.php</t>
  </si>
  <si>
    <t>Electric Mobility Grants</t>
  </si>
  <si>
    <t>OR_EV_Grant_Matching_Support_Application.pdf (pacificpower.net)</t>
  </si>
  <si>
    <t>Electric Vehicle Supply Equipment (EVSE) Incentives - Brickell Energy</t>
  </si>
  <si>
    <t>http://brickellenergy.com/afloat-program/</t>
  </si>
  <si>
    <t>Alternative Fuels Data Center: Electric Vehicle (EV) Charging Station Incentives - Brickell Energy</t>
  </si>
  <si>
    <t>Non-Residential Electric Vehicle Supply Equipment (EVSE) Program - ConEdison</t>
  </si>
  <si>
    <t>Must sign in to see eligibility requirements</t>
  </si>
  <si>
    <t>https://www.coned.com/en/our-energy-future/technology-innovation/electric-vehicles/power-ready-program</t>
  </si>
  <si>
    <t>Public Electric Vehicle (EV) Charging Station Incentive - Potomac Edison</t>
  </si>
  <si>
    <t xml:space="preserve">Potomac Edison is installing 59 ChargePoint *public* charging stations. Other rebate available for residential and multi-dwelling buildings. </t>
  </si>
  <si>
    <t>https://www.firstenergycorp.com/help/electric-vehicles/maryland-ev/maryland-ev/ev-public-charging-stations.html</t>
  </si>
  <si>
    <t>Title (firstenergycorp.com)</t>
  </si>
  <si>
    <t>Frequently Asked Questions (firstenergycorp.com)</t>
  </si>
  <si>
    <t>All-Electric Vehicle (EV) and Electric Vehicle Supply Equipment (EVSE) Rebate  NPPD</t>
  </si>
  <si>
    <t>90% rebate forCommercial Charger Incentive. Other incentives include $4,000 for electric vehicle, $1,000 for commercial conduit</t>
  </si>
  <si>
    <t>https://nppd.energywisenebraskagoev.com/</t>
  </si>
  <si>
    <t>ElectricVehicleBrochure.pdf (energywisenebraskagoev.com)</t>
  </si>
  <si>
    <t>Non-Residential Electric Vehicle Supply Equipment (EVSE) Program - Central Hudson</t>
  </si>
  <si>
    <t>https://ch-evmakeready.programprocessing.com/programapplication/?ft=75BC95B0538211EC9C507DABAF603ADC</t>
  </si>
  <si>
    <t>https://www.cenhud.com/my-energy/electric-vehicles/EV-make-ready-program/</t>
  </si>
  <si>
    <t>National Grid - EV Make Ready Infrastructure Program - (light duty fleet and public charging)</t>
  </si>
  <si>
    <t>https://www.nationalgridus.com/Upstate-NY-Business/Energy-Saving-Programs/Electric-Vehicle-Charging-Station-Program#ev</t>
  </si>
  <si>
    <t>ELECTRIC VEHICLE CHARGING STATION MAKE-READY PROGRAM (nationalgridus.com)</t>
  </si>
  <si>
    <t>Alternative Fuels Data Center: Non-Residential Electric Vehicle (EV) Charging Station Program - National Grid (energy.gov)</t>
  </si>
  <si>
    <t>NYSEG Medium and Heavy Duty Vehicle EV Make-Ready Pilot</t>
  </si>
  <si>
    <t>Qualifying participants must also be seeking and receiving support through the New York Truck Voucher Incentive Program (run by NYSERDA) or the New York City Clean Trucks Program (administered by NYC Department of Transportation. If you are a Medium or Heavy Duty Fleet Operator interested in EV Make-Ready Incentives, please complete the Fleet Assessment Service Application listed in the Fleet Assessment Services section of the linked website.</t>
  </si>
  <si>
    <t>https://jointutilitiesofny.org/ev/make-ready/mhd-pilot-program</t>
  </si>
  <si>
    <t>EV Fleet Assessment Service - NYSEG</t>
  </si>
  <si>
    <t>Non-Residential Electric Vehicle Supply Equipment (EVSE) Program - NYSEG</t>
  </si>
  <si>
    <t>https://www.nyseg.com/smartenergy/electricvehicles/dc-fc-incentive-program</t>
  </si>
  <si>
    <t>South Carolina Diesel Emissions Reduction Act Grants</t>
  </si>
  <si>
    <t>Most recent round closed Nov. 2022</t>
  </si>
  <si>
    <t>Homepage - SC DERA Grants</t>
  </si>
  <si>
    <t>RFP SC DERA Grant Program</t>
  </si>
  <si>
    <t>Pennsylvania State Clean Diesel Grant Program</t>
  </si>
  <si>
    <t>Most recent round closed Oct. 2023. Future funding rounds are expected.</t>
  </si>
  <si>
    <t>Pennsylvania State Clean Diesel Grant Program Guidelines and Application</t>
  </si>
  <si>
    <t>AFDC Profile: PA Diesel Emission Reduction Grants</t>
  </si>
  <si>
    <t>Medium- and Heavy-Duty (MHD) Zero Emission Vehicle (ZEV) Grant</t>
  </si>
  <si>
    <t>https://storymaps.arcgis.com/stories/6f5db16b8399488a8ef2567e1affa1e2</t>
  </si>
  <si>
    <t>MHDZEV_ProgramGuidelines.pdf (state.pa.us)</t>
  </si>
  <si>
    <t>Beneficiary Mitigation Plan (state.pa.us)</t>
  </si>
  <si>
    <t>Alternative Fuels Data Center: Medium- and Heavy-Duty (MHD) Zero Emission Vehicle (ZEV) Grant (energy.gov)</t>
  </si>
  <si>
    <t>Connecticut Diesel Emissions Reduction Act Grants</t>
  </si>
  <si>
    <t>Most recent round closed Dec. 2023</t>
  </si>
  <si>
    <t>Homepage - CT DERA Grants</t>
  </si>
  <si>
    <t>2023 Guidance CT DERA Grants</t>
  </si>
  <si>
    <t>AFDC Profile: CT DERA Grants</t>
  </si>
  <si>
    <t>Non-Residential Electric Vehicle Supply Equipment (EVSE) Program - Orange &amp; Rockland Utilities (O&amp;R)</t>
  </si>
  <si>
    <t>https://www.oru.com/en/our-energy-future/technology-innovation/electric-vehicles/new-york/commercial-ev-drivers/power-ready-program</t>
  </si>
  <si>
    <t>Zero Emission Transportation System Support</t>
  </si>
  <si>
    <t>The law stipulates that any private, nonprofit mutual benefit corporations providing services to zero emission transportation systems or facilities, may enter into a joint powers agreement for the purpose of facilitating development , construction, and operation of a zero emission transportation system or facility.</t>
  </si>
  <si>
    <t>https://afdc.energy.gov/laws/13151</t>
  </si>
  <si>
    <t>Non-Residential Electric Vehicle Supply Equipment (EVSE) Program - Rochester Gas and Electric (RG&amp;E)</t>
  </si>
  <si>
    <t>https://www.rge.com/smartenergy/electricvehicles/ev-charger-make-ready-program</t>
  </si>
  <si>
    <t>Microsoft Word - Joint Utilities EV Make-Ready Program Participant Guide CORRECTED FINAL.docx (rge.com)</t>
  </si>
  <si>
    <t>Medium- and Heavy-Duty (MHD) Fleet Electric Vehicle (EV) Charging Station Program - ConEdison</t>
  </si>
  <si>
    <t>- Must receive, or plan to receive, service from Con Edison
- Install DCFC chargers at your site
- Provide charging for vehicles over 10,000 lbs. gross vehicle weight
- Be able to cover the utility-side upgrade costs not covered by the incentive</t>
  </si>
  <si>
    <t>https://www.coned.com/en/our-energy-future/electric-vehicles/medium-heavy-duty-ev-charging-infrastructure-program</t>
  </si>
  <si>
    <t>Electric School Bus Incentive - NV Energy</t>
  </si>
  <si>
    <t>https://www.nvenergy.com/cleanenergy/electric-vehicles/school-buses</t>
  </si>
  <si>
    <t>https://www.nvenergy.com/publish/content/dam/nvenergy/brochures_arch/cleanenergy/handbooks/SchoolBus-Handbook.pdf</t>
  </si>
  <si>
    <t>Non-Residential Electric Vehicle (EV) Time-Of-Use (TOU) Rate - Black Hills Energy</t>
  </si>
  <si>
    <t xml:space="preserve">CO </t>
  </si>
  <si>
    <t>Customers recieving a Ready EV Charing rebate (see below) will be enrolled in this program.</t>
  </si>
  <si>
    <t>https://www.blackhillsenergy.com/efficiency-and-savings/welcome-ready-ev/welcome-colorado-ready-ev/commercial-time-day-rates</t>
  </si>
  <si>
    <t>2022_time_of_day_rates_fact_sheet.pdf (blackhillsenergy.com)</t>
  </si>
  <si>
    <t>Plug-in Electric Vehicle Time-of-Use Rate - DTE Energy</t>
  </si>
  <si>
    <t>Must contact utility company to enroll</t>
  </si>
  <si>
    <t>https://www.dteenergy.com/us/en/residential/service-request/pev/pev-res-rate-plans.html</t>
  </si>
  <si>
    <t>https://afdc.energy.gov/fuels/laws/ELEC?state=MI</t>
  </si>
  <si>
    <t>Business Electric Vehicle Time-of-Use</t>
  </si>
  <si>
    <t xml:space="preserve">Seasonal TOU rate; contact company for further information. </t>
  </si>
  <si>
    <t>https://www.alabamapower.com/business/pricing-and-rates/about-our-pricing.html</t>
  </si>
  <si>
    <t>https://www.alabamapower.com/content/dam/alabama-power/pdfs-docs/Rates/BEVT.pdf</t>
  </si>
  <si>
    <t>Commercial Alternative Fuel Vehicle (AFV) and Fueling Infrastructure Tax Credit</t>
  </si>
  <si>
    <t>Credit for 25 vehicles</t>
  </si>
  <si>
    <t>https://afdc.energy.gov/laws/11642#:~:text=Businesses%20are%20eligible%20to%20receive%20tax%20credits%20for,natural%20gas%2C%20propane%2C%20hydrogen%2C%20dimethyl%20ether%2C%20and%20electricity.</t>
  </si>
  <si>
    <t>https://app.leg.wa.gov/RCW/default.aspx?cite=82.16.0496</t>
  </si>
  <si>
    <t>https://app.leg.wa.gov/RCW/default.aspx?cite=82.04.4496</t>
  </si>
  <si>
    <t>New Hampshire Clean Diesel Grant Program</t>
  </si>
  <si>
    <t>Most recent round closed Sept. 2023</t>
  </si>
  <si>
    <t>Homepage - NH Clean Diesel Grant Program</t>
  </si>
  <si>
    <t>RFP NH Clean Diesel Grant Program</t>
  </si>
  <si>
    <t>Diesel Bus and Vehicle Program - School Bus Program</t>
  </si>
  <si>
    <t>Last round closed Oct 17, 2022. The funding is split between 54.4 million for Diesel Bus and Vehicle Program and $27.2 million for School Bus Program.
Grant payments will be disbursed as reimbursements after the work is completed, verified and approved.
Vehicles and equipment that qualify for replacement or repower include:
-   Class 4-8 school buses, shuttle buses, and transit buses;
-   Class 4-8 local freight trucks, ferries, forklifts, and freight
    switchers; and
-   Class 8 local freight trucks and port drayage trucks.</t>
  </si>
  <si>
    <t>https://www.deq.nc.gov/about/divisions/air-quality/motor-vehicles-and-air-quality/volkswagen-settlement/phase-2-volkswagen-settlement/diesel-bus-and-vehicle-program/school-bus-program</t>
  </si>
  <si>
    <t>https://www.deq.nc.gov/air-quality/mobile/volkswagen/phase-2/nc-phase-2-school-bus-program-rfp/download?attachment</t>
  </si>
  <si>
    <t>https://afdc.energy.gov/laws/12255</t>
  </si>
  <si>
    <t>Zero-Emission Vehicle Infrastructure Programs</t>
  </si>
  <si>
    <t>North Carolina’s Phase 2 beneficiary mitigation plan is the final phase of funding combining the previously proposed phases 2 and 3 into one final phase. This plan addresses Phase 2 (2022 - 2024) only.</t>
  </si>
  <si>
    <t>https://www.deq.nc.gov/about/divisions/air-quality/motor-vehicles-and-air-quality/volkswagen-settlement/phase-2-volkswagen-settlement</t>
  </si>
  <si>
    <t>DC Fast Charging: https://www.deq.nc.gov/about/divisions/air-quality/motor-vehicles-and-air-quality/volkswagen-settlement/phase-2-volkswagen-settlement/dc-fast-charging-infrastructure-program
Level 2: https://www.deq.nc.gov/about/divisions/air-quality/motor-vehicles-and-air-quality/volkswagen-settlement/phase-2-volkswagen-settlement/level-2-infrastructure-program</t>
  </si>
  <si>
    <t>Plug-in Electric Vehicle Time-of-Use Rate - Indiana Michigan Power</t>
  </si>
  <si>
    <t>https://www.indianamichiganpower.com/company/about/rates/in</t>
  </si>
  <si>
    <t>Electric Vehicle (EV) Charging Station Rebate - Alameda County</t>
  </si>
  <si>
    <t>https://calevip.org/incentive-project/alameda-county?mkt_tok=MTU3LUlMSC0wMjkAAAF_61PS_TOIjTxASmfuHDGgp3FtBW_ByUHiSiy4yhroqcKVL9T0tGaLxJdJ54SQaybZHuDFC9TkxY4_IvBMF-qKqh2x8c1EoCeq_FSrCC8JCQ</t>
  </si>
  <si>
    <t>https://calevip.org/frequently-asked-questions</t>
  </si>
  <si>
    <t>https://ebce.org/news-and-events/east-bay-community-energy-offers-incentives-for-installing-public-ev-charging-stations/</t>
  </si>
  <si>
    <t>Electric Vehicle (EV) Charging Station Rebate - South Central Coast</t>
  </si>
  <si>
    <t>https://calevip.org/incentive-project/south-central-coast</t>
  </si>
  <si>
    <t>Workplace Electric Vehicle (EV) Time-Of-Use (TOU) Rate - Duquesne Light Company (DLC)</t>
  </si>
  <si>
    <t>Two levels of off-preak pricing</t>
  </si>
  <si>
    <t>https://duquesnelight.com/energy-money-savings/electric-vehicles/business-ev-rate</t>
  </si>
  <si>
    <t>Alternative Fuels Data Center: Workplace Electric Vehicle (EV) Time-Of-Use (TOU) Rate – Duquesne Light Company (DLC) (energy.gov)</t>
  </si>
  <si>
    <t>Electric Vehicle (EV) Charging Station Certification and Training Requirements</t>
  </si>
  <si>
    <t>https://afdc.energy.gov/laws/12726#:~:text=All%20EV%20charging%20stations%20funded%20or%20authorized%20by,an%20Electric%20Vehicle%20Infrastructure%20Training%20Program%20%28EVITP%29%20certification.</t>
  </si>
  <si>
    <t>Carbon Reduction Program (CRP)</t>
  </si>
  <si>
    <t xml:space="preserve">As under the FAST Act, the BIL directs FHWA to apportion funding as a lump sum for each State then divide that total among apportioned programs.
Each State's CRP apportionment is calculated based on a percentage specified in law. </t>
  </si>
  <si>
    <t>https://www.fhwa.dot.gov/bipartisan-infrastructure-law/crp_fact_sheet.cfm</t>
  </si>
  <si>
    <t>Alternative Fuels Data Center: Carbon Reduction Program (CRP) (energy.gov)</t>
  </si>
  <si>
    <t>Electric Vehicle (EV) Time-Of-Use (TOU) Rates - El Paso Electric (EPE)</t>
  </si>
  <si>
    <t>https://www.epelectric.com/renewables-tech/electric-vehicles/ev-rates</t>
  </si>
  <si>
    <t>NM Rate No. 42 Expermental Electric Vehicle Charging Rate (EEVC).pdf (epelectric.com)</t>
  </si>
  <si>
    <t>Alternative Fuels Data Center: Electric Vehicle (EV) Time-Of-Use (TOU) Rates – El Paso Electric (EPE) (energy.gov)</t>
  </si>
  <si>
    <t xml:space="preserve">Electric Vehicle (EV) Time-Of-Use (TOU) Credit - Xcel Energy </t>
  </si>
  <si>
    <t>There's a monthly service availability charge that is billed to a customer on the TOU rate.</t>
  </si>
  <si>
    <t>https://nm.my.xcelenergy.com/s/business/rate-plans/time-of-use</t>
  </si>
  <si>
    <t>NM-Time-of-use-rate-FAQ.pdf (xcelenergy.com)</t>
  </si>
  <si>
    <t xml:space="preserve">Electric Vehicle (EV) Time-Of-Use (TOU) Rate - Pacific Power </t>
  </si>
  <si>
    <t>https://www.pacificpower.net/savings-energy-choices/time-of-use.html</t>
  </si>
  <si>
    <t>Alternative Fuels Data Center: Electric Vehicle (EV) Time-Of-Use (TOU) Rate – Pacific Power (energy.gov)</t>
  </si>
  <si>
    <t>Electric Vehicle (EV) Time-Of-Use (TOU) Rate - Arizona Public Service Company (APS)</t>
  </si>
  <si>
    <t>Rates vary</t>
  </si>
  <si>
    <t>https://www.aps.com/en/Utility/Regulatory-and-Legal/Rates-Schedules-and-Adjustors#Residential</t>
  </si>
  <si>
    <t>sd1_SchoolDiscountRider.pdf</t>
  </si>
  <si>
    <t xml:space="preserve">EVs for Good Initiative - Electric Vehicle (EV) and EV Charging Station Grant Program </t>
  </si>
  <si>
    <t xml:space="preserve">Funding for mission-based nonprofit organizations only. Covers 20% of cost of new or used electric van or bus (max $10,000), or $500 towards L2 or higher EV charger. </t>
  </si>
  <si>
    <t>https://www.renewwisconsin.org/evs-for-good/</t>
  </si>
  <si>
    <t>eMobility programs</t>
  </si>
  <si>
    <t>$10,000 for a new or used electric van or bus that can transport eight or more persons;</t>
  </si>
  <si>
    <t>https://dep.nj.gov/drivegreen/emobility/</t>
  </si>
  <si>
    <t>https://dep.nj.gov/wp-content/uploads/drivegreen/pdf/emobility-project-proposal.pdf</t>
  </si>
  <si>
    <t>Alternative Fuels Data Center: Electric Vehicle (EV) and EV Charging Station Grant Program (energy.gov)</t>
  </si>
  <si>
    <t>Clean Fleet Vehicle &amp; Technology Grant Program</t>
  </si>
  <si>
    <t xml:space="preserve">The Clean Fleet Vehicle and Technology Grant Program application process will reopen March 4, 2024. 
</t>
  </si>
  <si>
    <t>https://cdphe.colorado.gov/clean-fleet-vehicle-technology-grant-program</t>
  </si>
  <si>
    <t>CFVT Program Guide_2023_03_30.pdf</t>
  </si>
  <si>
    <t>https://afdc.energy.gov/laws/13158</t>
  </si>
  <si>
    <t>Energy Class Prize</t>
  </si>
  <si>
    <t>Deadline May 2024</t>
  </si>
  <si>
    <t>https://www.herox.com/energy-class/timeline</t>
  </si>
  <si>
    <t>Renew America’s Schools -Informational FOA Webinar (energy.gov)</t>
  </si>
  <si>
    <t>Grants for Energy Improvements at Public School Facilities | Department of Energy</t>
  </si>
  <si>
    <t>Renew America's Schools</t>
  </si>
  <si>
    <t>https://eere-exchange.energy.gov/Default.aspx#FoaId06985843-f32c-494e-880a-cb5db6d787a4</t>
  </si>
  <si>
    <t>Transportation Moderinization Grant</t>
  </si>
  <si>
    <t>Closed but may open again at a later time.</t>
  </si>
  <si>
    <t>https://aforarizona.org/expansion-innovation-fund</t>
  </si>
  <si>
    <t>AZ Transportation Modernization Grants Snapshot (aforarizona.org)</t>
  </si>
  <si>
    <t>Targeted Airshed Grant</t>
  </si>
  <si>
    <t>Applications closed Dec. 2022</t>
  </si>
  <si>
    <t>https://www.epa.gov/air-quality-implementation-plans/targeted-airshed-grants-program</t>
  </si>
  <si>
    <t>2022 Targeted Airshed Grant Program - Closed Announcement FY 22 | US EPA</t>
  </si>
  <si>
    <t>Community Air Grants</t>
  </si>
  <si>
    <t>Closed - Deadline April 24, 2023</t>
  </si>
  <si>
    <t>https://ww2.arb.ca.gov/our-work/programs/community-air-protection-program/community-air-grants/applicants/2022-community</t>
  </si>
  <si>
    <t>FINALCAG RFA 2022 Extended 031723.pdf</t>
  </si>
  <si>
    <t>Zero Emissions Bus Program</t>
  </si>
  <si>
    <t>Zero Emission School Bus Program is currently on hold until further notice. Please check back for updates.</t>
  </si>
  <si>
    <t>https://www.mbard.org/zero-emission-school-bus-program</t>
  </si>
  <si>
    <t>Clean Mobility Options</t>
  </si>
  <si>
    <t>https://cleanmobilityoptions.org/na-application-process/</t>
  </si>
  <si>
    <t>CMO-Implementation-Manual-Updated-6-27-22-FINAL.pdf (cleanmobilityoptions.org)</t>
  </si>
  <si>
    <t>Carl Moyer Program</t>
  </si>
  <si>
    <t>Most recent round closed May 2023</t>
  </si>
  <si>
    <t>Homepage - Carl Moyer Program</t>
  </si>
  <si>
    <t>Adopt Resolution Recognizing Funds for ...ments for Carl Moyer and SOON Programs (aqmd.gov)</t>
  </si>
  <si>
    <t>Zero-Emission Transit, School and Shuttle Bus Project</t>
  </si>
  <si>
    <t xml:space="preserve">School bus program closed </t>
  </si>
  <si>
    <t>https://ww2.valleyair.org/grants/vw-mitigation-trust/</t>
  </si>
  <si>
    <t>guidelines.pdf (valleyair.org)</t>
  </si>
  <si>
    <t>Golden State Priority Project</t>
  </si>
  <si>
    <t>Last round closed March 2023</t>
  </si>
  <si>
    <t>https://calevip.org/incentive-project/golden-state-priority-project</t>
  </si>
  <si>
    <t>Energy Improvements in Rural or Remote Areas Program</t>
  </si>
  <si>
    <t>https://www.energy.gov/oced/energy-improvements-rural-or-remote-areas-0#:~:text=The%20Energy%20Improvements%20in%20Rural,and%20environmental%20protection%20from%20adverse</t>
  </si>
  <si>
    <t>OCED eXCHANGE: Funding Opportunity Exchange (energy.gov)</t>
  </si>
  <si>
    <t>Beneficial Electrification Rebate Program</t>
  </si>
  <si>
    <t xml:space="preserve">No information of the program on the website </t>
  </si>
  <si>
    <t>https://www.comed.com/SmartEnergy/InnovationTechnology/Pages/ElectricVehicles.aspx</t>
  </si>
  <si>
    <t>Utah Clean Diesel Program</t>
  </si>
  <si>
    <t>Reimbursement up to 45% for all-electric, including charging equipment and installation costs</t>
  </si>
  <si>
    <t>https://deq.utah.gov/air-quality/incentive-programs-aq/utah-clean-fleet-program#vehicle</t>
  </si>
  <si>
    <t>https://documents.deq.utah.gov/air-quality/planning/air-quality-policy/DAQ-2021-004942.pdf</t>
  </si>
  <si>
    <t>Tribal Energy Loan Guarantee Program</t>
  </si>
  <si>
    <t>https://www.energy.gov/lpo/tribal-energy-loan-guarantee-program#:~:text=The%20Tribal%20Energy%20Loan%20Guarantee%20Program%20%28TELGP%29%20is,to%20tribes%20through%20energy%20development%20projects%20and%20activities.</t>
  </si>
  <si>
    <t>Texas All Electric Grant Program</t>
  </si>
  <si>
    <t>Pre-selected priority areas will receive 51% of funding. No details on selection of priority areas</t>
  </si>
  <si>
    <t>All-Electric - Texas Commission on Environmental Quality - www.tceq.texas.gov</t>
  </si>
  <si>
    <t>FY23 TxVEMP RFGA (texas.gov)</t>
  </si>
  <si>
    <t>EV Charging Rebate - Fleet Electrification</t>
  </si>
  <si>
    <t>Rebate is available for up 2 DC charger or 10 L2 charging ports</t>
  </si>
  <si>
    <t>Fleet Electrification - Evergy</t>
  </si>
  <si>
    <t>Electric Vehicle (EV) Charging Station Rebate and Time-Of-Use (TOU) Rate – Evergy</t>
  </si>
  <si>
    <t>per kwh</t>
  </si>
  <si>
    <t>https://www.evergy.com/manage-account/rate-information-link/plan-options/business-ev-plan</t>
  </si>
  <si>
    <t>https://afdc.energy.gov/laws/12967</t>
  </si>
  <si>
    <t>National Grid - Medium and Heavy Duty Vehicle EV Make-Ready Pilot</t>
  </si>
  <si>
    <t>Planning, CMIS, and STEP</t>
  </si>
  <si>
    <t>FY 22-23 Concept Phase Deadline is Sept 8th, those invited to apply have deadline of Nov 3rd, 2023. Closed but another round may open for FY23-24.</t>
  </si>
  <si>
    <t>https://ww2.arb.ca.gov/planning-cmis-step-fy-22-23</t>
  </si>
  <si>
    <t>Beginning January 1, 2035, school districts may only purchase or lease zero emission school buses. Exemptions may apply if zero emission school bus use is not feasible due to terrain or route constraints.</t>
  </si>
  <si>
    <t>Alternative Fuels Data Center: Zero Emission School Bus Acquisition Requirements (energy.gov)</t>
  </si>
  <si>
    <t>Commercial Electric Vehicle (EV) Charging Station Rebate - Dominion Energy</t>
  </si>
  <si>
    <t>Level 2 Charging Program | Virginia | Dominion Energy</t>
  </si>
  <si>
    <t>Alternative Fuels Data Center: Commercial Electric Vehicle (EV) Charging Station Rebate – Dominion Energy</t>
  </si>
  <si>
    <t xml:space="preserve">Electric Vehicle (EV) Charging Program Development Authorization </t>
  </si>
  <si>
    <t>The Public Utilities Commission and the New Hampshire Department of
Energy may establish requirements, standards, and rate mechanisms for
net metering, advanced metering, time-based electricity rates,demand
response practices, and EV charging programs. Additional requirements
apply.</t>
  </si>
  <si>
    <t>https://afdc.energy.gov/laws/13350</t>
  </si>
  <si>
    <t>Commercial Electric Vehicle (EV) Charging Station Incentive - Florida Power &amp; Light (FPL)</t>
  </si>
  <si>
    <t>Utility EVSE on Commercial Property</t>
  </si>
  <si>
    <t>https://www.fpl.com/electric-vehicles/evolution/business-solutions/tariffs.html#form</t>
  </si>
  <si>
    <t>https://afdc.energy.gov/laws/13288</t>
  </si>
  <si>
    <t>Electric School Bus Acquisition Requirement</t>
  </si>
  <si>
    <t>Beginning July 1, 2025, the Delaware Department of Education (DOE) must purchase an increasing share of electric school buses with annual school bus acquisitions.</t>
  </si>
  <si>
    <t>https://afdc.energy.gov/laws/13322</t>
  </si>
  <si>
    <t xml:space="preserve">Fleet Electric Vehicle (EV) Charging Station Incentive - Florida Power &amp; Light (FPL) </t>
  </si>
  <si>
    <t>FPL | FPL EVolution | Business Solutions | EV Tariffs</t>
  </si>
  <si>
    <t>https://afdc.energy.gov/laws/13289</t>
  </si>
  <si>
    <t>Electric Vehicle (EV) Charging Station Energy Fee Exemption</t>
  </si>
  <si>
    <t>Exemption from charge. A commercial electric customer that installs or modifies electrical wiring or outlets for EV charging is exempt from energy optimization charges.</t>
  </si>
  <si>
    <t>Michigan Legislature - Senate Bill 0303 (2023)</t>
  </si>
  <si>
    <t>https://afdc.energy.gov/laws/13358</t>
  </si>
  <si>
    <t>Electric School Bus and Infrastructure Grants</t>
  </si>
  <si>
    <t xml:space="preserve">75% of funding regular, 95% for priority </t>
  </si>
  <si>
    <t>https://mn.gov/commerce/energy/consumer/energy-programs/electric-school-bus-grants.jsp</t>
  </si>
  <si>
    <t>H2310-4 (mn.gov)</t>
  </si>
  <si>
    <t>https://afdc.energy.gov/laws/13286</t>
  </si>
  <si>
    <t xml:space="preserve">Zero Emission Medium- and Heavy-Duty Vehicle Incentive Authorization </t>
  </si>
  <si>
    <t>The Nevada Division of Environmental Protection (NDEP) must administer the Clean Trucks and Buses Incentive Program (Program) to provide incentives for the purchase of zero emission medium- and heavy-duty trucks and buses. Eligible entities must own or operate diesel- or gasoline-powered medium- and heavy-duty vehicles or fleets and include local governments, state agency fleets, school districts, nonprofit organizations, commercial fleets, and independent truck operators. Different funding levels per class of vehicle</t>
  </si>
  <si>
    <t>AB184 Text (state.nv.us)</t>
  </si>
  <si>
    <t>https://afdc.energy.gov/laws/13314</t>
  </si>
  <si>
    <t>Electric Vehicle (EV) Rebate</t>
  </si>
  <si>
    <t>Rebate for Evs under $55,000</t>
  </si>
  <si>
    <t>Electric Vehicle Rebates / Minnesota Department of Commerce - Energy (mn.gov)</t>
  </si>
  <si>
    <t>Alternative Fuel School Bus Grants</t>
  </si>
  <si>
    <t>Apply for Funding | Environmental Protection Division (georgia.gov)</t>
  </si>
  <si>
    <t>https://afdc.energy.gov/laws/13247</t>
  </si>
  <si>
    <t>Utility Electric Vehicle (EV) Charging Station Deployment Authorization and Requirements</t>
  </si>
  <si>
    <t>Allows IOUs to install L2 chargers. Investor-owned utilities (IOUs) participating in the Maryland Public Service Commission (PSC) EV Pilot Program may install public Level 2 EV charging stations on local, municipal, or state government property.</t>
  </si>
  <si>
    <t>Funding for EV Charging (maryland.gov)</t>
  </si>
  <si>
    <t>https://afdc.energy.gov/laws/13316</t>
  </si>
  <si>
    <t>Electric Vehicle (EV) Infrastructure Grant Agreement Authority</t>
  </si>
  <si>
    <t>ND DOT plans for NEVI: The North Dakota Department of Transportation (NDDOT) may accept federal or non-state funds to administer reimbursable EV charging grant programs. NDDOT may establish criteria for grant awards, including EV charging station operation and maintenance. EV charging stations that receive reimbursement grants must have a federal formula cost share between 10 and 80%</t>
  </si>
  <si>
    <t>North Dakota Statewide Electric Vehicle Infrastructure Plan (nd.gov)</t>
  </si>
  <si>
    <t>https://afdc.energy.gov/laws/13230</t>
  </si>
  <si>
    <t>Electric Vehicle (EV) and Infrastructure Grants - Portland General Electric (PGE)</t>
  </si>
  <si>
    <t>Last round of applications closed March 2023</t>
  </si>
  <si>
    <t>The PGE Drive Change Fund (portlandgeneral.com)</t>
  </si>
  <si>
    <t>https://afdc.energy.gov/laws/13186</t>
  </si>
  <si>
    <t>Diesel Emission Reduction Funding</t>
  </si>
  <si>
    <t>Diesel Replacement Rebate Program - Hawai‘i State Energy Office (hawaii.gov)</t>
  </si>
  <si>
    <t>https://energy.hawaii.gov/wp-content/uploads/2022/10/DRR_ProgramGuide_2023-launch-_Final.pdf</t>
  </si>
  <si>
    <t>https://afdc.energy.gov/laws/13238</t>
  </si>
  <si>
    <t>Electric Vehicle Charging Station Rebate - Northern and Southern California</t>
  </si>
  <si>
    <t>Closed December 2023. Applicants may receive rebates for a maximum of 20 DCFC connectors.</t>
  </si>
  <si>
    <t>Golden State Priority Project | Northern &amp; Southern (calevip.org)</t>
  </si>
  <si>
    <t>https://afdc.energy.gov/laws/13330</t>
  </si>
  <si>
    <t xml:space="preserve">Electric Vehicle (EV) Rebates for Businesses </t>
  </si>
  <si>
    <t>Limited-time incentives to electrify your business or organization’s fleet. Enhanced incentive amounts are available for light-duty vehicles as well as medium-duty work vans.</t>
  </si>
  <si>
    <t>Electric Vehicle (EV) and Level 2 Charger Rebates for Businesses and Organizations - Efficiency Maine</t>
  </si>
  <si>
    <t>https://afdc.energy.gov/laws/12979</t>
  </si>
  <si>
    <t>Medium- and Heavy-Duty Zero Emission Vehicle (ZEV) Requirement</t>
  </si>
  <si>
    <t>The Wyoming Department of Environmental Quality is providing over $1,000,000 of 2024 grant funding for early replacement of diesel school buses through the Diesel Emissions Reduction Act</t>
  </si>
  <si>
    <t>School Bus Replacement Application - Wyoming Department of Environmental Quality</t>
  </si>
  <si>
    <t>DEQ 2024 School Bus Replacement Program is now open - Wyoming Department of Environmental Quality</t>
  </si>
  <si>
    <t>Electric Vehicle Supply Equipment (EVSE) Incentive Program</t>
  </si>
  <si>
    <t>Medium- and Heavy-Duty Vehicle and Infrastructure Grant Program</t>
  </si>
  <si>
    <t>Plug-In Electric Vehicle (PEV) Charging Rate Reduction - LADWP</t>
  </si>
  <si>
    <t>Regional Transportation and Climate Initiative (TCI)</t>
  </si>
  <si>
    <t>The Northeast Electric Vehicle Network is an effort to coordinate electric vehicle infrastructure planning and deployment throughout the Northeast and Mid-Atlantic region.</t>
  </si>
  <si>
    <t>Northeast Electric Vehicle Network | Transportation and Climate Initiative</t>
  </si>
  <si>
    <t>https://afdc.energy.gov/laws/12448</t>
  </si>
  <si>
    <t>Transportation Energy Efficiency Grants</t>
  </si>
  <si>
    <t>The Energy Efficiency and Conservation Block Grant (EECBG) Program is designed to assist states, local governments, and Tribes in implementing strategies to reduce energy use, to reduce fossil fuel emissions, and to improve energy efficiency.</t>
  </si>
  <si>
    <t>Energy Efficiency and Conservation Block Grant Program | Department of Energy</t>
  </si>
  <si>
    <t>https://www.energy.gov/scep/articles/energy-efficiency-and-conservation-block-grant-eligible-activities-and-program</t>
  </si>
  <si>
    <t>Alternative Fuels Data Center: Transportation Energy Efficiency Grants</t>
  </si>
  <si>
    <t>Alternative Fuel Vehicle and Infrastructure Grants</t>
  </si>
  <si>
    <t>Electric Vehicle Supply Equipment (EVSE) Grants</t>
  </si>
  <si>
    <t>Electric Vehicle Supply Equipment (EVSE) Grant Program</t>
  </si>
  <si>
    <t>State Agency Coordination to Address Climate Change</t>
  </si>
  <si>
    <t>Bus Replacement Grants</t>
  </si>
  <si>
    <t>https://www.adeq.state.ar.us/air/planning/vw/pdfs/abc_applicant_guide_20220808.pdf</t>
  </si>
  <si>
    <t>https://afdc.energy.gov/laws/13226</t>
  </si>
  <si>
    <t>Michigan Clean Diesel Program</t>
  </si>
  <si>
    <t>https://afdc.energy.gov/laws/13359</t>
  </si>
  <si>
    <t>Clean Fuels Program</t>
  </si>
  <si>
    <t>https://afdc.energy.gov/laws/13225</t>
  </si>
  <si>
    <t>Commercial Electric Vehicle (EV) Charging Rebates - Shrewsbury Electric and Cable Operations (SELCO)</t>
  </si>
  <si>
    <t>Deadline: Dec 31, 2023. Application through online portal</t>
  </si>
  <si>
    <t>Commercial Charger Rebate | selco-commercial (selcobusiness.com)</t>
  </si>
  <si>
    <t>https://afdc.energy.gov/laws/13347</t>
  </si>
  <si>
    <t>Commercial Electric Vehicle (EV) Charging Station Rebate - DTE Energy</t>
  </si>
  <si>
    <t>application through online portal</t>
  </si>
  <si>
    <t>Business EV Charger Rebate | DTE Energy</t>
  </si>
  <si>
    <t>https://afdc.energy.gov/laws/13179</t>
  </si>
  <si>
    <t>Commercial Electric Vehicle (EV) Charging Station Rebate - Indiana Michigan Power</t>
  </si>
  <si>
    <t>$500 for additional chargers (up to 5). Application through online portal</t>
  </si>
  <si>
    <t>https://www.indianamichiganpower.com/clean-energy/electric-cars/business/charge-at-work-michigan</t>
  </si>
  <si>
    <t>https://afdc.energy.gov/laws/13177</t>
  </si>
  <si>
    <t>Commercial Electric Vehicle (EV) Charging Station Rebates - Evergy</t>
  </si>
  <si>
    <t>Application through online portal</t>
  </si>
  <si>
    <t>https://www.evergy.com/ways-to-save/incentives-link/ev-charging-rebates/fleet-electrification</t>
  </si>
  <si>
    <t>https://afdc.energy.gov/laws/13198</t>
  </si>
  <si>
    <t>Commercial Electric Vehicle (EV) Charging Station Rebate - United Illuminating (UI)</t>
  </si>
  <si>
    <t>Rate per month charging discount off-peak offered.</t>
  </si>
  <si>
    <t>https://www.uinet.com/smartenergy/electric_vehicles/ev_programs_for_your_business</t>
  </si>
  <si>
    <t>https://afdc.energy.gov/laws/13338</t>
  </si>
  <si>
    <t>Commercial Electric Vehicle (EV) Demand Charge Rate - Minnesota Power</t>
  </si>
  <si>
    <t>Rate per month charging discount off-peak</t>
  </si>
  <si>
    <t>https://www.mnpower.com/timeofday</t>
  </si>
  <si>
    <t>https://afdc.energy.gov/laws/13178</t>
  </si>
  <si>
    <t>Commercial Electric Vehicle (EV) Time-Of-Use (TOU) Rate and Rebate - Indiana Michigan Power</t>
  </si>
  <si>
    <t>rate per month charging discount off-peak</t>
  </si>
  <si>
    <t>https://www.indianamichiganpower.com/company/about/rates/mi</t>
  </si>
  <si>
    <t>Commercial Off-Peak Electric Vehicle (EV) Charging Incentive - Xcel Energy</t>
  </si>
  <si>
    <t>https://mn.my.xcelenergy.com/s/state-selector?return=%2Fs%2Fbusiness%2Frate-plans%2Foptimize-your-charge</t>
  </si>
  <si>
    <t>https://afdc.energy.gov/laws/13197</t>
  </si>
  <si>
    <t>Community Charging Assessment and Rebate - Duquesne Light Company (DLC)</t>
  </si>
  <si>
    <t>https://www.duquesnelight.com/energy-money-savings/electric-vehicles/communitycharging</t>
  </si>
  <si>
    <t>https://afdc.energy.gov/laws/13203</t>
  </si>
  <si>
    <t>Community Electric Vehicle (EV) Charging Station Grant</t>
  </si>
  <si>
    <t>Eligible projects include renewable energy generation systems like solar or wind, and energy storage systems, electric vehicle charging stations, or microgrid technologies paired with new or existing​ renewable energy systems.</t>
  </si>
  <si>
    <t>https://afdc.energy.gov/laws/13181</t>
  </si>
  <si>
    <t>Diesel Emission Reduction Grants</t>
  </si>
  <si>
    <t>Diesel Emission Reduction Grants - School Bus Grants</t>
  </si>
  <si>
    <t>2022 DERA State Grant | Environmental Protection Division (georgia.gov)</t>
  </si>
  <si>
    <t>https://afdc.energy.gov/laws/13223</t>
  </si>
  <si>
    <t>Direct Current Fast Charging (DCFC) Station Incentive - PECO</t>
  </si>
  <si>
    <t>PECO offers commercial customers a 50% discount on electricity distribution charges for DCFC stations enrolled in the Pilot Discount for Fast Charging Infrastructure Program.</t>
  </si>
  <si>
    <t>Electric Vehicles | PECO - An Exelon Company</t>
  </si>
  <si>
    <t>https://azure-na-assets.contentstack.com/v3/assets/blt1b5616c79bacadb4/bltae5d5bc4249ae26c/EVFastChargerPilotDiscountRates.pdf</t>
  </si>
  <si>
    <t>https://afdc.energy.gov/laws/13199</t>
  </si>
  <si>
    <t>Multiple grant cycles from 2023-2025</t>
  </si>
  <si>
    <t>https://apps.ecology.wa.gov/publications/UIPages/documents/2302099.pdf</t>
  </si>
  <si>
    <t>https://afdc.energy.gov/laws/13356</t>
  </si>
  <si>
    <t xml:space="preserve">Community Electric Vehicle (EV) Charging Station Grants   </t>
  </si>
  <si>
    <t>https://waevcharging.org/</t>
  </si>
  <si>
    <t>https://afdc.energy.gov/laws/13354</t>
  </si>
  <si>
    <t>Electric Vehicle (EV) Charging Station Rebate - Alaska Power and Telephone (AP&amp;T)</t>
  </si>
  <si>
    <t>AMP UP - AP&amp;T (aptalaska.com)</t>
  </si>
  <si>
    <t>https://afdc.energy.gov/laws/13244</t>
  </si>
  <si>
    <t>Electric Vehicle (EV) Charging Station Rebate - Tennessee Valley Authority (TVA)</t>
  </si>
  <si>
    <t>The initial funding round most likely excluded applicants from outside of Tenesse: "TDEC and TVA sought initial project proposals through October 15, 2021, from TVA-served Local Power Companies (LPCs) and other local utilities that distribute electricity in Tennessee whose service territory is located along prioritized corridor gaps (eligible applicants) to develop the Fast Charge TN Network across Tennessee. "</t>
  </si>
  <si>
    <t>https://energyright.com/ev/fast-charger-program/tn/</t>
  </si>
  <si>
    <t>https://energyright.com/wp-content/uploads/2021/11/Fast-Charge-Network-Program-Overview_FINAL.pdf</t>
  </si>
  <si>
    <t>https://www.tn.gov/environment/program-areas/energy/state-energy-office--seo-/programs-projects/programs-and-projects/sustainable-transportation-and-alternative-fuels/sustainable-transportation-and-alternative-fuels/transportation-electrification-in-tennessee/tdec-and-tva-moa.html</t>
  </si>
  <si>
    <t>https://www.tn.gov/content/dam/tn/environment/energy/documents/TVA-TDEC%20MOA%20-%20EV%20Chargers.pdf</t>
  </si>
  <si>
    <t xml:space="preserve"> Most recent was 10/2021. The initial funding round most likely excluded applicants from outside of Tenesse: "TDEC and TVA sought initial project proposals through October 15, 2021, from TVA-served Local Power Companies (LPCs) and other local utilities that distribute electricity in Tennessee whose service territory is located along prioritized corridor gaps (eligible applicants) to develop the Fast Charge TN Network across Tennessee. "</t>
  </si>
  <si>
    <t>Electric Vehicle (EV) Commercial Charging Station Rebate - Georgia Power</t>
  </si>
  <si>
    <t xml:space="preserve">This annual window ends in 12/31/2023. </t>
  </si>
  <si>
    <t>https://etrebate.customerapplication.com</t>
  </si>
  <si>
    <t>https://visionelements.programprocessing.com/framework/gp_et/2023-Terms-Conditions-Georgia-Power-Business-and-Residential-EV-Charger-Rebate-6262023.pdf</t>
  </si>
  <si>
    <t>https://afdc.energy.gov/laws/13210</t>
  </si>
  <si>
    <t xml:space="preserve">Electric Vehicle (EV) Rebates - Shrewsbury Electric and Cable Operations (SELCO) </t>
  </si>
  <si>
    <t>Additional rebates depending on battery size ranging from $4-10 per kWh. Plug-ins are eligible too.</t>
  </si>
  <si>
    <t>https://www.selcobusiness.com/evrebate</t>
  </si>
  <si>
    <t>https://afdc.energy.gov/laws/13345</t>
  </si>
  <si>
    <t>Electric Vehicle (EV) Technology Grant- Pacific Power</t>
  </si>
  <si>
    <t>https://www.pacificpower.net/content/dam/pcorp/documents/en/pacificpower/savings-energy-choices/electric-vehicles/Oregon_Electric_Mobility_Grant_Overview.pdf</t>
  </si>
  <si>
    <t>https://www.pacificpower.net/content/dam/pcorp/documents/en/pacificpower/savings-energy-choices/electric-vehicles/Oregon_Electric_Mobility_Grant_FAQs.pdf</t>
  </si>
  <si>
    <t>https://afdc.energy.gov/laws/13180</t>
  </si>
  <si>
    <t>Electric Vehicle (EV) Time-of-Use (TOU) Rate - United Illuminating (UI)</t>
  </si>
  <si>
    <t>https://www.uinet.com/documents/1678076/1695127/41+Rate+GS-EV_Nov-2023.pdf/a24d0a04-47b1-63f6-4011-31cdda2e9330?t=1701985409661</t>
  </si>
  <si>
    <t>https://www.uinet.com/documents/1678076/1695127/42+Rate+GST-EV_Nov-2023.pdf/5b42c3c1-ef08-1ea9-a2f6-c781ca3d3894?t=1701985426803</t>
  </si>
  <si>
    <t>Fleet Electric Vehicle (EV) Charging Station Make-Ready Support - Pepco</t>
  </si>
  <si>
    <t>The program only mentions that Pepco, the utility, will help install the elctric supply infrastructure, no mentions of specific quantities or capacity.</t>
  </si>
  <si>
    <t>https://www.pepco.com/smart-energy/innovation-technology/dc/electric-vehicles/public-transportation-charger-program</t>
  </si>
  <si>
    <t>https://afdc.energy.gov/laws/13341</t>
  </si>
  <si>
    <t>Fleet Electric Vehicle (EV) Charging Station Rebate- Duquesne Light Company (DLC)</t>
  </si>
  <si>
    <t>https://www.duquesnelight.com/energy-money-savings/electric-vehicles/electricfleet</t>
  </si>
  <si>
    <t>https://www.duquesnelight.com/docs/default-source/default-document-library/fleet_programguide_final.pdf?sfvrsn=c5fa942_0</t>
  </si>
  <si>
    <t>https://afdc.energy.gov/laws/13202</t>
  </si>
  <si>
    <t>Fleet Electrification Assessment- American Electric Power (AEP) Texas</t>
  </si>
  <si>
    <t>https://www.aeptexas.com/clean-energy/electric-cars/business/</t>
  </si>
  <si>
    <t>https://afdc.energy.gov/laws/13187</t>
  </si>
  <si>
    <t>Fleet Electrification Assessment - United Illuminating (UI)</t>
  </si>
  <si>
    <t>https://www.uinet.com/smartenergy/electric_vehicles/ev_programs_for_your_business#FS</t>
  </si>
  <si>
    <t>https://www.uinet.com/documents/1678076/39448379/UI+Fleet+Assessment+Application+03012023.pdf/71c43dda-220c-5142-f1ac-0ad908b4b072?t=1679413301595</t>
  </si>
  <si>
    <t>https://afdc.energy.gov/laws/13339</t>
  </si>
  <si>
    <t>Fleet Electrification Incentives - Seattle City Light</t>
  </si>
  <si>
    <t>Fleet assessment is also included. Incentives vary by charger level. The Maximum Allowance, $50,000 is for DCFC with 150 kW+ capacity.  For other levels of incentives please refer to source link 1.</t>
  </si>
  <si>
    <t>https://www.seattle.gov/city-light/business-solutions/renewable-energy-services/fleet-electrification-program</t>
  </si>
  <si>
    <t>https://www.seattle.gov/documents/Departments/CityLight/Energy/FleetElectrification_Flyer.pdf</t>
  </si>
  <si>
    <t>https://afdc.energy.gov/laws/13365</t>
  </si>
  <si>
    <t>Light-Duty Zero Emission Truck Rebates</t>
  </si>
  <si>
    <t xml:space="preserve">Rates apply to both individual and fleet purchases and leases. MOR-EV Trucks incentivizes purchases and leases of light-duty battery electric and fuel cell electric pickup trucks and other Class 2b vehicles. </t>
  </si>
  <si>
    <t>https://mor-ev.org/trucks-pickups#app-elig</t>
  </si>
  <si>
    <t>https://mor-ev.org/eligible-vehicles-trucks</t>
  </si>
  <si>
    <t>https://afdc.energy.gov/laws/13362</t>
  </si>
  <si>
    <t>Medium- and Heavy-Duty (MHD) Zero Emission Vehicle (ZEV) and Infrastructure Grants</t>
  </si>
  <si>
    <t>There are four funding lanes in this program. Three of which may apply to electric school buses, see source links 1, 2, and 3.The EV Jump Start Funding Lane (source link 2) specifically mentions school buses.</t>
  </si>
  <si>
    <t>https://www.energiize.org</t>
  </si>
  <si>
    <t>https://client-calstart-energiize170606-staging.s3.us-west-2.amazonaws.com/public/EnergIIZE-EV-Fast-Track-2024-Factsheet.pdf?X-Amz-Algorithm=AWS4-HMAC-SHA256&amp;X-Amz-Content-Sha256=UNSIGNED-PAYLOAD&amp;X-Amz-Credential=ASIASSSISOGM4JQOVA6F%2F20231227%2Fus-west-2%2Fs3%2Faws4_request&amp;X-Amz-Date=20231227T033318Z&amp;X-Amz-Expires=604800&amp;X-Amz-Security-Token=IQoJb3JpZ2luX2VjEBQaCXVzLXdlc3QtMiJIMEYCIQDcgpu5sBkoMOCv5vOTOM9vHxZG7%2FWaL7IRf4onGu3z7wIhAMRkUL9oq%2BL9sfrc8tY6CwdYCCbUNc5de4npQAFxyiDTKtIFCJ3%2F%2F%2F%2F%2F%2F%2F%2F%2F%2FwEQAxoMMTc3MzE5NjA0NjMzIgwW4Mb5TJFCJwqKRNIqpgWa%2Bg4NmmGECmB88mXrroWGrHTdkJaVPXXtCueXOey4UeqxoJZtrgHosPWtdY1VQ%2BWYelpD4IDDJP3qv1k0bZBDHikZoge3Ssbwypl%2FZZNAvcURldUVWkrW8i7OEXlMqsCs9xYEBtt9%2BWFzjcTECDYM9deER5VbW9j7fEzTbgqZFviWJCbjreoIgzyJNnQp69nrP0ltyalBTI31XXhQlgPztldv0eGO2ccPrllfXVry%2FFGndKs%2BKfxVXS4FkOioKrWZjkhy5OQqlB%2F%2B%2BZZZIib%2FU5lju9TqEJzzsFVhyBDUjCfOANaVdo%2FKN%2B9vaAYSsk3s0t6vG5sGwNOfK30buw9snQMhWpUQtxIYQRLRZtwRLADopmKoIx6N%2F6Qv8kycJnVGfKZ4Aa6%2BSvlxnLTw0qdw45slxkXneOZM5fq3%2BXFS1ZJ%2BebSBvflYp%2BZbUuvPH%2FzDIz%2FThrrOH1dU9CAY0WseEWEvRi60xzgCviFFI7EqOd63w57CQl7AL%2FGH7%2BKkrTww2oppSSgJchNG1g4XLj9vV4pCldr7ZdzMVD68KTKAwSDAyy8gq5sSzdoDyhVQIiaQ3OpUDSrzvgYQQiXmVrLitPAfCDcvcsbKt8gwnC9MZ%2B6VDGBa0JugtzOt2xz9%2F12htunAjF3zi9eyJMgfNfWvu%2BFGSjd5keDuU9a8DIXxczH4zXzejpVXDtgUau7jfl2w4acSSFIbfY5jy%2BCvdwznmxv%2FElSLp87ugyyCXKtfG2%2FlgadlhOM%2F0%2FQi%2Bxzvp8sQl6HUT%2BS1sBaRBk1VW4wCBkImBsWBuAWQy%2BvIUP47a%2BGTmLTkU82Q8vQA%2B%2B1y3J0OPx85scGWrEx2nbGFIm1hSXa3wQjN9WfZ%2FRiN6dJx8flNIN6F34UpbiwU40f5bX%2Fxtg3wT9Iw%2FrWurAY63AKWqxisiYtGDAW45FinheXThelsTelfMkYTyJ8NaRwsWvikqL7zsdbf4HwqAJMjbmXTkDGcxn4sQes55PxUxbycZCL260GMtruwZB4k%2B9ZPkHS%2FjpJxN0SkaPCIbx52ePoDcjhymaM8aILvZswjwp7wDiWbYgjlEl6AtuMJx4KZ7KivOEjrs4%2BkOKQvhU5NDVYldMHB7V%2B%2Bf%2FBqoHcFoe06oAF7xMqZi1FATRVKYOYWXI9Id9UhMw0N2czjOOJggoQdyFO6sV7FLWmUIrCkMl2QQJYKEH2EP4jCtgaKR8wAmRPOcJPnwbohRq%2BU%2FCVVKFYIXzd1JWn9UNwXrpGAAw3U0aZk%2FfQmKPFjOayXzobmx8lE2gKcPgqzEWa%2Bkw4ywPtMChF3ni0%2FNje2dS0LRVJpEkwUsQYEburRFDkNx%2FgVgpqxvGOcXvUDapQG2enYvP4ed3GYsWLISkkb%2BYg%3D&amp;X-Amz-Signature=d4510ebd1d77221e7f28dfc7aeee6f77aacdeb5531b360ca8b506cdcfe1752aa&amp;X-Amz-SignedHeaders=host&amp;x-amz-user-agent=aws-sdk-js%2F3.6.1%20os%2FmacOS%2F10.15.7%20lang%2Fjs%20md%2Fbrowser%2FSafari_17.1.2%20api%2Fs3%2F3.6.1%20aws-amplify%2F4.7.14_js&amp;x-id=GetObject</t>
  </si>
  <si>
    <t>https://www.energiize.org/static/media/EV%20Jump%20Start%20Lane%20Factsheet.28de1ed1.pdf</t>
  </si>
  <si>
    <t>https://www.energiize.org/static/media/5.%20EV%20Public%20Charging%20Lane%20Factsheet.51439fd5.pdf</t>
  </si>
  <si>
    <t>https://afdc.energy.gov/laws/13331</t>
  </si>
  <si>
    <t>Pre-Owned Light-Duty Zero Emission Vehicle (ZEV) Rebates</t>
  </si>
  <si>
    <t>Incentives varies depending on whether an applicant bought used vehicles or trade in old internal combustion engine vehicles. For the trade-in incentive only.</t>
  </si>
  <si>
    <t>https://mor-ev.org/cars-overview</t>
  </si>
  <si>
    <t>https://afdc.energy.gov/laws/13361</t>
  </si>
  <si>
    <t>Small Business Electric Vehicle (EV) Time-Of-Use (TOU) Rate and EV Charging Station Rebate - IMP</t>
  </si>
  <si>
    <t>There are two programs that provide incentives: one for small commercial customers (&lt;4500 kWh per month) and one for commercial and industrial properties and multi unit dwellings)</t>
  </si>
  <si>
    <t>https://afdc.energy.gov/laws/13172</t>
  </si>
  <si>
    <t>Law that is in effect since 02/2023. The law defines net rates for public charging for EVs: $0.35 per kWh</t>
  </si>
  <si>
    <t>https://cdn.entergy-arkansas.com/userfiles/content/price/tariffs/eal_pcev.pdf</t>
  </si>
  <si>
    <t>Workplace Charging Pilot Program - Green Mountain Power (GMP)</t>
  </si>
  <si>
    <t xml:space="preserve">The Level 2 charger subscription package includes charging equipment, installation, software, project management and maintenance starting at $45 per month per charging station. Pilot program (03/2021) ended </t>
  </si>
  <si>
    <t>https://addisoncountyedc.org/news/green-mountain-power-workplace-ev-charging-pilot</t>
  </si>
  <si>
    <t>https://afdc.energy.gov/laws/13042</t>
  </si>
  <si>
    <t>Workplace Electric Vehicle (EV) Charging Station Grant</t>
  </si>
  <si>
    <t>Workplace Incentives - Vermont EV Charging (vermontevchargers.com)</t>
  </si>
  <si>
    <t>Colorado Electric School Bus Grant Program</t>
  </si>
  <si>
    <t xml:space="preserve">The Electric School Bus Grant Program application process will reopen March 4, 2024. 
</t>
  </si>
  <si>
    <t>https://cdphe.colorado.gov/electric-school-buses</t>
  </si>
  <si>
    <t>https://drive.google.com/file/d/1x-v8xTKE7wZeHnxVNOzLygxmK6UkwOPS/view</t>
  </si>
  <si>
    <t>Transportation Grants</t>
  </si>
  <si>
    <t>ACOG offers different types of transportation grants relating to air quality, transportation alternatives, public transport</t>
  </si>
  <si>
    <t>New York School Bus Incentive Program</t>
  </si>
  <si>
    <t>Applications opened Nov. 2023</t>
  </si>
  <si>
    <t>Homepage - NYSBIP</t>
  </si>
  <si>
    <t>AFDC Profile: NYSBIP</t>
  </si>
  <si>
    <t>Row Labels</t>
  </si>
  <si>
    <t>Count of Geography</t>
  </si>
  <si>
    <t>Grand Total</t>
  </si>
  <si>
    <t>Impact Assistance Program for Public Fleets</t>
  </si>
  <si>
    <t>Alternative Fuel School Bus and Electric Vehicle Supply Equipment (EVSE) Rebate Program</t>
  </si>
  <si>
    <t>Onroad Rebate Program</t>
  </si>
  <si>
    <t>Truck and Bus Fleet Grant Program</t>
  </si>
  <si>
    <t>Electric School Bus Pilot</t>
  </si>
  <si>
    <t>Heavy-Duty Alternative Fuel and Advanced Vehicle Purchase Vouchers</t>
  </si>
  <si>
    <t>Alternative Fuel Vehicle Conversion Grants for Businesses</t>
  </si>
  <si>
    <t>Medium- and Heavy-Duty Emissions Reductions Funding</t>
  </si>
  <si>
    <t>Electric Vehicle Supply Equipment (EVSE) Rebate</t>
  </si>
  <si>
    <t>Multi-Unit Dwelling (MUD) and Educational Campus Electric Vehicle Supply Equipment (EVSE) Grants</t>
  </si>
  <si>
    <t>Public Access Electric Vehicle Supply Equipment (EVSE) Grants</t>
  </si>
  <si>
    <t>Workplace and Fleet Electric Vehicle Supply Equipment (EVSE) Grants</t>
  </si>
  <si>
    <t>process priority</t>
  </si>
  <si>
    <t>Non-Residential Electric Vehicle Supply Equipment (EVSE) Program - National Grid</t>
  </si>
  <si>
    <t>US STATE</t>
  </si>
  <si>
    <t>POSTAL ABBREVIATION</t>
  </si>
  <si>
    <t>STANDARD ABBREVIATION</t>
  </si>
  <si>
    <t>Territory/Commonwealth</t>
  </si>
  <si>
    <t>Postal Abbreviation</t>
  </si>
  <si>
    <t>Standard Abbreviation</t>
  </si>
  <si>
    <t>Alabama</t>
  </si>
  <si>
    <t>Ala.</t>
  </si>
  <si>
    <t>District of Columbia</t>
  </si>
  <si>
    <t>D.C.</t>
  </si>
  <si>
    <t>Alaska</t>
  </si>
  <si>
    <t>Guam</t>
  </si>
  <si>
    <t>Arizona</t>
  </si>
  <si>
    <t>Ariz.</t>
  </si>
  <si>
    <t>Marshall Islands</t>
  </si>
  <si>
    <t>M.I.</t>
  </si>
  <si>
    <t>Arkansas</t>
  </si>
  <si>
    <t>Ark.</t>
  </si>
  <si>
    <t>Northern Mariana Island</t>
  </si>
  <si>
    <t>CNMI</t>
  </si>
  <si>
    <t>California</t>
  </si>
  <si>
    <t>Calif.</t>
  </si>
  <si>
    <t>Puerto Rico</t>
  </si>
  <si>
    <t>P.R. or PUR</t>
  </si>
  <si>
    <t>Colorado</t>
  </si>
  <si>
    <t>Color.</t>
  </si>
  <si>
    <t>Virgin Islands</t>
  </si>
  <si>
    <t>V.I.</t>
  </si>
  <si>
    <t>Connecticut</t>
  </si>
  <si>
    <t>Conn.</t>
  </si>
  <si>
    <t>Delaware</t>
  </si>
  <si>
    <t>Del.</t>
  </si>
  <si>
    <t>Florida</t>
  </si>
  <si>
    <t>Fla.</t>
  </si>
  <si>
    <t>Georgia</t>
  </si>
  <si>
    <t>Ga.</t>
  </si>
  <si>
    <t>Hawaii</t>
  </si>
  <si>
    <t>Idaho</t>
  </si>
  <si>
    <t>Illinois</t>
  </si>
  <si>
    <t>Ill.</t>
  </si>
  <si>
    <t>Indiana</t>
  </si>
  <si>
    <t>Ind.</t>
  </si>
  <si>
    <t>Iowa</t>
  </si>
  <si>
    <t>Kansas</t>
  </si>
  <si>
    <t>Kan.</t>
  </si>
  <si>
    <t>Kentucky</t>
  </si>
  <si>
    <t>Ky.</t>
  </si>
  <si>
    <t>Louisiana</t>
  </si>
  <si>
    <t>La.</t>
  </si>
  <si>
    <t>Maine</t>
  </si>
  <si>
    <t>Maryland</t>
  </si>
  <si>
    <t>Md.</t>
  </si>
  <si>
    <t>Massachusetts</t>
  </si>
  <si>
    <t>Mass.</t>
  </si>
  <si>
    <t>Michigan</t>
  </si>
  <si>
    <t>Mich.</t>
  </si>
  <si>
    <t>Minnesota</t>
  </si>
  <si>
    <t>Minn.</t>
  </si>
  <si>
    <t>Mississippi</t>
  </si>
  <si>
    <t>Miss.</t>
  </si>
  <si>
    <t>Missouri</t>
  </si>
  <si>
    <t>Mo.</t>
  </si>
  <si>
    <t>Montana</t>
  </si>
  <si>
    <t>Mont.</t>
  </si>
  <si>
    <t>Nebraska</t>
  </si>
  <si>
    <t>Neb.</t>
  </si>
  <si>
    <t>Nevada</t>
  </si>
  <si>
    <t>Nev.</t>
  </si>
  <si>
    <t>New Hampshire</t>
  </si>
  <si>
    <t>N.H.</t>
  </si>
  <si>
    <t>New Jersey</t>
  </si>
  <si>
    <t>N.J.</t>
  </si>
  <si>
    <t>New Mexico</t>
  </si>
  <si>
    <t>N.M.</t>
  </si>
  <si>
    <t>New York</t>
  </si>
  <si>
    <t>N.Y.</t>
  </si>
  <si>
    <t>North Carolina</t>
  </si>
  <si>
    <t>N.C.</t>
  </si>
  <si>
    <t>North Dakota</t>
  </si>
  <si>
    <t>N.D.</t>
  </si>
  <si>
    <t>Ohio</t>
  </si>
  <si>
    <t>Oklahoma</t>
  </si>
  <si>
    <t>Okla.</t>
  </si>
  <si>
    <t>Oregon</t>
  </si>
  <si>
    <t>Ore.</t>
  </si>
  <si>
    <t>Pennsylvania</t>
  </si>
  <si>
    <t>Pa.</t>
  </si>
  <si>
    <t>Rhode Island</t>
  </si>
  <si>
    <t>R.I.</t>
  </si>
  <si>
    <t>South Carolina</t>
  </si>
  <si>
    <t>S.C.</t>
  </si>
  <si>
    <t>South Dakota</t>
  </si>
  <si>
    <t>S.Dak.</t>
  </si>
  <si>
    <t>Tennessee</t>
  </si>
  <si>
    <t>Tenn.</t>
  </si>
  <si>
    <t>Texas</t>
  </si>
  <si>
    <t>Tex.</t>
  </si>
  <si>
    <t>Utah</t>
  </si>
  <si>
    <t>Vermont</t>
  </si>
  <si>
    <t>V.T.</t>
  </si>
  <si>
    <t>Virginia</t>
  </si>
  <si>
    <t>Va.</t>
  </si>
  <si>
    <t>Washington</t>
  </si>
  <si>
    <t>Wash.</t>
  </si>
  <si>
    <t>West Virginia</t>
  </si>
  <si>
    <t>W.Va.</t>
  </si>
  <si>
    <t>Wisconsin</t>
  </si>
  <si>
    <t>Wis.</t>
  </si>
  <si>
    <t>Wyoming</t>
  </si>
  <si>
    <t>Wyo.</t>
  </si>
  <si>
    <t>$</t>
  </si>
  <si>
    <t>%</t>
  </si>
  <si>
    <t>AVERAGE TECH</t>
  </si>
  <si>
    <t>AVERAGE FUNDER</t>
  </si>
  <si>
    <t>Resilience investments</t>
  </si>
  <si>
    <t>ESBs only</t>
  </si>
  <si>
    <t>AVERAGE SECTOR</t>
  </si>
  <si>
    <t>AVERAGE PER UNIT</t>
  </si>
  <si>
    <t>AVG. UNIT</t>
  </si>
  <si>
    <t>AVG. SECTOR</t>
  </si>
  <si>
    <t>Type of Program</t>
  </si>
  <si>
    <t>Count</t>
  </si>
  <si>
    <t>Type of Funder</t>
  </si>
  <si>
    <t>Eligible/Sector</t>
  </si>
  <si>
    <t>Technology Type</t>
  </si>
  <si>
    <t>Programs NO EJ Considerations</t>
  </si>
  <si>
    <t xml:space="preserve">Number </t>
  </si>
  <si>
    <t>Discount/point of sale coupon or grant</t>
  </si>
  <si>
    <t>(blank)</t>
  </si>
  <si>
    <t>NA Tribe</t>
  </si>
  <si>
    <t>Fuel-Efficient Green Fleets Policy and Fleet Management Program Development</t>
  </si>
  <si>
    <t>http://alisondb.legislature.state.al.us/acas/ACASLoginfire.asp|http://governor.alabama.gov/news/newsroom.aspx?t=29</t>
  </si>
  <si>
    <t>The Alabama Legislature established a Green Fleets Review Committee (Committee) and Green Fleets Policy (Policy) outlining a procedure for procuring state vehicles based on criteria that includes fuel economy and life cycle costing. State fleet managers must classify their vehicle inventory for compliance with the Policy and submit annual plans for procuring fuel-efficient vehicles. These plans must reflect a 4% annual increase in average fleet fuel economy for light-duty vehicles, a 3% annual increase in average fleet fuel economy for medium-duty vehicles, and a 2% annual increase in average fleet fuel economy for heavy-duty vehicles per fiscal year. Government entities must manage and operate their fleets in a manner that is energy efficient, minimizes emissions, and reduces petroleum dependency by using specified proven technology the Committee identifies. (Reference [Code of Alabama](http://alisondb.legislature.state.al.us/acas/ACASLoginfire.asp) 41-17A-1 through 41-17A-6)</t>
  </si>
  <si>
    <t>Laws and Regulations</t>
  </si>
  <si>
    <t>BIOD|ETH|ELEC|EFFEC|HEV|HY|IR|NG|PHEV|LPG</t>
  </si>
  <si>
    <t>REQ</t>
  </si>
  <si>
    <t>GOV</t>
  </si>
  <si>
    <t>Plug-In Electric Vehicle (PEV) Fee</t>
  </si>
  <si>
    <t>http://www.legislature.state.al.us/aliswww/default.aspx|http://alisondb.legislature.state.al.us/acas/ACASLogin.asp</t>
  </si>
  <si>
    <t xml:space="preserve">Effective January 1, 2020, PEV owners must pay an annual fee in addition
to standard registration fees. All-electric vehicle owners must pay an
annual fee of \$200 and plug-in hybrid electric vehicle owners must pay
an annual fee of \$100. Beginning July 1, 2023 and every fourth year
thereafter, PEV fees will increase by \$3. A portion of fees contribute
to the Electric Transportation Infrastructure Grant Program, which
provides grants for electric vehicle supply equipment. (Reference [Code
of Alabama](http://alisondb.legislature.state.al.us/acas/ACASLogin.asp)
40-12-242)
</t>
  </si>
  <si>
    <t>ELEC|PHEV</t>
  </si>
  <si>
    <t>FUEL</t>
  </si>
  <si>
    <t>IND</t>
  </si>
  <si>
    <t>Hybrid Electric Vehicle (HEV) and Plug-In Electric Vehicle (PEV) Fee</t>
  </si>
  <si>
    <t>http://www.lexisnexis.com/hottopics/arcode/Default.asp|http://www.arkleg.state.ar.us/assembly/2019/2019R/Pages/Home.aspx|http://www.arkleg.state.ar.us/assembly/</t>
  </si>
  <si>
    <t>ELEC|HEV|PHEV</t>
  </si>
  <si>
    <t>Zero Emission Vehicle (ZEV) Fee</t>
  </si>
  <si>
    <t>http://leginfo.legislature.ca.gov/</t>
  </si>
  <si>
    <t xml:space="preserve">Effective July 1, 2020, ZEV owners must pay an annual road improvement
fee of \$100 upon vehicle registration or registration renewal for ZEVs
model year 2020 and later. The California Department of Motor Vehicles
will increase the fee annually to account for inflation, equal to the
increase in the California Consumer Price Index for the prior year.
(Reference [California Vehicle Code](http://www.oal.ca.gov/) 9250.6)
</t>
  </si>
  <si>
    <t>ELEC|HY</t>
  </si>
  <si>
    <t>FLEET|IND</t>
  </si>
  <si>
    <t>http://www.lexisnexis.com/hottopics/Colorado/</t>
  </si>
  <si>
    <t xml:space="preserve">PEV owners must pay an annual fee of \$50, in addition to other
registration fees, for a PEV decal. For registration periods beginning
during Fiscal Year 2022 and every subsequent year, the Colorado
Department of Revenue is authorized to adjust the registration fee for
inflation. Additionally, beginning in FY 2022, the state may collect a
PEV road usage equalization fee at the time of registration.
Registration fees for each fiscal year are as follows:
::: {align="center"}
  Fiscal Year   All-Electric Vehicle Fee   Plug-In Hybrid Electric Vehicle Fee
  ------------- -------------------------- -------------------------------------
  2022-2023     \$4                        \$3
  2023-2024     \$8                        \$5
  2024-2025     \$12                       \$8
  2025-2026     \$16                       \$11
  2026-2027     \$26                       \$13
  2027-2028     \$36                       \$16
  2028-2029     \$51                       \$19
  2029-2030     \$66                       \$21
  2030-2031     \$81                       \$24
  2031-2032     \$96                       \$27
:::
(Reference [Senate Bill](https://leg.colorado.gov/bills) 260, 2021 [and
Colorado Revised
Statutes](http://www.lexisnexis.com/hottopics/Colorado/) 42-3-304)
</t>
  </si>
  <si>
    <t>Alternative Fuel Vehicle (AFV) Annual Fee</t>
  </si>
  <si>
    <t>Alternative Fuel Vehicle (AFV) Registration</t>
  </si>
  <si>
    <t xml:space="preserve">PEV owners must pay an annual fee in addition to standard registration
fees. All-electric vehicle (EV) owners must pay an annual fee of \$97.50
and plug-in hybrid electric vehicle (PHEV) owners must pay an annual fee
of \$48.75. The EV fee will increase to \$130 and the PHEV fee to \$65
on January 1, 2022.
</t>
  </si>
  <si>
    <t>All-Electric Vehicle (EV) Fee</t>
  </si>
  <si>
    <t>Electric Drive Vehicle Registration Fee</t>
  </si>
  <si>
    <t>Plug-In Electric Vehicle and Hybrid Electric Vehicle (HEV) Fees</t>
  </si>
  <si>
    <t>Electric Vehicle (EV) Annual Fee</t>
  </si>
  <si>
    <t>Plug-In Electric Vehicle and Vehicle Efficiency Fees</t>
  </si>
  <si>
    <t>Alternative Fuel Vehicle Fee</t>
  </si>
  <si>
    <t>Alternative Fuel Vehicle Registration Fees</t>
  </si>
  <si>
    <t>Electric Drive Vehicle Fee</t>
  </si>
  <si>
    <t xml:space="preserve">Electric Vehicle Supply Equipment (EVSE) Fees </t>
  </si>
  <si>
    <t>Plug-In Electric Vehicle (PEV) Fees</t>
  </si>
  <si>
    <t>Alternative Fuel Production Subsidy Prohibition</t>
  </si>
  <si>
    <t>Alternative Fuels Tax</t>
  </si>
  <si>
    <t>Plug-in Electric Vehicle (PEV) Decal Fee</t>
  </si>
  <si>
    <t>Alternative Fuel Tax Rate</t>
  </si>
  <si>
    <t>Law Id</t>
  </si>
  <si>
    <t>Relevant?</t>
  </si>
  <si>
    <t>Complete?</t>
  </si>
  <si>
    <t>Title</t>
  </si>
  <si>
    <t>Text</t>
  </si>
  <si>
    <t>Enacted Date</t>
  </si>
  <si>
    <t>Amended Date</t>
  </si>
  <si>
    <t>Recent?</t>
  </si>
  <si>
    <t>Sequence Number</t>
  </si>
  <si>
    <t>Agency</t>
  </si>
  <si>
    <t>Significant Update Date</t>
  </si>
  <si>
    <t>Expired Date</t>
  </si>
  <si>
    <t>Archived Date</t>
  </si>
  <si>
    <t>Repealed Date</t>
  </si>
  <si>
    <t>Topic</t>
  </si>
  <si>
    <t>Technology Categories</t>
  </si>
  <si>
    <t>Incentive Categories</t>
  </si>
  <si>
    <t>Regulation Categories</t>
  </si>
  <si>
    <t>User Categories</t>
  </si>
  <si>
    <t>References</t>
  </si>
  <si>
    <t>Alternative Fuel Vehicle Acquisition Requirement</t>
  </si>
  <si>
    <t xml:space="preserve">The Alaska Department of Transportation and Public Facilities (Department) must evaluate the cost, efficiency, and commercial availability of alternative fuels for automotive purposes every five years, and purchase or convert to vehicles that operate using alternative fuels whenever practical. The Department may participate in joint ventures with public or private partners to foster the availability of alternative fuels for consumers. (Reference [Alaska Statutes](http://www.akleg.gov/basis/statutes.asp) 44.42.020)
</t>
  </si>
  <si>
    <t>AFTMKTCONV|BIOD|ETH|ELEC|HY|NG|PHEV|LPG</t>
  </si>
  <si>
    <t>OTHER</t>
  </si>
  <si>
    <t>http://www.akleg.gov/basis/statutes.asp</t>
  </si>
  <si>
    <t>Residential Electric Vehicle Supply Equipment (EVSE) Credit â€“ Chugach Electric Association (CEA)</t>
  </si>
  <si>
    <t xml:space="preserve">CEA provides eligible residential customers a \$200 bill credit per
residential charger, up to two chargers per household, for sharing
information on plug-in electric vehicles, EVSEs, and average miles
driven per year. For more information, including eligibility
requirements, see the CEA [Electric
Vehicles](https://www.chugachelectric.com/energy-solutions/electric-vehicles)
page.
</t>
  </si>
  <si>
    <t>Utility/Private Incentives</t>
  </si>
  <si>
    <t>2021-05-11 17:12:30 UTC</t>
  </si>
  <si>
    <t>Vehicle Purchase and Infrastructure Development Incentives</t>
  </si>
  <si>
    <t>RBATE</t>
  </si>
  <si>
    <t>Commercial Electric Vehicle Supply Equipment (EVSE) Rebates - Chugach Electric Association (CEA)</t>
  </si>
  <si>
    <t>CEA offers rebates to commercial customers for the purchase and installation of Level 2 EVSE. Rebates are available in the following amounts:
 Applicant Type                                                        Rebate Amounts
  --------------------------------------------------------------------- -----------------------------------------------
  Workplace                                                             \$5,000 per EVSE; up to \$15,000 per location
  Hotel                                                                 Up to \$2,500 per location
  Fleet                                                                 \$1,500 per EVSE; up to \$3,000 per location
  Rental Car Companies at Ted Stevens Anchorage International Airport   \$1,500 per EVSE; up to \$3,000 per location
  Commercial                                                            \$500 per EVSE; up to \$1,000 per location
Fleet recipients must agree to share observations regarding the use and economy of an electric vehicle in their fleet with CEA. Workplace recipients must agree to provide information about the usage of EVSE with CEA for 36 months after installation. For more information, including eligibility requirements, see the CEA [Electric Vehicles] https://www.chugachelectric.com/energy-solutions/electric-vehicles) page.</t>
  </si>
  <si>
    <t>2021-05-11 17:17:06 UTC</t>
  </si>
  <si>
    <t>STATION|FLEET</t>
  </si>
  <si>
    <t>https://www.chugachelectric.com/energy-solutions/electric-vehicles/fleet-ev-charging-program</t>
  </si>
  <si>
    <t>Electric Vehicle (EV) Rebate â€“ Alaska Power and Telephone (AP&amp;T)</t>
  </si>
  <si>
    <t xml:space="preserve">AP&amp;T offers a rebate of \$1,000 to residential customers who own a new
or used EV, including electric motorcycles, with a minimum battery size
of at least 16 kilowatts. For more information, see the AP&amp;T
[Amp-Up](https://www.aptalaska.com/amp-up/) website.
</t>
  </si>
  <si>
    <t>2021-05-11 17:21:47 UTC</t>
  </si>
  <si>
    <t>ELEC</t>
  </si>
  <si>
    <t>Plug-In Electric Vehicle (PEV) Time-of-Use (TOU) Rate â€“ Alaska Electric Light &amp; Power (AELP)</t>
  </si>
  <si>
    <t xml:space="preserve">AELP offers a TOU rate to residential customers that own or lease PEVs
with batteries greater than 16 kilowatts. For more information, see the
AELP [Electric
Vehicle](https://www.aelp.com/Energy-Conservation/Electric-Vehicles)
website.
</t>
  </si>
  <si>
    <t>2021-05-11 17:23:27 UTC</t>
  </si>
  <si>
    <t>2009-01-01 00:00:00 UTC</t>
  </si>
  <si>
    <t>2013-03-21 00:00:00 UTC</t>
  </si>
  <si>
    <t>Residential Plug-In Electric Vehicle (PEV) Time-Of-Use (TOU) Rates - Alabama Power</t>
  </si>
  <si>
    <t xml:space="preserve">Alabama Power offers a discounted TOU rate to residential customers that
own or lease a PEV. Under this rate rider, customers receive a discount
on all energy consumed during the discount period without separately
metering PEV charging. For more information, see the Alabama Power [PEV
rate](https://www.alabamapower.com/content/dam/alabamapower/Rates/pev.pdf)
website.
</t>
  </si>
  <si>
    <t>STATION|PURCH|IND</t>
  </si>
  <si>
    <t>Public Utility Definition</t>
  </si>
  <si>
    <t xml:space="preserve">An entity that owns, operates, leases, or controls electric vehicle
supply equipment is not defined as a public utility. (Reference [Alabama
Public Service
Commission](https://www.pscpublicaccess.alabama.gov/pscpublicaccess/page/psc-searches/portal.aspx)
Docket No. 32694)
</t>
  </si>
  <si>
    <t>2018-06-22 00:00:00 UTC</t>
  </si>
  <si>
    <t>2018-08-06 19:09:33 UTC</t>
  </si>
  <si>
    <t>UTILITY</t>
  </si>
  <si>
    <t>STATION</t>
  </si>
  <si>
    <t>2019-03-12 00:00:00 UTC</t>
  </si>
  <si>
    <t>2019-05-01 16:40:48 UTC</t>
  </si>
  <si>
    <t xml:space="preserve">The Alabama Department of Transportation is authorized to administer the
Electric Transportation Infrastructure Grant Program to distribute
grants for EVSE infrastructure expansion. (Reference [Code of
Alabama](http://alisondb.legislature.state.al.us/acas/ACASLogin.asp)
40-12-242)
</t>
  </si>
  <si>
    <t>State Incentives</t>
  </si>
  <si>
    <t>2019-05-01 16:43:40 UTC</t>
  </si>
  <si>
    <t xml:space="preserve">The Alabama Department of Economic and Community Affairs (ADECA) offers
grants for light-duty electric vehicle supply equipment (EVSE) and the
replacement of qualified medium- and heavy-duty diesel vehicles with new
diesel or alternative fuel vehicles. Grants are available for EVSE;
medium- and heavy-duty trucks; school, shuttle, and transit buses;
freight switchers; airport ground support equipment; and forklifts and
port cargo handling equipment. Vehicles must meet model year
requirements. Funding amounts are based on vehicle type, fuel type, and
applicant type. The program is funded by Alabama's portion of the
[Volkswagen Environmental Mitigation
Trust](https://www.epa.gov/enforcement/volkswagen-clean-air-act-civil-settlement).
For more information, including program guidance and the application,
see the ADECA [Volkswagen
Settlement](https://adeca.alabama.gov/Divisions/energy/vw/Pages/default.aspx)
website.
</t>
  </si>
  <si>
    <t>2019-09-06 19:39:28 UTC</t>
  </si>
  <si>
    <t>AFTMKTCONV|ELEC|HEV|NG|PHEV|LPG</t>
  </si>
  <si>
    <t>FLEET|GOV</t>
  </si>
  <si>
    <t>Commercial Plug-In Electric Vehicle (PEV) Time-Of-Use (TOU) Rates - Alabama Power</t>
  </si>
  <si>
    <t xml:space="preserve">Alabama Power offers a discounted Business Electric Vehicle TOU (BEVT)
rate to commercial and industrial customers to charge fleet-owned PEV or
to provide electric vehicle supply equipment (EVSE) for the purpose of
public charging. Eligible customers electricity usage must be separately
metered from all other electrical load and be for the exclusive purpose
of charging PEVs. For more information, see the Alabama Power [BEVT
rate](https://www.alabamapower.com/business/pricing-and-rates/about-our-pricing.html)
website.
</t>
  </si>
  <si>
    <t>2021-07-22 16:36:58 UTC</t>
  </si>
  <si>
    <t>STATION|PURCH|FLEET</t>
  </si>
  <si>
    <t>Alternative Fuels Tax and Reporting</t>
  </si>
  <si>
    <t>Excise taxes on alternative fuels are imposed on a gasoline gallon equivalent (GGE) basis. The tax rate for each alternative fuel type is based on the number of motor vehicles licensed in the state that use the specific fuel, not including vehicles the federal government owns or leases. The Arkansas Department of Finance and Administration (DFA) and the Arkansas State Highways and Transportation Department must prepare an annual report with the number of alternative fuel vehicles licensed in the state and the tax revenue generated. The DFA must establish the tax rate annually by April 1. Licensed alternative fuel suppliers must pay alternative fuel taxes for product dispensed, sold to a dealer or user, or used in a motor vehicle owned or operated by the alternative fuel supplier. Alternative fuel suppliers must prepare a monthly report on the number of GGEs of alternative fuels sold and possess a sufficient number of credits (also known as sales tickets) to cover the alternative fuel sales tax. (Reference [Arkansas Code](http://www.lexisnexis.com/hottopics/arcode/Default.asp) 19-6-301, 26-56-502, 26-56-601, and 26-62-201 through 26-62-209)</t>
  </si>
  <si>
    <t>BIOD|ETH|ELEC|HY|NG|PHEV|LPG</t>
  </si>
  <si>
    <t>STATION|PURCH</t>
  </si>
  <si>
    <t>http://www.arkleg.state.ar.us/</t>
  </si>
  <si>
    <t>Alternative Fuel Vehicle Conversion Notification</t>
  </si>
  <si>
    <t xml:space="preserve">Any individual or company who converts a vehicle to operate on an
alternative fuel must report the conversion to the Arkansas Department
of Finance and Administration (DFA) within 10 days of the conversion. An
owner or operator who fails to report such a conversion may be subject
to a penalty. For more information, including reporting forms, see the
[DFA](https://www.dfa.arkansas.gov/excise-tax/motor-fuel-tax/motor-fuel-tax-forms/)
website. (Reference [Arkansas
Code](http://www.lexisnexis.com/hottopics/arcode/Default.asp) 26-56-315
and 26-62-214)
</t>
  </si>
  <si>
    <t>REGIS</t>
  </si>
  <si>
    <t>MAN|FLEET|GOV|IND</t>
  </si>
  <si>
    <t xml:space="preserve">A person or corporation that supplies electricity to the public
exclusively to charge plug-in electric vehicles is not defined as a
public utility. (Reference [Arkansas
Code](http://www.lexisnexis.com/hottopics/arcode/Default.asp)
23-1-101(9))
</t>
  </si>
  <si>
    <t>2017-02-28 00:00:00 UTC</t>
  </si>
  <si>
    <t>2018-03-21 14:55:38 UTC</t>
  </si>
  <si>
    <t>http://www.arkleg.state.ar.us/assembly/2017/2017R/Pages/Home.aspx|https://advance.lexis.com/container?config=00JAA3ZTU0NTIzYy0zZDEyLTRhYmQtYmRmMS1iMWIxNDgxYWMxZTQKAFBvZENhdGFsb2cubRW4ifTiwi5vLw6cI1uX&amp;crid=79b4d9b8-36cd-45b0-b1db-b4ec11e70050&amp;prid=0dd0dc87-14ec-4c78-b77a-c2de7318afdb</t>
  </si>
  <si>
    <t xml:space="preserve">HEV and PEV owners must pay an annual fee in addition to other
registration fees. The fee is \$200 for all-electric vehicles and \$100
for plug-in hybrid electric vehicles. Beginning January 1, 2022, HEV
owners must pay an annual fee of \$50 for HEVs. Fees contribute to the
State Highway and Transportation Department Fund. Vehicles that are
registered with a special license plate or special license plate with
permanent decal pursuant to Arkansas Code 27-24-201 are exempt from the
annual fee. (Reference [Senate
Bill](http://www.arkleg.state.ar.us/assembly/) 225, 2021, [Senate
Bill](http://www.arkleg.state.ar.us/assembly/%22) 246, 2021, and
[Arkansas Code](http://www.lexisnexis.com/hottopics/arcode/Default.asp)
27-14-614 and 27-24-201)
</t>
  </si>
  <si>
    <t>2019-03-05 00:00:00 UTC</t>
  </si>
  <si>
    <t>2021-03-17 00:00:00 UTC</t>
  </si>
  <si>
    <t>2019-04-02 15:10:55 UTC</t>
  </si>
  <si>
    <t xml:space="preserve">The Arkansas Department of Environmental Quality\'s (ADEQ) Level 2 EVSE Rebate program offers rebates to government, private, and non-profit entities for the construction and installation costs of Level 2 EVSE. Funding is available in the following amounts: Access
Applicant Type
Maximum Rebate (One EVSE Port)
Maximum Rebate (Two or More EVSE Ports)
Public
Government
\$6,850
\$9,300
Public
Non-Government
\$5,325
\$7,225
Private
Workplace
\$1,875
\$3,375
Private
Multi-Unit Dwelling
\$1,875
\$3,375
Rebates are awarded on a first-come, first served basis. The program is
funded by Arkansas\'s portion of the Volkswagen Environmental Mitigation
Trust. For more information, including eligibility and how to apply, see
the ADEQ\'s Volkswagen Settlement website. (Reference [Arkansas
Code](http://www.lexisnexis.com/hottopics/arcode/Default.asp) 15-10-101
and 19-5-1273)
</t>
  </si>
  <si>
    <t>2021-09-13 18:03:00 UTC</t>
  </si>
  <si>
    <t>GNT</t>
  </si>
  <si>
    <t>STATION|FLEET|GOV|MUD|IND</t>
  </si>
  <si>
    <t>Alternative Fuel Vehicle (AFV) Emissions Test Exemption</t>
  </si>
  <si>
    <t xml:space="preserve">Qualified AFVs registered for the first time in Arizona are not required
to complete emissions testing. This exemption does not apply after the
first registration year. All AFVs, excluding electric, solar, and
hydrogen vehicles, used to commute into Phoenix or Tucson, are required
to be emissions tested before they are registered. For more information,
visit the [Arizona Department of Environmental
Quality](https://www.azdeq.gov/) website. (Reference [Arizona Revised
Statutes](http://www.azleg.gov/ArizonaRevisedStatutes.asp) 49-542 and
49-542.05)
</t>
  </si>
  <si>
    <t>2016-01-01 00:00:00 UTC</t>
  </si>
  <si>
    <t>2015-05-13 18:37:27 UTC</t>
  </si>
  <si>
    <t>ELEC|HY|NG|LPG</t>
  </si>
  <si>
    <t>EXEM</t>
  </si>
  <si>
    <t>FLEET|GOV|IND</t>
  </si>
  <si>
    <t>http://www.azleg.gov/ArizonaRevisedStatutes.asp</t>
  </si>
  <si>
    <t>Reduced Alternative Fuel Vehicle (AFV) License Tax</t>
  </si>
  <si>
    <t xml:space="preserve">The vehicle license tax for an AFV registered in Arizona is \$4 for
every \$100 in assessed value. The minimum amount of the annual AFV
license tax is \$5. AFV assessed values are determined as follows:
-   AFVs registered prior to January 1, 2022: 1% of the manufacturer's
    suggested retail price (MSRP)
-   AFVs initially registered between January 1, 2022 and December 31,
    2022: 20% of the MSRP.
For each succeeding year, for the purpose of calculating the license
tax, the value of the AFV is reduced by 15% from the value from the
preceding year.
For the purpose of this tax, AFVs include those powered exclusively by
propane, natural gas, electricity, hydrogen, or a blend of hydrogen with
propane or natural gas. For more information, see the ADOT
[AFV](https://azdot.gov/motor-vehicles/vehicle-services/vehicle-registration/alternative-fuel-vehicle)
website. The reduced alternative fuel vehicle license tax does not apply
to any vehicle purchased on or after December 31, 2022.
(Reference [Arizona Revised
Statutes](http://www.azleg.gov/ArizonaRevisedStatutes.asp) 1-215,
28-5801, 28-5805)
</t>
  </si>
  <si>
    <t>2018-04-25 00:00:00 UTC</t>
  </si>
  <si>
    <t>2019-06-07 00:00:00 UTC</t>
  </si>
  <si>
    <t>2019-06-28 23:33:14 UTC</t>
  </si>
  <si>
    <t>ELEC|HY|NG|PHEV|LPG</t>
  </si>
  <si>
    <t>TAX</t>
  </si>
  <si>
    <t>http://www.azleg.gov/ArizonaRevisedStatutes.asp|https://www.azleg.gov/|https://www.azleg.gov/</t>
  </si>
  <si>
    <t>State Vehicle Acquisition and Fuel Use Requirements</t>
  </si>
  <si>
    <t>Arizona state agencies, boards, and commissions must purchase hybrid electric vehicles, alternative fuel vehicles (AFVs), or vehicles that meet set greenhouse gas emissions standards. At least 75% of light-duty state fleet vehicles operating in counties with a population of more than 250,000 people must be capable of operating on alternative fuels. If the AFVs operate in counties with populations of more than 1.2 million people, those vehicles must meet U.S. Environmental Protection Agency emissions standards for Low Emission Vehicles. Alternatively, the state fleet may meet AFV acquisition requirements through biodiesel or alternative fuel use or apply for waivers. For the purpose of these requirements, alternative fuels include propane, natural gas, electricity, hydrogen, qualified diesel fuel substitutes, E85, and a blend of hydrogen with propane or natural gas. (Reference [Arizona Revised Statutes](http://www.azleg.gov/ArizonaRevisedStatutes.asp) 41-803)</t>
  </si>
  <si>
    <t>2010-02-02 00:00:00 UTC</t>
  </si>
  <si>
    <t>BIOD|ETH|ELEC|HEV|HY|NG|PHEV|LPG</t>
  </si>
  <si>
    <t>http://azmemory.azlibrary.gov/cdm/singleitem/collection/execorders/id/700|http://www.azleg.gov/ArizonaRevisedStatutes.asp</t>
  </si>
  <si>
    <t>Alternative Fuel Vehicle (AFV) Parking Incentive</t>
  </si>
  <si>
    <t xml:space="preserve">An individual driving a dedicated AFV may park without penalty in
parking areas that are designated for carpool operators, provided the
vehicle is using alternative fuel. Recognized alternative fuels include
propane, natural gas, electricity, hydrogen, and a blend of hydrogen
with propane or natural gas. (Reference [Arizona Revised
Statutes](http://www.azleg.gov/ArizonaRevisedStatutes.asp) 1-215 and
28-877)
</t>
  </si>
  <si>
    <t>2013-01-01 00:00:00 UTC</t>
  </si>
  <si>
    <t>http://www.azleg.gov/ArizonaRevisedStatutes.asp|http://www.azleg.gov/ArizonaRevisedStatutes.asp</t>
  </si>
  <si>
    <t>Alternative Fuel Vehicle (AFV) Dealer Information Dissemination Requirement</t>
  </si>
  <si>
    <t>New motor vehicle dealers must make information about AFVs and Arizona-based incentives for purchasing or leasing AFVs available to the public. For the purpose of these requirements, alternative fuels include propane, natural gas, electricity, hydrogen, and a blend of hydrogen with propane or natural gas. (Reference [Arizona Revised Statutes] http://www.azleg.gov/ArizonaRevisedStatutes.asp) 28-4414)</t>
  </si>
  <si>
    <t>Electric Vehicle (EV) Parking Space Regulation</t>
  </si>
  <si>
    <t xml:space="preserve">An individual is not allowed to stop, stand, or park a motor vehicle
within any parking space specifically designated for parking and
charging EVs unless the motor vehicle is an EV and has been issued an
alternative fuel vehicle special plate or sticker. Violators may be
subject to a civil penalty of at least \$350. (Reference [Arizona
Revised Statutes](http://www.azleg.gov/ArizonaRevisedStatutes.asp)
28-876)
</t>
  </si>
  <si>
    <t>Alternative Fuel Vehicle (AFV) Special License Plate</t>
  </si>
  <si>
    <t xml:space="preserve">The Arizona Department of Transportation (ADOT) must issue a special
license plate to dedicated AFVs. Dedicated AFVs are defined as vehicles
powered exclusively by propane, compressed natural gas, electricity, or
hydrogen. AFVs must not be capable of operating on any other fuel type.
There is no limit to the number of AFV license plates ADOT can issue.
The Arizona Department of Environmental Quality (ADEQ) must inspect
vehicles converted to operate solely on alternative fuel and issue an
Alternative Fuel Certificate before converted vehicles may receive the
AFV special plate. State or agency directors who conduct activities of a
confidential nature and use AFVs are exempt from the requirement to
display an AFV special license plate. For more information, see the ADOT
[Specialty
Plates](https://azdot.gov/motor-vehicles/vehicle-services/plates-and-placards)
and ADEQ [Vehicle Emissions Testing](http://www.azdeq.gov/EmissionsTest)
website.
(Reference [Arizona Revised Statutes](https://www.azleg.gov/arstitle/)
1-215 and 28-2416)
</t>
  </si>
  <si>
    <t>2020-06-12 19:43:42 UTC</t>
  </si>
  <si>
    <t>Alternative Fuel and Alternative Fuel Vehicle (AFV) Use Tax Exemption</t>
  </si>
  <si>
    <t xml:space="preserve">Arizona use taxes do not apply to natural gas or propane used in an AFV,
AFVs converted to operate on alternative fuels, or the equipment used to
convert a diesel vehicle to an AFV. Recognized alternative fuels include
propane, natural gas, electricity, hydrogen, and a blend of hydrogen
with propane or natural gas. (Reference [Arizona Revised
Statutes](http://www.azleg.gov/ArizonaRevisedStatutes.asp) 42-5159)
</t>
  </si>
  <si>
    <t>EXEM|TAX</t>
  </si>
  <si>
    <t>AFP|PURCH|FLEET|GOV|IND</t>
  </si>
  <si>
    <t>Joint Use of Government Fueling Infrastructure</t>
  </si>
  <si>
    <t xml:space="preserve">To the extent practical, an Arizona state agency or political
subdivision that operates an alternative fueling station must allow
vehicles, other state agencies, or political subdivisions to fuel at the
station. For the purpose of this requirement, alternative fuels include
propane, natural gas, electricity, hydrogen, and a blend of hydrogen
with propane or natural gas. (Reference [Arizona Revised
Statutes](http://www.azleg.gov/ArizonaRevisedStatutes.asp) 49-572)
</t>
  </si>
  <si>
    <t>STATION|OTHER</t>
  </si>
  <si>
    <t>Municipal Alternative Fuel Vehicle (AFV) Acquisition Requirements</t>
  </si>
  <si>
    <t xml:space="preserve">Local governments in Maricopa, Pinal, and Yavapai counties with a
population of more than 1.2 million people must develop and implement
vehicle fleet plans to encourage and increase the use of alternative
fuels in municipal fleets. At least 75% of the total municipal fleet
must operate on alternative fuels. Alternatively, municipal fleets may
meet AFV acquisition requirements through biodiesel or other alternative
fuel use or apply for waivers. Local governments in counties with
populations of more than 500,000 people with bus fleets must purchase or
convert buses to operate on alternative fuels. For the purpose of these
requirements, alternative fuels include propane, natural gas,
electricity, hydrogen, qualified diesel fuel substitutes, E85, and a
blend of hydrogen with propane or natural gas. (Reference [Arizona
Revised Statutes](https://www.azleg.gov/arstitle/) 9-500.04, 49-474.01,
49-541, and 49-571)
</t>
  </si>
  <si>
    <t>http://www.azleg.state.az.us/</t>
  </si>
  <si>
    <t>Federal Fleet Operation Regulations</t>
  </si>
  <si>
    <t xml:space="preserve">Federal fleets based in Arizona that operate primarily in counties with
a population of more than 1.2 million people must be comprised of at
least 90% alternative fuel vehicles. Alternatively, federal fleets may
meet acquisition requirements through alternative fuel use or apply for
waivers. For the purpose of these requirements, alternative fuels
include propane, natural gas, electricity, hydrogen, qualified diesel
fuel substitutes, E85, and a blend of hydrogen with propane or natural
gas. (Reference [Arizona Revised
Statutes](https://www.azleg.gov/arstitle/) 49-573)
</t>
  </si>
  <si>
    <t>Plug-in Electric Vehicle (PEV) Time-Of-Use (TOU) Rate - Salt River Project (SRP)</t>
  </si>
  <si>
    <t xml:space="preserve">SRP offers a TOU rate for residential customers that own or lease a PEV.
The TOU rate applies to daily super off-peak hours and additional
off-peak hours on weekends, holidays, and some weekday hours. Eligible
customers must be able to separately meter EV charger usage. For more
information, including how to enroll, see the SRP [Electric Vehicle
Price Plan](https://www.srpnet.com/prices/home/electricvehicle.aspx)
website.
</t>
  </si>
  <si>
    <t>2020-05-11 15:24:11 UTC</t>
  </si>
  <si>
    <t>Regional Electric Vehicle (REV) West Plan</t>
  </si>
  <si>
    <t xml:space="preserve">Arizona joined Colorado, Idaho, Montana, Nevada, New Mexico, Utah, and
Wyoming (Signatory States) in signing the REV West [memorandum of
understanding](https://www.naseo.org/Data/Sites/1/revwest_mou.pdf) (MOU)
to create an Intermountain West Electric Vehicle (EV) Corridor that will
make it possible to seamlessly drive an EV across the Signatory States\'
major transportation corridors.
In 2019, the Signatory States signed a revised [REV West
MOU](https://www.naseo.org/issues/transportation/rev-west) to update
their EV corridor goals based on progress to date. Signatory States are
committed to:
-   Educate consumers and fleet owners to raise EV awareness, reduce
    range anxiety, and increase EV adoption;
-   Coordinate on EV charging station locations to achieve a consistent
    user experience across Signatory States;
-   Use and promote the REV West [Voluntary Minimum
    Standards](https://www.naseo.org/Data/Sites/1/revwest_volminimumstandards.pdf)
    for EV charging stations and explore opportunities for implementing
    the standards in Signatory States;
-   Identify and develop opportunities to incorporate EV charging
    stations into planning and development processes such as building
    codes, metering policies, and renewable energy generation projects;
-   Encourage EV manufacturers to stock and market a wide variety of EVs
    within the Signatory States;
-   Identify, respond to, and collaborate on funding opportunities to
    support the development of the plan; and
-   Support the build-out of direct current (DC) fast charging stations
    along EV corridors through investments, partnerships, and other
    mechanisms.
The Signatory States maintain a coordination group composed of senior
leadership from each state who meet on a quarterly basis and report on
the above actions. For more information, see the [REV
West](https://www.naseo.org/issues/transportation/rev-west) website.
</t>
  </si>
  <si>
    <t>2017-10-04 00:00:00 UTC</t>
  </si>
  <si>
    <t>2019-12-13 00:00:00 UTC</t>
  </si>
  <si>
    <t>2020-02-03 19:45:02 UTC</t>
  </si>
  <si>
    <t>REQ|OTHER</t>
  </si>
  <si>
    <t>STATION|MAN|OTHER</t>
  </si>
  <si>
    <t>Electric Vehicle Supply Equipment (EVSE) Rebate - Salt River Project (SRP)</t>
  </si>
  <si>
    <t xml:space="preserve">SRP offers a rebate of \$1,500 per port for commercial, workplace, and
multifamily customers who install networked Level 2 EVSE. EVSE must be
installed between May 1, 2021, and April 30, 2022. To receive a rebate,
customers must apply on or before July 31, 2022. Applicants may receive
a maximum of 50 rebates per program year. Funds will be awarded on a
first-come, first-served basis. For more information, including how to
apply, see the SRP [Business EV Charger
Rebate](https://savewithsrpbiz.com/rebates/evcharger.aspx) website.
</t>
  </si>
  <si>
    <t>2020-05-11 15:20:12 UTC</t>
  </si>
  <si>
    <t>2022-07-31 00:00:00 UTC</t>
  </si>
  <si>
    <t>Electric Vehicle (EV) Definition and Implementation Plan</t>
  </si>
  <si>
    <t xml:space="preserve">The Arizona Corporation Commission (Commission) defines EVs as
transportation vehicles that use electricity for propulsion. The
Commission issued an EV policy statement that provides guidelines on
EVs, charging infrastructure, and transportation electrification to
utilities the Commission regulates. The policy addresses the state of
EVs in Arizona, EV benefits, and barriers to adoption. This policy
purposefully does not define the Commission's role with respect to
electric vehicle charging infrastructure operated by non-utilities at
this time, but will explore it in the future. For more information, see
the Commission's [EV policy
statement](https://docket.images.azcc.gov/0000195197.pdf) and the
[Corporation Commission](https://www.azcc.gov/) website. (Reference
[Docket](https://edocket.azcc.gov/Search/DocketDetailSearch?docketId=21658)
RU-00000A-18-0284 decision number 77044)
</t>
  </si>
  <si>
    <t>2019-01-16 00:00:00 UTC</t>
  </si>
  <si>
    <t>2019-12-19 16:16:14 UTC</t>
  </si>
  <si>
    <t>CCEINIT</t>
  </si>
  <si>
    <t>STATION|MAN|GOV|IND</t>
  </si>
  <si>
    <t>Electric Vehicle Supply Equipment (EVSE) Rebate - Tucson Electric Power (TEP)</t>
  </si>
  <si>
    <t xml:space="preserve">TEP provides a rebate to residential customers that covers up to 75% of
the cost of EVSE installation. The maximum rebate awards are \$500 for a
two-way charger and \$250 for a one-way charger. For more information,
including how to apply, see the TEP [Electric Vehicle
Rebates](https://www.tep.com/ev-rebates/) website.
</t>
  </si>
  <si>
    <t>2019-12-19 16:24:21 UTC</t>
  </si>
  <si>
    <t>Plug-In Electric Vehicle (PEV) Charging Rates - Tuscon Electric Power (TEP)</t>
  </si>
  <si>
    <t xml:space="preserve">TEP offers three time-of-use (TOU) rates for residential customers with
PEVs. For more information, see the TEP [Rates for EV
Owners](https://www.tep.com/rates-for-ev-owners/) website.
</t>
  </si>
  <si>
    <t>2019-12-19 16:46:58 UTC</t>
  </si>
  <si>
    <t>Commercial Electric Vehicle Supply Equipment (EVSE) Rebate â€“ Tucson Electric Power (TEP)</t>
  </si>
  <si>
    <t xml:space="preserve">TEP offers rebates and technical support to businesses, multi-family
dwellings, and non-profit customers that purchase and install between
two to five EVSE ports. TEP will evaluate the electrical capacity and
supporting EVSE infrastructure at locations that install six or more
ports on a case-by-case basis. Higher rebates are available for
commercial customers located in lower-income areas. Low-income areas are
defined as U.S. Census tracts where the average household income does
not exceed 80% of the median Arizona household income. Rebates are
available in the following amounts:
&lt;div&gt;
  EVSE Type                          Location                                           Rebate                                         Low-Income Area Rebate
  ---------------------------------- -------------------------------------------------- ---------------------------------------------- ----------------------------------------------
  Level 2                            Workplace                                          \$4,500 per port; up to 75% of project cost    \$6,000 per port; up to 75% of project cost
  Level 2                            Multi-Family Dwelling or Non-profit Organization   \$6,000 per port; up to 85% of project cost    \$9,000 per port; up to 85% of project cost
  Direct Current (DC) Fast Charger   All                                                \$24,000 per port; up to 75% of project cost   \$40,000 per port; up to 75% of project cost
&lt;/div&gt;
For more information, including project eligibility and how to apply,
see the TEP [Smart Electric Vehicle Charging
Program](https://www.tep.com/smart-ev-charging-program/) website.
</t>
  </si>
  <si>
    <t>2020-05-11 18:09:06 UTC</t>
  </si>
  <si>
    <t>STATION|FLEET|OTHER</t>
  </si>
  <si>
    <t>High Occupancy Vehicle (HOV) Lane Exemption</t>
  </si>
  <si>
    <t xml:space="preserve">The Arizona Department of Transportation (ADOT) allows qualified
alternative fuel vehicles (AFV) with an AFV license plate to use HOV
lanes, regardless of the number of occupants. Qualified AFVs are defined
as vehicles powered exclusively by electricity, propane, natural gas,
hydrogen, or a blend of hydrogen with propane or natural gas. Qualified
AFVs must not be capable of operating on any other fuel type. This
exemption expires September 20, 2025. For more information about vehicle
eligibility and HOV access, visit the ADOT
[AFV](https://azdot.gov/motor-vehicles/vehicle-services/vehicle-registration/alternative-fuel-vehicle)
website. (Reference [Arizona Revised
Statutes](https://www.azleg.gov/arstitle/) 1-215 and 28-2416)
</t>
  </si>
  <si>
    <t>2020-06-12 19:19:24 UTC</t>
  </si>
  <si>
    <t>2025-09-30 00:00:00 UTC</t>
  </si>
  <si>
    <t>Electric Vehicle Supply Equipment (EVSE) Pilot Program - Arizona Public Service Company (APS)</t>
  </si>
  <si>
    <t xml:space="preserve">APS offers free EVSE, installation, maintenance, and educational
services to its workplace, fleet, and multi-unit dwelling customers
through the Take Charge AZ pilot program. For more information,
including eligibility, see the Reference [Take Charge
AZ](https://www.aps.com/en/About/Sustainability-and-Innovation/Technology-and-Innovation/Electric-vehicles/Take-Charge-AZ)
website.
</t>
  </si>
  <si>
    <t>2021-06-11 21:12:05 UTC</t>
  </si>
  <si>
    <t>STATION|FLEET|MUD</t>
  </si>
  <si>
    <t>Commercial Electrification Rebates - Salt River Project (SRP)</t>
  </si>
  <si>
    <t xml:space="preserve">SRP offers commercial customers rebates for the purchase or lease of
electric forklifts, electric truck refrigeration units (TRUs) charging
infrastructure, truck charging bays, electric vehicle supply equipment
(EVSE), and custom electrification projects. Equipment must be installed
between May 1, 2021 and April 30, 2022. Rebate amounts for each
technology type are as follows:
  Technology                                Rebate Amounts
  ----------------------------------------- ---------------------------------------------------------------------------------------------
  Class 1 or 2 Electric Forklift            Up to \$2,000 per forklift
  Electric Forklift Charger                 \$150 per charger
  Electric TRU Charger                      \$1,000 per port
  Truck Stop and Truck Fleet Charging Bay   \$1,000 per bay
  Level 2 EVSE                              \$1,500 per port; up to 50 ports
  Custom Electrification Project            \$0.10 per annual kilowatt-hour load added by each piece of medium- or heavy-duty equipment
Applicants may receive up \$50,000 in rebates through the Business
Solutions Electric Technology Program. For more information, including
eligibility requirements, visit the [Electrification
Rebates](https://savewithsrpbiz.com/rebates/electrictechnology.aspx)
website.
</t>
  </si>
  <si>
    <t>2021-06-11 21:42:19 UTC</t>
  </si>
  <si>
    <t>ELEC|OTHER|PHEV</t>
  </si>
  <si>
    <t>Commercial Electrification Assessment Incentives - Salt River Project (SRP)</t>
  </si>
  <si>
    <t>SRP offers funding to trained vendors who study electrification opportunities for commercial non-road equipment through the Electric Qualified Service Provider Assessment (eQSP) Program and on-road electrification opportunities for fleets under the Fleet Advisory Services (FAS) Program. Maximum funding amounts for each study through the eQSP and FAS Program are \$10,000 and \$20,000, respectively. For more information, including eligibility requirements, visit the [Electrification Rebates](https://savewithsrpbiz.com/rebates/electrictechnology.aspx) website.</t>
  </si>
  <si>
    <t>2021-06-11 22:04:01 UTC</t>
  </si>
  <si>
    <t>ELEC|HEV</t>
  </si>
  <si>
    <t>FLEET</t>
  </si>
  <si>
    <t>Plug-In Electric Vehicle (PEV) Rebate - Salt River Project (SRP)</t>
  </si>
  <si>
    <t xml:space="preserve">SRP offers residential customers a \$1,000 rebate for the purchase or
lease of a PEV. For more information, including how to apply, see the
[SRP Drive
Electric](https://www.srpnet.com/electric/home/cars/start.aspx) website.
</t>
  </si>
  <si>
    <t>2021-06-14 15:14:49 UTC</t>
  </si>
  <si>
    <t>2021-12-31 00:00:00 UTC</t>
  </si>
  <si>
    <t>Employer Invested Emissions Reduction Funding - South Coast</t>
  </si>
  <si>
    <t xml:space="preserve">The South Coast Air Quality Management District (SCAQMD) administers the
Air Quality Investment Program (AQIP). AQIP provides funding to allow
employers within SCAQMD\'s jurisdiction to make annual investments into
an administered fund to meet employers\' emissions reduction targets.
The revenues collected are used to fund alternative mobile source
emissions and trip reduction programs, including alternative fuel
vehicle projects, on an on-going basis. Programs such as low emission,
alternative fuel, or zero emission vehicle procurement and old vehicle
scrapping may be considered for funding. For more information, including
current requests for proposals and funding opportunities, see the
[AQIP](http://www.aqmd.gov/home/programs/business/business-detail?title=air-quality-investment-program)
website.
</t>
  </si>
  <si>
    <t>STATION|MAN|FLEET</t>
  </si>
  <si>
    <t>Plug-In Electric Vehicle (PEV) Charging Rate Reduction - SMUD</t>
  </si>
  <si>
    <t xml:space="preserve">The Sacramento Municipal Utility District (SMUD) offers a discounted
rate to residential customers for electricity used to charge PEVs. For
more information, see the SMUD [Time-of-Day
Rate](https://www.smud.org/en/Rate-Information/Time-of-Day-rates/Time-of-Day-5-8pm-Rate)
website.
</t>
  </si>
  <si>
    <t>2018-11-14 16:18:22 UTC</t>
  </si>
  <si>
    <t>Zero Emission Vehicle (ZEV) Production Requirements</t>
  </si>
  <si>
    <t xml:space="preserve">The California Air Resources Board (ARB) certifies new passenger cars,
light-duty trucks, and medium-duty passenger vehicles as ZEVs if the
vehicles produce zero exhaust emissions of any criteria pollutant (or
precursor pollutant) under any and all possible operational modes and
conditions.
Manufacturers with annual sales between 4,501 and 60,000 vehicles may
comply with the ZEV requirements through multiple alternative compliance
options that include producing low emission vehicles and obtaining ZEV
credits. Manufacturers with annual sales of 4,500 vehicles or less are
not subject to this regulation.
ARB\'s emissions control program for MY 2017 through 2025 combines the
control of smog, soot, and greenhouse gases (GHGs) and requirements for
ZEVs into a single package of standards called Advanced Clean Cars. In
December 2012, ARB finalized new regulatory requirements that allow
vehicle manufacturer compliance with the U.S. Environmental Protection
Agency\'s GHG requirements for MY 2017-2025 to serve as compliance with
California\'s adopted GHG emissions requirements for those same model
years.
The accounting procedures for MY 2018-2025 are based on a credit system
as shown in the table below. The minimum ZEV requirement for each
manufacturer includes the percentage of passenger cars and light-duty
trucks produced by the manufacturer and delivered for sale in
California. The regulation also includes opportunities for compliance
with transitional zero emission vehicles, which must demonstrate certain
exhaust emissions standards, evaporative emissions standards, on-board
diagnostic requirements, and extended warranties.
MY
ZEV Requirement
2020
9.5%
2021
12%
2022
14.5%
2023
17%
2024
19.5%
2025 and later
22%
For more information, see the [ZEV
Program](http://www.arb.ca.gov/msprog/zevprog/zevprog.htm) website.
(Reference [California Code of Regulations](http://www.oal.ca.gov/)
Title 13, Section 1962 -1962.2)
</t>
  </si>
  <si>
    <t>2012-01-01 00:00:00 UTC</t>
  </si>
  <si>
    <t>ELEC|HY|PHEV</t>
  </si>
  <si>
    <t>AIRQEMISSIONS|OTHER</t>
  </si>
  <si>
    <t>MAN</t>
  </si>
  <si>
    <t>http://www.oal.ca.gov/</t>
  </si>
  <si>
    <t>High Occupancy Vehicle (HOV) and High Occupancy Toll (HOT) Lane Exemption</t>
  </si>
  <si>
    <t xml:space="preserve">Compressed natural gas, hydrogen, electric, and plug-in hybrid electric
vehicles meeting specified California and federal emissions standards
and affixed with a California Department of Motor Vehicles (DMV) Clean
Air Vehicle sticker may use HOV lanes regardless of the number of
occupants in the vehicle. Effective January 1, 2020, DMV issues Clean
Air Vehicle stickers to first-time applicants that have a household
income at or below 80% of the state median income. Stickers are valid
through the following dates:
-   Red stickers issued on or after March 1, 2018, for a vehicle that
    had previously been issued a sticker between January 1, 2017, and
    March 1, 2018, expire January 1, 2022;
-   Purple stickers issued between January 1, 2019 and January 1, 2020,
    expire January 1, 2023; and,
-   Orange stickers issued on or after January 1, 2020, expire January
    1, 2024.
The California Department of Transportation must publish a report by
June 1, 2023, detailing the number of stickers issued under this
program. Vehicles originally issued white or green decals prior to 2017
are no longer eligible to participate in this program. Vehicles with
stickers are also eligible for reduced rates on or exemptions from toll
charges imposed on HOT lanes. For more information and restrictions,
including a list of qualifying vehicles, see the California Air
Resources Board [Carpool
Stickers](http://www.arb.ca.gov/msprog/carpool/carpool.htm) website.
(Reference [California Vehicle Code](http://www.oal.ca.gov/) 5205.5 and
21655.9)
</t>
  </si>
  <si>
    <t>2006-09-29 00:00:00 UTC</t>
  </si>
  <si>
    <t>2018-09-13 00:00:00 UTC</t>
  </si>
  <si>
    <t>2020-11-13 02:35:45 UTC</t>
  </si>
  <si>
    <t>2024-01-01 00:00:00 UTC</t>
  </si>
  <si>
    <t>ELEC|HY|NG|PHEV</t>
  </si>
  <si>
    <t>http://www.oal.ca.gov/|http://leginfo.legislature.ca.gov|http://leginfo.legislature.ca.gov/|http://leginfo.legislature.ca.gov/</t>
  </si>
  <si>
    <t>Alternative Fuel and Vehicle Policy Development</t>
  </si>
  <si>
    <t xml:space="preserve">The California Energy Commission (CEC) must prepare and submit an
Integrated Energy Policy Report (IEPR) to the governor on a biannual
basis. The IEPR provides an overview of major energy trends and issues
facing the state, including those related to transportation fuels,
technologies, and infrastructure. The IEPR also examines potential
effects of alternative fuels use, vehicle efficiency improvements, and
shifts in transportation modes on public health and safety, the economy,
resources, the environment, and energy security. The IEPR\'s primary
purpose is to develop energy policies that conserve resources, protect
the environment, ensure energy reliability, enhance the state\'s
economy, and protect public health and safety. For the current IEPR, see
the CEC [California\'s Energy
Policy](http://www.energy.ca.gov/energypolicy/) website.
As of November 1, 2015, and every four years thereafter, the CEC must
also include in the IEPR strategies to maximize the benefits of natural
gas in various sectors. This includes the use of natural gas as a
transportation fuel. For more information, see the [2020 Integrated
Energy Policy
Report](https://www.energy.ca.gov/data-reports/reports/integrated-energy-policy-report/2020-integrated-energy-policy-report-update).
(Reference [California Public Resources Code](http://www.oal.ca.gov/)
25302 and 25303.5)
</t>
  </si>
  <si>
    <t>2013-10-11 00:00:00 UTC</t>
  </si>
  <si>
    <t>http://www.legislature.ca.gov/|http://www.oal.ca.gov/</t>
  </si>
  <si>
    <t>Mobile Source Emissions Reduction Requirements</t>
  </si>
  <si>
    <t xml:space="preserve">Through its Mobile Sources Program, the California Air Resources Board (ARB) has developed programs and policies to reduce emissions from on-road heavy-duty diesel vehicles through the installation of verified diesel emission control strategies (VDECS) and vehicle replacements.  The [on-road heavy-duty diesel vehicle rule]http://www.arb.ca.gov/msprog/onrdiesel/onrdiesel.htm) (i.e., truck and bus regulation) requires the retrofit and replacement of nearly all privately owned vehicles operated in California with a gross vehicle weight rating (GVWR) greater than 14,000 pounds (lbs.). School buses owned by private and public entities and federal government owned vehicles are also  included in the scope of the rule. By January 1, 2023, nearly all vehicles must have engines certified to the 2010 engine standard or equivalent. The [drayage truck rule](http://www.arb.ca.gov/msprog/onroad/porttruck/porttruck.htm) regulates heavy-duty diesel-fueled vehicles that transport cargo to and from California\'s ports and intermodal rail facilities. The rule
requires that certain drayage trucks be equipped with VDECS and that all applicable vehicles have engines certified to the 2007 emissions standards. By January 1, 2023, all applicable vehicles must have engines certified to 2010 standards. The [solid waste collection vehicle rule](http://www.arb.ca.gov/msprog/swcv/swcv.htm) regulates solid waste collection vehicles with a gross vehicle weight rating of 14,000 lbs. or more that operate on diesel fuel, have 1960 through 2006 engine models, and collect waste for a fee. The [fleet rule for public agencies and
utilities](https://ww3.arb.ca.gov/msprog/publicfleets/publicfleets.htm)
requires fleets to install VDECS on vehicles or purchase vehicles that
run on alternative fuels or use advanced technologies to achieve
emissions requirements by specified implementation dates.
(Reference [California Code of Regulations](http://www.oal.ca.gov/)
Title 13, 2021-2027)
</t>
  </si>
  <si>
    <t>2018-12-17 00:00:00 UTC</t>
  </si>
  <si>
    <t>2018-12-20 22:52:44 UTC</t>
  </si>
  <si>
    <t>BIOD|ELEC|HEV|HY|NG|PHEV|LPG</t>
  </si>
  <si>
    <t>REQ|AIRQEMISSIONS</t>
  </si>
  <si>
    <t>Fleet Vehicle Procurement Requirements</t>
  </si>
  <si>
    <t>When awarding a vehicle procurement contract, every city, county, and special district, including school and community college districts, may require that 75% of the passenger cars and/or light-duty trucks acquired be energy-efficient vehicles. By definition, this includes hybrid electric vehicles and alternative fuel vehicles that meet California\'s advanced technology partial zero emission vehicle standards. Vehicle procurement contract evaluations may consider fuel economy and life cycle factors for scoring purposes. (Reference [California Public Resources Code](http://www.oal.ca.gov/) 25725-25726)</t>
  </si>
  <si>
    <t>ELEC|EFFEC|HEV|HY|NG|PHEV</t>
  </si>
  <si>
    <t>Alternative Fuel Vehicle (AFV) and Fueling Infrastructure Grants</t>
  </si>
  <si>
    <t xml:space="preserve">The Motor Vehicle Registration Fee Program (Program) provides funding
for projects that reduce air pollution from on- and off-road vehicles.
Eligible projects include purchasing AFVs and developing alternative
fueling infrastructure. Contact [local air
districts](https://ww2.arb.ca.gov/air-pollution-control-districts) and
see the
[Program](https://ww2.arb.ca.gov/resources/fact-sheets/motor-vehicle-registration-fee-program)
website for more information about available grant funding and
distribution from the Program. (Reference [California Health and Safety
Code](http://www.oal.ca.gov/) 44220 (b))
</t>
  </si>
  <si>
    <t>2009-06-04 00:00:00 UTC</t>
  </si>
  <si>
    <t>STATION|FLEET|GOV</t>
  </si>
  <si>
    <t>Technology Advancement Funding - South Coast</t>
  </si>
  <si>
    <t>The South Coast Air Quality Management District\'s (SCAQMD) Clean Fuels Program provides funding for research, development, demonstration, and deployment projects that are expected to help accelerate the commercialization of advanced low-emission transportation technologies. Eligible projects include powertrains and energy storage or conversion devices, including fuel cells and batteries, and implementation of clean fuels, including the necessary infrastructure. Qualified clean fuels include, but are not limited to, natural gas, propane, and hydrogen. Projects are selected via specific requests for proposals on an as-needed basis or through unsolicited proposals. For more information, see the SCAQMD [Research, Development, Demonstration, and Deployment](https://www.aqmd.gov/home/technology/research-development-and-demontration) website.</t>
  </si>
  <si>
    <t xml:space="preserve">The Los Angeles Department of Water and Power (LADWP) offers a \$0.025
per kilowatt-hour discount for electricity used to charge PEVs during
off-peak times. Residential customers who install a separate time-of-use
meter panel will also receive a \$250 credit. For more information, see
the LADWP [Electric Vehicle
Incentives](https://www.ladwp.com/ladwp/faces/wcnav_externalId/r-gg-EVincentives?_adf.ctrl-state=il6iu2y7z_34&amp;_afrLoop=203033140060675&amp;_afrWindowMode=0&amp;_afrWindowId=kfolzdw9d_1#%40%3F_afrWindowId%3Dkfolzdw9d_1%26_afrLoop%3D203033140060675%26_afrWindowMode%3D0%26_adf.ctrl-state%3Dkfolzdw9d_25)
website.
</t>
  </si>
  <si>
    <t>Plug-In Electric Vehicle (PEV) Charging Rate Reduction - SCE</t>
  </si>
  <si>
    <t xml:space="preserve">Southern California Edison (SCE) offers a discounted rate to customers
for electricity used to charge PEVs. Two rate schedules are available
for PEV charging during on- and off-peak hours. For more information,
see the SCE [Electric Vehicle
Plans](https://www.sce.com/residential/rates/electric-vehicle-plans)
website.
</t>
  </si>
  <si>
    <t>Alternative Fuel and Vehicle Incentives</t>
  </si>
  <si>
    <t xml:space="preserve">The California Energy Commission (CEC) administers the Clean
Transportation Program (Program) to provide financial incentives for
businesses, vehicle and technology manufacturers, workforce training
partners, fleet owners, consumers, and academic institutions with the
goal of developing and deploying alternative and renewable fuels and
advanced transportation technologies. Funding areas include:
-   Electric vehicles and charging infrastructure;
-   Hydrogen vehicles and refueling infrastructure;
-   Medium- and heavy-duty zero emission vehicles;
-   Natural gas vehicles and refueling infrastructure;
-   Biofuels; and,
-   Workforce development.
The CEC must prepare and adopt an annual [Investment
Plan](https://www.energy.ca.gov/transportation/arfvtp/investmentplans.html)
for the Program to establish funding priorities and opportunities that
reflect program goals and to describe how program funding will
complement other public and private investments. For more information,
see the
[Program](https://www.energy.ca.gov/programs-and-topics/programs/clean-transportation-program)
website. (Reference [California Health and Safety
Code](http://www.oal.ca.gov/) 44270-44274.7 and [California Code of
Regulations](http://www.oal.ca.gov/), Title 13, Chapter 8.1)
</t>
  </si>
  <si>
    <t>2007-10-14 00:00:00 UTC</t>
  </si>
  <si>
    <t>2012-10-05 00:00:00 UTC</t>
  </si>
  <si>
    <t>GNT|LOANS</t>
  </si>
  <si>
    <t>STATION|FLEET|GOV|OTHER|IND</t>
  </si>
  <si>
    <t>Plug-In Electric Vehicle (PEV) and Compressed Natural Gas (CNG) Rate Reduction - PG&amp;E</t>
  </si>
  <si>
    <t xml:space="preserve">Pacific Gas &amp; Electric (PG&amp;E) offers discounted residential time-of-use
rates for electricity used for PEV charging during off-peak hours.
Discounted rates are also available for CNG or uncompressed natural gas
used in vehicle home fueling appliances. For more information, see the
PG&amp;E [Electric Vehicle Rate
Plans](https://www.pge.com/en_US/residential/rate-plans/rate-plan-options/electric-vehicle-base-plan/electric-vehicle-base-plan.page?)
and [CNG for
Vehicles](http://www.pge.com/myhome/environment/pge/cleanair/naturalgasvehicles/rates/)
websites.
</t>
  </si>
  <si>
    <t>ELEC|NG|PHEV</t>
  </si>
  <si>
    <t>Alternative Fuel and Hybrid Electric Vehicle Retrofit Regulations</t>
  </si>
  <si>
    <t xml:space="preserve">Converting a vehicle to operate on an alternative fuel in lieu of the
original gasoline or diesel fuel is prohibited unless the California Air
Resources Board (ARB) has evaluated and certified the retrofit system.
ARB will issue certification to the manufacturer of the system in the
form of an Executive Order once the manufacturer demonstrates compliance
with the emissions, warranty, and durability requirements. A
manufacturer is defined as a person or company who manufactures or
assembles an alternative fuel retrofit system for sale in California;
this definition does not include individuals wishing to convert vehicles
for personal use. Individuals interested in converting their vehicles to
operate on an alternative fuel must ensure that the alternative fuel
retrofit systems used for their vehicles have been ARB certified. For
more information, see the ARB [Alternative Fuel Retrofit
Systems](https://ww3.arb.ca.gov/msprog/aftermkt/altfuel/altfuel.htm)
website.
A hybrid electric vehicle that is Model Year 2000 or newer and is a
passenger car, light-duty truck, or medium-duty vehicle may be converted
to incorporate off-vehicle charging capability if the manufacturer
demonstrates compliance with emissions, warranty, and durability
requirements. ARB issues certification to the manufacturer and the
vehicle must meet California emissions standards for the model year of
the original vehicle.
(Reference [California Code of Regulations](http://www.oal.ca.gov/)
Title 13, Section 2030-2032, and [California Vehicle
Code](http://www.oal.ca.gov/) 27156)
</t>
  </si>
  <si>
    <t>AFTMKTCONV|BIOD|ETH|ELEC|HEV|HY|NG|PHEV|LPG</t>
  </si>
  <si>
    <t>AIRQEMISSIONS</t>
  </si>
  <si>
    <t>Vehicle Acquisition and Petroleum Reduction Requirements</t>
  </si>
  <si>
    <t xml:space="preserve">The California Department of General Services (DGS) is responsible for
maintaining specifications and standards for passenger cars and
light-duty trucks that are purchased or leased for state office, agency,
and department use. These specifications include minimum vehicle
emissions standards and encourage the purchase or lease of
fuel-efficient and alternative fuel vehicles (AFVs). Specifically, DGS
must reduce or displace the fleet\'s consumption of petroleum products
by 20% by January 1, 2020, as compared to the 2003 consumption level.
Beginning in fiscal year 2024, DGS must also ensure that at least 50% of
the light-duty vehicles purchased by the state are zero emission
vehicles (ZEVs). Further, at least 15% of DGS\' fleet of new vehicles
with a gross vehicle weight rating of 19,000 pounds or more must be ZEVs
by 2025, and at least 30% by 2030.
On an annual basis, DGS must compile information including, but not
limited to, the number of AFVs and hybrid electric vehicles acquired,
the locations of the alternative fuel pumps available for those
vehicles, and the total amount of alternative fuels used. Vehicles the
state owns or leases that are capable of operating on alternative fuel
must operate on that fuel unless the alternative fuel is not available.
DGS is also required to:
-   Take steps to transfer vehicles between agencies and departments to
    ensure that the most fuel-efficient vehicles are used and to
    eliminate the least fuel-efficient vehicles from the state\'s motor
    vehicle fleet;
-   Submit annual progress reports to the California Department of
    Finance, related legislative committees, and the general public via
    the DGS website;
-   Encourage other agencies to operate AFVs on the alternative fuel for
    which they are designed, to the extent feasible;
-   Encourage the development of commercial fueling infrastructure at or
    near state vehicle fueling or parking sites;
-   Work with other agencies to incentivize and promote state employee
    use of AFVs through preferential or reduced-cost parking, access to
    electric vehicle charging, or other means, to the extent feasible;
    and
-   Establish a more stringent fuel economy standard than the 2007
    standard.
(Reference [California Public Resources Code](http://www.oal.ca.gov/)
25722.5-25722.11 and 25724)
</t>
  </si>
  <si>
    <t>2012-09-27 00:00:00 UTC</t>
  </si>
  <si>
    <t>2017-10-10 00:00:00 UTC</t>
  </si>
  <si>
    <t>2017-11-08 19:11:57 UTC</t>
  </si>
  <si>
    <t>BIOD|ETH|ELEC|EFFEC|HEV|HY|NG|PHEV|LPG</t>
  </si>
  <si>
    <t>http://www.documents.dgs.ca.gov/ofa/eos-14-09.pdf|http://www.oal.ca.gov/|http://leginfo.legislature.ca.gov|http://leginfo.legislature.ca.gov</t>
  </si>
  <si>
    <t>Low Emission Vehicle (LEV) Standards</t>
  </si>
  <si>
    <t xml:space="preserve">California\'s LEV II exhaust emissions standards apply to Model Year
(MY) 2004 and subsequent model year passenger cars, light-duty trucks,
and medium-duty passenger vehicles meeting specified exhaust standards.
The LEV II standards represent the maximum exhaust emissions for LEVs,
Ultra LEVs, and Super Ultra LEVs, including flexible fuel, bi-fuel, and
dual-fuel vehicles when operating on an alternative fuel. MY 2009 and
subsequent model year passenger cars, light-duty trucks, and medium-duty
passenger vehicles must meet specified fleet average greenhouse gas
(GHG) exhaust emissions requirements. Each manufacturer must comply with
these fleet average GHG requirements, which are based on California Air
Resources Board (ARB) calculations. Bi-fuel, flexible fuel, dual-fuel,
and grid-connected hybrid electric vehicles may be eligible for an
alternative compliance method.
In December 2012, ARB finalized regulatory requirements, referred to as
LEV III, which allow vehicle manufacturer compliance with the U.S.
Environmental Protection Agency\'s GHG requirements for MY 2017-2025 to
serve as compliance with California\'s adopted GHG emissions
requirements for those same model years. For more information, see the
ARB [LEVII](http://www.arb.ca.gov/msprog/levprog/levii/levii.htm) and
[LEV III](https://www.arb.ca.gov/msprog/levprog/leviii/leviii.htm)
Program websites for more information. (Reference [California Code of
Regulations](http://www.oal.ca.gov/) Title 13, Section 1961-1961.3)
</t>
  </si>
  <si>
    <t>2012-08-01 00:00:00 UTC</t>
  </si>
  <si>
    <t>Plug-In Electric Vehicle (PEV) and Natural Gas Infrastructure Charging Rate Reduction - SDG&amp;E</t>
  </si>
  <si>
    <t xml:space="preserve">San Diego Gas &amp; Electric (SDG&amp;E) offers three PEV Time-of-Use (TOU)
rates to customers, using a single meter or requiring the installation
of a second meter. Lower natural gas rates are available to customers
who own a natural gas vehicle (NGV) and use a qualified compressed
natural gas fueling appliance at home. For more information about rates,
see the SDG&amp;E [EV
Plans](https://www.sdge.com/residential/pricing-plans/about-our-pricing-plans/electric-vehicle-plans)
and [NGV
Rates](http://regarchive.sdge.com/tm2/pdf/GAS_GAS-SCHEDS_G-NGV.pdf)
websites.
</t>
  </si>
  <si>
    <t>STATION|IND</t>
  </si>
  <si>
    <t>Plug-In Electric Vehicle (PEV) Charging Requirements</t>
  </si>
  <si>
    <t xml:space="preserve">New PEVs must be equipped with a conductive charger inlet port that
meets the specifications contained in Society of Automotive Engineers
(SAE) standard J1772. PEVs must be equipped with an on-board charger
with a minimum output of 3.3 kilowatts (kW). These requirements do not
apply to PEVs that are only capable of Level 1 charging, which has a
maximum power of 12 amperes (amps), a branch circuit rating of 15 amps,
and continuous power of 1.44 kW. (Reference [California Code of
Regulations](http://www.oal.ca.gov/) Title 13, Section 1962.3)
</t>
  </si>
  <si>
    <t>2009-10-11 00:00:00 UTC</t>
  </si>
  <si>
    <t>State Transportation Plan</t>
  </si>
  <si>
    <t xml:space="preserve">The California Department of Transportation (Caltrans) must update the
California Transportation Plan (Plan) by December 31, 2020, and every
five years thereafter. The Plan must address how the state will achieve
maximum feasible emissions reductions, taking into consideration the use
of alternative fuels, new vehicle technology, and tailpipe emissions
reductions. Caltrans must consult and coordinate with related state
agencies, air quality management districts, public transit operators,
and regional transportation planning agencies. Caltrans must also
provide an opportunity for general public input. Caltrans must submit a
final draft of the Plan to the legislature and governor. A copy of the
2016 report is available on the
[Caltrans](http://www.dot.ca.gov/hq/tpp/californiatransportationplan2040/)
website. Caltrans must also review the Plan and prepare a report for the
legislature and governor that includes actionable, programmatic
transportation system improvement recommendations every five years.
(Reference [California Government Code](http://www.oal.ca.gov/)
65070-65073)
</t>
  </si>
  <si>
    <t>Low Emission Truck and Bus Purchase Vouchers</t>
  </si>
  <si>
    <t xml:space="preserve">Through the Hybrid and Zero Emission Truck and Bus Voucher Incentive
Project (HVIP) and Low NOx Engine Incentives, the California Air
Resources Board provides vouchers to eligible fleets to reduce the
incremental cost of qualified electric, hybrid, or natural gas trucks
and buses at the time of purchase. Vouchers are available on a
first-come, first-served basis. Only fleets that operate vehicles in
California are eligible. Voucher amounts vary depending on whether the
vehicles are located in a disadvantaged community. For more information,
including a list of qualified vehicles and other requirements, see the
[HVIP](http://www.californiahvip.org/) website.
</t>
  </si>
  <si>
    <t>2010-02-01 00:00:00 UTC</t>
  </si>
  <si>
    <t>2018-08-23 20:32:57 UTC</t>
  </si>
  <si>
    <t>ELEC|HEV|NG|PHEV</t>
  </si>
  <si>
    <t>OTHER|RBATE</t>
  </si>
  <si>
    <t>Plug-In Hybrid and Zero Emission Light-Duty Vehicle Rebates</t>
  </si>
  <si>
    <t xml:space="preserve">The Clean Vehicle Rebate Project (CVRP) offers rebates for the purchase
or lease of qualified vehicles. Qualified vehicles are light-duty
electric vehicles (EVs), fuel cell electric vehicles (FCEVs), and
plug-in hybrid electric vehicles (PHEVs) the California Air Resources
Board (ARB) has approved or certified. The rebates are for up to \$4,500
for FCEVs, \$2,000 for EVs, \$1,000 for PHEVs, and \$750 for zero
emission motorcycles. Rebates are available on a first-come,
first-served basis to individuals, business owners, and government
entities in California that purchase or lease new eligible vehicles.
Residents of San Diego County may be eligible for a preapproved rebate
through the CVRP [Rebate
Now](https://cleanvehiclerebate.org/eng/rebatenow) pilot. Manufacturers
must apply to ARB to have their vehicles included in the CVRP.
Individuals are eligible for the rebate based on gross annual income, as
stated on the individual\'s federal tax return. Individuals with a gross
annual income above the following thresholds are eligible for all
rebates except those that apply to FCEVs:
-   \$150,000 for single filers
-   \$204,000 for head-of-household filers
-   \$300,000 for joint filers
For individuals with low and moderate household incomes of less than or
equal to 300% of the federal poverty level, rebates are increased by
\$2,500. Increased rebates are available for ARB-approved FCEVs, PHEVs,
and PEVs. ARB must provide outreach to low income households and
communities to raise awareness about CVRP. Through January 1, 2022, ARB
must prioritize rebate payments for low income applicants.
ARB determines annual funding amounts for the CVRP, which is expected to
be effective through 2023. For more information, including information
on income verification, a list of eligible vehicles, and instructions on
how to apply, see the [CVRP](https://cleanvehiclerebate.org/eng)
website.
(Reference [California Health and Safety Code](https://oal.ca.gov/)
44274 and 44258)
</t>
  </si>
  <si>
    <t>2010-03-15 00:00:00 UTC</t>
  </si>
  <si>
    <t>2019-12-10 14:35:57 UTC</t>
  </si>
  <si>
    <t>ELEC|HY|NEVS|PHEV</t>
  </si>
  <si>
    <t>http://www.oal.ca.gov/|http://www.oal.ca.gov/|http://leginfo.legislature.ca.gov/faces/home.xhtml</t>
  </si>
  <si>
    <t>Advanced Transportation Tax Exclusion</t>
  </si>
  <si>
    <t xml:space="preserve">The California Alternative Energy and Advanced Transportation Financing
Authority (CAEATFA) provides a sales and use tax exclusion for qualified
manufacturers of advanced transportation products, components, or
systems that reduce pollution and energy use and promote economic
development. Incentives are available until December 31, 2025. For more
information, including application materials, see the CAEATFA [Sales and
Use Tax Exclusion
Program](http://www.treasurer.ca.gov/caeatfa/ste/index.asp) website.
(Reference [California Public Resources Code](http://www.oal.ca.gov/)
26000-26017)
</t>
  </si>
  <si>
    <t>2010-03-24 00:00:00 UTC</t>
  </si>
  <si>
    <t>2015-10-12 00:00:00 UTC</t>
  </si>
  <si>
    <t>2015-11-09 22:13:31 UTC</t>
  </si>
  <si>
    <t>ELEC|HY|OTHER|PHEV</t>
  </si>
  <si>
    <t>MAN|OTHER</t>
  </si>
  <si>
    <t>Plug-In Electric Vehicle (PEV) Infrastructure Information Resource</t>
  </si>
  <si>
    <t>The California Energy Commission, in consultation with the Public Utilities Commission, must develop and maintain a website containing specific links to electrical corporations, local publicly owned electric utilities, and other websites that contain information specific to PEVs, including the following: -   Resources to help consumers determine if their residences will
    require utility service upgrades to accommodate PEVs; -   Basic charging circuit requirements; -   Utility rate options; and -   Load management techniques.  (Reference [California Public Resources Code](http://www.oal.ca.gov/) 25227)</t>
  </si>
  <si>
    <t>2010-09-27 00:00:00 UTC</t>
  </si>
  <si>
    <t>Electric Vehicle Supply Equipment (EVSE) Rebate - LADWP</t>
  </si>
  <si>
    <t xml:space="preserve">The Los Angeles Department of Water and Power (LADWP) provides rebates
to commercial customers toward the purchase of Level 2 or direct current
(DC) fast EVSE. Commercial customers who purchase and install EVSE for
employee and public use can receive up to \$5,000 for each Level 2 EVSE
with up to \$500 in additional rebate funds per extra charge port.
Commercial customers may also receive up to \$75,000 per DC fast EVSE,
and up to \$125,000 per DC fast EVSE for medium- and heavy-duty vehicle
use. Eligible customers may qualify for up to 40 rebate awards depending
on the number of parking spaces at the installation site. EVSE must be
installed within the LADWP service area. Rebates are available on a
first-come, first-served basis. For program guidelines and application
materials, see the [Charge Up
L.A.!](https://www.ladwp.com/ladwp/faces/ladwp/residential/r-gogreen/r-gg-driveelectric?_adf.ctrl-state=1d4357epvd_4&amp;_afrLoop=472125629767806)
website.
</t>
  </si>
  <si>
    <t>2010-05-01 00:00:00 UTC</t>
  </si>
  <si>
    <t>2015-10-01 00:00:00 UTC</t>
  </si>
  <si>
    <t>2020-11-13 15:48:37 UTC</t>
  </si>
  <si>
    <t>STATION|FLEET|GOV|IND</t>
  </si>
  <si>
    <t xml:space="preserve">Alternative Fuel Vehicle (AFV) Incentives - San Joaquin Valley </t>
  </si>
  <si>
    <t xml:space="preserve">The San Joaquin Valley Air Pollution Control District administers the
Public Benefit Grant Program, which provides funding to cities,
counties, special districts (such as water districts and irrigation
districts), and public educational institutions for the purchase of new
AFVs, including electric, hybrid electric, natural gas, and propane
vehicles. The maximum grant amount allowed per vehicle is \$20,000, with
a limit of \$100,000 per agency per year. Projects are considered on a
first-come, first-serve basis. For more information, see the [Public
Benefit Grant
Program](http://valleyair.org/grants/content/publicbenefit.html)
website.
</t>
  </si>
  <si>
    <t>ELEC|NG|PHEV|LPG</t>
  </si>
  <si>
    <t xml:space="preserve">A corporation or individual that owns, controls, operates, or manages a
facility that supplies electricity to the public exclusively to charge
light-, medium-, and heavy-duty all-electric and plug-in hybrid electric
vehicles, compressed natural gas to fuel natural gas vehicles, or
hydrogen as a motor vehicle fuel is not defined as a public utility.
(Reference [California Public Utilities](http://www.oal.ca.gov/)
Decision 20-09-025, 2020 and [California Public Utilities
Code](http://www.oal.ca.gov/) 216)
</t>
  </si>
  <si>
    <t>2011-10-06 00:00:00 UTC</t>
  </si>
  <si>
    <t>2015-09-15 00:00:00 UTC</t>
  </si>
  <si>
    <t>2015-11-09 23:23:05 UTC</t>
  </si>
  <si>
    <t>Electric Vehicle Supply Equipment (EVSE) Policies for Multi-Unit Dwellings</t>
  </si>
  <si>
    <t xml:space="preserve">A common interest development, including a community apartment,
condominium, and cooperative development, may not prohibit or restrict
the installation or use of EVSE or a plug-in electric vehicle
(PEV)-dedicated time-of-use (TOU) meter in a homeowner\'s designated
parking space or unit. These entities may put reasonable restrictions on
EVSE, but the policies may not significantly increase the cost of the
EVSE or significantly decrease its efficiency or performance.
Restrictions may be placed on TOU meter installations if they are based
on the structure of or available space in the building. If installation
in the homeowner\'s designated parking space or unit is not possible,
with authorization, the homeowner may add EVSE or a PEV-dedicated TOU
meter in a common area. The homeowner must obtain appropriate approvals
from the common interest development association and agree in writing to
comply with applicable architectural standards, engage a licensed
installation contractor, provide a certificate of insurance, and pay for
the electricity usage, maintenance, and other costs associated with the
EVSE or TOU meter.
Any application for approval should be processed by the common interest
development association without willful avoidance or delay. The
homeowner and each successive homeowner of the parking space or unit
equipped with EVSE or a TOU meter is responsible for the cost of the
installation, maintenance, repair, removal, or replacement of the
equipment, as well as any resulting damage to the EVSE, TOU meter, or
surrounding area. The homeowner must also maintain a \$1 million
umbrella liability coverage policy and name the common interest
development as an additional insured entity under the policy. If EVSE or
a PEV-dedicated TOU meter is installed in a common area for use by all
members of the association, the common interest development must develop
terms for use of the EVSE or TOU meter.
(Reference [California Civil Code](http://www.oal.ca.gov/) 4745 and
6713)
</t>
  </si>
  <si>
    <t>2011-07-25 00:00:00 UTC</t>
  </si>
  <si>
    <t>2018-11-13 18:16:25 UTC</t>
  </si>
  <si>
    <t>MUD|IND</t>
  </si>
  <si>
    <t>http://www.legislature.ca.gov/|http://www.oal.ca.gov/|http://www.legislature.ca.gov/</t>
  </si>
  <si>
    <t>Access to Plug-In Electric Vehicle (PEV) Registration Records</t>
  </si>
  <si>
    <t xml:space="preserve">The California Department of Motor Vehicles may disclose to an
electrical corporation or local publicly owned utility a PEV owner's
address and vehicle type if the information is used exclusively to
identify where the PEV is registered. (Reference [California Vehicle
Code](http://www.oal.ca.gov/) 1808.23)
</t>
  </si>
  <si>
    <t>2011-09-27 00:00:00 UTC</t>
  </si>
  <si>
    <t>Alternative Fuel and Advanced Vehicle Rebate - San Joaquin Valley</t>
  </si>
  <si>
    <t xml:space="preserve">The San Joaquin Valley Air Pollution Control District (SJVAPCD)
administers the Drive Clean! Rebate Program, which provides rebates for
the purchase or lease of eligible new vehicles, including qualified
natural gas, hydrogen fuel cell, propane, all-electric, plug-in electric
vehicles, and zero emission motorcycles. The program offers rebates of
up to \$3,000, which are available on a first-come, first-served basis
for residents and businesses located in the SJVAPCD. For more
information, including a list of eligible vehicles and other
requirements, see the SJVAPCD [Drive Clean! Rebate
Program](http://valleyair.org/drivecleaninthesanjoaquin/rebate/)
website.
</t>
  </si>
  <si>
    <t>Zero Emission Vehicle (ZEV) Promotion Plan</t>
  </si>
  <si>
    <t xml:space="preserve">All California state agencies must support and facilitate the rapid
commercialization of ZEVs in California. In particular, the Air
Resources Board, Energy Commission (CEC), Public Utilities Commission,
and other relevant state agencies must work with the private sector to
establish benchmarks to achieve targets for ZEV commercialization and
deployment. These targets include:
-   By 2020, the state will have established adequate infrastructure to
    support one million ZEVs;
-   By 2025, there will be 1.5 million ZEVs on the road in California
    and clean, efficient vehicles will displace 1.5 billion gallons of
    petroleum fuels annually;
-   By 2025, there will be 200 hydrogen fueling stations and 250,000
    plug-in electric vehicle (PEV) chargers, including 10,000 direct
    current fast chargers, in California;
-   By 2030, there will be 5 million ZEVs on the road in California; and
-   By 2050, greenhouse gas emissions from the transportation sector
    will be 80% less than 1990 levels.
State agencies must also work with their stakeholders to accomplish the
following:
-   Develop new criteria for clean vehicle incentive programs to
    encourage manufacturers to produce clean, affordable cars;
-   Update the 2016 ZEV Action plan, with a focus on low income and
    disadvantaged communities;
-   Recommend actions to increase the deployment of ZEV infrastructure
    through the Low Carbon Fuel Standard;
-   Support and recommend policies that will facilitate the installation
    of PEV infrastructure in homes and businesses; and
-   Ensure PEV charging and hydrogen fueling are affordable and
    accessible to all drivers.
The ZEV promotion plan additionally directs the state fleet to increase
the number of ZEVs in the fleet through gradual vehicle replacement. By
2020, ZEVs should make up at least 25% of the fleet\'s light-duty
vehicles. Vehicles with special performance requirements necessary for
public safety and welfare are exempt from this requirement. For more
information about the plan, see CEC\'s [ZEVs and Infrastructure
Update](https://static.business.ca.gov/wp-content/uploads/2019/12/2018-ZEV-Action-Plan-Priorities-Update.pdf).
(Reference [Executive
Orders](https://www.gov.ca.gov/category/executive-orders/) N-19-19,
2019, B-48, 2018, and B-16, 2012)
</t>
  </si>
  <si>
    <t>2012-03-23 00:00:00 UTC</t>
  </si>
  <si>
    <t>2018-01-26 00:00:00 UTC</t>
  </si>
  <si>
    <t>2019-11-11 21:49:02 UTC</t>
  </si>
  <si>
    <t>http://gov.ca.gov/s_executiveorders.php|http://gov.ca.gov/s_executiveorders.php|http://gov.ca.gov/s_executiveorders.php</t>
  </si>
  <si>
    <t>Alternative Fuel Vehicle (AFV) Parking Incentive Programs</t>
  </si>
  <si>
    <t xml:space="preserve">The California Department of General Services (DGS) and California
Department of Transportation (DOT) must develop and implement AFV
parking incentive programs in public parking facilities operated by DGS
with 50 or more parking spaces and park-and-ride lots owned and operated
by DOT. The incentives must provide meaningful and tangible benefits to
drivers, such as preferential spaces, reduced fees, and fueling
infrastructure. Fueling infrastructure built at park-and-ride lots is
not subject to restricted use by those using bicycles, public transit,
or ridesharing. (Reference [California Public Resources
Code](http://www.oal.ca.gov/) 25722.9)
</t>
  </si>
  <si>
    <t>STATION|FLEET|IND</t>
  </si>
  <si>
    <t>Electric Vehicle Supply Equipment (EVSE) Open Access Requirements</t>
  </si>
  <si>
    <t xml:space="preserve">EVSE service providers may not charge a subscription fee or require
membership for use of their public charging stations. In addition,
providers must disclose the actual charges for using public EVSE at the
point of sale; allow at least two options for payment; install the Open
Charge Point interoperability billing standard on each EVSE; and
disclose the EVSE geographic location, schedule of fees, accepted
methods of payment, and network roaming charges to the National
Renewable Energy Laboratory. Exceptions apply. For more information, see
the [ARB EVSE Standards](http://www.oal.ca.gov/) website. (Reference
[California Health and Safety Code](http://www.oal.ca.gov/) 44268 and
44268.2)
</t>
  </si>
  <si>
    <t>2013-09-28 00:00:00 UTC</t>
  </si>
  <si>
    <t>Mandatory Electric Vehicle Supply Equipment (EVSE) Building Standards</t>
  </si>
  <si>
    <t xml:space="preserve">The California Building Standards Commission (Commission) published
mandatory building standards for EVSE installation in parking spaces at
one- and two-family dwellings with attached private garages,
multi-family dwellings, and non-residential developments in the
California Green Building Standards Code within the California Building
Standards Code. For more information, see the [California Building Codes
Standards Commission](http://www.bsc.ca.gov/Codes.aspx) website.
(Reference [California Health and Safety Code](http://www.oal.ca.gov/)
18941.10)
</t>
  </si>
  <si>
    <t>Zero Emission Vehicle (ZEV) Deployment Support</t>
  </si>
  <si>
    <t xml:space="preserve">California joined Connecticut, Maine, Maryland, Massachusetts, New
Jersey, New York, Oregon, Rhode Island, and Vermont in signing a
[memorandum of
understanding](https://www.nescaum.org/documents/zev-mou-10-governors-signed-20191120.pdf/%20)
(MOU) to support the deployment of ZEVs through involvement in a ZEV
Program Implementation Task Force (Task Force). In May 2014, the Task
Force published a [ZEV Action
Plan](https://www.nescaum.org/documents/multi-state-zev-action-plan.pdf)
(Plan) identifying 11 priority actions to accomplish the goals of the
MOU, including deploying at least 3.3 million ZEVs and adequate fueling
infrastructure within the signatory states by 2025. The Plan also
includes a research agenda to inform future actions. On an annual basis,
each state must report on the number of registered ZEVs, the number of
public electric vehicle supply equipment (EVSE) and hydrogen fueling
stations, and available information regarding workplace fueling for
ZEVs.
In June 2018, the Task Force published a new [ZEV Action
Plan](https://www.nescaum.org/documents/2018-zev-action-plan.pdf) for
2018-2021. Building on the 2014 Action Plan, the 2018 Action Plan makes
recommendations for states and other key partners in five priority
areas:
-   Raising consumer awareness and interest in electric vehicle
    technology;
-   Building out a reliable and convenient residential, workplace and
    public charging/fueling infrastructure network;
-   Continuing and improving access to consumer purchase and
    non-financial incentives;
-   Expanding public and private sector fleet adoption; and
-   Supporting dealership efforts to increase ZEV sales.
For more information, see the [Multi-State ZEV Task
Force](https://www.nescaum.org/topics/zero-emission-vehicles) website.
</t>
  </si>
  <si>
    <t>2013-10-24 00:00:00 UTC</t>
  </si>
  <si>
    <t>2014-05-31 00:00:00 UTC</t>
  </si>
  <si>
    <t>2018-06-25 19:45:05 UTC</t>
  </si>
  <si>
    <t>Establishment of a Zero Emission Medium- and Heavy-Duty Vehicle Program</t>
  </si>
  <si>
    <t xml:space="preserve">The California Clean Truck, Bus, and Off-Road Vehicle and Equipment
Technology Program (Program) will provide funding for development,
demonstration, pre-commercial pilot, and early commercial implementation
projects for zero and near-zero emission trucks, buses, and off-road
vehicles and equipment. Eligible projects include, but are not limited
to, the following:
-   Technology development, demonstration, pre-commercial pilots, and
    early commercial implementation projects for zero and near-zero
    emission truck technology;
-   Zero and near-zero emission bus technology development,
    demonstration, pre-commercial pilots, and early commercial
    deployments, including pilots of multiple vehicles at one site or
    region;
-   Purchase incentives for commercially available zero and near-zero
    emission truck, bus, and off-road vehicle and equipment technologies
    and fueling infrastructure; and
-   Projects that support greater commercial motor vehicle and equipment
    freight efficiency and greenhouse gas emissions reductions,
    including autonomous vehicles, grid integration technology, and
    charge management solutions.
Remanufactured and retrofitted vehicles meeting warranty and emissions
requirements may also qualify for funding. The Program is expected to
provide \$12 million to \$20 million in funding annually through
December 31, 2021. At least 20% of allocated funds must go towards early
commercial deployment of eligible vehicles and equipment. The California
Air Resources Board and the State Energy Resources Conservation and
Development Commission will develop and administer the Program.
(Reference [California Health and Safety Code](http://www.oal.ca.gov/)
39719.2)
</t>
  </si>
  <si>
    <t>2014-09-21 00:00:00 UTC</t>
  </si>
  <si>
    <t>2018-09-22 00:00:00 UTC</t>
  </si>
  <si>
    <t>2018-11-13 17:25:10 UTC</t>
  </si>
  <si>
    <t>AUTONOMOUS|ELEC|HY|PHEV</t>
  </si>
  <si>
    <t>http://www.oal.ca.gov/|http://leginfo.legislature.ca.gov/faces/home.xhtml</t>
  </si>
  <si>
    <t>Zero Emission Vehicle (ZEV) Initiative</t>
  </si>
  <si>
    <t xml:space="preserve">The California Air Resources Board\'s (ARB) Charge Ahead California
Initiative was established to help place into service at least 1 million
ZEVs and near-zero emission vehicles in California by January 1, 2023.
In consultation with the State Energy Resources Conservation and
Development Commission, ARB prepared a [funding
plan](https://ww2.arb.ca.gov/sites/default/files/2019-09/fy1920fundingplan.pdf)
that includes a market and technology assessment, assessments of
existing zero and near-zero emission funding programs, and programs that
increase access to disadvantaged, low-income, and moderate-income
communities and consumers. Potential programs under the initiative
include those involving innovative financing, car sharing, charging
infrastructure in multi-unit dwellings located in disadvantaged
communities, public transit, and agricultural vanpool programs. The
funding plan must be updated at least every three years through January
1, 2023. (Reference [California Health and Safety
Code](http://www.oal.ca.gov/) 44258.4)
</t>
  </si>
  <si>
    <t>2018-11-13 17:29:47 UTC</t>
  </si>
  <si>
    <t>Electric Vehicle Supply Equipment (EVSE) Policies for Residential and Commercial Renters</t>
  </si>
  <si>
    <t xml:space="preserve">The lessor of a dwelling or commercial property must approve written
requests from a lessee to install EVSE at a parking space allotted for
the lessee on qualified properties. Certain exclusions apply to
residential dwellings and commercial properties. All modifications and
improvements must comply with federal, state, and local laws and all
applicable zoning and land use requirements, covenants, conditions, and
restrictions. The lessee of the parking space equipped with EVSE is
responsible for the cost of the installation, maintenance, repair,
removal, or replacement of the equipment, electricity consumption, as
well as any resulting damage to the EVSE or surrounding area. Unless the
EVSE is certified by a Nationally Recognized Testing Laboratory and
electrical upgrades are performed by a licensed electrician, the lessee
must also maintain a personal liability coverage policy in an amount of
up to 10 times the annual rent of the dwelling. (Reference [California
Civil Code](http://www.oal.ca.gov/) 1947.6, 1952.7, and 6713)
</t>
  </si>
  <si>
    <t>2019-11-11 21:33:12 UTC</t>
  </si>
  <si>
    <t>http://www.oal.ca.gov/|http://www.oal.ca.gov/</t>
  </si>
  <si>
    <t>Plug-In Electric Vehicle (PEV) Charging Electricity Exemption</t>
  </si>
  <si>
    <t xml:space="preserve">Electricity used to charge PEVs at a state-owned parking facility is
exempt from California law prohibiting gifting public money or items of
value. (Reference [California Government Code](http://www.oal.ca.gov/)
14678)
</t>
  </si>
  <si>
    <t>2014-08-19 00:00:00 UTC</t>
  </si>
  <si>
    <t>2014-12-18 21:34:56 UTC</t>
  </si>
  <si>
    <t xml:space="preserve">Residential Electric Vehicle Supply Equipment (EVSE) Financing Program </t>
  </si>
  <si>
    <t xml:space="preserve">Property Assessed Clean Energy (PACE) Loss Reserve Program financing
allows property owners to borrow funds to pay for energy improvements,
including purchasing and installing EVSE. The borrower repays the
financing over a defined period of time through a special assessment on
the property. Local governments in California are authorized to
establish PACE programs. Property owners must agree to a contractual
assessment on the property tax bill, have a clean property title, and be
current on property taxes and mortgages. Financing limits are 15% of the
first \$700,000 of the property value and 10% of the remaining property
value. For more information, see the California Alternative Energy and
Advanced Transportation Financing Authority [PACE Loss Reserve
Program](https://www.treasurer.ca.gov/caeatfa/pace/index.asp) website.
(Reference [California Public Resources Code](http://www.oal.ca.gov/)
26004-26082)
</t>
  </si>
  <si>
    <t>2014-09-26 00:00:00 UTC</t>
  </si>
  <si>
    <t>2014-12-19 00:03:34 UTC</t>
  </si>
  <si>
    <t>LOANS</t>
  </si>
  <si>
    <t>Plug-In Hybrid and Zero Emission Light-Duty Public Fleet Vehicle Fleet Rebates</t>
  </si>
  <si>
    <t xml:space="preserve">The Clean Vehicle Rebate Project (CVRP) offers rebates to eligible state
and local public entities for the purchase of qualified light-duty fleet
vehicles. Public fleets located in disadvantaged communities are
eligible for increased incentives. Rebates are available in the
following amounts:
::: {align="center"}
  Technology                        Standard Rebate   Increased Rebate
  --------------------------------- ----------------- ------------------
  Fuel Cell Electric Vehicle        \$4,500           \$7,000
  All-Electric Vehicle              \$2,000           \$4,500
  Plug-In Hybrid Electric Vehicle   \$1,000           \$3,500
:::
Eligible vehicles must be certified by the California Air Resources
Board (ARB). Rebates are available on a first-come, first-served basis.
Manufacturers must apply to ARB to have their vehicles considered for
rebate eligibility. Each entity may receive up to 30 rebates annually
and cannot receive CVRP incentives for the same vehicle. For more
information, including a list of eligible vehicles, locations, and
entities, see the [For Public
Fleets](https://cleanvehiclerebate.org/eng/fleet) website. (Reference
[California Health and Safety Code](http://www.oal.ca.gov/) 44274 and
44258)
</t>
  </si>
  <si>
    <t>2014-06-20 00:00:00 UTC</t>
  </si>
  <si>
    <t>2019-06-12 14:14:31 UTC</t>
  </si>
  <si>
    <t>Voluntary Vehicle Retirement Incentives - San Joaquin Valley and South Coast</t>
  </si>
  <si>
    <t xml:space="preserve">The San Joaquin Valley Air Pollution Control District and the South Coast Air Quality Management District administer the Enhanced Fleet Modernization Program (EFMP) Pilot Retire and Replace program, providing incentives to replace a vehicle eligible for retirement with a more fuel-efficient vehicle. Used vehicles must be no more than eight years old and applicants must live in the San Joaquin Valley or South Coast air basins. Eligible replacement vehicles must meet a minimum fuel economy average by model year or average at least 35 miles per gallon (mpg). Alternative fuel vehicles are also eligible, including plug-in hybrid electric vehicles (PHEV) and zero emission vehicles (ZEVs). Funding for alternative transportation mobility options, such as public transportation or car sharing, is also available in lieu of purchasing another vehicle. The incentive amounts vary by income level as compared to the Federal Poverty Level (FPL) and replacement vehicle type. 
::: {align="center"}
  Income Eligibility                    Fuel Economy \&gt;35 mpg   PHEV or ZEV   Alternative Transportation Mobility Option
  ------------------------------------ ----------------------- ------------- --------------------------------------------
  Low Income (\&lt;225% FPL)                      \$4,500            \$4,500                   \$7,500 Value
  Moderate Income (\&lt;300% FPL)                 \$3,500            \$3,500                   \$7,500 Value
  Above Moderate Income (\&lt;400% FPL)           \$2,500            \$2,500                   \$7,500 Value
:::
Residents living in qualified disadvantaged communities may be eligible
for higher incentive amounts and, for residents replacing their vehicles
with a PHEV or ZEV, a rebate of up to \$2,000 for the purchase of
electric vehicle supply equipment. For more information, including
eligible vehicles and applicable requirements, see the California Air
Resources Board
[EFMP](https://ww2.arb.ca.gov/our-work/programs/enhanced-fleet-modernization-program)
website. (Reference [California Health and Safety
Code](http://www.oal.ca.gov/) 44062.3 and 44125)
</t>
  </si>
  <si>
    <t>2015-04-09 00:00:00 UTC</t>
  </si>
  <si>
    <t>2015-06-12 14:02:26 UTC</t>
  </si>
  <si>
    <t>ELEC|EFFEC|HEV|OTHER|PHEV</t>
  </si>
  <si>
    <t>Electric Vehicle Supply Equipment (EVSE) Loan and Rebate Program</t>
  </si>
  <si>
    <t>The Electric Vehicle Charging Station Financing Program (Program), part of the California Capital Access Program (CalCAP), provides loans for the design, development, purchase, and installation of EVSE at small business locations in California. Small businesses are eligible for a rebate of 50% of the loan loss reserve amount after the small business repays the loan in full or meets monthly payment deadlines over a 48-month period. Eligible borrowers must be small businesses with 1,000 or fewer employees and must maintain legal control of the EVSE for the entire loan period. The maximum loan amount is \$500,000 per qualified small business and can be insured for up to four years. 
The Program may provide up to 100% coverage to lenders on certain loandefaults. Lenders must apply to the California Pollution Control Financing Authority (CPCFA) to participate and enroll each qualified EVSE loan through CalCAP. Upon approval, CPCFA will pay a premium into the lender\'s loan loss reserve account for up to 20% of the loan amount and contribute an additional 10% to 30% for installations in multi-unit dwellings and disadvantaged communities. The California Energy Commission funds the Program. For more information, including EVSE technical requirements and eligibility requirements for both borrowers and lenders, see the [Program](http://www.treasurer.ca.gov/cpcfa/calcap/evcs/index.asp) website.</t>
  </si>
  <si>
    <t>2015-04-29 00:00:00 UTC</t>
  </si>
  <si>
    <t>2015-06-12 20:04:20 UTC</t>
  </si>
  <si>
    <t>LOANS|RBATE</t>
  </si>
  <si>
    <t>Electric Vehicle Supply Equipment (EVSE) Incentives - San Joaquin Valley</t>
  </si>
  <si>
    <t xml:space="preserve">The San Joaquin Valley Air Pollution Control District administers the
Charge Up! Program, which provides funding for public agencies and
businesses for the purchase and installation of new, publicly accessible
EVSE. Rebates are available in the following amounts:
  EVSE Type                     Maximum Rebate Amount per EVSE   Minimum Cost Share
  ----------------------------- -------------------------------- --------------------
  Single Port Level 2           \$5,000                          None
  Dual Port Level 2             \$6,000                          None
  Direct Current Fast Charger   \$25,000                         30% of Total Cost
Annual funding is capped at \$50,000 per applicant. For more
information, including application requirements and restrictions, see
the [Charge Up! Program](http://valleyair.org/grants/chargeup.htm)
website.
</t>
  </si>
  <si>
    <t>2015-11-09 22:28:26 UTC</t>
  </si>
  <si>
    <t>State Agency Low Carbon Fuel Use Requirement</t>
  </si>
  <si>
    <t xml:space="preserve">At least 3% of the aggregate amount of bulk transportation fuel
purchased by the state government must be from very low carbon
transportation fuel sources. The required amount of very low carbon
transportation fuel purchased will increase by 1% annually until January
1, 2024. Some exemptions may apply, as determined by the California
Department of General Services (DGS). Very low carbon fuel is defined as
a transportation fuel having no greater than 40% of the carbon intensity
of the closest comparable petroleum fuel for that year, as measured by
the methodology in [California Code of
Regulations](http://www.oal.ca.gov/) Title 17, Sections 95480-95486. DGS
will submit an annual progress report to the California Legislature.
(Reference [California Health and Safety Code](http://www.oal.ca.gov/)
43870, and [California Code of Regulations](http://www.oal.ca.gov/)
Title 17, Section 95480-95486)
</t>
  </si>
  <si>
    <t>2015-11-09 23:40:44 UTC</t>
  </si>
  <si>
    <t>PURCH|GOV</t>
  </si>
  <si>
    <t>Freight Efficiency Action Plan</t>
  </si>
  <si>
    <t xml:space="preserve">The California State Transportation Agency, the California Environmental Protection Agency, the Natural Resources Agency, and other state departments implemented the California Sustainable Freight Action Plan (Plan), which establishes targets to improve freight efficiency and transition to zero emission technologies. The Plan identifies state policies, programs, and investments to achieve the following targets: -   Improve freight system efficiency by 25% by 2030; and-   Deploy over 100,000 zero emission freight vehicles and associated    equipment, maximizing the number of vehicles powered by renewable    energy, by 2030. The involved parties have also initiated corridor-level freight pilot projects to integrate advanced technologies, alternative fuels, freight and fuel infrastructure, and local economic development opportunities based on the Plan. For more information, see the [Transportation
Planning](https://dot.ca.gov/programs/transportation-planning) website.
(Reference [Executive
Order](https://www.gov.ca.gov/category/executive-orders/) B-32-15, 2015)
</t>
  </si>
  <si>
    <t>2015-07-17 00:00:00 UTC</t>
  </si>
  <si>
    <t>2017-11-08 19:24:29 UTC</t>
  </si>
  <si>
    <t>http://gov.ca.gov/s_executiveorders.php</t>
  </si>
  <si>
    <t>Electric Vehicle Supply Equipment (EVSE) Local Permitting Policies</t>
  </si>
  <si>
    <t xml:space="preserve">Cities and counties must adopt an ordinance that creates an expedited and streamlined permitting process for EVSE. Each city or county must consult with the local fire department or district and the utility director to develop the ordinance, which must include a checklist of all requirements for EVSE to be eligible for expedited review. A complete application that is consistent with the city or county ordinance must be approved, and entities submitting incomplete applications must be notified of the necessary required information to be granted expedited permit issuance. (Reference [California Government Code](http://www.oal.ca.gov/) 65850.7) </t>
  </si>
  <si>
    <t>2015-10-08 00:00:00 UTC</t>
  </si>
  <si>
    <t>2015-11-10 16:55:45 UTC</t>
  </si>
  <si>
    <t>STATION|GOV</t>
  </si>
  <si>
    <t>Electric Vehicle Supply Equipment (EVSE) and Charging Incentives - Sonoma Clean Power</t>
  </si>
  <si>
    <t xml:space="preserve">Qualified Sonoma Clean Power (SCP) customers are eligible to receive a
free EVSE that can be connected to Wi-Fi and communicate with the SCP
GridSavvy Community. Customers are responsible for shipping and
installation costs. Customers may also receive \$5 per month for
connecting the EVSE to the GridSavvy Community. Other terms and
conditions may apply. For more information, including frequently asked
questions, see SCP\'s
[GridSavvy](https://sonomacleanpower.org/programs/gridsavvy) website.
</t>
  </si>
  <si>
    <t>2016-11-23 21:04:55 UTC</t>
  </si>
  <si>
    <t>Plug-In Electric Vehicle (PEV) Rebate - PG&amp;E</t>
  </si>
  <si>
    <t xml:space="preserve">Pacific Gas and Electric (PG&amp;E) provides rebates of \$800 to residential
customers who purchase or lease an eligible PEV. Residential account
holders may apply on behalf of a PEV owner in their household or their
tenant in a multifamily household with the vehicle owner\'s permission.
For more information, including additional eligibility requirements and
how to apply, see the [PG&amp;E Clean Fuel
Rebate](https://www.pge.com/en_US/residential/solar-and-vehicles/options/clean-vehicles/electric/clean-fuel-rebate-for-electric-vehicles.page?WT.mc_id=Vanity_cleanfuelrebate-ev)
website.
</t>
  </si>
  <si>
    <t>2017-01-25 16:02:54 UTC</t>
  </si>
  <si>
    <t>2017-04-28 00:00:00 UTC</t>
  </si>
  <si>
    <t>2017-05-05 14:30:46 UTC</t>
  </si>
  <si>
    <t xml:space="preserve">Volkswagen (VW) Zero Emission Vehicle (ZEV) Investment Plan </t>
  </si>
  <si>
    <t xml:space="preserve">The California Air Resources Board (ARB) approved the VW California ZEV
Investment Plan. As required by the October 2016 2.0-Liter Partial
Consent Decree, VW must invest \$800 million over ten years to support
the increased adoption of ZEV technology in California. VW will submit a
series of four 30-month cycle ZEV investment plans to ARB for approval.
ARB has approved the Cycle 2 plan, covering July 2019 through December
2021. The Cycle 2 plan includes building a basic charging network,
public outreach, education, and marketing, and ZEV access projects. ZEV
infrastructure rollouts will be focused in nine metropolitan areas. VW
will continue access efforts in Sacramento, with the goal of offering
residents a better quality of life through enhanced mobility and
improved air quality.
For more information, see the Electrify America [Investment
Plan](https://www.electrifyamerica.com/our-plan) website and ARB\'s [VW
Settlement](https://www.arb.ca.gov/msprog/vw_info/vsi/vw-zevinvest/vw-zevinvest.htm)
website.
</t>
  </si>
  <si>
    <t>2017-03-13 00:00:00 UTC</t>
  </si>
  <si>
    <t>2018-12-13 00:00:00 UTC</t>
  </si>
  <si>
    <t>2019-02-06 14:00:25 UTC</t>
  </si>
  <si>
    <t>Electric Vehicle Supply Equipment (EVSE) Pilot Programs</t>
  </si>
  <si>
    <t xml:space="preserve">The California Public Utilities Commission (PUC) may provide funding for
pilot utility programs to install EVSE at school facilities, other
educational institutions, and state parks or beaches. Priority must be
given to locations in disadvantaged communities, as defined by the
California Environmental Protection Agency. For more information, see
the PUC project
[guidance](http://docs.cpuc.ca.gov/SearchRes.aspx?docformat=ALL&amp;docid=206663987)
and the PUC [Zero Emission Vehicles](http://www.cpuc.ca.gov/zev/)
website. (Reference [California Public Utilities
Code](http://leginfo.legislature.ca.gov/faces/home.xhtml) 740.13-740.14)
</t>
  </si>
  <si>
    <t>2017-11-08 17:45:48 UTC</t>
  </si>
  <si>
    <t>http://leginfo.legislature.ca.gov/faces/home.xhtml|http://leginfo.legislature.ca.gov/faces/home.xhtml</t>
  </si>
  <si>
    <t>Plug-in Electric Vehicle (PEV) Parking Space Regulation</t>
  </si>
  <si>
    <t xml:space="preserve">An individual may not park a motor vehicle within any on- or off-street
parking space specifically designated by a local authority for parking
and charging PEVs unless the vehicle is a PEV fueled by electricity.
Eligible PEVs must be in the process of charging to park in the space. A
person found responsible for a violation is subject to traffic violation
penalties.
PEV parking spaces count as at least one space toward minimum parking
requirements.
(Reference [California Vehicle
Code](http://leginfo.legislature.ca.gov/faces/home.xhtml) 22511)
</t>
  </si>
  <si>
    <t>2019-11-11 21:44:57 UTC</t>
  </si>
  <si>
    <t>http://leginfo.legislature.ca.gov/faces/home.xhtml|http://leginfo.legislature.ca.gov/faces/home.xhtml|https://oal.ca.gov/</t>
  </si>
  <si>
    <t>Zero-Emission and Autonomous Vehicle Infrastructure Support</t>
  </si>
  <si>
    <t xml:space="preserve">Cities and counties that receive funding from the Road Maintenance and
Rehabilitation Program are encouraged to use funds towards advanced
transportation technologies and communication systems, including, but
not limited to, zero-emission vehicle fueling infrastructure and
infrastructure-to-vehicle communications for autonomous vehicles.
(Reference [California Streets and Highways
Code](http://leginfo.legislature.ca.gov/faces/home.xhtml) 2030)
</t>
  </si>
  <si>
    <t>2017-11-08 18:44:45 UTC</t>
  </si>
  <si>
    <t>AUTONOMOUS|ELEC|HY</t>
  </si>
  <si>
    <t>Zero Emission Vehicle (ZEV) Programs Report</t>
  </si>
  <si>
    <t xml:space="preserve">The California Air Resources Board (ARB), in partnership with its
stakeholders, must complete a report that reviews each of ARB\'s
ZEV-related programs by July 1, 2019. Specifically, the report must
include an analysis of the greenhouse gas and air quality goals of each
ZEV program, the progress of each program towards meeting its goals, and
a cost-benefit analysis of each program. In this report, ARB must also
propose recommendations for improvements to these programs and on how to
encourage the cost-effective deployment of ZEVs in fleets across the
state. For more information, see the ARB [ZEV
Program](https://ww2.arb.ca.gov/our-work/programs/zero-emission-vehicle-program)
website. (Reference [California Health and Safety
Code](http://leginfo.legislature.ca.gov) 43018.8)
</t>
  </si>
  <si>
    <t>2017-11-08 19:15:53 UTC</t>
  </si>
  <si>
    <t>http://leginfo.legislature.ca.gov|http://leginfo.legislature.ca.gov</t>
  </si>
  <si>
    <t>Electric Vehicle Supply Equipment (EVSE) Signage Authorization on Highways</t>
  </si>
  <si>
    <t xml:space="preserve">EVSE facilities located at roadside businesses are eligible to be
included on state highway exit information signs. Signage must be
consistent with California's Manual on Uniform Traffic Control Devices.
(Reference [California Streets and Highway
Code](http://leginfo.legislature.ca.gov) 101.7)
</t>
  </si>
  <si>
    <t>2017-07-31 00:00:00 UTC</t>
  </si>
  <si>
    <t>2017-11-08 19:30:13 UTC</t>
  </si>
  <si>
    <t>DREST</t>
  </si>
  <si>
    <t>Electric Vehicle Supply Equipment (EVSE) Rebate - South Coast and MSRC</t>
  </si>
  <si>
    <t xml:space="preserve">The South Coast Air Quality Management District (SCAQMD) and the Mobile
Source Air Pollution Reduction Review Committee\'s (MSRC) Residential
Electric Vehicle (EV) Charging Incentive Pilot Program offers rebates of
up to \$500 towards the purchase of a qualified residential Level 2
EVSE. Additional rebates of up to \$250 are available for low-income
residents. Funding is available on a first-come, first-served basis to
residents within the SCAQMD jurisdiction. Additional terms and
conditions apply. For more information, including application
guidelines, see the [Residential EV Charging Incentive Pilot
Program](http://www.aqmd.gov/home/programs/community/community-detail?title=ev-charging-incentive)
website.
</t>
  </si>
  <si>
    <t>2018-01-22 13:39:39 UTC</t>
  </si>
  <si>
    <t>Electric Vehicle Supply Equipment (EVSE) Rebate - Burbank Water and Power (BWP)</t>
  </si>
  <si>
    <t xml:space="preserve">BWP provides rebates to commercial and residential customers toward the
purchase of Level 2 EVSE. Commercial customers who purchase and install
EVSE can receive up to \$2,000 for each charger and up to four rebates
per fiscal year. Residential customers who install a charger can receive
up to \$500 and will be placed on BWP\'s
[time-of-use](https://www.burbankwaterandpower.com/electric/residential-electric-rates-and-charges)
electric rate. Applications must be submitted no later than four months
from the date of purchase. Rebates are available on a first-come,
first-served basis until funds are exhausted. For program guidelines and
application materials, see the [Charging Station
Rebate](hhttps://www.burbankwaterandpower.com/conservation/electric-vehicles-rebate)
website.
</t>
  </si>
  <si>
    <t>2018-04-02 18:24:08 UTC</t>
  </si>
  <si>
    <t>Electric Vehicle Supply Equipment (EVSE) Incentive Program Support</t>
  </si>
  <si>
    <t xml:space="preserve">The California Electric Vehicle Infrastructure Project (CALeVIP), funded by the California Energy Commission, provides guidance and funding for property owners to develop and implement EVSE incentive programs that help meet regional needs for Level 2 and direct current (DC) fast EVSE. Level 2 EVSE must be ENERGY STAR certified. CALeVIP evaluates proposed EVSE incentive programs and solicits input from stakeholders to guide the development and implementation of the programs. CALeVIP also provides the incentive funding for each program. For more information, see the [CALeVIP](https://calevip.org/) website. </t>
  </si>
  <si>
    <t>2018-07-09 19:13:39 UTC</t>
  </si>
  <si>
    <t>GNT|OTHER</t>
  </si>
  <si>
    <t>Electric Vehicle Supply Equipment (EVSE) Rebate - Southern California</t>
  </si>
  <si>
    <t xml:space="preserve">The Southern California Incentive Project, funded by the California
Energy Commission as part of the California Electric Vehicle
Infrastructure Project (CALeVIP), offers rebates of up to \$70,000 per
direct current (DC) fast charger for installations at new sites and 75%
of total project costs, up to \$40,000, per DC fast charger for
installations at replacement or make-ready sites. Installations in
disadvantaged communities are eligible for rebates for 80% of the total
project cost, up to \$80,000, per DC fast charger, regardless of
installation site type.
Rebates are available on a first-come, first-served basis, and
applicants must reserve rebates prior to purchasing and installing EVSE.
Eligible applicants include businesses, non-profit organizations,
California Native American Tribes listed with the Native American
Heritage Commission, or public or government entities. Qualifying
installation sites must be accessible 24 hours a day and be located in
Los Angeles County, Orange County, Riverside County, or San Bernardino
County. For more information, including funding availability, see the
[Southern California Incentive
Project](https://calevip.org/incentive-project/southern-california)
website.
</t>
  </si>
  <si>
    <t>2018-09-07 21:02:26 UTC</t>
  </si>
  <si>
    <t>Multi-Unit Dwelling (MUD) and Workplace Electric Vehicle Supply Equipment (EVSE) Incentives - PG&amp;E</t>
  </si>
  <si>
    <t>Pacific Gas &amp; Electric\'s (PG&amp;E) Electric Vehicle (EV) Charge Network Program provides installation support and funding for multi-unit dwellings and workplaces in the PG&amp;E territory to install PG&amp;E approved EVSE in parking areas. To qualify, facilities must equip at least ten adjoining parking spaces with EVSE. Eligible expenses include the cost of installation and a portion of the EVSE unit cost, up to \$2,300 per port. For more information, including funding availability, see the PG&amp;E [EV Charge Network Program](https://www.pge.com/en_US/business/solar-and-vehicles/your-options/clean-vehicles/charging-stations/program-participants/program-participants.page) website.</t>
  </si>
  <si>
    <t>2018-09-07 21:05:48 UTC</t>
  </si>
  <si>
    <t>Electric Vehicle Supply Equipment (EVSE) Rebate for Businesses - SCE</t>
  </si>
  <si>
    <t xml:space="preserve">Southern California Edison\'s (SCE) Charge Ready Program offers rebates
for commercial customers toward the purchase and installation of a
minimum of ten Level 1 or Level 2 EVSE, or a minimum of five Level 1 or
Level 2 EVSE in disadvantaged communities. To qualify, customers must
own, lease, or operate a site where vehicles are typically parked for at
least four hours. Eligible expenses include the costs associated with
electrical upgrades and part or all of the costs of the EVSE and
installation. Rebate amounts vary. Additional terms and conditions
apply. For more information, including funding availability, see the
[Charge Ready
Program](https://www.sce.com/business/electric-cars/Charge-Ready)
website.
</t>
  </si>
  <si>
    <t>2018-09-07 21:09:14 UTC</t>
  </si>
  <si>
    <t>Residential Electric Vehicle Supply Equipment (EVSE) Rebate - Pasadena Water and Power (PWP)</t>
  </si>
  <si>
    <t xml:space="preserve">PWP provides rebates of \$600 for residential customers toward the
installation of a WiFi enabled EVSE, or \$200 toward the installation of
a non-WiFi enabled EVSE. Additional terms and conditions apply. For more
information, including how to apply, see the PWP [Residential Electric
Vehicle and Charger Incentive
Program](https://ww5.cityofpasadena.net/water-and-power/residentialevrebate/)
website.
</t>
  </si>
  <si>
    <t>2018-09-12 21:00:43 UTC</t>
  </si>
  <si>
    <t>Plug-In Electric Vehicle (PEV) Rebate - Pasadena Water and Power (PWP)</t>
  </si>
  <si>
    <t xml:space="preserve">PWP provides rebates of \$250 to residential customers who purchase or
lease an eligible new or used PEV. An additional \$250 is available for
eligible PEVs purchased or leased from a Pasadena dealership. Customers
participating in PWP\'s income-qualifying programs may also qualify for
an additional \$1,000 rebate, for a total of \$\$1,500. Rebates are
available for PEVs purchased or leased on or after August 1, 2018.
Additional terms and conditions apply. For more information, see the PWP
[Residential Electric Vehicle and Charger Incentive
Program](https://ww5.cityofpasadena.net/water-and-power/residentialevrebate/)
website.
</t>
  </si>
  <si>
    <t>2018-09-12 21:03:35 UTC</t>
  </si>
  <si>
    <t>Multi-Unit Dwelling (MUD) and Workplace Electric Vehicle Supply Equipment (EVSE) Incentive - SDG&amp;E</t>
  </si>
  <si>
    <t xml:space="preserve">San Diego Gas &amp; Electric\'s (SDG&amp;E) Power Your Drive program provides
EVSE equipment, installation, and maintenance support for MUDs and
workplaces in the SDG&amp;E territory. Site hosts must make a one-time
participation payment and be able to dedicate at least five parking
spaces at residential locations or at least ten parking spaces at
workplaces for EVSE. MUDs and workplaces located in disadvantaged
communities may qualify for the program at no cost to the site host.
Additional terms and conditions apply. For more information, including
funding availability, see the [Power Your
Drive](https://www.sdge.com/residential/electric-vehicles/power-your-drive)
website.
</t>
  </si>
  <si>
    <t>2018-10-09 20:59:17 UTC</t>
  </si>
  <si>
    <t>Zero Emission Vehicle (ZEV) and Near-ZEV Weight Exemption</t>
  </si>
  <si>
    <t xml:space="preserve">ZEVs and near-ZEVs may exceed the state\'s gross vehicle weight limits
by an amount equal to the difference of the weight of the near-zero
emission or zero emission powertrain and the weight of a comparable
diesel tank and fueling system, up to 2,000 pounds. A ZEV is defined as
a vehicle that produces no criteria pollutant, toxic air contaminant, or
greenhouse gas emissions when stationary or operating. A near-ZEV is a
vehicle that uses zero emission technologies, uses technologies that
provide a pathway to zero emission operations, or incorporates other
technologies that significantly reduce vehicle emissions. (Reference
[California Business and Professions Code](https://oal.ca.gov/) 12725
and [California Vehicle
Code](http://leginfo.legislature.ca.gov/faces/home.xhtml) 35551)
</t>
  </si>
  <si>
    <t>2018-09-20 00:00:00 UTC</t>
  </si>
  <si>
    <t>2018-10-10 12:58:42 UTC</t>
  </si>
  <si>
    <t>Plug-In Electric Vehicle (PEV) Rebate - Antelope Valley</t>
  </si>
  <si>
    <t>The Antelope Valley Air Quality Management District (AVAQMD) offers rebates of up to \$1,000 to residents toward the purchase or lease of a new all-electric or plug-in hybrid electric vehicle. Additional rebates of up to \$1,500 are available for income-eligible residents and rebates of up to \$500 for PEVs purchased or leased outside of Antelope Valley. PEVs purchased or leased outside of the AVAQMD jurisdiction are eligible for half of the rebate amount. For more information, including how to apply, see the [AVAQMD](https://avaqmd.ca.gov/alternative-fuel-vehicle-program) website.</t>
  </si>
  <si>
    <t>2020-11-13 14:18:27 UTC</t>
  </si>
  <si>
    <t>Clean Vehicle Rebate - El Dorado County</t>
  </si>
  <si>
    <t xml:space="preserve">The El Dorado County Air Quality Management District (EDC AQMD) offers
rebates of up to \$599 to residents toward the purchase or lease of a
new zero emission vehicle (ZEV) or partial-ZEV, as defined by the
California Air Resources Board. To qualify, vehicles must be owned or
leased for at least three years within El Dorado County. For more
information, see the EDC AQMD [Grants and
Incentives](https://www.edcgov.us/Government/AirQualityManagement/Pages/grants_and_incentive_refunds.aspx)
website.
</t>
  </si>
  <si>
    <t>2018-11-12 17:43:45 UTC</t>
  </si>
  <si>
    <t>Heavy-Duty Truck Emission Reduction Grants - San Joaquin Valley</t>
  </si>
  <si>
    <t>The San Joaquin Valley Air Pollution Control District (SJVAPCD) administers the Truck Replacement Program, which provides funding for fleets to replace old vehicles with lower emitting vehicles or to purchase new zero emission, hybrid, or low oxides of nitrogen (NOx) vehicles. Funding is available for the following projects: 
-   Replacement of model year (MY) 2009 or older diesel trucks with new trucks that meet or exceed the 2010 NOx emissions standard; -   Replacement of MY 2010 or newer trucks with new zero emission, hybrid, or low-NOx trucks; and -   Purchase of new zero emission, hybrid, or low-NOx trucks. Incentive amounts vary by weight class and fuel type. Fleets may receive
up to 35% of the vehicle cost for new diesel trucks. To qualify, eligible trucks for replacement must be garaged in the SJVAPCD and have operated at least 75% of the time in California and 50% of the time in the SJVAPCD for the previous two years. New replacement trucks must be operated in California 90% to 100% of the time and within the SJVAPCD 50% of the time. For more information, including application requirements, see the SJVAPCD [Truck Replacement Program](http://valleyair.org/grants/truck-replacement.htm) website.</t>
  </si>
  <si>
    <t>2018-11-13 16:13:05 UTC</t>
  </si>
  <si>
    <t>ELEC|HEV|HY|NG|PHEV|LPG</t>
  </si>
  <si>
    <t>Alternative Fuel Vehicle (AFV) Technical Training - San Joaquin Valley</t>
  </si>
  <si>
    <t xml:space="preserve">The San Joaquin Valley Air Pollution Control District (SJVAPCD) administers the Alternative Fuel Vehicle (AFV) Mechanic Training Program, which provides incentives of up to \$15,000 to educate personnel on the mechanics, operation safety, and maintenance of AFVs, fueling stations, and tools involved in the implementation of alternative fuel technologies. For more information, see the [AFV Mechanic Training Component](http://valleyair.org/grants/mechanictraining.htm) website. </t>
  </si>
  <si>
    <t>STATION|MAN|FLEET|GOV|OTHER</t>
  </si>
  <si>
    <t>Electric Vehicle Supply Equipment (EVSE) Rebates for Businesses - SMUD</t>
  </si>
  <si>
    <t>Sacramento Municipal Utility District (SMUD) offers rebates to commercial customers for the purchase and installation of Level 2 EVSE and direct current (DC) fast EVSE at their workplace or multi-unit dwelling (MUD). Eligible applicants may receive up to \$80,000 per DC fast EVSE, \$5,500 per connector for a Level 2 EVSE installed at workplaces, and \$6,500 per connector for a Level 2 EVSE installed at MUDs. Installations located in disadvantaged communities are eligible for increased rebate amounts. For more information, including eligibility requirements and how to apply, see the SMUD [Business Electric Vehicles](https://www.smud.org/en/Going-Green/Electric-Vehicles/Business) and [Sacramento County Incentive
Project](https://calevip.org/incentive-project/sacramento-county-incentive-project) websites.</t>
  </si>
  <si>
    <t>2018-11-13 16:34:41 UTC</t>
  </si>
  <si>
    <t>Electric Vehicle Supply Equipment (EVSE) Rebate - Alameda Municipal Power (AMP)</t>
  </si>
  <si>
    <t xml:space="preserve">AMP provides rebates of up to \$800 to residential customers and up to
\$5,000 to commercial customers toward the purchase of Level 2 EVSE.
Commercial customers are also eligible for a \$500 rebate for every
additional port, up to \$3,000. Customers may apply for multiple rebates
at a time. Additional terms and conditions apply. For more information,
see the AMP [Electric
Vehicles](https://www.alamedamp.com/349/Electric-Vehicles) website.
</t>
  </si>
  <si>
    <t>2018-11-13 16:43:23 UTC</t>
  </si>
  <si>
    <t>Electric Vehicle Supply Equipment (EVSE) Rebates - Anaheim Public Utilities (APU)</t>
  </si>
  <si>
    <t xml:space="preserve">APU provides rebates of up to \$500 for residential, commercial, and
industrial customers for the purchase and installation of EVSE at their
home or business. Customers are eligible for up to five rebates.
APU offers rebates to commercial, industrial, and municipal customers of
up to \$5,000 per charger to purchase or install publicly-available
Level 2 EVSE, or up to \$10,000 to purchase or install Level 2 EVSE at
schools or affordable housing, or publicly-available direct current (DC)
fast chargers. Rebates are limited to a maximum of four EVSE per
customer per year. Additional terms and conditions apply.
APU will also pay for any associated permit fees. For more information,
including how to apply, see the [Personal EV Charger
Rebate](http://www.anaheim.net/593/Personal-EV-Charger-Rebate) and
[Public EV Charger
Rebate](http://www.anaheim.net/3312/Public-EV-Charger-Rebate) websites.
</t>
  </si>
  <si>
    <t>2019-11-12 13:51:26 UTC</t>
  </si>
  <si>
    <t>Electric Vehicle Supply Equipment (EVSE) Rebate - Glendale Water and Power (GWP)</t>
  </si>
  <si>
    <t xml:space="preserve">GWP provides rebates to commercial and residential customers toward the
purchase of Level 2 EVSE. Commercial or multi-unit dwelling customers
who purchase and install EVSE can receive up to \$4,000 for each charger
and up to four rebates. Residential customers who install a charger can
receive up to \$500. Applications must be submitted no later than four
months from the date of purchase. Rebates are available on a first-come,
first-served basis until funds are exhausted. For program guidelines and
application materials, see the GWP [Electric
Vehicles](https://www.glendaleca.gov/government/departments/glendale-water-and-power/electric-vehicles)
website.
</t>
  </si>
  <si>
    <t>2018-11-13 16:49:23 UTC</t>
  </si>
  <si>
    <t>Plug-In Electric Vehicle (PEV) Charging Rate Reduction - Azusa Light &amp; Water</t>
  </si>
  <si>
    <t xml:space="preserve">Azusa Light &amp; Water offers a \$0.05 per kilowatt-hour (kWh) discount for
electricity used to charge PEVs during off peak times. Customers must
use a minimum of 50 kWh to receive the discount. For more information,
see the Azusa Light &amp; Water [Schedule
EV](https://www.ci.azusa.ca.us/1191/Schedule-EV) website.
</t>
  </si>
  <si>
    <t>2018-11-13 17:09:55 UTC</t>
  </si>
  <si>
    <t>PURCH|GOV|IND</t>
  </si>
  <si>
    <t>Plug-In Electric Vehicle (PEV) Charging Rate Reduction - Burbank Water and Power (BWP)</t>
  </si>
  <si>
    <t xml:space="preserve">BWP offers a discounted rate to residential or multi-family customers
for electricity used to charge PEVs. Customers must remain on the PEV
time-of-use rate for a minimum of one year. For more information, see
the BWP [Electric
Vehicles](https://www.burbankwaterandpower.com/electric/rates-and-charges)
website.
</t>
  </si>
  <si>
    <t>2018-11-13 17:11:55 UTC</t>
  </si>
  <si>
    <t xml:space="preserve"> Establishment of Zero Emission Vehicle (ZEV) and Near-ZEV Component Rebates</t>
  </si>
  <si>
    <t xml:space="preserve">The California Air Resources Board (ARB) will establish the Zero
Emission Assurance Project (ZAP) to offer rebates for the replacement of
a battery, fuel cell, or other related vehicle component for eligible
used ZEVs and near-ZEVs. Rebates will be limited to one per vehicle. By
January 1, 2024, ARB must publish a report to the legislature detailing
the number of rebates awarded, the emissions benefits of the ZAP, and
the impacts of the ZAP on low-income consumer decisions to purchase zero
and near-zero emissions vehicles. A ZEV is defined as a vehicle that
produces no criteria pollutant, toxic air contaminant, or greenhouse gas
emissions when stationary or operating. A near-ZEV is a vehicle that
uses zero emission technologies, uses technologies that provide a
pathway to zero emission operations, or incorporates other technologies
that significantly reduce vehicle emissions. Rebates will be available
through July 31, 2025. (Reference [California Health and Safety
Code](http://www.oal.ca.gov/) 44274.9)
</t>
  </si>
  <si>
    <t>2018-11-13 17:45:14 UTC</t>
  </si>
  <si>
    <t>2025-07-31 00:00:00 UTC</t>
  </si>
  <si>
    <t>2026-01-01 00:00:00 UTC</t>
  </si>
  <si>
    <t>Plug-In Electric Vehicle (PEV) Charging Access</t>
  </si>
  <si>
    <t xml:space="preserve">Municipalities may not restrict the types of PEVs, such as plug-in
hybrid electric vehicles, that may access a PEV charging station that is
public, intended for passenger vehicle use, and funded in any part by
the state or utility ratepayers. (Reference [California Government
Code](http://www.oal.ca.gov/) 65850.9)
</t>
  </si>
  <si>
    <t>2018-11-13 18:01:20 UTC</t>
  </si>
  <si>
    <t>http://leginfo.legislature.ca.gov/faces/home.xhtml|http://www.oal.ca.gov/</t>
  </si>
  <si>
    <t>Electric Vehicle Supply Equipment (EVSE) Location Assessment</t>
  </si>
  <si>
    <t xml:space="preserve">The State Energy Resources Conservation and Development Commission
(Commission), in partnership with the California Air Resources Board
(ARB), must assess whether EVSE in California is located
disproportionately by population density, geographical area, or
population income level. If the Commission and ARB determine that EVSE
has been disproportionately installed, the Commission must use funding
from the Clean Transportation Program, as well as other funding sources,
to proportionately install new EVSE, unless it is determined that the
current locations of EVSE are reasonable and further California's energy
or environmental policy goals. (Reference [California Public Resources
Code](http://www.oal.ca.gov/) 25231)
</t>
  </si>
  <si>
    <t>2018-11-13 18:07:29 UTC</t>
  </si>
  <si>
    <t>Plug-In Electric Vehicle (PEV) Support</t>
  </si>
  <si>
    <t xml:space="preserve">The Public Utilities Commission must consider the following to support
PEVs in California:
-   Strategies to facilitate the development of technologies that
    promote grid integration, including technologies with submetering
    capabilities for residential PEV chargers, if implementing these
    technologies is in the interest of ratepayers;
-   Policies that support the development of technologies and rate
    strategies that reduce the impact of demand charges of PEV drivers
    and fleets and to accelerate the adoption of PEVs; and
-   A tariff specific to heavy-duty PEV fleets that encourages PEV
    charging when there is excess grid capacity.
(Reference [California Public Utilities Code](http://www.oal.ca.gov/)
740.15)
</t>
  </si>
  <si>
    <t>2018-11-13 18:26:10 UTC</t>
  </si>
  <si>
    <t>Electric Vehicle Supply Equipment (EVSE) Assessment</t>
  </si>
  <si>
    <t xml:space="preserve">The California State Energy Resources Conservation and Development
Commission (Commission), in partnership with the California Air
Resources Board and the California Public Utility Commission, must
publish a statewide assessment of the EVSE infrastructure needed to
support the levels of plug-in electric vehicle adoption required for at
least five million zero emission vehicles to operate on California roads
by 2030. The Commission must consider the EVSE infrastructure needs for
all vehicle categories, including on-road, off-road, port, and airport
vehicles. In addition, the assessment must analyze the existing and
future infrastructure needs across California, including in low-income
communities. The assessment must be updated at least once every two
years. (Reference [California Public Resources
Code](http://leginfo.legislature.ca.gov/) 25229)
</t>
  </si>
  <si>
    <t>2018-11-13 18:50:57 UTC</t>
  </si>
  <si>
    <t>http://leginfo.legislature.ca.gov/|http://leginfo.legislature.ca.gov/</t>
  </si>
  <si>
    <t>Electric Vehicle Supply Equipment (EVSE) Rebate - Sacramento County</t>
  </si>
  <si>
    <t xml:space="preserve">The Sacramento County Incentive Project, funded by the California Energy
Commission as part of the California Electric Vehicle Infrastructure
Project (CALeVIP), offers rebates in the following amounts for
installations at new, replacement, or make-ready sites:
  Project Type                         Maximum Rebate - in disadvantaged communities (DACs)   Maximum Rebate - outside DACs
  ------------------------------------ ------------------------------------------------------ --------------------------------------------
  Direct current (DC) fast EVSE        80% of the total project cost, up to \$80,000          75% of total project costs, up to \$70,000
  Level 2 EVSE                         \$5,500                                                \$5,000
  Level 2 EVSE (multi-unit dwelling)   \$6,500                                                \$6,000
Rebates are available on a first-come, first-served basis, and
applicants must reserve rebates prior to purchasing and installing EVSE.
Eligible applicants include businesses, California Native American
Tribes listed with the Native American Heritage Commission, or
government entities. Qualifying installation sites must be located in
Sacramento County and DC fast installations must be publicly accessible
24 hours a day. Additional site requirements apply. For more
information, including funding availability, see the [Sacramento County
Incentive
Project](https://calevip.org/incentive-project/sacramento-county-incentive-project)
website.
</t>
  </si>
  <si>
    <t>2019-03-01 15:20:38 UTC</t>
  </si>
  <si>
    <t>Commercial Electric Vehicle Supply Equipment (EVSE) Rebate - Pasadena Water and Power (PWP)</t>
  </si>
  <si>
    <t>PWP provides rebates of \$3,000 per port for commercial, workplace, multi-unit dwelling (MUD), and fleet customers for the installation of networked Level 2 EVSE, or rebates of \$1,500 per port for non-networked Level 2 EVSE. PWP also provides rebates of \$6,000 for the installation of direct current (DC) fast EVSE or Level 2 EVSE installed at select sites. Additional terms and conditions apply. For more information, including how to apply, see the PWP [Commercial Electric Vehicle and Charger Incentive Program](https://ww5.cityofpasadena.net/water-and-power/commercialchargerrebate/) website.</t>
  </si>
  <si>
    <t>2019-03-18 15:58:15 UTC</t>
  </si>
  <si>
    <t>Zero-Emission Transit Bus Requirement</t>
  </si>
  <si>
    <t xml:space="preserve">By 2040, all public transit agencies must transition to 100%
zero-emission bus fleets. Zero-emission bus technologies include
all-electric or fuel cell electric. Transit agencies must purchase or
operate a minimum number of zero-emission buses according to the
following schedules:
::: {align="center"}
                                                          Large Transit Agency                                                                             Small Transit Agency
  ----------------- ------------------------------------------------------------------------------------------------ ------------------------------------------------------------------------------------------------
  January 1, 2023    25% of the total number of new bus purchases in each calendar year must be zero-emission buses                                           No requirement
  January 1, 2026    50% of the total number of new bus purchases in each calendar year must be zero-emission buses   25% of the total number of new bus purchases in each calendar year must be zero-emission buses
  January 1, 2029                          All new bus purchases must be zero-emission buses                                                All new bus purchases must be zero-emission buses
:::
Each transit agency will submit a plan demonstrating how it will
purchase clean buses, develop infrastructure, train personnel, and other
required details. Large transit agencies must submit a plan in 2020 and
small agencies must submit a plan in 2023. Additional rules and
requirements apply.
For more information, including definitions of large and small transit
agencies and additional terms and conditions, see the California Air
Resources Board's [Innovative Clean
Transit](https://ww3.arb.ca.gov/msprog/ict/ict.htm) website.
(Reference [California Code of Regulations](http://www.oal.ca.gov/)
Title 13, Section 2023.1)
</t>
  </si>
  <si>
    <t>2018-12-14 00:00:00 UTC</t>
  </si>
  <si>
    <t>2019-07-24 19:13:10 UTC</t>
  </si>
  <si>
    <t>Zero-Emission Airport Shuttle Requirement</t>
  </si>
  <si>
    <t xml:space="preserve">By 2035, all airport fixed-route shuttle fleets must transition to 100%
zero-emission vehicles (ZEVs). Zero-emission shuttle technologies
include all-electric or fuel cell electric technologies. Starting in
2022, shuttle fleets must report the details of their vehicles to the
California Air Resources Board (ARB). Starting in 2023, if fleets
replace a ZEV shuttle, the replacement must be a ZEV. For additional
terms and conditions, see ARB's [Zero-Emission Airport
Shuttle](https://ww2.arb.ca.gov/our-work/programs/zero-emission-airport-shuttle)
website. (Reference [Resolution Number](http://www.oal.ca.gov/) 19-8,
2019)
</t>
  </si>
  <si>
    <t>2019-06-27 00:00:00 UTC</t>
  </si>
  <si>
    <t>2019-07-24 19:21:56 UTC</t>
  </si>
  <si>
    <t>GOV|IND</t>
  </si>
  <si>
    <t>All-Electric Vehicle (EV) Rebate - MCE</t>
  </si>
  <si>
    <t xml:space="preserve">The MCEv Program offers a \$3,500 rebate for the purchase or lease of a
new EV for income-qualifying customers. To be eligible for the rebate,
an applicant must live in MCE's service area, be a MCE customer, and
meet at least one of the qualifying income requirements. For more
information, including how to apply, see the MCE [MCEv
Rebates](https://www.mcecleanenergy.org/ev-drivers/) website.
</t>
  </si>
  <si>
    <t>2019-11-08 15:25:39 UTC</t>
  </si>
  <si>
    <t>Multi-Unit Dwelling (MUD) and Workplace Electric Vehicle Supply Equipment (EVSE) Rebate -  MCE</t>
  </si>
  <si>
    <t xml:space="preserve">The MCEv Program provides installation support and funding for installation of approved EVSE at MUD and workplaces in MCE territory. To qualify, facilities must install at least two charging ports. Eligible expenses include the cost of installation and a portion of the EVSE unit cost, up to \$3,500 per port. For more information, including how to apply and eligible EVSE, see the MCE [MCEv Rebates](https://www.mcecleanenergy.org/ev-charging/) website. </t>
  </si>
  <si>
    <t>2019-11-08 15:27:39 UTC</t>
  </si>
  <si>
    <t>Zero-Emission Transit Bus Tax Exemption</t>
  </si>
  <si>
    <t xml:space="preserve">Zero-emission transit buses are exempt from state sales and use taxes
when sold to public agencies eligible for the [Low Emission Truck and
Bus Purchase Vouchers](https://afdc.energy.gov/laws/8160). This
exemption expires January 1, 2024. (Reference [California Revenue and
Taxation Code](http://www.oal.ca.gov/) 6377)
</t>
  </si>
  <si>
    <t>2019-10-09 00:00:00 UTC</t>
  </si>
  <si>
    <t>2019-11-11 20:03:48 UTC</t>
  </si>
  <si>
    <t>https://oal.ca.gov/</t>
  </si>
  <si>
    <t>Electric Vehicle Supply Equipment (EVSE) Rebate - Azusa Light &amp; Water</t>
  </si>
  <si>
    <t>Azusa Light &amp; Water offers a \$150 rebate to customers for the purchase of an ENERGY STAR certified Level 2 EVSE. For more information, see Azusa's [Plug-in Electric Vehicles](https://www.ci.azusa.ca.us/1625/Plug-In-Electric-Vehicles) website.</t>
  </si>
  <si>
    <t>2019-11-11 20:45:53 UTC</t>
  </si>
  <si>
    <t>Used Plug-in Electric Vehicle (PEV) Rebate Program - LADWP</t>
  </si>
  <si>
    <t xml:space="preserve">The Los Angeles Department of Water and Power (LADWP) offers rebates up
to \$1,500 to residential electric customers for the purchase of
eligible used PEVs. Additional terms and conditions apply. For program
guidelines and application materials, see the [Charge Up
L.A.!](https://www.ladwp.com/ladwp/faces/ladwp/residential/r-gogreen/r-gg-driveelectric?_adf.ctrl-state=1d4357epvd_4&amp;_afrLoop=472125629767806)
website.
</t>
  </si>
  <si>
    <t>2019-11-11 21:14:18 UTC</t>
  </si>
  <si>
    <t>Plug-in Electric Vehicle (PEV) Charging Rate Reduction - Bear Valley Electric Service (BVES)</t>
  </si>
  <si>
    <t>BVES offers three PEV time-of-use (TOU) rates to customers enrolled in the Transportation Electrification Pilot Program. The discounted TOU rate is for the super off-peak hours. For more information, including how to apply and eligibility, see the BVES [Rate Structures](https://www.bves.com/customer-service/rates-&amp;-regulations/general-rate-schedules) website</t>
  </si>
  <si>
    <t>2019-11-11 21:21:54 UTC</t>
  </si>
  <si>
    <t>Plug-In Electric Vehicle (PEV) Grid Integration Requirements</t>
  </si>
  <si>
    <t xml:space="preserve">By December 31, 2020, in an existing proceeding, the California Public
Utilities Commission (PUC) must establish strategies and metrics to
maximize the use of PEV grid integration for a ten-year plan. The PUC
must also consider how to limit cost increases for all ratepayers. PEV
grid integration refers to any action that optimizes when or how a PEV
is charged. Electrical corporations and community choice aggregators
serving more than 700 gigawatt-hours of annual electrical demand, must
provide the PUC with information relating to PEV integration strategies.
Additional terms and conditions apply. (Reference [California Public
Utilities Code](http://www.oal.ca.gov/) 740.16)
</t>
  </si>
  <si>
    <t>2019-10-02 00:00:00 UTC</t>
  </si>
  <si>
    <t>2019-11-11 21:42:35 UTC</t>
  </si>
  <si>
    <t>GOV|OTHER</t>
  </si>
  <si>
    <t>Plug-In Electric Vehicle (PEV) and Fuel Cell Electric Vehicle (FCEV) Grant - Bay Area</t>
  </si>
  <si>
    <t xml:space="preserve">The Bay Area Air Quality Management District's (BAAQMD) Clean Cars for
All program offers grants up to \$9,500 to income-eligible residents to
replace a vehicle eligible for retirement with a PEV or FCEV. Eligible
vehicles for replacement should have a model year 15 years or older than
the current year. Recipients may buy or lease a new or used PEV or FCEV.
Grants vary depending on the household income and vehicle technology.
Vehicles that are replaced must be turned in at an authorized
dismantler.
Individuals that purchase an all-electric vehicle are eligible to
receive up to \$2,000 for the purchase and installation of a Level 2
electric vehicle supply equipment.
For more information, including additional eligibility requirements and
how to apply, see the BAAQMD [Clean Cars for
All](http://www.baaqmd.gov/funding-and-incentives/residents/clean-cars-for-all)
website.
</t>
  </si>
  <si>
    <t>2020-11-13 14:22:29 UTC</t>
  </si>
  <si>
    <t>Electric Vehicle Supply Equipment (EVSE) Incentives for Commercial Customers - PG&amp;E</t>
  </si>
  <si>
    <t xml:space="preserve">Pacific Gas &amp; Electric's (PG&amp;E) EV Fast Charge Program offers
competitive incentives to facilitate the installation of direct current
(DC) fast EVSE. PG&amp;E will cover the cost to make-ready a site for DC
fast charging. Projects must involve the purchase of a DC fast EVSE from
the approved [EVSE
list](https://www.pge.com/pge_global/common/pdfs/solar-and-vehicles/your-options/clean-vehicles/charging-stations/ev-fleet-program/ev-fast-charge/ev-fast-charge-vendor-list.pdf).
To qualify, sites must receive electric service from PG&amp;E and the DC
fast EVSE must be available to the public 24 hours a day, 7 days a week.
Sites located in disadvantaged communities may receive a rebate for the
purchase of the EVSE. Additional terms and conditions apply. For more
information, including the application, see the PG&amp;E [EV Fast Charge
Program](http://www.pge.com/evfastcharge) website.
</t>
  </si>
  <si>
    <t>2019-12-13 15:47:28 UTC</t>
  </si>
  <si>
    <t>Electric Vehicle Supply Equipment (EVSE) Incentives for Medium- and Heavy-Duty Fleets - PG&amp;E</t>
  </si>
  <si>
    <t xml:space="preserve">Pacific Gas &amp; Electric's (PG&amp;E) EV Fleet Program offers competitive
incentives to facilitate the installation of EVSE for medium- and
heavy-duty vehicle fleets. PG&amp;E offers dedicated electrical
infrastructure design and construction services and reduced costs for
electrical infrastructure work. Entities eligible to receive rebates for
the purchase and installation of new EVSE include schools, transit
agencies, and disadvantaged communities. Rebates are available in the
following amounts:
::: {align="center"}
  EVSE Power Output     Rebate Amount
  -------------------- ----------------
  Up to 50kW            Up to \$15,000
  50.1 kW to 150 kW     Up to \$25,000
  150.1 kW and above    Up to \$42,000
:::
Additional terms and conditions apply. For more information, see the
PG&amp;E [EV Fleet
Program](https://www.pge.com/en_US/large-business/solar-and-vehicles/clean-vehicles/ev-fleet-program/ev-fleet-program.page?WT.mc_id=Vanity_evfleet)
website.
</t>
  </si>
  <si>
    <t>2019-12-13 15:49:57 UTC</t>
  </si>
  <si>
    <t>Electric Vehicle (EV) Incentives for Medium- and Heavy-Duty Fleets - PG&amp;E</t>
  </si>
  <si>
    <t xml:space="preserve">Pacific Gas &amp; Electric (PG&amp;E) offers rebates for the purchase of
electric fleet vehicles. Applicants are limited to 25 vehicle rebates
per site. EV rebates are available in the following amounts:
::: {align="center"}
  Technology                                                                                                               Rebate Amount
  ----------------------------------------------------------------------------------------------------------------- ---------------------------
  Transit Buses and Class 8 vehicles                                                                                 Up to \$9,000 per vehicle
  Transportation refrigeration units, truck stop electrification, airport ground support equipment, and forklifts    Up to \$3,000 per vehicle
  School buses, local delivery trucks, and other vehicles                                                            Up to \$4,000 per vehicle
:::
Additional terms and conditions apply. For more information, including
eligibility requirements, see the PG&amp;E [EV Fleet
Program](https://www.pge.com/en_US/large-business/solar-and-vehicles/clean-vehicles/ev-fleet-program/ev-fleet-program.page?WT.mc_id=Vanity_evfleet)
website.
</t>
  </si>
  <si>
    <t>2020-07-11 04:20:50 UTC</t>
  </si>
  <si>
    <t>Plug-In Electric Vehicle (PEV) Rebates for Fleet Vehicles (SMUD)</t>
  </si>
  <si>
    <t xml:space="preserve">Sacramento Municipal Utility District (SMUD) offers rebates to
businesses for the purchase of new commercial light-, medium-, and
heavy-duty PEVs. Rebates are available in the following amounts:
::: {align="center"}
  Vehicle Class                           Rebate Amount
  ----------------------------------- ----------------------
  Class 1-2b and passenger vehicles     \$750 per vehicle
  Class 3-5                            \$5,000 per vehicle
  Class 6-7                            \$7,000 per vehicle
  Class 8                              \$15,000 per vehicle
:::
Additional terms and conditions apply. For more information, including
how to apply, see the SMUD [Business Electric
Vehicle](https://www.smud.org/en/Going-Green/Electric-Vehicles/Business#d516cde3-45a5-42f2-9d6e-0235da3ca8fe-9f57022f-fa9c-4c0f-b346-f35b01afec56)
website.
</t>
  </si>
  <si>
    <t>2020-07-11 04:27:31 UTC</t>
  </si>
  <si>
    <t>Medium- and Heavy-Duty Zero Emission Vehicle (ZEV) Deployment Support</t>
  </si>
  <si>
    <t xml:space="preserve">California, Colorado, Connecticut, District of Columbia, Hawaii, Maine,
Maryland, Massachusetts, New Jersey, New York, North Carolina, Oregon,
Pennsylvania, Rhode Island, Vermont, and Washington (signatory states)
signed a [memorandum of
understanding](https://www.nescaum.org/documents/multistate-truck-zev-governors-mou-20200714.pdf)
(MOU) to support the deployment of medium- and heavy-duty ZEVs through
involvement in a Multi-State ZEV Task Force (Task Force).
By January 2021, the Task Force will develop a multi-state action plan
to support electrification of medium- and heavy-duty vehicles. The Task
Force will consider actions to accomplish the goals of the MOU,
including limiting all new medium- and heavy-duty vehicles sales in the
signatory states to ZEVs by 2050. The signatory states will also seek to
accelerate the deployment of medium- and heavy-duty ZEVs to benefit
disadvantaged communities and explore opportunities to coordinate and
partner with key stakeholders.
For more information, see the [Medium- and Heavy-Duty ZEVs: Action Plan
Development
Process](https://www.nescaum.org/documents/medium-and-heavy-duty-zero-emission-vehicles-action-plan-development-process/)
website.
</t>
  </si>
  <si>
    <t>2020-07-14 00:00:00 UTC</t>
  </si>
  <si>
    <t>2020-08-03 15:09:37 UTC</t>
  </si>
  <si>
    <t xml:space="preserve">The California Air Resources Board's (ARB) Advanced Clean Truck Program
requires all new medium- and heavy-duty vehicles sold in California to
be a ZEV by 2045. Zero-emission technologies include all-electric and
fuel cell electric vehicles. Beginning in 2024, manufacturers seeking
ARB certification for Class 2b through Class 8 chassis or complete
vehicles with combustion engines will be required to sell zero-emission
trucks as an increasing percentage of their annual California sales.
Manufacturers must achieve the following annual sales percentages for
medium- and heavy-duty ZEVs sold in California:
&lt;div&gt;
                            ZEV Sales Percentages
  ------------------------- -----------------------
  Vehicle Model Year (MY)   Class 2b-3
  2024                      5%
  2025                      7%
  2026                      10%
  2027                      15%
  2028                      20%
  2029                      25%
  2030                      30%
  2031                      35%
  2032                      40%
  2033                      45%
  2034                      50%
  2035 and future years     55%
&lt;/div&gt;
\*Excludes pickup trucks for 2024-2026 MYs
Additionally, entities with annual gross revenues greater than \$50
million, fleet owners with 50 or more medium- and heavy-duty vehicles,
and any California government or federal agency with one or more
vehicles over 8,500 pounds must report their existing fleet operations
to ensure fleets are purchasing and placing zero-emission trucks in the
correct service locations.
For more information, including additional requirements and exemptions,
see the ARB [Advanced Clean Trucks
Program](https://ww2.arb.ca.gov/our-work/programs/advanced-clean-trucks)
website.
(Reference [California Code of Regulations](https://oal.ca.gov/) Title
13, Sections 1963-1963.5 and 2012-2012.2)
</t>
  </si>
  <si>
    <t>2020-06-05 00:00:00 UTC</t>
  </si>
  <si>
    <t>2020-08-06 00:45:22 UTC</t>
  </si>
  <si>
    <t>MAN|FLEET|GOV</t>
  </si>
  <si>
    <t>Electric Vehicle Supply Equipment (EVSE) Rebate â€“ San Joaquin County</t>
  </si>
  <si>
    <t xml:space="preserve">The San Joaquin Valley Incentive Project, funded by the California
Energy Commission as part of the California Electric Vehicle
Infrastructure Project (CALeVIP), offers rebates in the following
amounts for installations at new, replacement, or make-ready sites:
  Project Type                         Maximum Rebate - in disadvantaged communities (DACs)   Maximum Rebate - outside DACs
  ------------------------------------ ------------------------------------------------------ --------------------------------------------
  Direct current (DC) fast EVSE        80% of the total project cost, up to \$80,000          75% of total project costs, up to \$70,000
  Level 2 EVSE                         \$4,000                                                \$3,500
  Level 2 EVSE (multi-unit dwelling)   \$5,000                                                \$4,500
Rebates are available on a first-come, first-served basis, and
applicants must reserve rebates prior to purchasing and installing EVSE.
Eligible applicants include businesses, California Native American
Tribes listed with the Native American Heritage Commission, or
government entities. Qualifying installation sites must be located in
Fresno, Kern, or San Joaquin County. DC fast installations must be
publicly accessible 24 hours a day. Additional site requirements apply.
For more information, including funding availability, see the [San
Joaquin Valley Incentive
Project](https://calevip.org/incentive-project/san-joaquin-valley)
website.
</t>
  </si>
  <si>
    <t>2020-11-13 13:41:23 UTC</t>
  </si>
  <si>
    <t>FLEET|GOV|OTHER</t>
  </si>
  <si>
    <t>Electric Vehicle Supply Equipment (EVSE) Rebate â€“ Peninsula-Silicon Valley</t>
  </si>
  <si>
    <t xml:space="preserve">The Peninsula-Silicon Valley Incentive Project, funded by the California
Energy Commission as part of the California Electric Vehicle
Infrastructure Project (CALeVIP), offers rebates in the following
amounts for installations at new, replacement, or make-ready sites:
  Project Type                                                          Maximum Rebate - in disadvantaged communities (DACs)   Maximum Rebate - outside DACs
  --------------------------------------------------------------------- ------------------------------------------------------ --------------------------------------------
  Direct current (DC) fast EVSE between 50 kilowatt (kW) and 99.99 kW   75% of the total project cost, up to \$60,000          75% of total project costs, up to \$50,000
  Direct current (DC) fast EVSE greater than 100 kW                     75% of the total project cost, up to \$80,000          75% of total project costs, up to \$70,000
  Level 2 EVSE                                                          \$5,000                                                75% of project costs, up to \$4,500
  Level 2 EVSE (multi-unit dwelling)                                    \$6,000                                                \$5,500
Rebates are available on a first-come, first-served basis, and
applicants must reserve rebates prior to purchasing and installing EVSE.
Eligible applicants include businesses, California Native American
Tribes listed with the Native American Heritage Commission, or
government entities. Qualifying installation sites must be located in
San Mateo or Santa Clara County and DC fast installations must be
publicly accessible 24 hours a day. Additional site requirements apply.
For more information, including funding availability, see the
[Peninsula-Silicon Valley Incentive
Project](https://calevip.org/incentive-project/peninsula-silicon-valley)
website.
</t>
  </si>
  <si>
    <t>2020-11-13 14:03:23 UTC</t>
  </si>
  <si>
    <t>FLEET|GOV|MUD|OTHER</t>
  </si>
  <si>
    <t>Electric Vehicle Supply Equipment (EVSE) Rebate â€“ San Diego County</t>
  </si>
  <si>
    <t xml:space="preserve">The San Diego County Incentive Project, funded by the California Energy
Commission as part of the California Electric Vehicle Infrastructure
Project (CALeVIP), offers rebates in the following amounts for
installations at new, replacement, or make-ready sites:
  Project Type                                                          Maximum Rebate - in disadvantaged communities (DACs)   Maximum Rebate - outside DACs
  --------------------------------------------------------------------- ------------------------------------------------------ --------------------------------------------
  Direct current (DC) fast EVSE between 50 kilowatt (kW) and 99.99 kW   75% of the total project cost, up to \$60,000          75% of total project costs, up to \$50,000
  DC fast EVSE greater than 100 kW                                      75% of the total project cost, up to \$80,000          75% of total project costs, up to \$70,000
  Level 2 EVSE                                                          \$5,000                                                75% of project costs, up to \$4,500
  Level 2 EVSE (multi-unit dwelling)                                    \$6,000                                                \$5,500
Rebates are available on a first-come, first-served basis, and
applicants must reserve rebates prior to purchasing and installing EVSE.
Eligible applicants include businesses, California Native American
Tribes listed with the Native American Heritage Commission, or
government entities. DC fast installations must be publicly accessible
24 hours a day. Additional site requirements apply. For more
information, including funding availability, see the [San Diego County
Incentive
Project](https://calevip.org/incentive-project/san-diego-county)
website.
</t>
  </si>
  <si>
    <t>2020-11-13 14:07:10 UTC</t>
  </si>
  <si>
    <t>Electric Vehicle Supply Equipment (EVSE) Rebate â€“ Sonoma Coast</t>
  </si>
  <si>
    <t xml:space="preserve">The Sonoma Coast Incentive Project, funded by the California Energy
Commission as part of the California Electric Vehicle Infrastructure
Project (CALeVIP), offers rebates in the following amounts for
installations at new, replacement, or make-ready sites:
  Project Type                                                          Maximum Rebate - in disadvantaged communities (DACs)   Maximum Rebate - outside DACs
  --------------------------------------------------------------------- ------------------------------------------------------ --------------------------------------------
  Direct current (DC) fast EVSE between 50 kilowatt (kW) and 99.99 kW   75% of the total project cost, up to \$60,000          75% of total project costs, up to \$50,000
  DC fast EVSE greater than 100 kW                                      75% of the total project cost, up to \$80,000          75% of total project costs, up to \$70,000
  Level 2 EVSE                                                          100% of project costs, up to \$5,500                   100% of project costs, up to \$5,000
  Level 2 EVSE (multi-unit dwelling)                                    \$6,500                                                \$6,000
Rebates are available on a first-come, first-served basis, and
applicants must reserve rebates prior to purchasing and installing EVSE.
Eligible applicants include businesses, California Native American
Tribes listed with the Native American Heritage Commission, or
government entities. DC fast installations must be publicly accessible
24 hours a day. Additional site requirements apply. For more
information, including funding availability, see the [Sonoma Coast
Incentive Project](https://calevip.org/incentive-project/sonoma-coast)
website.
</t>
  </si>
  <si>
    <t>2020-11-13 14:11:11 UTC</t>
  </si>
  <si>
    <t>Electric Vehicle Supply Equipment (EVSE) Rebate â€“ Central Coast</t>
  </si>
  <si>
    <t xml:space="preserve">The Central Coast Incentive Project, funded by the California Energy
Commission as part of the California Electric Vehicle Infrastructure
Project (CALeVIP), offers rebates in the following amounts for
installations at new, replacement, or make-ready sites:
  Project Type                         Maximum Rebate - in disadvantaged communities (DACs)   Maximum Rebate - outside DACs
  ------------------------------------ ------------------------------------------------------ --------------------------------------------
  Direct current (DC) fast EVSE        80% of the total project cost, up to \$80,000          75% of total project costs, up to \$70,000
  Level 2 EVSE                         \$5,500                                                \$5,000
  Level 2 EVSE (multi-unit dwelling)   \$6,500                                                \$6,000
Rebates are available on a first-come, first-served basis, and
applicants must reserve rebates prior to purchasing and installing EVSE.
Eligible applicants include businesses, California Native American
Tribes listed with the Native American Heritage Commission, or
government entities. Qualifying installation sites must be located in
Monterey, San Benito, or Santa Cruz County. DC fast installations must
be publicly accessible 24 hours a day. Additional site requirements
apply. For more information, including funding availability, see the
[Central Coast Incentive
Project](https://calevip.org/incentive-project/central-coast) website.
</t>
  </si>
  <si>
    <t>2020-11-13 14:13:44 UTC</t>
  </si>
  <si>
    <t>Electric Vehicle Supply Equipment (EVSE) Rebate â€“ Northern California</t>
  </si>
  <si>
    <t xml:space="preserve">The Northern California Incentive Project, funded by the California
Energy Commission as part of the California Electric Vehicle
Infrastructure Project (CALeVIP), offers rebates in the following
amounts for installations at new, replacement, or make-ready sites:
  Project Type                         Maximum Rebate - in disadvantaged communities (DACs)   Maximum Rebate - outside DACs
  ------------------------------------ ------------------------------------------------------ --------------------------------------------
  Direct current (DC) fast EVSE        80% of the total project cost, up to \$80,000          75% of total project costs, up to \$70,000
  Level 2 EVSE                         \$6,500                                                \$6,000
  Level 2 EVSE (multi-unit dwelling)   \$7,500                                                \$7,000
Rebates are available on a first-come, first-served basis, and
applicants must reserve rebates prior to purchasing and installing EVSE.
Eligible applicants include businesses, California Native American
Tribes listed with the Native American Heritage Commission, or
government entities. Qualifying installation sites must be located in
Humboldt, Shasta, or Tehama County. DC fast installations must be
publicly accessible 24 hours a day. Additional site requirements apply.
For more information, including funding availability, see the [Northern
California Incentive
Project](https://calevip.org/incentive-project/northern-california)
website.
</t>
  </si>
  <si>
    <t>2020-11-13 14:15:29 UTC</t>
  </si>
  <si>
    <t>Heavy-Duty Zero Emission Vehicle (ZEV) Grant â€“ Santa Barbara County</t>
  </si>
  <si>
    <t xml:space="preserve">The Santa Barbara County Air Pollution Control District (SBCAPCD)
provides grants to offset the costs of zero-emission heavy-duty vehicles
that reduce on-road emissions within Santa Barbara County. Eligible
projects include the replacement of commercial trucks and buses, transit
buses, authorized emergency vehicle, transportation refrigeration units,
and more. Eligible technology includes the purchase of all-electric or
hydrogen fuel cell vehicles. For more information, including current
funding opportunities, see the SBCAPCD [Clean Air
Grants](https://www.ourair.org/grants-for-on-road-vehicles/) website.
</t>
  </si>
  <si>
    <t>2020-11-13 14:46:18 UTC</t>
  </si>
  <si>
    <t>Alternative Fuel Infrastructure Grant â€“ Santa Barbara County</t>
  </si>
  <si>
    <t xml:space="preserve">The Santa Barbara County Air Pollution Control District (SBCAPCD)
provides grants for the installation of alternative fuel infrastructure
located in Santa Barbara County. Grants may cover 80% of project cost,
up to \$150,000. Eligible projects include electric vehicle supply
equipment, hydrogen, and natural gas fueling stations. For more
information, including current funding opportunities, see the SBCAPCD
[Clean Air Grants](https://www.ourair.org/ev-charging-program) website.
</t>
  </si>
  <si>
    <t>2020-11-13 14:51:23 UTC</t>
  </si>
  <si>
    <t>Zero Emission Transit Funding</t>
  </si>
  <si>
    <t xml:space="preserve">The California Clean Mobility Options Voucher Pilot Program offers
vouchers of up to \$50,000 for the purchase of zero-emission vehicles,
infrastructure, planning, outreach, and operations projects in
low-income and disadvantaged communities. For more information, see the
[Clean Mobility Options](https://www.cleanmobilityoptions.org/) website.
</t>
  </si>
  <si>
    <t>2020-11-13 15:02:32 UTC</t>
  </si>
  <si>
    <t>Plug-In Electric Vehicle (PEV) Time-of-Use (TOU) Rate â€“ MCE</t>
  </si>
  <si>
    <t xml:space="preserve">MCE offers residential, multi-unit dwelling, and workplace customers TOU rates for charging PEVs. Additional terms and conditions apply. For more information, see the MCE [Charging Rates](https://www.mcecleanenergy.org/ev-charging/#MCEvRates) website. </t>
  </si>
  <si>
    <t>2020-11-13 15:36:43 UTC</t>
  </si>
  <si>
    <t>MUD|OTHER|IND</t>
  </si>
  <si>
    <t>Plug-In Electric Vehicle (PEV) Time-of-Use (TOU) Rate - Azusa Light &amp; Water</t>
  </si>
  <si>
    <t>Azusa Light &amp; Water offers a TOU rate to residential customers that own or lease a PEV. For more information, see Azusa's [Plug-in Electric Vehicles](https://www.ci.azusa.ca.us/1625/Plug-In-Electric-Vehicles) website.</t>
  </si>
  <si>
    <t>2020-11-13 15:42:31 UTC</t>
  </si>
  <si>
    <t>Plug-In Electric Vehicle (PEV) Rebate â€“ Burbank Water and Power (BWP)</t>
  </si>
  <si>
    <t xml:space="preserve">BWP offers residential customers a rebate of up to \$1,000 for the
purchase of a pre-owned PEV. For more information, see the BWP [Used
Electric Vehicle
Rebate](https://www.burbankwaterandpower.com/conservation/used-ev-rebate)
website.
</t>
  </si>
  <si>
    <t>2020-11-13 15:45:25 UTC</t>
  </si>
  <si>
    <t>Electric Vehicle Supply Equipment (EVSE) Incentive â€“ SDG&amp;E</t>
  </si>
  <si>
    <t xml:space="preserve">The San Diego Gas &amp; Electric (SDG&amp;E) Power Your Drive for Fleets program
installs or incentivizes medium- and heavy-duty EVSE infrastructure for
commercial customers. Customers may apply for a no-cost installation by
SDG&amp;E, with SDG&amp;E owning the infrastructure up to the charging station,
or customers may apply for rebate of up to 80% the cost of installing
the infrastructure from the meter to the charging station. Additionally,
transit agencies, school districts, and some private fleets in
disadvantaged communities are eligible for a rebate up to 50% the cost
of the charger purchase. For more information, including eligibility and
additional program details, see the SDG&amp;E [Power Your Drive for
Fleets](https://www.sdge.com/business/electric-vehicles/power-your-drive-for-fleets#overview)
website.
</t>
  </si>
  <si>
    <t>2020-11-13 15:50:53 UTC</t>
  </si>
  <si>
    <t>FLEET|OTHER</t>
  </si>
  <si>
    <t xml:space="preserve">Electric Vehicle Supply Equipment (EVSE) Billing Requirements </t>
  </si>
  <si>
    <t xml:space="preserve">EVSE charging rates must be based on a price per megajoule or
kilowatt-hour. All EVSE must be able to indicate the billing rate at any
point during a transaction. Existing Level 2 EVSE installed before
January 1, 2021, must be updated by January 1, 2031, and Level 2 EVSE
installed after January 1, 2021, must comply upon installation. Existing
direct current (DC) fast chargers installed before January 1, 2023, must
be updated by January 1, 2033,and DCFC installed after January 1, 2023,
must comply upon installation. (Reference [California Code of
Regulations](https://oal.ca.gov/publications/ccr/) Title 4, Section 4001
and 4002.11)
</t>
  </si>
  <si>
    <t>2019-11-01 00:00:00 UTC</t>
  </si>
  <si>
    <t>2020-11-13 15:54:59 UTC</t>
  </si>
  <si>
    <t>Zero Emission Vehicle (ZEV) and Infrastructure Support</t>
  </si>
  <si>
    <t>The California Energy Resources Conservation and Development Commission must provide technical assistance and support for the development of zero-emission fuels, fueling infrastructure, and fuel transportation technologies. Technical assistance and support may include the creation of research, development, and demonstration programs. (Reference [California Public Resources Code](https://oal.ca.gov/publications/ccr/) 25617)</t>
  </si>
  <si>
    <t>2020-11-13 15:56:58 UTC</t>
  </si>
  <si>
    <t>STATION|AFP|PURCH|GOV</t>
  </si>
  <si>
    <t>Bus Replacement Grant</t>
  </si>
  <si>
    <t xml:space="preserve">The California Air Resources Board (ARB) offers grants for the purchase
of new zero-emission buses to replace old gasoline, diesel, compressed
natural gas, or propane buses. Grants are available in the following
amounts:
  Vehicle                                   Grant Amount
  ----------------------------------------- --------------
  Electric Transit Bus                      \$180,000
  Fuel Cell Transit Bus                     \$400,000
  Electric School Bus                       \$400,000
  Electric School Bus (ARB non-compliant)   \$380,000
  Electric Shuttle Bus                      \$160,000
Non-compliant school buses are vehicles that are not compliant with the
ARB Truck and Bus Regulation. Eligible applicants include owners of
transit, school, and shuttle buses. Grants are awarded on a first-come,
first served basis. The program is funded by California's portion of the
[Volkswagen Environmental Mitigation
Trust](https://www.epa.gov/enforcement/volkswagen-clean-air-act-civil-settlement).
For more information, including program guidance and application, see
the ARB's [Volkswagen
Settlement](https://ww2.arb.ca.gov/our-work/programs/volkswagen-zero-emission-vehicle-zev-investment-commitment)
website.
</t>
  </si>
  <si>
    <t>2020-11-13 16:06:13 UTC</t>
  </si>
  <si>
    <t xml:space="preserve">Heavy-Duty Zero Emission Vehicle (ZEV) Replacement Grant </t>
  </si>
  <si>
    <t>The South Coast Air Quality Management District (SCAQMD) offers grants for the replacement of eligible class 8 heavy-duty vehicles with ZEVs. Grants may cover up to 75% of non-government project costs and up to 100% of government project costs; up to \$2,700,000 total. Eligible vehicles include freight trucks, drayage trucks, waste haulers, dump trucks, and  concrete mixers. Grants are awarded on a first-come, first-served basis. The program is funded by California's portion of the [Volkswagen Environmental Mitigation Trust](https://www.epa.gov/enforcement/volkswagen-clean-air-act-civil-settlement). For more information, including program guidance and application, see the California Air Resources Board's [Volkswagen Settlement](https://ww2.arb.ca.gov/our-work/programs/volkswagen-zero-emission-vehicle-zev-investment-commitment) website.</t>
  </si>
  <si>
    <t>2020-11-13 16:08:35 UTC</t>
  </si>
  <si>
    <t>Light-Duty Zero Emission Vehicle (ZEV) Requirement</t>
  </si>
  <si>
    <t xml:space="preserve">All sales of new light-duty passenger vehicles in California must be
ZEVs by 2035. ZEVs include all-electric and fuel cell electric vehicles.
The ARB will develop regulations related to in-state sales of new
light-duty cars and trucks. The ARB will also work with state agencies
to develop a ZEV Market Development Strategy (Strategy) to support these
regulations and assess statewide ZEV infrastructure by January 31, 2021.
The Strategy will be updated triennially. (Reference [Executive
Order](https://www.gov.ca.gov/category/executive-orders/) N-79-20)
</t>
  </si>
  <si>
    <t>2020-09-23 00:00:00 UTC</t>
  </si>
  <si>
    <t>2020-11-13 16:50:15 UTC</t>
  </si>
  <si>
    <t>Electric Vehicle (EV) Rebate Program</t>
  </si>
  <si>
    <t xml:space="preserve">The California Air Resources Board offers point-of-sale rebates of up to
\$1,500 for the purchase or lease of a new all-electric or plug-in
hybrid electric vehicle through the Clean Fuel Reward Program. Eligible
EVs must have a minimum battery capacity of 5 kilowatt-hours and be
purchased from participating retailers. Eligible customers must reside
in California and register the EV in California. For more information,
including vehicle eligibility requirements, see the [Clean Fuel
Reward](https://www.cleanfuelreward.com/) website.
</t>
  </si>
  <si>
    <t>2020-11-17 00:00:00 UTC</t>
  </si>
  <si>
    <t>2021-01-13 02:10:54 UTC</t>
  </si>
  <si>
    <t xml:space="preserve">Electric Vehicle Supply Equipment (EVSE) Rebate â€“ Inland Counties </t>
  </si>
  <si>
    <t>The Inland Counties Incentive Project, funded by the California Energy Commission as part of the California Electric Vehicle Infrastructure Project (CALeVIP), offers rebates in the following amounts for installations at new, replacement, or make-ready sites: 
  Project Type                                                          Maximum Rebate - in disadvantaged communities (DACs)   Maximum Rebate - outside DACs
  --------------------------------------------------------------------- ------------------------------------------------------ --------------------------------------------
  Direct current (DC) fast EVSE between 50 kilowatt (kW) and 99.99 kW   75% of total project costs, up to \$40,000             75% of total project costs, up to \$30,000
  DC fast EVSE greater than 100 kW                                      75% of total project costs, up to \$80,000             75% of total project costs, up to \$60,000
  Level 2 EVSE                                                          \$4,000                                                75% of total project costs, up to \$3,500
  Level 2 EVSE (multi-unit dwelling)                                    \$6,000                                                \$5,500
Rebates are available on a first-come, first-served basis, and applicants must reserve rebates prior to purchasing and installing EVSE. Eligible applicants include businesses, California Native American Tribes listed with the Native American Heritage Commission, or government entities. Qualifying installation sites must be located in Butte, El Dorado, Imperial, Kings, Merced, Napa, Nevada, Placer, Solano, Stanislaus, Sutter, Tulare, or Yolo County. DC fast installations must be publicly accessible 24 hours a day. Additional site requirements apply. For more information, including funding availability, see the [Inland Counties Incentive Project](https://calevip.org/incentive-project/inland-counties?utm_source=CALeVIP&amp;utm_medium=email&amp;utm_campaign=icip&amp;utm_content=webinar-requirements&amp;mkt_tok=MTU3LUlMSC0wMjkAAAF8mltlItJDP9Tnp90ZuWazzbSAi-0jlvCK0dMFg84lLGLlCXygTmX6B-Iuv3-HP_wJ_T3oRTy7L66n3JvuqmQtn9Rh8MbZK8wA3lnn7RNm) website.</t>
  </si>
  <si>
    <t>2021-05-03 16:27:26 UTC</t>
  </si>
  <si>
    <t>Plug-In Electric Vehicle (PEV) Time-of-Use (TOU) Rate â€“ Liberty Utilities</t>
  </si>
  <si>
    <t>Liberty Utilities offers residential and commercial customers TOU rates for charging PEVs. For more information, see Liberty's [Electric Vehicle Program](https://california.libertyutilities.com/portola/residential/drive-electric/electric-vehicle-program.html#navbar-hp-menu-el-res) website.</t>
  </si>
  <si>
    <t>2021-06-11 22:40:09 UTC</t>
  </si>
  <si>
    <t xml:space="preserve">Electric Vehicle Supply Equipment (EVSE) Rebate â€“ Liberty Utilities </t>
  </si>
  <si>
    <t xml:space="preserve">Liberty Utilities offers residential customers a rebate of \$1,500 and
commercial customers a rebate of \$2,500 for the purchase and
installation of EVSE at their home or small business. For more
information, see Liberty's [Electric Vehicle
Program](https://california.libertyutilities.com/portola/residential/drive-electric/electric-vehicle-program.html#navbar-hp-menu-el-res)
website.
</t>
  </si>
  <si>
    <t>2021-06-11 22:42:58 UTC</t>
  </si>
  <si>
    <t>Plug-in Electric Vehicle (PEV) and Electric Vehicle Supply Equipment (EVSE) Rebates - TID</t>
  </si>
  <si>
    <t xml:space="preserve">Turlock Irrigation District (TID) offers residential customers a \$500
rebate for the purchase or lease of a qualifying new or used PEV.
Customers may also be eligible for a \$300 rebate for the installation
of a qualifying Level 2 EVSE. Low-income customers enrolled in the TID
CARES Program are eligible for additional rebates of \$700 per vehicle
and \$100 per charger. For more information, including eligibility
requirements, see the TID [Residential Electric Vehicle
Rebates](https://www.tid.org/customer-service/save-energy-money/electric-vehicles/)
and [CARES
Program](https://www.tid.org/customer-service/payment-assistance-programs/tid-cares-rate-assistance-program/)
website.
</t>
  </si>
  <si>
    <t>2021-06-14 16:32:40 UTC</t>
  </si>
  <si>
    <t>Commercial Plug-in Electric Vehicle (PEV) and Electric Vehicle Supply Equipment (EVSE) Rebates - TID</t>
  </si>
  <si>
    <t xml:space="preserve">Turlock Irrigation District (TID) offers commercial customers a rebate
for the purchase or lease of a qualifying new or used PEV. Rebates are
available in the following amounts:
::: {align="center"}
  Vehicle Category   Rebate Amounts
  ------------------ ----------------
  Light-Duty         \$500
  Medium-Duty        \$1,500
  Heavy-Duty         \$5,000
  School Bus         \$5,000
:::
Customers may also be eligible for a \$1,000 rebate per Level 2 EVSE. Up
to ten rebates may be claimed for PEVs and EVSE per commercial account,
respectively. For more information, including vehicle category details
and eligibility requirements, see the TID [Commercial Electric Vehicles
Rebates](https://www.tid.org/customer-service/save-energy-money/commercial-electric-vehicle/)
website.
</t>
  </si>
  <si>
    <t>2021-06-14 16:43:14 UTC</t>
  </si>
  <si>
    <t>Electric Forklift Rebate - Turlock Irrigation District (TID)</t>
  </si>
  <si>
    <t xml:space="preserve">TID offers commercial customers \$1,000 rebate for the purchase of a
new, all-electric Class 1 or Class 2 forklift. For more information,
including eligibility requirements, see the TID [Commercial Electric
Vehicles
Rebates](https://www.tid.org/customer-service/save-energy-money/commercial-electric-vehicle/)
website.
</t>
  </si>
  <si>
    <t>2021-06-14 16:56:14 UTC</t>
  </si>
  <si>
    <t>Alternative Fuel Vehicle (AFV) Weight Exemption</t>
  </si>
  <si>
    <t xml:space="preserve">Gross vehicle weight rating limits for AFVs are 2,000 pounds greater
than those for comparable conventional vehicles, as long as the AFVs
operate using an alternative fuel or both alternative and conventional
fuel, when operating on a highway that is not part of the interstate
system. For the purpose of this exemption, alternative fuel is defined
as compressed natural gas, propane, ethanol, or any mixture containing
85% or more ethanol (E85) with gasoline or other fuels, electricity, or
any other fuels, which may include clean diesel and reformulated
gasoline, so long as the Colorado Air Quality Control Commission
determines that these other fuels result in comparable reductions in
carbon monoxide emissions and brown cloud pollutants. (Reference
[Colorado Revised
Statutes](http://www.lexisnexis.com/hottopics/Colorado/) 42-4-508 and
24-30-1104 (2)(c)(III)(A))
</t>
  </si>
  <si>
    <t>2016-05-04 00:00:00 UTC</t>
  </si>
  <si>
    <t>2016-07-12 17:14:47 UTC</t>
  </si>
  <si>
    <t>AFTMKTCONV|ELEC|HY|NG|PHEV|LPG</t>
  </si>
  <si>
    <t>http://tornado.state.co.us/gov_dir/leg_dir/olls/digest_of_bills.htm|http://www.lexisnexis.com/hottopics/michie/</t>
  </si>
  <si>
    <t>State Agency Alternative Fuel Use and Vehicle Acquisition Requirement</t>
  </si>
  <si>
    <t xml:space="preserve">The Colorado Department of Personnel and Administration (DPA) requires
all state-owned diesel vehicles and equipment to be fueled with a fuel
blend of 20% biodiesel (B20), subject to the availability of the fuel
and so long as the price differential is not greater than \$0.10 more
per gallon as compared to conventional diesel. Biodiesel is defined as
fuel composed of mono-alkyl esters of long chain fatty acids derived
from plant or animal matter that meets ASTM specifications and is
produced in Colorado.
Additionally, DPA has adopted a policy to increase the use of
alternative fuels and establish objectives to increase its use for each
succeeding year. DPA must purchase motor vehicles that operate on
compressed natural gas (CNG), plug-in hybrid electric vehicles, or
vehicles that operate on other alternative fuels, subject to the
availability of vehicles and adequate fueling infrastructure and
assuming the incremental base or life cycle cost of the vehicle is not
more than 10% over the cost of a comparable dedicated conventional
vehicle. DPA has adopted a policy to allow some vehicles to be exempt
from this requirement if available alternative fuel vehicles (AFVs) do
not meet application requirements.
On or before November 1 of each year, DPA must submit a report to the
general assembly outlining vehicle purchases, including alternative fuel
and conventional vehicles; alternative fueling infrastructure
availability in the state; AFV purchase exemptions; administrative
policies in place to facilitate the purchase of AFVs; suggested changes
to facilitate the gradual conversion of the motor vehicle fleet to AFVs;
and a plan for the necessary infrastructure development.
(Reference [Executive
Order](https://www.colorado.gov/governor/executive-orders) D 2015-013,
2015, and [Colorado Revised
Statutes](http://www.lexisnexis.com/hottopics/Colorado/) 24-30-1104)
</t>
  </si>
  <si>
    <t>2015-10-28 00:00:00 UTC</t>
  </si>
  <si>
    <t>2015-11-11 19:31:56 UTC</t>
  </si>
  <si>
    <t>BIOD|ETH|ELEC|NG|PHEV</t>
  </si>
  <si>
    <t>https://www.colorado.gov/governor/executive-orders|http://www.lexisnexis.com/hottopics/Colorado/</t>
  </si>
  <si>
    <t xml:space="preserve">Upon registering a motor vehicle with the Colorado Department of Revenue
Division of Motor Vehicles, the vehicle owner must report the type of
alternative fuel used to operate the vehicle and whether the vehicle is
dedicated to one alternative fuel or uses more than one fuel. The
Department of Revenue provides forms for the purpose of registering
motor vehicles and must include space for the following fuel types:
gasoline, diesel, propane, electricity, natural gas, methanol/M85,
ethanol/E85, biodiesel, and other. For more information, see the
[Colorado Department of Revenue Division of Motor
Vehicles](http://www.colorado.gov/revenue/dmv) website. (Reference
[Colorado Revised
Statutes](http://www.lexisnexis.com/hottopics/Colorado/) 42-3-113)
</t>
  </si>
  <si>
    <t>Plug-In Electric Vehicle (PEV) and Electric Vehicle Supply Equipment (EVSE) Grants</t>
  </si>
  <si>
    <t xml:space="preserve">The Colorado Energy Office (CEO) and Regional Air Quality Council (RAQC)
provide grants through the Charge Ahead Colorado program to support PEV
and EVSE adoption by individual drivers and fleets. Both CEO and RAQC
grants will fund 80% of the cost of EVSE, up to \$6,000 for a fleet-only
Level 2 station, \$9,000 for a dual port Level 2 station, up to \$35,000
for a direct current (DC) fast charging EVSE, and up to \$50,000 for a
charging station capable of 100kW or higher charging. Eligible DC fast
EVSE must have both CHAdeMO and SAE CCS J1772 connectors and be capable
of providing at least 50 kilowatts to one vehicle.
CEO administers grants outside the Denver Metro Area while RAQC
administers grants inside the Denver Metro Area. Eligible EVSE
applicants are local governments, including school districts;
state/federal agencies; public universities; public transit agencies;
private non-profit or for-profit corporations; landlords of multi-unit
dwellings; and owners associations of common interest communities. For
vehicle funding, priority will be given to organizations that are
excluded from the Colorado Innovative Motor Vehicle Credit. Criteria and
eligibility differ depending on which agency provides funding. For more
information, including application deadlines, see the [Charge Ahead
Colorado Grant
Application](http://cleanairfleets.org/programs/charge-ahead-colorado)
website.
(Reference [Colorado Revised
Statutes](http://www.lexisnexis.com/hottopics/Colorado/) 24-38.5-103)
</t>
  </si>
  <si>
    <t>2014-04-11 00:00:00 UTC</t>
  </si>
  <si>
    <t>2018-07-11 17:45:00 UTC</t>
  </si>
  <si>
    <t>http://www.lexisnexis.com/hottopics/michie/|http://www.leg.state.co.us/clics/clics2012B/cslFrontPages.nsf/HomeSplash?OpenForm</t>
  </si>
  <si>
    <t>Alternative Fuel Resale and Generation Regulations</t>
  </si>
  <si>
    <t xml:space="preserve">A corporation or individual that resells alternative fuel supplied by a
public utility for use in an alternative fuel vehicle (AFV) is not
subject to regulation as a public utility. Additionally, a corporation
or individual that owns, controls, operates, or manages a facility that
generates electricity exclusively for use in AFV charging or fueling
facilities is not subject to regulation as a public utility provided
that the electricity is generated on the property where the charging or
fueling facilities are located and the electricity is generated from a
renewable resource. For the purposes of this definition, alternative
fuel is defined as propane, liquefied natural gas, compressed natural
gas, or electricity. (Reference [Colorado Revised
Statutes](http://www.lexisnexis.com/hottopics/Colorado/) 40-1-103.3)
</t>
  </si>
  <si>
    <t>2012-05-03 00:00:00 UTC</t>
  </si>
  <si>
    <t>STATION|AFP</t>
  </si>
  <si>
    <t>Electric Vehicle Supply Equipment (EVSE) Multi-Unit Dwelling Installations and Access</t>
  </si>
  <si>
    <t xml:space="preserve">A residential tenant may install Level 1 or Level 2 EVSE at their own
expense on or in leased premises. The landlord may seek a fee or
reimbursement for the actual cost of electricity as well as the cost of
installation or upgrades to existing equipment. In addition, the tenant
may request that the EVSE be accessible by other tenants, in which case
the EVSE must be in compliance with all applicable requirements, and the
landlord may seek a fee to reserve a specific parking space. The
landlord may also require the tenant to comply with safety, system
registration, and aesthetic requirements or provisions.
Common interest communities must also provide residents with an
opportunity to charge plug-in electric vehicles and may not create
restrictions around EVSE. Common interest communities are encouraged to
allow EVSE and to apply for grants from the Electric Vehicle Grant Fund
or otherwise fund the installation of EVSE on common property as an
amenity for residents and guests.
(Reference [Colorado Revised
Statutes](http://www.lexisnexis.com/hottopics/Colorado/) 38-12-601 and
38-33.3-106.8)
</t>
  </si>
  <si>
    <t>2013-05-03 00:00:00 UTC</t>
  </si>
  <si>
    <t>2013-05-15 00:00:00 UTC</t>
  </si>
  <si>
    <t>http://www.lexisnexis.com/hottopics/Colorado/|https://leg.colorado.gov/bills</t>
  </si>
  <si>
    <t>Alternative Fuel Vehicles and Infrastructure Grant Program</t>
  </si>
  <si>
    <t xml:space="preserve">The Colorado Energy Office (CEO), the Regional Air Quality Council
(RAQC), and the Colorado Department of Transportation (CDOT), have
partnered to provide grants through the ALT Fuels Colorado program for
new electric vehicles and compressed natural vehicles fueled exclusively
by 100% renewable natural gas. Additional funding may be available for
electric vehicle supply equipment. CEO will administer the station
grants to advance infrastructure development along major state-wide
transportation corridors. RAQC will administer the vehicle grants for
fleets operating within counties with air quality nonattainment and
maintenance areas. For more information, including application deadlines
and annual award amounts, see the [Clean Air Fleets ALT Fuels
Colorado](http://cleanairfleets.org/programs/alt-fuels-colorado)
website.
</t>
  </si>
  <si>
    <t>2014-07-16 13:52:14 UTC</t>
  </si>
  <si>
    <t>Vehicle Fleet Maintenance and Fuel Cost-Savings Contracts</t>
  </si>
  <si>
    <t xml:space="preserve">Government fleets may finance the lease or purchase cost of alternative
fuel vehicles and alternative fueling infrastructure through energy
performance contracts where vehicle operational and fuel cost savings
pay for the capital investment. Energy performance contracts must show
that the annual cost savings associated with the fueling and maintenance
of vehicles with higher efficiency ratings or alternative fueling
methods is equal to or higher than the annual contract payments.
(Reference [Colorado Revised
Statutes](http://www.lexisnexis.com/hottopics/Colorado/) 24-30-2001
through 24-30-2003 and 29-12.5-101 through 29-12.5-104)
</t>
  </si>
  <si>
    <t>2013-06-05 00:00:00 UTC</t>
  </si>
  <si>
    <t>BIOD|ETH|ELEC|HEV|NG|PHEV|LPG</t>
  </si>
  <si>
    <t xml:space="preserve">The Colorado Energy Office\'s ReCharge Colorado program (ReCharge) works
to advance the adoption of EVs and installation of charging
infrastructure in Colorado. ReCharge provides coaching services to
consumers, local governments, workplaces, and multi-unit dwellings to
help them identify monetary savings, grant opportunities, and other EV
benefits. ReCharge also helps build local stakeholder support for EVs.
For more information, see the [ReCharge
Colorado](https://www.colorado.gov/pacific/energyoffice/recharge-colorado)
website.
</t>
  </si>
  <si>
    <t>2019-11-26 23:32:40 UTC</t>
  </si>
  <si>
    <t>STATION|FLEET|GOV|OTHER</t>
  </si>
  <si>
    <t>Electric Vehicle Emissions Inspection Exemption</t>
  </si>
  <si>
    <t xml:space="preserve">Vehicles powered exclusively by electricity are exempt from state motor
vehicle emissions inspections. For more information, see the [Air Care
Colorado](http://aircarecolorado.com/) website. (Reference 1 [Code of
Colorado Regulations](http://www.sos.state.co.us/CCR/Welcome.do) 204-11
Rule 2)
</t>
  </si>
  <si>
    <t>2012-01-12 00:00:00 UTC</t>
  </si>
  <si>
    <t>http://www.sos.state.co.us/CCR/Welcome.do</t>
  </si>
  <si>
    <t>Advanced Industries (AI) Accelerator Program Grants</t>
  </si>
  <si>
    <t xml:space="preserve">The Accelerator Programs promote growth and sustainability in
Colorado\'s AIs. Grants may be available for advanced industries such as
vehicle and component manufacturing and biofuels. Four types of grants
are available, including Proof of Concept, Early-Stage Capital &amp;
Retention, Infrastructure Funding, and AI Exports. For more information
on each grant program, including eligibility requirements and how to
apply, see the Colorado Office of Economic Development &amp; International
Trade\'s [Advanced Industries Accelerator
Programs](http://choosecolorado.com/doing-business/incentives-financing/advanced-industries/)
website.
</t>
  </si>
  <si>
    <t>2015-07-08 15:17:20 UTC</t>
  </si>
  <si>
    <t>BIOD|ELEC|HEV|PHEV</t>
  </si>
  <si>
    <t>STATION|AFP|MAN|OTHER</t>
  </si>
  <si>
    <t xml:space="preserve">Qualified PEVs titled and registered in Colorado are eligible for a tax
credit. Light-duty PEVs purchased, leased, or converted before January
1, 2026, are eligible for a tax credit equal to the amounts below, per
calendar year:
::: {align="center"}
  Category                                            2021-2022                         2023-2025
  ---------------------------- -------------------------------------------------------- -----------------------------------------
  Light-duty PEV                \$2,500 for purchase or conversion; \$1,500 for lease   \$2,000 for purchase; \$1,500 for lease
  Light-duty electric truck      3,500 for purchase or conversion; \$1,750 for lease    \$2,800 for purchase; \$1,750 for lease
  Medium-duty electric truck    \$5,000 for purchase or conversion; \$2,500 for lease   \$4,000 for purchase; \$2,500 for lease
  Heavy-duty electric truck     \$10,000 for purchase or conversion; \$5,000 for lease  \$8,000 for purchase; \$5,000 for lease
:::
Tax credits for conversations are available until January 1, 2022. The
credit amount for any qualifying truck is limited to the difference in
manufacturer\'s suggested retail price between the qualifying truck and
a comparable truck that operates on either gasoline or diesel fuel. The
credit that may be claimed for converting a truck to a qualifying truck
is limited to the cost of conversion.
Eligible purchased vehicles must be new, and eligible leased vehicles
must have a lease term of not less than two years. A purchaser may
assign the tax credit generated through the purchase, lease, or
conversion to any of the above categories of vehicle to the financing
entity, allowing the purchaser to realize the value of the tax credit at
the time of purchase, lease, or conversion. The financing entity may
collect an administrative fee of no more than \$150.
For more information, see the Colorado Department of Revenue\'s [Income
69](https://tax.colorado.gov/sites/tax/files/Income%2069.pdf) FYI
publication.
(Reference [Colorado Revised
Statutes](http://www.lexisnexis.com/hottopics/Colorado/) 39-22-516.7 and
39-22-516.8)
</t>
  </si>
  <si>
    <t>2016-06-06 00:00:00 UTC</t>
  </si>
  <si>
    <t>2019-05-31 00:00:00 UTC</t>
  </si>
  <si>
    <t>2019-07-02 22:44:34 UTC</t>
  </si>
  <si>
    <t>http://tornado.state.co.us/gov_dir/leg_dir/olls/digest_of_bills.htm|http://www.lexisnexis.com/hottopics/michie/|https://leg.colorado.gov/</t>
  </si>
  <si>
    <t xml:space="preserve">Colorado joined Arizona, Idaho, Montana, Nevada, New Mexico, Utah, and
Wyoming (Signatory States) in signing the REV West [memorandum of
understanding](https://www.naseo.org/Data/Sites/1/revwest_mou.pdf) (MOU)
to create an Intermountain West Electric Vehicle (EV) Corridor that will
make it possible to seamlessly drive an EV across the Signatory States\'
major transportation corridors.
In 2019, the Signatory States signed a revised [REV West
MOU](https://www.naseo.org/issues/transportation/rev-west) to update
their EV corridor goals based on progress to date. Signatory States are
committed to:
-   Educate consumers and fleet owners to raise EV awareness, reduce
    range anxiety, and increase EV adoption;
-   Coordinate on EV charging station locations to achieve a consistent
    user experience across Signatory States;
-   Use and promote the REV West [Voluntary Minimum
    Standards](https://www.naseo.org/Data/Sites/1/revwest_volminimumstandards.pdf)
    for EV charging stations and explore opportunities for implementing
    the standards in Signatory States;
-   Identify and develop opportunities to incorporate EV charging
    stations into planning and development processes such as building
    codes, metering policies, and renewable energy generation projects;
-   Encourage EV manufacturers to stock and market a wide variety of EVs
    within the Signatory States;
-   Identify, respond to, and collaborate on funding opportunities to
    support the development of the plan; and
-   Support the build-out of direct current (DC) fast charging stations
    along EV corridors through investments, partnerships, and other
    mechanisms.
The Signatory States maintain a coordination group composed of senior
leadership from each state who meet on a quarterly basis and report on
the above actions. For more information, see the [REV
West](https://www.naseo.org/issues/transportation/rev-west) website.
</t>
  </si>
  <si>
    <t>2020-02-03 19:57:46 UTC</t>
  </si>
  <si>
    <t>Colorado Electric Vehicle (EV) Plan</t>
  </si>
  <si>
    <t xml:space="preserve">The Colorado Energy Office, Regional Air Quality Council, Department of
Public Health and Environment, and Department of Transportation created
the Colorado EV 2020 Plan (Plan). The Plan calls for Colorado to be a
leader in the EV market and accelerate the adoption of EVs by supporting
EV infrastructure along Colorado\'s corridors, including:
-   Creating strategies and partnerships to create EV fast-charging
    corridors;
-   Coordinating with [Regional Electric Vehicle
    West](https://www.afdc.energy.gov/laws/11869) memorandum of
    understanding states;
-   Developing strategic partnerships with utilities, local governments,
    and other stakeholders;
-   Updating signage and wayfinding requirements to include EV
    fast-charging, and;
-   Ensuring economic and tourism benefits of EV charging.
The Plan will be updated annually. For more information, see the
[Colorado EV
Plan](https://drive.google.com/file/d/1-z-lNQMU0pymcTQEH8OvnemgTbwQnFhq/edit).
</t>
  </si>
  <si>
    <t>2018-01-01 00:00:00 UTC</t>
  </si>
  <si>
    <t>2018-02-08 19:28:58 UTC</t>
  </si>
  <si>
    <t>AIRQEMISSIONS|CCEINIT</t>
  </si>
  <si>
    <t xml:space="preserve">The Colorado Department of Local Affairs (DOLA) offers funding for the
incremental cost of alternative fuel vehicles (AFVs) and alternative
fueling infrastructure for public fleets. Eligible entities include
municipalities, counties, and special districts. For more information,
see the DOLA [Energy Impact Assistance Fund
Grant](https://cdola.colorado.gov/energymineral-impact-assistance-fund-grant-eiaf)
website.
</t>
  </si>
  <si>
    <t>2018-07-11 17:47:20 UTC</t>
  </si>
  <si>
    <t>BIOD|ELEC|HY|NG|LPG</t>
  </si>
  <si>
    <t>Electric Vehicle Supply Equipment (EVSE) Rebate - Gunnison County Electric Association (GCEA)</t>
  </si>
  <si>
    <t xml:space="preserve">GCEA provides rebates to residential customers toward the purchase of
Level 2 EVSE. Eligible customers who purchase and install EVSE can
receive a rebate of 70% of the cost of the EVSE, up to \$500. To
qualify, applicants must also sign up for a time-of-use rate. For more
information, see the GCEA [EVSE Rebate](https://gcea.coop/ev-rebates)
website.
</t>
  </si>
  <si>
    <t>2018-07-11 17:58:48 UTC</t>
  </si>
  <si>
    <t>Zero Emission Vehicle (ZEV) Sales Requirements and Low Emission Vehicle (LEV) Standards</t>
  </si>
  <si>
    <t xml:space="preserve">Colorado established ZEV standards, pursuant to Colorado's authority
under Section 177 of the Clean Air Act, Title 42 of the [U.S.
Code](https://www.govinfo.gov/app/collection/uscode), section 7507. The
rule will be adopted into the [Code of Colorado
Regulations](https://www.sos.state.co.us/CCR/Welcome.do) before October
30, 2019, and will be effective in 2022. All Model Year 2022 and later
passenger cars and light- and medium-duty vehicles must meet California
motor vehicle emissions and compliance requirements specified in Title
13 of the [California Code of Regulations](https://oal.ca.gov/). For
more information, see the Colorado Department of Public Health and
Environment [LEV
Standards](https://www.colorado.gov/pacific/cdphe/Low_Emission_Vehicle_Standard)
website. (Reference [Executive
Order](https://www.colorado.gov/governor/sites/default/files/inline-files/b_2019-002_supporting_a_transition_to_zero_emissions_vehicles.pdf)
B 2019 002, 2019 and 5 [Code of Colorado
Regulations](http://www.sos.state.co.us/CCR/Welcome.do) 1001-24)
</t>
  </si>
  <si>
    <t>2018-11-16 00:00:00 UTC</t>
  </si>
  <si>
    <t>2019-07-11 23:00:45 UTC</t>
  </si>
  <si>
    <t>ELEC|EFFEC|OTHER|PHEV</t>
  </si>
  <si>
    <t>MAN|IND</t>
  </si>
  <si>
    <t>http://www.sos.state.co.us/CCR/Welcome.do|https://www.colorado.gov/governor/sites/default/files/b_2019-002_zev.pdf</t>
  </si>
  <si>
    <t>Transportation Electrification Workgroup</t>
  </si>
  <si>
    <t xml:space="preserve">The Transportation Electrification Workgroup (Workgroup) will develop,
coordinate, and implement state programs and strategies to support
transportation electrification in Colorado. The Workgroup will report to
the governor on an annually on progress made towards the goals.
The Colorado Department of Public Health and Environment, along with the
Workgroup, will revise the state Beneficiary Mitigation Plan for
allocating funds from Colorado\'s portion of the [Volkswagen
Environmental Mitigation
Trust](https://www.epa.gov/enforcement/volkswagen-clean-air-act-civil-settlement).
The revised plan will focus all remaining eligible funds on supporting
transportation electrification.
(Reference [Executive
Order](https://www.colorado.gov/governor/sites/default/files/inline-files/b_2019-002_supporting_a_transition_to_zero_emissions_vehicles.pdf)
B 2019 002, 2019).
</t>
  </si>
  <si>
    <t>2019-01-17 00:00:00 UTC</t>
  </si>
  <si>
    <t>2019-02-11 19:27:41 UTC</t>
  </si>
  <si>
    <t>REQ|CCEINIT</t>
  </si>
  <si>
    <t>https://www.colorado.gov/governor/sites/default/files/b_2019-002_zev.pdf</t>
  </si>
  <si>
    <t>Zero Emission Vehicle (ZEV) Transportation Plan</t>
  </si>
  <si>
    <t xml:space="preserve">The Colorado Department of Transportation (CDOT), along with the
Transportation Electrification Workgroup, will develop a ZEV and clean
transportation plan containing strategies that support the deployment of
ZEVs and expand mobility options to save energy, reduce congestion, and
improve the safety of Colorado's transportation network. In April 2020,
CDOT released the [Colorado Electric Vehicle (EV) Plan
2020](https://energyoffice.colorado.gov/zero-emission-vehicles/colorado-ev-plan-2020),
establishing a long-term goal of 100% of light-duty vehicles (LDV) being
electric and 100% of medium- and heavy-duty vehicles being ZEVs. To meet
these goals, Colorado must:
-   Increase the number of light-duty EVs to 940,000 by 2030;
-   Develop plans for transitioning medium-duty (MDV), heavy-duty (HDV)
    and transit vehicles to ZEVs;
-   Develop an EV infrastructure goal by undertaking a gap analysis to
    identify the type and number of charging stations needed across the
    state to meet 2030 LDV, MDV and HDV goals;
-   Develop a roadmap to full electrification of the light-duty vehicle
    fleet in Colorado;
-   State government agencies must meet directives and goals related to
    EVs.
Beginning in Fiscal Year 2022, and each subsequent fiscal year, the
Colorado Energy Office and the Colorado Department of Public Health and
Environment must consult with CDOT to prepare an annual report detailing
the progress made toward the EV adoption goals.
(Reference [Executive
Order](https://www.colorado.gov/governor/executive-orders) B 2019 002,
2019 and Colorado [Senate Bill](https://leg.colorado.gov/bills) 260,
2021).
</t>
  </si>
  <si>
    <t>2019-02-11 19:29:15 UTC</t>
  </si>
  <si>
    <t>Electric Vehicle (EV) Loan Program â€“ Gunnison County Electric Association (GCEA)</t>
  </si>
  <si>
    <t xml:space="preserve">GCEA members have the opportunity to borrow an EV for one week without
any cost or mileage restrictions. For more information, including how to
apply, see the GCEA [Electric Vehicle
Program](https://gcea.coop/ev-rentapp) website.
</t>
  </si>
  <si>
    <t>2019-04-02 15:17:31 UTC</t>
  </si>
  <si>
    <t>Electric Vehicle Supply Equipment (EVSE) Incentive â€“ Holy Cross Energy (HCE)</t>
  </si>
  <si>
    <t xml:space="preserve">HCE offers free or discounted EVSE for residential and commercial
customers, respectively. For more information, including how to apply,
see HCE's [Charge at Home](https://www.holycross.com/charge-at-home/)
and [Charge at Work](https://www.holycross.com/charge-at-work/)
websites.
</t>
  </si>
  <si>
    <t>2019-04-02 15:18:56 UTC</t>
  </si>
  <si>
    <t xml:space="preserve">Plug-In Electric Vehicle (PEV) Parking Regulations </t>
  </si>
  <si>
    <t xml:space="preserve">Any vehicle that is not actively charging may not park in designated PEV
charging parking spaces. A PEV is presumed to not be charging if it is
parked at a charging station and is not connected to the charger for
longer than 30 minutes. Some exclusions apply, including for PEVs parked
at lodging or airports, and between the hours of 11pm and 5am. The
penalty for violation is \$182. (Reference [Colorado Revised
Statutes](http://www.lexisnexis.com/hottopics/Colorado/) 42-1-102,
42-4-1213, and 42-4-1701)
</t>
  </si>
  <si>
    <t>2019-07-02 22:34:21 UTC</t>
  </si>
  <si>
    <t>https://leg.colorado.gov/|http://www.lexisnexis.com/hottopics/Colorado/</t>
  </si>
  <si>
    <t xml:space="preserve">Public Electric Utility Services Authorization </t>
  </si>
  <si>
    <t xml:space="preserve">Public electric utilities may provide electricity to charge plug-in
electric vehicles (PEVs) as unregulated or regulated services and may
recover the costs of distribution system and infrastructure investments
to accommodate PEV charging. The Colorado Public Utilities Commission
(Commission) should consider revenues from charging PEVs in the
utilities service territory in evaluating the retail rate impact from
the development of electric vehicle supply equipment (EVSE), which
cannot exceed 0.005% of the total annual revenue requirements of the
utility.
Public electric utilities are required to file an application with the
Commission for widespread transportation electrification programs every
three years. Programs may include investments or incentives to
facilitate the deployment of customer- or utility-owned EVSE and
associated electrical equipment, facilitate electrification of public
transit and other vehicle fleets, rate designs or programs that
encourage PEV charging, and customer education, outreach, and incentive
programs that increase awareness of transportation electrification.
(Reference [Colorado Revised
Statutes](http://www.lexisnexis.com/hottopics/Colorado/) 40-1-103.3,
40-3-116, and 40-5-107)
</t>
  </si>
  <si>
    <t>2019-07-11 23:10:42 UTC</t>
  </si>
  <si>
    <t>Transportation Impacts Stakeholder Group</t>
  </si>
  <si>
    <t xml:space="preserve">The Colorado Department of Transportation (CDOT) will convene and engage
with a stakeholder group comprised of representatives of potentially
affected entities to examine and address impacts of new transportation
technologies and business models. The topics include funding
transportation infrastructure needed to support the adoption of
zero-emission vehicles (ZEV) and incentivizing the adoption of ZEVs for
use in commercial applications. CDOT reported on the progress and policy
recommendations of the stakeholder group during the 2019 presentation to
legislative oversight committees and implement actions by October 1,
2020. For more information, see the [2019 Emerging Mobility Impact
Study](https://www.codot.gov/library/studies/emerging-mobility-impact-study/emis-documents/2019-emis-report.pdf).
(Reference [Colorado Revised
Statutes](http://www.lexisnexis.com/hottopics/Colorado/) 43-1-125)
</t>
  </si>
  <si>
    <t>2019-07-11 23:15:09 UTC</t>
  </si>
  <si>
    <t>ELEC|HY|OTHER</t>
  </si>
  <si>
    <t>AIRQEMISSIONS|CCEINIT|OTHER</t>
  </si>
  <si>
    <t>STATION|MAN|GOV|OTHER</t>
  </si>
  <si>
    <t>Direct Current (DC) Fast Charging Plazas Program</t>
  </si>
  <si>
    <t xml:space="preserve">The Colorado Energy Office (CEO) is accepting applications for the ALT
Fuels Colorado Electric Vehicle (EV) DC Fast Charging Plazas Program.
Priority locations are near downtown areas, high-density housing,
commercial developments, transit hubs, and transportation network
company dense areas. Awardees must provide five years of continuous use.
Eligible applicants may receive grants up to 80% of project costs at
each proposed location. There will be two rounds of funding, and total
funding will not exceed \$4,000,000. For additional information,
including requirements and funding availability, see the CEO [EV DC Fast
Charging Plazas
Program](https://energyoffice.colorado.gov/ev-fast-charging-plazas)
website.
</t>
  </si>
  <si>
    <t>2020-07-13 00:56:21 UTC</t>
  </si>
  <si>
    <t xml:space="preserve">SIEA offers customers rebates for the purchase and installation of Level
2 EVSE and direct current (DC) fast EVSE.
  Technology Type                             Incentive Amounts
  ------------------------------------------- --------------------------------------
  Non-Networked Level 2                       50% of eligible costs, up to \$500
  Networked Level 2                           50% of eligible costs, up to \$1,000
  DC Fast with 50 kilowatt (kW) Peak Output   50% of eligible costs, up to \$3,000
  DC Fast with 100kW Peak Output              50% of eligible costs, up to \$5,000
For more information, including how to apply, see the SIEA [Electric
Vehicle Education](https://siea.com/empowereveducation/) website.
</t>
  </si>
  <si>
    <t>2020-07-13 01:02:09 UTC</t>
  </si>
  <si>
    <t>FLEET|MUD|IND</t>
  </si>
  <si>
    <t>Electric Vehicle (EV) Rebate - San Isabel Electric Association (SIEA)</t>
  </si>
  <si>
    <t xml:space="preserve">SIEA residential customers a \$500 rebate for the purchase of qualified
EVs. For more information, including how to apply, see the SIEA [EV
Education](https://siea.com/empowereveducation/) website.
</t>
  </si>
  <si>
    <t>2020-07-13 01:03:47 UTC</t>
  </si>
  <si>
    <t>Residential Electric Vehicle Supply Equipment (EVSE) Rebate â€“ Black Hills Energy</t>
  </si>
  <si>
    <t xml:space="preserve">Black Hills Energy offers residential customers a \$500 rebate for the
purchase and installation of a Level 2 EVSE. For more information,
including application details, see the [Ready
EV](https://www.blackhillsenergy.com/efficiency-and-savings/ready-ev)
website.
</t>
  </si>
  <si>
    <t>2020-07-13 01:05:55 UTC</t>
  </si>
  <si>
    <t>Non-Residential Electric Vehicle Supply Equipment (EVSE) Rebate â€“ Black Hills Energy</t>
  </si>
  <si>
    <t xml:space="preserve">Black Hills Energy offers non-residential customers rebates for the
purchase and installation of Level 2 EVSE. Rebates are available in the
following amounts:
::: {align="center"}
  Technology                 Customer Type               Rebate Amount
  ------------ ----------------------------------------- ------------------------
  Level 2                   Non-residential              Up to \$2,000 per port
  Level 2       Government and non-profit organizations  Up to \$3,000 per port
:::
For more information, including application details, see the [Ready
EV](https://www.blackhillsenergy.com/efficiency-and-savings/ready-ev)
website.
</t>
  </si>
  <si>
    <t>2020-07-13 01:13:50 UTC</t>
  </si>
  <si>
    <t>2020-08-03 15:12:20 UTC</t>
  </si>
  <si>
    <t>Climate Action Plan</t>
  </si>
  <si>
    <t xml:space="preserve">The Air Quality Control Commission (Commission) must adopt rules and
regulations to meet state-wide goals of reducing greenhouse gas (GHG)
emissions by 26% by 2025, 50% by 2050, and 90% by 2050, compared to 2005
GHG emission levels. To develop rules and regulations, the Commission
must identity and solicit input from communities that are
disproportionally impacted by GHG pollution and environmental risk, such
as minority, low-income, tribal, and indigenous populations. The
Division of Administration of the Department of Public Health and
Environment (Division) must report to the general assembly on a
bi-annual basis regarding the progress towards the GHG reduction targets
and make recommendation on future legislative actions to address climate
change.
On January 14, 2021, the Division released the [GHG Pollution Reduction
Roadmap](https://energyoffice.colorado.gov/climate-energy/ghg-pollution-reduction-roadmap)
with recommendations to reduce GHG pollution in the transportation
sector by 25% by 2025, 40% by 2030, and nearly 100% by 2050 to meet
state-wide GHG emission targets. Recommendations include securing new
revenue to fund infrastructure and incentives for electric cars, trucks,
and buses and that the Colorado Energy Office develop an Electric
Vehicle (EV) Equity Study to identify frontline communities who are
disproportionately affected by transportation pollution or experience
barriers to equitably access electric transportation.
(Reference [Colorado Revised
Statutes](http://www.lexisnexis.com/hottopics/Colorado/) 25-7-102,
25-7-103, and 25-7-105)
</t>
  </si>
  <si>
    <t>2021-07-14 00:57:00 UTC</t>
  </si>
  <si>
    <t>ELEC|OTHER</t>
  </si>
  <si>
    <t xml:space="preserve">The Colorado Community Enterprise, a government-owned business, is
authorized to implement grant, loan, or rebate programs for EVSE.
Funding may be issued for the following:
-   Public, workplace, transportation network company, and multi-unit
    dwelling EVSE installations;
-   EVSE installations for communities, including disproportionately
    impacted communities;
-   EVSE for medium- and heavy- duty electric vehicles (EVs) including,
    electrified refrigerated trailers;
-   Networks and plazas of direct current (DC fast) fast charging
    infrastructure; and,
-   Infrastructure needs to support the powering of hydrogen fuel cell
    motor vehicles.
(Reference [Senate Bill](https://leg.colorado.gov/bills) 260, 2021)
</t>
  </si>
  <si>
    <t>2021-06-17 00:00:00 UTC</t>
  </si>
  <si>
    <t>2021-07-14 01:06:53 UTC</t>
  </si>
  <si>
    <t>https://leg.colorado.gov/bills</t>
  </si>
  <si>
    <t>Plug-in Electric Vehicle (PEV) Special License Plate</t>
  </si>
  <si>
    <t xml:space="preserve">The Department of Revenue must issue a special license plate for PEVs.
The taxes and fees for the PEV license plates is the same as the amount
as the taxes and fees for regular motor vehicle license plates.
(Reference [House Bill](https://leg.colorado.gov/bills) 1141, 2021)
</t>
  </si>
  <si>
    <t>2021-07-14 03:18:35 UTC</t>
  </si>
  <si>
    <t>Clean Energy Career Program</t>
  </si>
  <si>
    <t xml:space="preserve">The State Council and the Department of Natural Resources must create an
industry driven energy sector career pathway for implementation before
the 2022-2023 academic year. The energy sector includes occupations and
activities relating to the development, installation, and maintenance of
products or technologies in the areas of plug-in electric vehicles,
electric vehicle supply equipment, hydrogen fuel cell technology, and
renewable natural gas. (Reference [House
Bill](https://leg.colorado.gov/bills) 1149, 2021)
</t>
  </si>
  <si>
    <t>2021-07-14 03:25:51 UTC</t>
  </si>
  <si>
    <t>Alternative Fuel and Fuel-Efficient Vehicle Acquisition and Emissions Reduction Requirements</t>
  </si>
  <si>
    <t xml:space="preserve">Cars and light-duty trucks purchased by state agencies must meet the
following requirements:
-   Have an average U.S. Environmental Protection Agency estimated fuel
    economy of at least 40 miles per gallon;
-   Comply with state fleet vehicle acquisition requirements set forth
    under the Energy Policy Act of 1992 (EPAct); and
-   Obtain the best achievable fuel economy per pound of carbon dioxide
    emitted for the applicable vehicle classes.
Alternative fuel vehicles (AFVs) that the state purchases to comply with
these requirements must be capable of operating on an EPAct-defined
alternative fuel that is available in the state.
In addition, all cars and light-duty trucks that the state purchases or
leases must be hybrid electric vehicles, plug-in hybrid electric
vehicles, or capable of using alternative fuel. All AFVs purchased or
leased must be certified to the California Air Resources Board\'s (ARB)
Ultra Low Emission Vehicle II (ULEV II) standard, and all light-duty
gasoline vehicles and hybrid electric vehicles the state purchases or
leases must be certified, at a minimum, to the California ARB ULEV II
standard. The Connecticut Department of Administrative Services must
report annually on the composition of the state fleet, including the
volume of alternative fuels used.
Vehicles that the Connecticut Department of Public Safety designates as
necessary for the Department of Public Safety to carry out its mission
are exempt from these provisions.
(Reference [Connecticut General Statutes](http://www.cga.ct.gov/)
4a-67d)
</t>
  </si>
  <si>
    <t>2009-01-09 00:00:00 UTC</t>
  </si>
  <si>
    <t>http://www.ct.gov/governorrell/cwp/browse.asp?a=1719&amp;bc=0&amp;c=18433|http://www.cga.ct.gov</t>
  </si>
  <si>
    <t>Alternative Fuel Vehicle (AFV) Procurement Preference</t>
  </si>
  <si>
    <t xml:space="preserve">In determining the lowest responsible qualified bidder for the award of
state contracts, the Connecticut Department of Administrative Services
may give a price preference of up to 10% for the purchase of AFVs or for
the purchase of conventional vehicles plus the conversion equipment to
convert the vehicles to dual or dedicated alternative fuel use. For
these purposes, alternative fuels are natural gas, hydrogen, propane, or
electricity used to operate a motor vehicle. (Reference [Connecticut
General Statutes](http://www.cga.ct.gov/) 4a-59)
</t>
  </si>
  <si>
    <t>2014-06-06 00:00:00 UTC</t>
  </si>
  <si>
    <t>2014-08-14 14:42:21 UTC</t>
  </si>
  <si>
    <t>AFTMKTCONV|ELEC|NG|PHEV</t>
  </si>
  <si>
    <t>http://www.cga.ct.gov/|http://www.cga.ct.gov/</t>
  </si>
  <si>
    <t>School Bus Emissions Reduction</t>
  </si>
  <si>
    <t xml:space="preserve">Each full-sized school bus with a Model Year (MY) 1994 or newer engine
must be equipped with specific emissions control systems, including
either: a closed crankcase filtration system and a level 1, level 2, or
level 3 device; an engine that the U.S. Environmental Protection Agency
(EPA) has certified as meeting MY 2007 emissions standards; or use of
compressed natural gas or other alternative fuel that EPA or the
California Air Resources Board has certified to reduce particulate
matter emissions by at least 85% as compared to ultra-low sulfur diesel
fuel. (Reference [Connecticut General Statutes](http://www.cga.ct.gov/)
14-164o)
</t>
  </si>
  <si>
    <t>http://www.cga.ct.gov/</t>
  </si>
  <si>
    <t xml:space="preserve">Connecticut joined California, Maine, Maryland, Massachusetts, New
Jersey, New York, Oregon, Rhode Island, and Vermont in signing a
[memorandum of
understanding](https://www.nescaum.org/documents/zev-mou-10-governors-signed-20191120.pdf/)
(MOU) to support the deployment of ZEVs through involvement in a ZEV
Program Implementation Task Force (Task Force). In May 2014, the Task
Force published a [ZEV Action
Plan](https://www.nescaum.org/documents/multi-state-zev-action-plan.pdf)
(Plan) identifying 11 priority actions to accomplish the goals of the
MOU, including deploying at least 3.3 million ZEVs and adequate fueling
infrastructure within the signatory states by 2025. The Plan also
includes a research agenda to inform future actions. On an annual basis,
each state must report on the number of registered ZEVs, the number of
public electric vehicle supply equipment (EVSE) and hydrogen fueling
stations, and available information regarding workplace fueling for
ZEVs.
In June 2018, the Task Force published a new [ZEV Action
Plan](https://www.nescaum.org/documents/2018-zev-action-plan.pdf) for
2018-2021. Building on the 2014 Action Plan, the 2018 Action Plan makes
recommendations for states and other key partners in five priority
areas:
-   Raising consumer awareness and interest in electric vehicle
    technology;
-   Building out a reliable and convenient residential, workplace and
    public charging/fueling infrastructure network;
-   Continuing and improving access to consumer purchase and
    non-financial incentives;
-   Expanding public and private sector fleet adoption; and
-   Supporting dealership efforts to increase ZEV sales.
For more information, see the [Multi-State ZEV Task
Force](https://www.nescaum.org/topics/zero-emission-vehicles) website.
</t>
  </si>
  <si>
    <t>2018-06-25 19:44:46 UTC</t>
  </si>
  <si>
    <t>Reduced Registration Fee for Electric Vehicles (EVs)</t>
  </si>
  <si>
    <t xml:space="preserve">EVs are eligible for a reduced biennial vehicle registration fee of
\$57. For more information, refer to the Connecticut Department of Motor
Vehicles [Vehicle Registration
Fees](http://www.ct.gov/dmv/cwp/view.asp?a=802&amp;q=244546) website.
(Reference [Connecticut General Statutes](http://www.cga.ct.gov/)
14-49(f))
</t>
  </si>
  <si>
    <t xml:space="preserve">Vehicles powered exclusively by electricity are exempt from state motor
vehicle emissions inspections. For more information, see the
[Connecticut Emissions Program](http://ctemissions.com/) website.
(Reference [Connecticut General Statutes](http://www.cga.ct.gov/)
14-164c)
</t>
  </si>
  <si>
    <t>1993-07-01 00:00:00 UTC</t>
  </si>
  <si>
    <t>Hydrogen and Plug-In Electric Vehicle (PEV) Rebate</t>
  </si>
  <si>
    <t xml:space="preserve">The Connecticut Hydrogen and Electric Automobile Purchase Rebate Program
(CHEAPR) offers rebates for the incremental cost of the purchase or
lease of a hydrogen fuel cell electric vehicle (FCEV), all-electric
vehicle (EV), or plug-in hybrid electric vehicle (PHEV).
CHEAPR offers rebates of up to \$9,500 for the purchase or lease a new
eligible FCEV, EV, or PHEV. The manufacturer suggested retail price for
new eligible vehicles may not exceed \$60,000 for FCEV models and
\$42,000 for EV and PHEV models.
CHEAPR offers an additional rebate, Rebate Plus, for all applicants that
participate in a [state or federal income qualified
program](https://portal.ct.gov/-/media/DEEP/air/mobile/CHEAPR/CHEAPR---Rebate-Plus---Qualifying-State-and-Federal-Programs.pdf).
Connecticut residents that participate in certain income qualified
programs are also eligible to receive a rebate for the purchase or lease
of a [used eligible
vehicle](https://portal.ct.gov/DEEP/Air/Mobile-Sources/CHEAPR/CHEAPR---Used-Eligible-Vehicles).
Rebates are offered in the following amounts:
  Vehicle Type   CHEAPR Standard   Rebate Plus - New Vehicle   Rebate Plus - Used Vehicle
  -------------- ----------------- --------------------------- ----------------------------
  PHEV           \$750             \$1,500                     \$1,125
  EV             \$2,250           \$2,000                     \$3,000
  FCEV           \$7,500           \$2,000                     \$7,500
Rebates are available on a first-come, first-served basis. For more
information, see the Connecticut Department of Energy and Environmental
Protection
[CHEAPR](https://portal.ct.gov/DEEP/Air/Mobile-Sources/CHEAPR/CHEAPR---Home)
website.
(Reference [House Bill](https://www.cga.ct.gov/) 7424, 2019)
</t>
  </si>
  <si>
    <t>2019-06-26 00:00:00 UTC</t>
  </si>
  <si>
    <t>2021-07-27 00:15:37 UTC</t>
  </si>
  <si>
    <t>https://www.cga.ct.gov/</t>
  </si>
  <si>
    <t>Public Electric Vehicle Supply Equipment (EVSE) Requirements</t>
  </si>
  <si>
    <t xml:space="preserve">Owners and operators of public EVSE that require payment must allow
multiple payment options that allow access by the public. In addition,
payment should not require users to pay a subscription fee or obtain a
membership of any kind, however payment required may be based on price
schedules for such memberships. Owners and operators can impose
restrictions on the amount of time a vehicle can use the EVSE.
In addition, owners and operators of a public EVSE must disclose the
location and characteristics of each EVSE to the U.S. Department of
Energy\'s Alternative Fuels Data Center. Information that must be
disclosed includes, but is not limited to, address, voltage, and timing
restrictions.
(Reference [Connecticut General Statutes](http://www.cga.ct.gov/)
16-19ggg)
</t>
  </si>
  <si>
    <t>2016-06-07 00:00:00 UTC</t>
  </si>
  <si>
    <t>2016-07-12 20:38:19 UTC</t>
  </si>
  <si>
    <t>Electric Vehicle (EV) Registration Data</t>
  </si>
  <si>
    <t xml:space="preserve">The Department of Motor Vehicles (Department) must record the number of
EVs registered in Connecticut. An EV is defined as any plug-in electric
vehicle (PEV), fuel cell electric vehicle, plug-in hybrid electric
vehicle, or range-extended PEV. The data should be publicly available on
the Department\'s
[website](https://portal.ct.gov/DMV/News-and-Publications/News-and-Publications/Electric-vehicle-stats)
and include the number of EVs registered in state each year, and the
total number of EVs registered in the state. The Department must update
the information every six months. (Reference [Connecticut General
Statutes](http://www.cga.ct.gov/) 14-12(l))
</t>
  </si>
  <si>
    <t>2016-07-12 20:41:03 UTC</t>
  </si>
  <si>
    <t xml:space="preserve">An owner of an electric vehicle charging station is not defined as a
public utility. (Reference [Connecticut General
Statutes](http://www.cga.ct.gov/) 16-1)
</t>
  </si>
  <si>
    <t>2016-07-12 20:44:02 UTC</t>
  </si>
  <si>
    <t>Utility Company Electric Vehicle (EV) Charging Load Projection Requirement</t>
  </si>
  <si>
    <t xml:space="preserve">The Public Utilities Regulatory Authority requires electric distribution
companies to integrate EV charging load projections into distribution
planning. Projections will be based on the number of EVs registered in
the state as well as on projected fluctuation in EV sales. Electric
distribution companies must publish an annual report detailing the EV
charging load projections for the company\'s distribution planning.
(Reference [Connecticut General Statutes](http://www.cga.ct.gov/)
16-19fff)
</t>
  </si>
  <si>
    <t>2016-07-12 20:47:01 UTC</t>
  </si>
  <si>
    <t>AFP|OTHER</t>
  </si>
  <si>
    <t>Utility Company Plug-In Electric Vehicle (PEV) Rates</t>
  </si>
  <si>
    <t xml:space="preserve">Utility companies must evaluate if it is appropriate to implement PEV
time of day rates for residential and commercial customers. A
time-of-day rate is a rate for PEVs that is designed to reflect the cost
of electricity to the consumer at different times of the day. Utilities
that have already made this determination prior to July 1, 2017, are not
required to do so again. (Reference [Connecticut General
Statutes](http://www.cga.ct.gov/) 16-19f)
</t>
  </si>
  <si>
    <t>2018-05-29 00:00:00 UTC</t>
  </si>
  <si>
    <t>2018-06-30 00:17:50 UTC</t>
  </si>
  <si>
    <t>http://www.cga.ct.gov/|http://www.cga.ct.gov/|http://www.cga.ct.gov/</t>
  </si>
  <si>
    <t>Integrated Resources Plan Report</t>
  </si>
  <si>
    <t xml:space="preserve">The Department of Energy and Environmental Protection (DEEP), in
consultation with the electric distribution companies, must deliver a
plan that analyzes, among other things, the potential for electric
vehicles (EVs) to provide energy storage and other services to the
electric grid, and identify strategies to ensure that the grid is
prepared to support increased EV charging based on projections of sales
of EVs. The report must be delivered biennially. Reports are available
on the DEEP [Integrated Resources
Planning](https://portal.ct.gov/DEEP/Energy/Integrated-Resource-Planning/Integrated-Resource-Planning)
website. (Reference [Connecticut General
Statutes](http://www.cga.ct.gov/) 16a-3a and 16a-3e)
</t>
  </si>
  <si>
    <t>2016-07-12 20:51:26 UTC</t>
  </si>
  <si>
    <t>Heavy-Duty Vehicle Emissions Reduction Grants</t>
  </si>
  <si>
    <t xml:space="preserve">The Connecticut Department of Energy and Environmental Protection (DEEP)
allocates a portion of its designated funds from the [Volkswagen (VW)
Environmental Mitigation
Trust](https://www.epa.gov/enforcement/volkswagen-clean-air-act-civil-settlement)
for the replacement or repower of eligible heavy-duty on-road vehicles
through its Diesel Emissions Mitigation Program (Program). The Program
provides funding in the following amounts:
  Project Type                                                                           Funding Amount for Public Entities   Funding Amount for Private Entities
  -------------------------------------------------------------------------------------- ------------------------------------ -------------------------------------
  All-electric repower, including associated charging infrastructure                     65% of project costs                 60% of project costs
  Purchase of a new all-electric vehicle, including associated charging infrastructure   65% of project costs                 60% of project costs
  Repower of a new diesel or alternative fuel engine                                     45% of project costs                 40% of project costs
  Purchase of a new diesel or alternative fuel vehicle                                   35% of project costs                 25% of project costs
Vehicles that qualify for replacement or repower include model year (MY)
1992-2009 class 8 port drayage trucks, MY 1992 class 4-8 local freight
trucks, and MY 2009 and older class 4-8 school buses, shuttle buses, and
transit buses.
For more information, including application periods, see the DEEP [VW
Grant
Information](https://portal.ct.gov/DEEP/Air/Mobile-Sources/VW/VW-Settlement---Grants)
website.
</t>
  </si>
  <si>
    <t>2018-06-07 14:22:11 UTC</t>
  </si>
  <si>
    <t>AFTMKTCONV|ELEC|NG|PHEV|LPG</t>
  </si>
  <si>
    <t>MAN|FLEET</t>
  </si>
  <si>
    <t>Loans for Residential Charging or Natural Gas Fueling Infrastructure</t>
  </si>
  <si>
    <t xml:space="preserve">The Connecticut Green Bank offers Smart-E low-interest loans for
Connecticut PEV drivers to purchase Level 2 and DC fast electric vehicle
supply equipment (EVSE) or natural gas vehicle fueling equipment. To
qualify, applicants must own and occupy the residence at which the EVSE
or fueling equipment will be installed. For more information, see the
Connecticut Green Bank [Smart-E
Loans](https://ctgreenbank.com/programs/smart-e-loans/) website.
</t>
  </si>
  <si>
    <t>2018-07-09 20:00:32 UTC</t>
  </si>
  <si>
    <t>Plug-In Electric Vehicle (PEV) and EV Supply Equipment (EVSE) Rebates - Groton Utilities</t>
  </si>
  <si>
    <t xml:space="preserve">Groton Utilities offers a limited number of \$2,000 rebates for the
purchase of a new PEV and \$1,000 rebates for the lease of a new PEV.
Customers may also be eligible for a \$600 rebate for the installation
of a qualifying Level 2 EVSE. For more information, including
eligibility requirements and how to apply, see the Groton Utilities
[Electric Vehicle Rebate
Program](http://grotonutilities.com/electric-vehicle-rebate-program/)
website.
</t>
  </si>
  <si>
    <t>2019-02-08 21:12:02 UTC</t>
  </si>
  <si>
    <t xml:space="preserve">Plug-In Electric Vehicle (PEV) Parking Requirement </t>
  </si>
  <si>
    <t xml:space="preserve">An individual may not park a motor vehicle in a parking space equipped
with a public charging station unless that vehicle is a PEV. An
infraction applies for non-PEVs that park in spaces with public charging
stations. (Reference [Connecticut General
Statutes](http://www.cga.ct.gov/) 16-19ggg)
</t>
  </si>
  <si>
    <t>2019-07-12 00:00:00 UTC</t>
  </si>
  <si>
    <t>2019-09-10 21:08:48 UTC</t>
  </si>
  <si>
    <t>https://www.cga.ct.gov/asp/cgabillstatus/cgabillstatus.asp?selBillType=Bill&amp;bill_num=HB-7140|https://www.cga.ct.gov/2019/act/pa/pdf/2019PA-00161-R00HB-07140-PA.pdf</t>
  </si>
  <si>
    <t>Plug-In Electric Vehicle (PEV) and EV Supply Equipment (EVSE) Rebates - Norwich Public Utilities</t>
  </si>
  <si>
    <t xml:space="preserve">Norwich Public Utilities (NPU) offers eligible customers rebates for the
purchase or lease of a new or used PEV and the purchase and installation
of qualified EVSE. Rebates are offered in the following amounts:
Vehicle Type
Rebate Amount
New Plug-In Hybrid Electric Vehicle (PHEV)
\$1,000
New All Electric Vehicle (EV)
\$1,500
Used PHEV, Model Year (MY) 2019 or newer
\$500
Used EV, MY 2019 or newer
\$1,000
EVSE Type
Rebate Amount
Residential Level 2
\$1,000
Commercial, workplace or multifamily Level 2
\$3,000
Commercial, Public Level 2
\$4,000
For more information, including eligibility requirements and how to
apply, see the NPU [Electric Vehicle and Charging Rebate
Program](https://norwichpublicutilities.com/residential/electric-vehicle-charging-rebate-program/)
website.
</t>
  </si>
  <si>
    <t>2019-09-10 21:10:46 UTC</t>
  </si>
  <si>
    <t>State Fleet Greenhouse Gas Emissions Reduction</t>
  </si>
  <si>
    <t xml:space="preserve">AA Steering Committee on State Sustainability (Committee) will direct
executive branch agencies to reduce greenhouse gas (GHG) emissions from
vehicle fleets by expanding the "Lead by Example" program. The Committee
will develop actions to achieve GHG reduction goals set by the governor.
For more information and updates, see the [Lead By Example
Initiative](https://www.ct.gov/deep/cwp/view.asp?a=4405&amp;q=489980&amp;deepNav_GID=2121)
website. (Reference [Executive
Order](https://portal.ct.gov/Office-of-the-Governor/Governors-Actions/Executive-Orders)
2019-1)
</t>
  </si>
  <si>
    <t>2019-04-24 00:00:00 UTC</t>
  </si>
  <si>
    <t>2019-09-10 21:14:02 UTC</t>
  </si>
  <si>
    <t>https://afdc.energy.gov/laws/search?utf8=%E2%9C%93&amp;keyword=State+Fleet+Greenhouse+Gas+Emissions+Reduction&amp;loc%5B%5D=0&amp;loc%5B%5D=0&amp;loc%5B%5D=0&amp;loc%5B%5D=0&amp;loc%5B%5D=0&amp;loc%5B%5D=0&amp;loc%5B%5D=0&amp;loc%5B%5D=0&amp;loc%5B%5D=0&amp;loc%5B%5D=0&amp;loc%5B%5D=0&amp;loc%5B%5D=0&amp;loc%5</t>
  </si>
  <si>
    <t>State Building Electric Vehicle Charging Station Standards</t>
  </si>
  <si>
    <t xml:space="preserve">The Connecticut Department of Energy and Environment must develop
standards for construction of state buildings, which include standards
electric vehicle charging stations standards and meet or exceed
Leadership in Energy and Environmental Design (LEED) Silver levels.
(Reference [Connecticut General Statutes](http://www.cga.ct.gov/)
298-16a-38k)
</t>
  </si>
  <si>
    <t>2019-06-28 00:00:00 UTC</t>
  </si>
  <si>
    <t>2019-09-10 21:17:22 UTC</t>
  </si>
  <si>
    <t>https://www.cga.ct.gov/2019/ACT/pa/pdf/2019PA-00035-R00HB-05002-PA.pdf|https://www.cga.ct.gov/asp/cgabillstatus/cgabillstatus.asp?selBillType=Bill&amp;bill_num=HB05002&amp;which_year=2019</t>
  </si>
  <si>
    <t>Public Plug-In Electric Vehicle Charging Rate Pilot Program - Eversource</t>
  </si>
  <si>
    <t xml:space="preserve">Eversource offers a voluntary rate program for public, separately
metered, Level 2 or direct current (DC) fast electric vehicle supply
equipment. Eligibility for this rate is subject to the review and
approval of Eversource. For more information, visit the [Electric
Vehicle Rebate
Program](https://www.eversource.com/content/ct-c/business/my-account/billing-payments/about-your-bill/rates-tariffs/electric-vehicle-rate-program)
website.
</t>
  </si>
  <si>
    <t>2020-07-07 18:41:33 UTC</t>
  </si>
  <si>
    <t>Plug-In Electric Vehicle (PEV) Deployment Goal</t>
  </si>
  <si>
    <t xml:space="preserve">The Connecticut Department of Energy and Environmental Protection (DEEP)
released the [Electric Vehicle Roadmap for
Connecticut](http://www.dpuc.state.ct.us/DEEPEnergy.nsf/c6c6d525f7cdd1168525797d0047c5bf/f7ed4932eec438d0852585520001c81b/$FILE/EV%20Roadmap%20for%20Connecticut.pdf)
(Roadmap), a framework to accelerate PEV adoption. The Roadmap sets a
state goal for 20% of the statewide light-duty fleet, or 500,000
vehicles, to be PEVs by 2030. The Roadmap complements strategies
identified in the [Zero Emission Vehicle Deployment
Support](https://afdc.energy.gov/laws/11081), including fleet
electrification, expanding electric vehicle supply equipment (EVSE)
infrastructure, establishing EVSE interoperability criteria, minimizing
grid impacts, advancing building codes, streamlining permitting
requirements, leveraging incentives, and increasing education and
outreach. For more information, see the DEEP
[Roadmap](https://portal.ct.gov/DEEP/Climate-Change/EV-Roadmap) website.
</t>
  </si>
  <si>
    <t>2020-07-07 22:11:14 UTC</t>
  </si>
  <si>
    <t>2020-08-03 15:14:36 UTC</t>
  </si>
  <si>
    <t>Residential Electric Vehicle Supply Equipment (EVSE) Charging Rate Incentive â€“ Eversource</t>
  </si>
  <si>
    <t xml:space="preserve">Eversource offers residential customers an incentive of up to \$300 to
enroll in a demand response managed charging program. For more
information, see the Eversource
[ConnectedSolutions](https://www.eversource.com/content/ct-c/residential/save-money-energy/explore-alternatives/electric-vehicles/ev-charger-demand-response)
website.
</t>
  </si>
  <si>
    <t>2021-09-13 20:58:17 UTC</t>
  </si>
  <si>
    <t>Alternative Fuel Vehicle Acquisition Requirements</t>
  </si>
  <si>
    <t xml:space="preserve">Fleets that operate at least 10 vehicles in the District of Columbia
must ensure that 70% of newly purchased vehicles with a gross vehicle
weight rating (GVWR) of 8,500 pounds (lbs.) or less and 50% of vehicles
with a GVWR between 8,500 lbs. and 26,000 lbs. are clean fuel vehicles.
For the purpose of this requirement, a clean fuel is any fuel, including
diesel, ethanol (including E85), hydrogen, propane, natural gas,
reformulated gasoline, or other power source (including electricity)
used in a clean fuel vehicle that complies with standards and
requirements applicable to such vehicles. Certain exemptions apply.
(Reference [District of Columbia
Code](https://code.dccouncil.us/dc/council/code/) 50-702 and 50-703)
</t>
  </si>
  <si>
    <t>ETH|ELEC|HY|NG|PHEV|LPG</t>
  </si>
  <si>
    <t>https://code.dccouncil.us/dc/council/code/</t>
  </si>
  <si>
    <t>Alternative Fuel Vehicle Exemption from Driving Restrictions</t>
  </si>
  <si>
    <t xml:space="preserve">Certified clean fuel vehicles are exempt from time-of-day and
day-of-week restrictions and commercial vehicle bans if the vehicles are
part of a fleet that operates at least 10 vehicles in the District of
Columbia. This exemption does not permit unrestricted access to High
Occupancy Vehicle lanes, except for covered fleet vehicles that have
been certified by the U.S. Environmental Protection Agency as Inherently
Low Emission Vehicles (ILEV) and continue to be in compliance with
applicable ILEV emission standards. (Reference [District of Columbia
Law](https://dc.gov/page/laws-regulations-and-courts) L22-0257, 2019,
and [District of Columbia
Code](https://code.dccouncil.us/dc/council/code/) 50-702 and 50-714)
</t>
  </si>
  <si>
    <t>https://code.dccouncil.us/dc/council/code/|https://dc.gov/page/laws-regulations-and-courts</t>
  </si>
  <si>
    <t>Plug-In Electric Vehicle (PEV) Title Excise Tax Exemption</t>
  </si>
  <si>
    <t xml:space="preserve">Qualified PEVs are exempt from the excise tax imposed on an original
certificate of title. The original purchaser and subsequent purchasers
of the same vehicle are eligible for the excise tax exemption. The
District of Columbia Department of Motor Vehicles (DMV) determines which
PEVs qualify. For more information, see the District of Columbia
[Department of Motor Vehicles](https://dmv.dc.gov/node/155352) website.
(Reference [District of Columbia
Code](https://code.dccouncil.us/dc/council/code/) 50-2201.03(j)(3)(J))
</t>
  </si>
  <si>
    <t>2017-01-01 00:00:00 UTC</t>
  </si>
  <si>
    <t>2019-01-18 00:00:00 UTC</t>
  </si>
  <si>
    <t>2019-02-08 21:16:49 UTC</t>
  </si>
  <si>
    <t>http://dccouncil.us/|https://code.dccouncil.us/dc/council/code/</t>
  </si>
  <si>
    <t>Alternative Fuel Vehicle (AFV) Conversion and Infrastructure Tax Credit</t>
  </si>
  <si>
    <t xml:space="preserve">Businesses and individuals are eligible for an income tax credit of 50%
of the equipment and labor costs for the conversion of qualified AFVs,
up to \$19,000 per vehicle. A tax credit is also available for 50% of
the equipment and labor costs for the purchase and installation of
alternative fuel infrastructure on qualified AFV fueling property. The
maximum credit is \$1,000 per residential electric vehicle charging
station, and \$10,000 per publicly accessible AFV fueling station.
Qualified alternative fuels include, ethanol blends of at least 85%,
natural gas, propane, biodiesel, electricity, and hydrogen. This
incentive expires December 31, 2026. For more information, see the
[Office of Tax and
Revenue](https://otr.cfo.dc.gov/publication/alternative-fuel-vehicle-infrastructure-and-conversion-credits-faqs)
website. (Reference [District of Columbia
Code](https://code.dccouncil.us/dc/council/code/) 47-1806.12 through
47-1806.13, 47-1807.10 through 47-1807.11, and 47-1808.10 through
47-1808.11)
</t>
  </si>
  <si>
    <t>2014-06-24 00:00:00 UTC</t>
  </si>
  <si>
    <t>2014-07-22 14:48:14 UTC</t>
  </si>
  <si>
    <t>2026-12-31 00:00:00 UTC</t>
  </si>
  <si>
    <t>https://www.lexisnexis.com/hottopics/dccode/</t>
  </si>
  <si>
    <t>Alternative Fuel Vehicle and Infrastructure Support</t>
  </si>
  <si>
    <t xml:space="preserve">The Green Finance Authority (Authority) increases private investment in
clean transportation projects, including alternative fuel vehicles and
infrastructure. The Authority Board will manage and authorize the
Authority to issue bonds, establish the Authority Fund, and require the
Authority to publish an annual report. (Reference [District of Columbia
Code](https://code.dccouncil.us/dc/council/code/) 8-173.01 through
8-173.64)
</t>
  </si>
  <si>
    <t>2018-07-02 00:00:00 UTC</t>
  </si>
  <si>
    <t>2018-11-02 18:51:33 UTC</t>
  </si>
  <si>
    <t>https://code.dccouncil.us/dc/council/code</t>
  </si>
  <si>
    <t>Fuel Efficient Vehicle Title Excise Tax</t>
  </si>
  <si>
    <t xml:space="preserve">By January 1, 2020, the District of Columbia Department of Motor
Vehicles (DMV), in consultation with the District of Columbia Department
of Energy and Environment (DOEE), must revise the vehicle title excise
tax to vary based on the fuel efficiency of the vehicle seeking title.
The DMV and DOEE will develop a benchmark fuel efficiency standard.
Vehicles seeking title with a fuel efficiency above the benchmark
standard will pay a decreased excise tax amount or receive an excise tax
rebate. Vehicles seeking title with a fuel efficiency below the
benchmark standard will pay an increased excise tax amount. (Reference
[District of Columbia Code](https://code.dccouncil.us/dc/council/code/)
50-2201.03(j)(1A))
</t>
  </si>
  <si>
    <t>2019-02-08 21:21:17 UTC</t>
  </si>
  <si>
    <t>Utility Electric Vehicle Supply Equipment (EVSE) Program Authorization</t>
  </si>
  <si>
    <t xml:space="preserve">The District of Columbia Public Service Commission (Commission) may
consider applications by electric utilities to promote transportation
electrification through EVSE ownership or other related programs and
incentives. The Commission may approve applications that it finds are in
the public interest and consistent with the District's commitment to
greenhouse gas emissions reductions. (Reference [District of Columbia
Code](https://code.dccouncil.us/dc/council/code/) 50-721)
</t>
  </si>
  <si>
    <t>2019-02-08 21:32:53 UTC</t>
  </si>
  <si>
    <t>http://dccouncil.us/|"https://code.dccouncil.us/dc/council/code/</t>
  </si>
  <si>
    <t xml:space="preserve">The Executive Office of the Mayor will establish a transportation
electrification program that requires all public buses, light-duty
vehicles associated with privately-owned fleets that can transport 50 or
more passengers, commercial motor carriers, limousine service vehicles,
and taxis certified to operate in the District of Columbia to be ZEVs by
2045.
In addition, the District Department of Transportation, in partnership
with stakeholders, will develop a plan to encourage and promote the
adoption of ZEVs. The plan will include recommendations for strategies
to achieve at least 25% ZEV registrations by 2030 and the mayor's
transportation electrification program.
(Reference [District of Columbia
Code](https://code.dccouncil.us/dc/council/code/) 50-721 and 50-921.24)
</t>
  </si>
  <si>
    <t>2019-02-11 16:12:43 UTC</t>
  </si>
  <si>
    <t>http://dccouncil.us/|https://code.dccouncil.us/dc/council/code/|https://code.dccouncil.us/dc/council/code/</t>
  </si>
  <si>
    <t>Emissions Reduction Plan for Transportation Network Companies</t>
  </si>
  <si>
    <t xml:space="preserve">By February 1, 2022, and every two years thereafter, each private
vehicle-for-hire company must develop a greenhouse gas emissions
reduction plan, including actionable proposals to reduce emissions, and
submit it to the District of Columbia Public Service Commission. Plans
must include strategies to increase the proportion of vehicle-for-hire
drivers with zero emission vehicles (ZEVs) and to increase the
proportion of vehicle miles completed by ZEVs relative to total vehicle
miles traveled. (Reference [District of Columbia
Code](https://code.dccouncil.us/dc/council/code/) 50-721 and 50-741)
</t>
  </si>
  <si>
    <t>2019-02-11 16:14:37 UTC</t>
  </si>
  <si>
    <t xml:space="preserve">Delaware, District of Columbia (D.C.), Maine, Maryland, Massachusetts,
New Hampshire, New Jersey, New York, Pennsylvania, Rhode Island,
Vermont, and Virginia signed a [Declaration of
Intent](https://www.transportationandclimate.org/sites/default/files/TCI-declaration.pdf)
to create the TCI, a regional initiative to improve transportation,
develop a clean energy economy, and reduce carbon emissions and air
pollutants from the transportation sector. The signatory states and D.C.
agree to explore and develop policies and programs that result in
greater energy efficiency of regional transportation systems and reduce
emissions. Additionally, states support the deployment of clean vehicles
and fueling infrastructure, such as electric vehicle supply equipment,
to maximize the economic opportunities and emissions reductions. For
more information, see the
[TCI](https://www.transportationandclimate.org/) website.
</t>
  </si>
  <si>
    <t>2020-08-03 15:18:04 UTC</t>
  </si>
  <si>
    <t>Plug-In Electric Vehicle (PEV) Time-Of-Use Rate â€“ Pepco</t>
  </si>
  <si>
    <t xml:space="preserve">Pepco offers a TOU rate to residential customers that own or least PEVs
with an electric range of greater than 30. For more information, see the
Pepco [Rates &amp;
Tariffs](https://www.pepco.com/MyAccount/MyBillUsage/Pages/RatesTariffs.aspx)
website.
</t>
  </si>
  <si>
    <t>2021-07-13 20:11:37 UTC</t>
  </si>
  <si>
    <t xml:space="preserve">A person or entity that owns or operates electric vehicle supply
equipment, an electric vehicle charging station service company, or an
electric vehicle charging station service provider is not defined as a
public utility. (Reference [District of Columbia
Code](https://code.dccouncil.us/dc/council/code/sections/34-214.html)
34--214)
</t>
  </si>
  <si>
    <t>2021-07-21 18:12:02 UTC</t>
  </si>
  <si>
    <t xml:space="preserve">Retail electricity customers with at least one grid-integrated electric
vehicle (EV) may qualify to receive kilowatt-hour credits for energy
discharged to the grid from the EV's battery at the same rate that the
customer pays to charge the battery. A grid-integrated EV is defined as
a battery-powered motor vehicle that has the ability for two-way power
flow between the vehicle and the electric grid as well as communications
hardware and software that allow for external control of battery
charging and discharging. (Reference [Delaware
Code](http://delcode.delaware.gov/index.shtml) Title 26, Chapter 10,
Section 1001 and 1014g)
</t>
  </si>
  <si>
    <t>2009-09-21 00:00:00 UTC</t>
  </si>
  <si>
    <t>http://delcode.delaware.gov/index.shtml</t>
  </si>
  <si>
    <t>Alternative Fuel Vehicle (AFV) Rebates</t>
  </si>
  <si>
    <t xml:space="preserve">As part of the Delaware Clean Transportation Incentive Program, the
Delaware Department of Natural Resources and Environmental Control
(DNREC) offers rebates for new or leased AFVs. The following rebate
amounts are applicable for vehicles purchased or leased before June 30,
2022:
&lt;div&gt;
  Qualifying Vehicles                                                       Rebate Amount
  ------------------------------------------------------------------------- ---------------
  All-electric vehicle (including vehicles with gasoline range extenders)   \$2,500
  Plug-in hybrid electric vehicle                                           \$1,000
  Dedicated propane or natural gas vehicle (NGV)                            \$1,500
  Bi-fuel propane or NGV                                                    \$1,350
  Dedicated heavy-duty NGV                                                  \$20,000
&lt;/div&gt;
Eligible applicants include Delaware residents, businesses,
organizations, and government entities. Rebates are limited to six
vehicles per fleet. Additional terms and conditions apply. For more
information, including application guidelines and participating dealers,
see the DNREC [Clean Fuel and Transportation
Initiatives](https://dnrec.alpha.delaware.gov/climate-coastal-energy/clean-transportation/)
website.
</t>
  </si>
  <si>
    <t>2020-01-24 16:04:22 UTC</t>
  </si>
  <si>
    <t xml:space="preserve">As part of the Delaware Clean Transportation Incentive Program, Delaware
Department of Natural Resources and Environmental Control (DNREC) offers
rebates for new Level 2 EVSE purchased for use at public, workplace,
commercial, and multi-unit dwelling (MUD) locations. Installation,
labor, and other costs are not eligible.
Rebates are available in the following amounts:
Rebate Amount (Maximum: \$3,500 single port/\$7,000 dual port)
Limit per Location
Commercial
Government and Nonprofit
Commercial
Government and Nonprofit
Public Access
75%
90%
6 EVSE ports
6 EVSE ports
Workplace
75%
90%
6 EVSE ports
6 EVSE ports
Fleet
75%
90%
6 EVSE ports
10 EVSE ports
MUD
90%
90%
10 EVSE ports
10 EVSE ports
Rebates are available on a first-come, first-served basis. Eligible
applicants include MUDs, businesses, organizations, non-profits,
government entities, schools, colleges, and universities. Additional
terms and conditions apply. For more information, including application
guidelines, see the DNREC [Electric Vehicle Charging Equipment
Rebates](https://dnrec.alpha.delaware.gov/climate-coastal-energy/clean-transportation/ev-charging-equipment-rebates/)
website.
</t>
  </si>
  <si>
    <t>2020-01-24 16:27:52 UTC</t>
  </si>
  <si>
    <t>Electric Vehicle Supply Equipment (EVSE) Rebate - Delaware Electric Cooperative (DEC)</t>
  </si>
  <si>
    <t xml:space="preserve">DEC offers a one-time \$200 rebate, in the form of a billing credit and
an additional \$5 monthly billing credit to customers if they do not
charge their plug-in electric vehicles during Beat the Peak alerts. For
more information, including eligibility requirements, see the DEC [Beat
the Peak](https://www.delaware.coop/btp/electric-vehicles) website.
</t>
  </si>
  <si>
    <t>2019-04-05 14:26:55 UTC</t>
  </si>
  <si>
    <t xml:space="preserve">The Delaware Department of Natural Resources and Environmental Control
(DNREC) provides funding for medium- and heavy-duty on-road and limited
off-road emission reduction projects. This grant program is funded by
Delaware\'s portion of the [Volkswagen Environmental Mitigation Trust
(VW)](https://www.epa.gov/enforcement/volkswagen-clean-air-act-civil-settlement).
For more information, including program guidance, application deadlines,
and funding availability, see the DNREC [VW Mitigation
Plan](https://dnrec.alpha.delaware.gov/air/mobile-sources/vw-mitigation-plan/)
website.
</t>
  </si>
  <si>
    <t>2019-02-06 22:31:46 UTC</t>
  </si>
  <si>
    <t>Electric Cooperative Investments</t>
  </si>
  <si>
    <t xml:space="preserve">Unclaimed electric cooperative capital credits may be used on
transportation electrification investments. Credit allocation reports
are required annually by January 20. (Reference [Delaware
Code](https://delcode.delaware.gov/) Title 26, Chapter 9, Subchapter I,
Section 909)
</t>
  </si>
  <si>
    <t>2019-07-31 00:00:00 UTC</t>
  </si>
  <si>
    <t>2019-10-28 18:03:38 UTC</t>
  </si>
  <si>
    <t>https://delcode.delaware.gov/|https://delcode.delaware.gov/sessionlaws/ga150/chp178.shtml</t>
  </si>
  <si>
    <t>Smart Grid Infrastructure Development</t>
  </si>
  <si>
    <t xml:space="preserve">All grid-integrated, plug-in electric vehicles in use by eligible
customers must meet applicable safety and performance standards put
forth by the National Electric Code, Institute of Electric and
Electronic Engineers, UL, and the Society of Automotive Engineers to
ensure that net metering customers comply with the electric supplier's
interconnection tariffs and operating guidelines. (Reference [Delaware
Code](https://delcode.delaware.gov/) Title 26, Chapter 10, Section
1014e)
</t>
  </si>
  <si>
    <t>2019-05-29 00:00:00 UTC</t>
  </si>
  <si>
    <t>2019-10-28 18:14:27 UTC</t>
  </si>
  <si>
    <t>Renewable Fuels Mandates and Standards</t>
  </si>
  <si>
    <t>STATION|PURCH|MAN|FLEET|IND</t>
  </si>
  <si>
    <t>https://delcode.delaware.gov/|https://delcode.delaware.gov/sessionlaws/ga150/chp024.shtml|https://delcode.delaware.gov/sessionlaws/ga150/chp024.shtml</t>
  </si>
  <si>
    <t xml:space="preserve">An entity that owns, operates, controls, or manages a facility that
supplies electricity to the public exclusively to charge plug-in
electric vehicles is not defined as a public utility. (Reference
[Delaware Public Service Commission](https://depsc.delaware.gov/)
19-0377)
</t>
  </si>
  <si>
    <t>2019-12-19 00:00:00 UTC</t>
  </si>
  <si>
    <t>2020-02-25 16:15:36 UTC</t>
  </si>
  <si>
    <t>Plug-In Electric Vehicle (PEV) Time-Of-Use (TOU) Rateâ€“ Delmarva Power</t>
  </si>
  <si>
    <t xml:space="preserve">Delmarva Power offers a Time-Of-Use (TOU) rate option to residential
customers that own PEVs. For more information, see the Delmarva Power
[PEV
Programs](https://www.delmarva.com/SmartEnergy/InnovationTechnology/Pages/ElectricVehicles/DE/ElectricVehicleProgram.aspx)
website.
</t>
  </si>
  <si>
    <t>2020-07-10 14:55:16 UTC</t>
  </si>
  <si>
    <t>Electric Vehicle (EV) Insurance Regulation</t>
  </si>
  <si>
    <t xml:space="preserve">Insurance companies may not impose surcharges on EVs based on factors
such as new technology, passenger payload, weight-to-horsepower ratio,
and the types of material used to manufacture the vehicle, unless the
Florida Office of Insurance Regulation receives actuarial data that
determines the surcharges are justified. (Reference [Florida
Statutes](http://www.flsenate.gov/Laws/) 627.06535)
</t>
  </si>
  <si>
    <t>http://www.flsenate.gov/Laws/</t>
  </si>
  <si>
    <t>Electric Vehicle Supply Equipment (EVSE) Financing Authorization</t>
  </si>
  <si>
    <t xml:space="preserve">Local governments may offer funding to property owners within their
jurisdiction to help finance EVSE installations on their property or
enter into a financing agreement for the same purpose. For additional
information, property owners should contact their local government.
(Reference [Florida Statutes](http://www.flsenate.gov/Laws/) 163.08)
</t>
  </si>
  <si>
    <t>2010-05-28 00:00:00 UTC</t>
  </si>
  <si>
    <t>Authorization for Alternative Fuel Infrastructure Incentives</t>
  </si>
  <si>
    <t xml:space="preserve">Local governments may use income from the infrastructure surtax to
provide loans, grants, or rebates to residential or commercial property
owners to install electric vehicle supply equipment, propane fueling
infrastructure, and natural gas fueling infrastructure, if a local
government ordinance authorizing this use is approved by referendum.
(Reference [Florida Statutes](http://www.flsenate.gov/Laws/) 206.9951
and 212.055)
</t>
  </si>
  <si>
    <t>2012-04-14 00:00:00 UTC</t>
  </si>
  <si>
    <t>2013-05-02 00:00:00 UTC</t>
  </si>
  <si>
    <t>http://www.flsenate.gov/Laws/|http://www.flsenate.gov/Session/Bills</t>
  </si>
  <si>
    <t>Electric Vehicle (EV) Charging Regulation Exemption</t>
  </si>
  <si>
    <t xml:space="preserve">EV charging made available to the public by a non-utility is not
considered a retail sale of electricity and, therefore, the rates,
terms, and conditions of EV charging services are not subject to
regulation. (Reference [Florida Statutes](http://www.flsenate.gov/Laws/)
366.94)
</t>
  </si>
  <si>
    <t>Electric Vehicle Supply Equipment (EVSE) Rules</t>
  </si>
  <si>
    <t xml:space="preserve">A person may not stop, stand, or park a vehicle that is not capable of
using EVSE in a parking space designated for plug-in electric vehicles.
To allow for consistency for consumers and the industry, the Florida
Department of Agriculture and Consumer Services must adopt additional
rules to provide definitions, methods of sale, labeling requirements,
and price-posting requirements for EVSE. (Reference [Florida
Statutes](http://www.flsenate.gov/Laws/) 366.94)
</t>
  </si>
  <si>
    <t>FLEET|GOV|OTHER|IND</t>
  </si>
  <si>
    <t>Plug-In Electric Vehicle (PEV) Rebate - OUC</t>
  </si>
  <si>
    <t xml:space="preserve">Orlando Utilities Commission (OUC) provides rebates of \$200 to
residential customers who purchase or lease an eligible new or preowned
PEV. Applicants must apply within six months of the purchase or lease of
the PEV. For more information, see the OUC [Electric
Vehicles](http://www.ouc.com/residential/save-energy-water-money/electric-vehicles-at-home)
website.
</t>
  </si>
  <si>
    <t>2017-07-11 16:18:31 UTC</t>
  </si>
  <si>
    <t xml:space="preserve">Brickell Energy\'s aFLoat Program offers two different incentives to
facilitate the installation of EVSE in Florida. Through the aFLoat Host
Agreement, Brickell Energy will cover the cost of hardware, network
service plans, management service, and warranties. Eligible hosts
include commercial real estate property owners and managers. Hosts must
cover the cost of installation. The aFLoat Rental Plan offers public and
commercial locations the EVSE hardware, network service plan, management
service, and warranties at a reduced fee. Additional terms and
conditions apply. For more information, see Brickell Energy\'s [aFLoat
Program](http://brickellenergy.com/afloat-program/) website.
</t>
  </si>
  <si>
    <t>2018-03-09 15:04:10 UTC</t>
  </si>
  <si>
    <t>LOANS|OTHER</t>
  </si>
  <si>
    <t>Electric Vehicle Supply Equipment (EVSE) Policies for Condominiums</t>
  </si>
  <si>
    <t xml:space="preserve">Condominium associations may not prohibit or restrict the installation
or use of EVSE in a homeowner\'s designated parking space. Condominium
associations may put reasonable restrictions on EVSE, but the policies
may not significantly increase the cost of the EVSE or prohibit
installation. Homeowners may be required to comply with applicable
safety codes and architectural standards, engage a licensed installation
contractor, provide a certificate of insurance, and reimburse the cost
of any increased insurance premium associated with the EVSE. The
homeowner of the parking space equipped with EVSE is responsible for the
cost of the installation, operation, maintenance, repair, removal, or
replacement of the station, as well as any resulting damage to the EVSE
or surrounding area. (Reference [Florida
Statutes](http://www.flsenate.gov/Laws/) 718.113)
</t>
  </si>
  <si>
    <t>2018-07-01 00:00:00 UTC</t>
  </si>
  <si>
    <t>2018-03-14 13:50:35 UTC</t>
  </si>
  <si>
    <t>http://www.flsenate.gov/|http://www.flsenate.gov/Laws/</t>
  </si>
  <si>
    <t>Electric Vehicle Supply Equipment (EVSE) Pilot Program - Duke Energy</t>
  </si>
  <si>
    <t xml:space="preserve">Duke Energy offers free Level 2 and direct current (DC) fast EVSE,
installation, warranty, and network connection services to its customers
through the Park &amp; Plug pilot program. Eligible entities include
multi-unit dwellings, workplaces, businesses, and areas along
high-traffic corridors. Site hosts are responsible for electricity costs
and must agree to participate in the pilot program through December
2022. Additional terms and conditions apply. New applications are not
being considered at this time (verified September 2021). For more
information, including application requirements, see the [Park &amp;
Plug](https://www.duke-energy.com/home/products/park-and-plug#tab-e3951399-274c-473d-b62c-97eeea3586e6)
website.
</t>
  </si>
  <si>
    <t>2018-10-10 13:13:13 UTC</t>
  </si>
  <si>
    <t>2022-12-31 00:00:00 UTC</t>
  </si>
  <si>
    <t>All-Electric Vehicle (EV) and Electric Vehicle Supply Equipment (EVSE) Rebates - KUA</t>
  </si>
  <si>
    <t xml:space="preserve">Kissimmee Utility Authority (KUA) provides rebates of \$100 to
residential customers for the purchase of a new EV and \$100 for the
purchase and installation of a home EVSE. The EV must be registered to
the customer's address and a proof of purchase is required. The EVSE
must be installed by a licensed electrical contractor and must meet all
state and local codes. Rebates are limited to one rebate per vehicle and
one EVSE rebate per household. For more information, see the KUA
[Rebates and Participating
Contractors](https://kua.com/energy-conservation-and-renewables/kua-rebates-and-participating-contractors/)
website.
</t>
  </si>
  <si>
    <t>2019-07-09 15:06:03 UTC</t>
  </si>
  <si>
    <t>State Highway Electrification Plan</t>
  </si>
  <si>
    <t xml:space="preserve">The Florida Department of Transportation (FDOT) must create a master
plan for the development of electric vehicle supply equipment (EVSE)
along the State Highway System by July 1, 2021. FDOT will also establish
staging area that will include EVSE at key locations along the State
Highway system to be used as emergency evacuation stops. FDOT published
the [Electric Vehicle Master
Plan](https://storymaps.arcgis.com/stories/ee330a41ee4b458e8e17587a17e53387)
in 2021. (Reference [Florida Statutes](https://www.flsenate.gov/Laws/)
339.287 and 338.236)
</t>
  </si>
  <si>
    <t>2020-06-10 00:00:00 UTC</t>
  </si>
  <si>
    <t>2020-05-11 18:19:32 UTC</t>
  </si>
  <si>
    <t>https://www.flsenate.gov/Laws/|https://www.flsenate.gov/Laws/</t>
  </si>
  <si>
    <t xml:space="preserve">An eligible business enterprise may claim an income tax credit for the
purchase and installation of qualified EVSE. The EVSE must be located in
Georgia and accessible to the public. The tax credit is for 10% of the
cost of the EVSE, up to \$2,500. For more information, including
eligibility requirements, see the Georgia Department of Natural
Resources [Clean Vehicle Tax
Credits](https://epd.georgia.gov/forms-permits/air-protection-branch-forms-permits/clean-vehicle-tax-credits)
website.
(Reference [Georgia Code](https://www.legis.ga.gov/) 48-7-40.16)
</t>
  </si>
  <si>
    <t>2015-07-01 00:00:00 UTC</t>
  </si>
  <si>
    <t>http://www.legis.state.ga.us/</t>
  </si>
  <si>
    <t xml:space="preserve">Alternative fuel vehicles (AFVs) displaying the proper alternative fuel
license plate may use HOV and HOT lanes, regardless of the number of
passengers. Qualified AFVs may also use the HOT lanes toll-free. AFVs
include plug-in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Code](http://www.legis.ga.gov/en-US/default.aspx) 32-9-4, 40-2-86.1, and
40-6-54)
</t>
  </si>
  <si>
    <t>2009-11-05 00:00:00 UTC</t>
  </si>
  <si>
    <t>2015-05-04 00:00:00 UTC</t>
  </si>
  <si>
    <t>2015-05-05 18:13:50 UTC</t>
  </si>
  <si>
    <t>2025-10-01 00:00:00 UTC</t>
  </si>
  <si>
    <t>http://www.legis.ga.gov/en-US/default.aspx|http://www.legis.ga.gov/en-US/default.aspx</t>
  </si>
  <si>
    <t>Plug-In Electric Vehicle (PEV) Charging Rate Incentive - Georgia Power</t>
  </si>
  <si>
    <t xml:space="preserve">Georgia Power offers a time-of-use electricity rate for residential
customers who own a PEV. Eligible customers must own a smart charger
capable of separately metering charger usage. For more information, see
the Georgia Power [Electric
Vehicles](https://www.georgiapower.com/residential/billing-and-rate-plans/pricing-and-rate-plans/plug-in-ev.html)
website.
</t>
  </si>
  <si>
    <t>2020-05-11 19:10:17 UTC</t>
  </si>
  <si>
    <t>Alternative Fuel and Advanced Vehicle Job Creation Tax Credit</t>
  </si>
  <si>
    <t xml:space="preserve">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Code](https://www.legis.ga.gov/) 48-7-40)
</t>
  </si>
  <si>
    <t>BIOD|ETH|ELEC|HEV|PHEV</t>
  </si>
  <si>
    <t xml:space="preserve">All-electric, natural gas, and propane vehicles are subject to an annual
licensing fee of \$320.65 for commercial vehicles and \$213.70 for
non-commercial vehicles. These fees apply to plug-in hybrid electric
vehicles and flexible fuel vehicles only if they have an AFV license
plate.
AFV license plates are subject to a one-time manufacturing fee of \$25,
an annual \$20 registration fee, and a \$35 special tag fee. Electric,
natural gas, propane, bi-fuel, and dual-fuel vehicles are eligible for
an AFV license plate.
For more information, see the [Georgia Department of Revenue Motor
Vehicle Policy
Bulletin](https://dor.georgia.gov/alternative-fuel-vehicles-annual-licensing-fees-policy-bulletin)
and the [Annual AFV
Fee](https://dor.georgia.gov/annual-alternative-fuel-vehicle-fees-faq)
website. (Reference [Georgia Code](https://law.justia.com/georgia/)
40-2-86.1 and 40-2-151)
</t>
  </si>
  <si>
    <t>2019-12-20 22:32:52 UTC</t>
  </si>
  <si>
    <t>http://www.legis.state.ga.us/|http://www.legis.ga.gov/en-US/default.aspx</t>
  </si>
  <si>
    <t>Electric Vehicle Supply Equipment (EVSE) Rebate â€“ Georgia Power</t>
  </si>
  <si>
    <t xml:space="preserve">Georgia Power offers residential customers a \$250 rebate for Level 2
EVSE installed between January 1, 2020, and December 31, 2020. For more
information, including eligible EVSE and how to apply, see the Georgia
Power [Electric Vehicles](https://www.georgiapower.com/electricvehicles)
website.
</t>
  </si>
  <si>
    <t>2020-05-11 19:12:24 UTC</t>
  </si>
  <si>
    <t>Alternative Fuel Standard Development</t>
  </si>
  <si>
    <t xml:space="preserve">The state of Hawaii is responsible for facilitating the development of
alternative fuels and supporting the attainment of a statewide
alternative fuels standard. According to this standard, alternative
fuels will provide 20% of highway fuel demand by 2020 and 30% by 2030.
For the purposes of the alternative fuels standard, cellulosic ethanol
is equivalent to 2.5 gallons of non-cellulosic ethanol. (Reference
[Hawaii Revised Statutes](http://www.capitol.hawaii.gov/) 196-42)
</t>
  </si>
  <si>
    <t>2006-06-26 00:00:00 UTC</t>
  </si>
  <si>
    <t>2010-06-25 00:00:00 UTC</t>
  </si>
  <si>
    <t>http://www.capitol.hawaii.gov/</t>
  </si>
  <si>
    <t>Clean Transportation Promotion</t>
  </si>
  <si>
    <t xml:space="preserve">The state of Hawaii has signed a memorandum of understanding (MOU) with
the U.S. Department of Energy to collaborate to produce 70% of the
state\'s energy needs from energy-efficient and renewable sources by
2030 and 100% of the state\'s energy needs from energy-efficient and
renewable sources by 2045. This effort is part of the Hawaii Clean
Energy Initiative. The goals of the partnership include defining the
structural transformation required to transition the state to a clean
energy-dominated economy; demonstrating and fostering innovation in the
use of clean energy, including alternative fuels and advanced vehicle
technologies; creating opportunities for the widespread distribution of
clean energy benefits; establishing an open learning model for other
states and entities to adopt; and building a workforce with
cross-cutting skills to support a clean energy economy in the state. For
more information, see the
[MOU](http://www.hawaiicleanenergyinitiative.org/storage/pdfs/HI-DOE_MOU_9.15.14.pdf)
and [Hawaii Clean Energy
Initiative](http://www.hawaiicleanenergyinitiative.org/) website.
(Reference [Hawaii Revised Statutes](http://www.capitol.hawaii.gov/)
196-10.5)
</t>
  </si>
  <si>
    <t>2008-01-28 00:00:00 UTC</t>
  </si>
  <si>
    <t>2015-07-10 14:58:14 UTC</t>
  </si>
  <si>
    <t>Plug-In Electric Vehicle (PEV) Parking Requirement</t>
  </si>
  <si>
    <t xml:space="preserve">All parking facilities that are available for use by the general public
and include at least 100 parking spaces must designate at least one
parking space specifically for PEVs, provided that no parking spaces
required by the Americans with Disabilities Act Accessibility Guidelines
are reduced or displaced. Spaces must be clearly marked and equipped
with electric vehicle supply equipment (EVSE). An owner of multiple
parking lots may designate and install EVSE in fewer parking spaces than
required in one or more parking lots, as long as the owner meets the
requirement for total number of aggregate spaces for all parking lots. A
fee of \$50-100 applies for non-PEVs that park in spaces designated for
PEVs. (Reference [Hawaii Revised
Statutes](http://www.capitol.hawaii.gov/) 291-71 and 291-72)
</t>
  </si>
  <si>
    <t>2009-06-25 00:00:00 UTC</t>
  </si>
  <si>
    <t>2012-06-30 00:00:00 UTC</t>
  </si>
  <si>
    <t>Alternative Fuel and Advanced Vehicle Acquisition and Rental Requirements</t>
  </si>
  <si>
    <t xml:space="preserve">State and county agencies must purchase light-duty vehicles that reduce
petroleum consumption. Vehicle purchasing priority is as follows:
1.  Zero-emission vehicles;
2.  Plug-in hybrid electric vehicles (PEVs);
3.  Other alternative fuel vehicles; and
4.  Hybrid electric vehicles (HEVs).
Exemptions may apply. State agencies must purchase the most
fuel-efficient vehicle available that meets agency needs, use
alternative fuels and ethanol blended gasoline when available, evaluate
a purchase preference for biodiesel blends, and promote the efficient
operation of vehicles. For the purpose of this requirement, an
alternative fuel is defined as an alcohol fuel, an alcohol fuel blend
containing at least 85% alcohol, natural gas, liquefied petroleum gas
(propane), hydrogen, biodiesel, a biodiesel blend containing at least
20% biodiesel, a fuel derived from biological materials, or electricity
generated from off-board energy sources.
State employees renting a vehicle for government business must rent
either PEVs or HEVs. Rental rates for PEVs and HEVs must be comparable
to that of a conventional internal combustion engine vehicle equivalent.
For more information, see the Hawaii State Energy Office\'s [Vehicle
Purchasing
Guidelines](http://energy.hawaii.gov/lead-by-example/programsachieving-efficiencylead-by-examplevehicle-purchasing-guidelines)
website. (Reference [House Bill](http://www.capitol.hawaii.gov/) 552,
2021, [House Bill](http://www.capitol.hawaii.gov/) 424, 2021, and
[Hawaii Revised Statutes](http://www.capitol.hawaii.gov/) 103D-412 and
196-9)
</t>
  </si>
  <si>
    <t>2021-06-25 00:00:00 UTC</t>
  </si>
  <si>
    <t>2021-07-13 18:44:42 UTC</t>
  </si>
  <si>
    <t>http://www.capitol.hawaii.gov/|http://www.capitol.hawaii.gov/|http://www.capitol.hawaii.gov/</t>
  </si>
  <si>
    <t>Electric Vehicle Supply Equipment (EVSE) Policies for Multi-Family Residences</t>
  </si>
  <si>
    <t xml:space="preserve">A multi-family residential dwelling or townhouse owner may install EVSE
on or near a parking stall at the dwelling as long as the EVSE is in
compliance with applicable rules and specifications, the EVSE is
registered with the private entity within 30 days of installation, and
the homeowner receives consent from the private entity if the EVSE is
placed in a common area. Private entities may adopt rules that restrict
the placement and use of EVSE but may not charge a fee for the
placement. The EVSE owner is responsible for any damages resulting from
the installation, maintenance, repair, removal, or replacement of the
EVSE. A private entity includes associations of homeowners, community
associations, condominium associations, cooperatives, or any
nongovernmental entity with covenants.
A working group within the Hawaii Department of Business, Economic
Development, and Tourism identified and examined the issues regarding
multi-family dwelling EVSE requests to private entities. The group
[reported its
findings](https://files.hawaii.gov/dbedt/annuals/2015/2015-act-164-installation-of-ev-charging-stations.pdf)
and recommendations to the state legislature in December 2015.
(Reference [Hawaii Revised Statutes](http://www.capitol.hawaii.gov/)
196-7.5)
</t>
  </si>
  <si>
    <t>2010-06-30 00:00:00 UTC</t>
  </si>
  <si>
    <t>2015-07-13 15:00:44 UTC</t>
  </si>
  <si>
    <t>http://www.capitol.hawaii.gov/|http://www.capitol.hawaii.gov/</t>
  </si>
  <si>
    <t xml:space="preserve">Hawaiian Electric Company and its subsidiaries, Maui Electric Company
and Hawaii Electric Light Company, offer time-of-use (TOU) rates for
residential, multi-unit dwelling, electric bus fleet facility, and
commercial customers. The TOU rates are available to customers on Oahu,
Molokai, Maui, and Hawaii Island. Hawaiian Electric also offers a TOU
rate for customers who charge their PEV at Hawaii Electric's publicly
available direct current (DC) fast stations. For more information, see
the [Hawaiian Electric
Vehicles](https://www.hawaiianelectric.com/clean-energy-hawaii/electric-vehicles)
website.
</t>
  </si>
  <si>
    <t>2018-08-09 15:52:54 UTC</t>
  </si>
  <si>
    <t xml:space="preserve">An entity that owns, controls, operates, or manages a plant or facility
primarily used to charge or discharge a vehicle battery that provides
power for vehicle propulsion is not defined as a public utility.
(Reference [Hawaii Revised Statutes](http://www.capitol.hawaii.gov/)
269-1)
</t>
  </si>
  <si>
    <t xml:space="preserve">Owners of plug-in electric vehicles and AFVs must pay an annual fee of
\$50, in addition to standard registration fees. Fees contribute to the
State Highway Fund. (Reference [Hawaii Revised
Statutes](https://www.capitol.hawaii.gov/) 249-31)
</t>
  </si>
  <si>
    <t>2019-05-06 00:00:00 UTC</t>
  </si>
  <si>
    <t>2019-06-10 19:33:24 UTC</t>
  </si>
  <si>
    <t>https://www.capitol.hawaii.gov/|https://www.capitol.hawaii.gov/</t>
  </si>
  <si>
    <t xml:space="preserve">Electric Vehicle Supply Equipment (EVSE) Rebates â€“ Hawaii Energy </t>
  </si>
  <si>
    <t xml:space="preserve">Hawaii Energy administers the Electric Vehicle Charging Station rebate
program on behalf of the Hawaii Public Utilities Commission, which
offers rebates to commercial and multifamily dwelling customers for the
installation of Level 2 and direct current (DC) fast EVSE. Eligible
applicants include individuals, non-profit organizations, private
businesses, government entities, and homeowner associations or
authorized entities on behalf of multi-unit dwellings. Rebates are
available for new and retrofitted EVSE. Rebates are awarded on a
first-come, first-served basis while funding lasts. A total of \$100,000
is available for eligible EVSE projects installed between July 1, 2021,
and June 30, 2022. For more information, including program eligibility
and requirements, see the Hawaii Energy [Electric Vehicle Charging
Station](https://hawaiienergy.com/for-business/rebates/electric-vehicle-charging-stations)
website.
</t>
  </si>
  <si>
    <t>2021-06-24 00:00:00 UTC</t>
  </si>
  <si>
    <t>2020-07-09 21:20:18 UTC</t>
  </si>
  <si>
    <t>RBATE|TAX</t>
  </si>
  <si>
    <t>https://www.capitol.hawaii.gov/session2019/bills/GM1244_.PDF|https://www.capitol.hawaii.gov/</t>
  </si>
  <si>
    <t xml:space="preserve">The Hawaii Public Utility Commission (PUC) is authorized to establish an
EVSE rebate program. The PUC may contract with a third-party,
non-government entity to administer, operate, and manage the rebate
program. The EVSE rebate program may award up to \$500,000 annually. The
Hawaii Legislature established a special fund within the PUC to support
the EVSE Rebate Program. The special fund receives \$0.03 of the tax
collected from each barrel of petroleum product sold by a distributor to
any retail dealer or end user in Hawaii. (Reference [House
Bill](https://www.capitol.hawaii.gov/) 1142, 2021, and [Hawaii Revised
Statutes](https://www.capitol.hawaii.gov/) 269-72 and 269-73)
</t>
  </si>
  <si>
    <t>2019-07-01 00:00:00 UTC</t>
  </si>
  <si>
    <t>2021-07-13 18:27:17 UTC</t>
  </si>
  <si>
    <t>Vehicle Performance Contracts</t>
  </si>
  <si>
    <t xml:space="preserve">State agencies must identify and evaluate energy efficiency program
contracts to implement, including vehicle and related infrastructure
programs, as well as vehicle maintenance or fuel cost savings as they
relate to a fleet's energy efficiency program. Energy performance
contracts may include installation of electric vehicle supply equipment
infrastructure. (Reference [Hawaii Revised
Statutes](https://www.capitol.hawaii.gov/) 36-42).
</t>
  </si>
  <si>
    <t>2020-07-09 21:58:34 UTC</t>
  </si>
  <si>
    <t>https://www.capitol.hawaii.gov/|www.capitol.hawaii.gov</t>
  </si>
  <si>
    <t>2020-08-03 15:21:16 UTC</t>
  </si>
  <si>
    <t xml:space="preserve">The Green Infrastructure Special Fund offers loans and a revolving
credit line of up to \$50,000,000 to eligible entities for the purchase
or lease of electric vehicles and the installation of electric vehicle
supply equipment. Eligible entities include public, private, and
non-profit borrowers. For more information, see the Hawaii Green
Infrastructure Authority website. (Reference [Senate
Bill](https://www.capitol.hawaii.gov/) 932, 2021, and [Hawaii Revised
Statutes](https://www.capitol.hawaii.gov/) 196-65)
</t>
  </si>
  <si>
    <t>2021-06-29 00:00:00 UTC</t>
  </si>
  <si>
    <t>2021-07-13 18:01:54 UTC</t>
  </si>
  <si>
    <t>https://www.capitol.hawaii.gov/</t>
  </si>
  <si>
    <t xml:space="preserve">At least 10% of new light-duty vehicles purchased by institutions under
the control of the state fleet director, including the Iowa Department
of Transportation, Board of Directors of Community Colleges, Board of
Regents, Commission for the Blind, and Department of Corrections must be
capable of operating on alternative fuels. Vehicles and trucks purchased
and directly used for law enforcement and off-road maintenance work are
exempt from this requirement. (Reference [Iowa
Code](https://www.legis.iowa.gov/index.aspx) 8A.362, 216B.3, 260C.19A,
262.25A, 307.21 and 904.312A)
</t>
  </si>
  <si>
    <t>https://www.legis.iowa.gov/index.aspx</t>
  </si>
  <si>
    <t>Alternative Fuel Vehicle (AFV) Demonstration Grant Authorization</t>
  </si>
  <si>
    <t xml:space="preserve">The Iowa Department of Natural Resources (Department) may award
demonstration grants to individuals who purchase vehicles that operate
on alternative fuels, including but not limited to E85, biodiesel,
compressed natural gas, electricity, solar energy, or hydrogen.
Individuals may use the grants to conduct research connected with the
fuel or vehicle. Grant funding to purchase the vehicle is available if
the Department retains the title of the vehicle, the vehicle is used for
research, and the proceeds from the eventual sale of the vehicle are
used for additional research. Grants are subject to funding
availability. (Reference [Iowa Code](https://www.legis.iowa.gov/)
214A.19)
</t>
  </si>
  <si>
    <t>2019-05-10 00:00:00 UTC</t>
  </si>
  <si>
    <t>2019-07-09 17:52:56 UTC</t>
  </si>
  <si>
    <t>BIOD|ETH|ELEC|HY|NG|PHEV</t>
  </si>
  <si>
    <t>https://www.legis.iowa.gov/|https://www.legis.iowa.gov/</t>
  </si>
  <si>
    <t>Alternative Fuel Vehicle (AFV) Conversion Registration</t>
  </si>
  <si>
    <t xml:space="preserve">When a motor vehicle is modified to use a different fuel type or more
than one type of fuel, the vehicle\'s registered owner must notify the
county treasurer of the new fuel type or alternative fuel types within
30 days. If the vehicle is able to use a special fuel, the county
treasurer will issue a special fuel identification sticker. (Reference
[Iowa Code](https://www.legis.iowa.gov/index.aspx) 321.41)
</t>
  </si>
  <si>
    <t>Alternative Fuel Production Tax Credits</t>
  </si>
  <si>
    <t xml:space="preserve">The High Quality Jobs Program offers state tax incentives to business
projects for the production of biomass or alternative fuels. Incentives
may include an investment tax credit equal to a percentage of the
qualifying investment, amortized over five years; a refund of state
sales, service, or use taxes paid to contractors or subcontractors
during construction; an increase of the state\'s refundable research
activities credit; and a local property tax exemption of up to 100% of
the value added to the property. For more information, refer to the
[High Quality Jobs
Program](https://www.iowaeda.com/grow/high-quality-jobs/) website.
(Reference [Iowa Code](https://www.legis.iowa.gov/index.aspx) 15.335 and
422.10)
</t>
  </si>
  <si>
    <t>2014-05-01 00:00:00 UTC</t>
  </si>
  <si>
    <t>AFP</t>
  </si>
  <si>
    <t>Alternative Fuel Tax</t>
  </si>
  <si>
    <t xml:space="preserve">Alternative fuels used as vehicle fuel are taxed as follows:
-   Compressed natural gas is subject to the state fuel excise tax of
    \$0.31 per gasoline gallon equivalent, measured at 5.66 pounds
    (lbs.) or 126.67 cubic feet at a base temperature of 60 degrees
    Fahrenheit and a pressure of 14.73 lbs. per square inch;
-   Liquefied natural gas is subject to the excise tax of \$0.325 per
    diesel gallon equivalent (DGE), measured at 6.06 lbs.;
-   Propane is subject to the excise tax of \$0.30 per gallon;
-   E85 is subject to the excise tax of \$0.290 per gallon;
-   Hydrogen is subject to the excise tax of \$0.65 per DGE, measured at
    2.49 lbs.; and
-   Electricity is subject to the excise tax of \$0.026 per
    kilowatt-hour of fuel delivered or placed into a battery or other
    energy storage device of an electric motor vehicle at any location
    in Iowa other than a residence.
(Reference [Iowa Code](https://www.legis.iowa.gov/index.aspx) 452A.2,
452A.3, and 452A.86)
</t>
  </si>
  <si>
    <t>2014-03-26 00:00:00 UTC</t>
  </si>
  <si>
    <t>2019-05-16 00:00:00 UTC</t>
  </si>
  <si>
    <t>2019-07-09 17:56:53 UTC</t>
  </si>
  <si>
    <t>STATION|PURCH|FLEET|IND</t>
  </si>
  <si>
    <t>https://www.legis.iowa.gov/index.aspx|https://www.legis.iowa.gov/index.aspx|https://www.legis.iowa.gov/index.aspx</t>
  </si>
  <si>
    <t>Plug-In Electric Vehicle (PEV) Infrastructure Study</t>
  </si>
  <si>
    <t xml:space="preserve">The Iowa Economic Development Authority (IEDA), in collaboration with
the Iowa Department of Transportation and Iowa utility industry,
conducted a study of PEV charging infrastructure to evaluate costs and
benefits associated with different options for PEV infrastructure
support. IEDA submitted the [study
report](https://www.iowaeconomicdevelopment.com/userdocs/news/IEDA_EVRpt_022019.pdf)
to the general assembly in February 2019. For more information, see the
IEDA [Energy Plans and
Reports](https://www.iowaeda.com/iowa-energy-office/plan/) website.
</t>
  </si>
  <si>
    <t>2018-05-04 00:00:00 UTC</t>
  </si>
  <si>
    <t>2019-07-09 17:59:45 UTC</t>
  </si>
  <si>
    <t xml:space="preserve">The Iowa Department of Transportation (IowaDOT) provides funding for
medium- and heavy-duty on-road new diesel, alternative fuel vehicles, or
engine repowers and replacements, as well as off-road repowers and
replacements. Both government and non-government entities that own and
operate diesel fleets and equipment are eligible for funding. Vehicles
and equipment that qualify for replacement or repower include:
-   Model Year (MY) 2009 or older Class 4-8 school buses, shuttle buses,
    and transit buses;
-   MY 1992-2009 Class 4-7 local freight trucks;
-   MY 1992-2009 Class 8 drayage trucks; and
-   Freight switchers, ferries and tugs, marine vessel shore power,
    airport ground equipment, forklifts, and port cargo handling
    equipment.
This grant program is funded by Iowa\'s portion of the [Volkswagen
Environmental Mitigation
Trust](https://www.epa.gov/enforcement/volkswagen-clean-air-act-civil-settlement).
For more information, including how to apply, see the IowaDOT
[Volkswagen Clean Air Act Partial
Settlements](https://iowadot.gov/VWSettlement/default.aspx) website.
</t>
  </si>
  <si>
    <t>2018-12-05 18:23:43 UTC</t>
  </si>
  <si>
    <t>AFTMKTCONV|BIOD|ETH|ELEC|HY|NG|LPG</t>
  </si>
  <si>
    <t>2019-05-24 21:59:56 UTC</t>
  </si>
  <si>
    <t>https://www.legis.iowa.gov/|http://www.legis.iowa.gov/</t>
  </si>
  <si>
    <t>Electricity Dealer License</t>
  </si>
  <si>
    <t xml:space="preserve">Beginning on July 1, 2023, a person may not sell or dispense electricity
as a vehicle fuel at a location other than a residence or otherwise act
as a licensed electricity fuel dealer or user unless the person holds a
valid license issued by the Iowa Department of Revenue (Department). To
obtain a license, a person must file an application with the Department.
(Reference [House File](https://www.legis.iowa.gov/) 767, 2019, and
[Iowa Code](http://www.legis.iowa.gov/) 452A.42)
</t>
  </si>
  <si>
    <t>2019-07-09 17:42:39 UTC</t>
  </si>
  <si>
    <t xml:space="preserve">An entity providing electricity for the purpose of electric vehicle
charging is not considered a public utility. Regulated public utilities
cannot prohibit or restrict the sale of electricity at an electric
vehicle charging station. (Reference 199 [Iowa Administrative
Code](https://www.legis.iowa.gov/) Rule 20.20)
</t>
  </si>
  <si>
    <t>2019-11-27 00:00:00 UTC</t>
  </si>
  <si>
    <t>2019-12-16 22:11:08 UTC</t>
  </si>
  <si>
    <t>https://www.legis.iowa.gov/docs/aco/arc/4720C.pdf</t>
  </si>
  <si>
    <t>Plug-In Electric Vehicle (PEV) Rebate â€“ MidAmerican Energy</t>
  </si>
  <si>
    <t xml:space="preserve">MidAmerican Energy offers residential customers a rebate of \$500 for
the purchase or lease of a new PEV. For more information, see the
MidAmerican Energy [Electric Vehicle
Rebates](https://www.midamericanenergy.com/electric-vehicles-rebates)
website.
</t>
  </si>
  <si>
    <t>2021-05-11 19:14:02 UTC</t>
  </si>
  <si>
    <t>Electric Vehicle Supply Equipment (EVSE) Rebate â€“ MidAmerican Energy</t>
  </si>
  <si>
    <t xml:space="preserve">MidAmerican energy offers commercial customers a rebate of \$1,500 for
the purchase of Level 2 EVSE for workplace charging. For more
information, see the MidAmerican Energy [Electric Vehicle
Rebates](https://www.midamericanenergy.com/electric-vehicles-rebates)
website.
</t>
  </si>
  <si>
    <t>2021-05-11 19:25:10 UTC</t>
  </si>
  <si>
    <t>2022-01-31 00:00:00 UTC</t>
  </si>
  <si>
    <t>Plug-In and Hybrid Electric Vehicle Exemption from Vehicle Testing Requirements</t>
  </si>
  <si>
    <t xml:space="preserve">Electric vehicles, plug-in hybrid electric vehicles, and hybrid electric
vehicles are exempt from state motor vehicle inspection and maintenance
programs. For more information, see the [Idaho Vehicle Inspection
Program](https://idahovip.org/) website. (Reference [Idaho
Statutes](https://legislature.idaho.gov/statutesrules/) 39-116B)
</t>
  </si>
  <si>
    <t>http://www.legislature.idaho.gov/idstat/TOC/IDStatutesTOC.htm</t>
  </si>
  <si>
    <t>Electric Vehicle Supply Equipment Regulation Exemption</t>
  </si>
  <si>
    <t xml:space="preserve">Individuals, corporations, or other legal entities that sell electricity
for the purpose of charging plug-in electric vehicles are not under the
jurisdiction of the Idaho Public Utility Commission. (Reference [Idaho
Statutes](https://legislature.idaho.gov/statutesrules/) 61-119)
</t>
  </si>
  <si>
    <t>2015-04-02 00:00:00 UTC</t>
  </si>
  <si>
    <t>2015-05-11 17:54:14 UTC</t>
  </si>
  <si>
    <t>https://legislature.idaho.gov/statutesrules/</t>
  </si>
  <si>
    <t xml:space="preserve">In addition to standard registration fees, all-electric vehicle owners
must pay an annual fee of \$140 and plug-in hybrid electric vehicle
owners must pay an annual fee of \$75. Neighborhood electric vehicles
are exempt from the fee. (Reference [Idaho
Statutes](https://legislature.idaho.gov/statutesrules/) 49-457)
</t>
  </si>
  <si>
    <t>2015-04-21 00:00:00 UTC</t>
  </si>
  <si>
    <t>2017-04-10 15:16:06 UTC</t>
  </si>
  <si>
    <t>ELEC|HEV|NEVS|PHEV</t>
  </si>
  <si>
    <t xml:space="preserve">Idaho joined Arizona, Colorado, Montana, Nevada, New Mexico, Utah, and
Wyoming (Signatory States) in signing the REV West [memorandum of
understanding](https://www.naseo.org/Data/Sites/1/revwest_mou.pdf) (MOU)
to create an Intermountain West Electric Vehicle (EV) Corridor that will
make it possible to seamlessly drive an EV across the Signatory States\'
major transportation corridors.
In 2019, the Signatory States signed a revised [REV West
MOU](https://www.naseo.org/Data/Sites/1/revwest_mou_2019_final.pdf) to
update their EV corridor goals based on progress to date. Signatory
States are committed to:
-   Educate consumers and fleet owners to raise EV awareness, reduce
    range anxiety, and increase EV adoption;
-   Coordinate on EV charging station locations to achieve a consistent
    user experience across Signatory States;
-   Use and promote the REV West [Voluntary Minimum
    Standards](https://www.naseo.org/Data/Sites/1/revwest_volminimumstandards.pdf)
    for EV charging stations and explore opportunities for implementing
    the standards in Signatory States;
-   Identify and develop opportunities to incorporate EV charging
    stations into planning and development processes such as building
    codes, metering policies, and renewable energy generation projects;
-   Encourage EV manufacturers to stock and market a wide variety of EVs
    within the Signatory States;
-   Identify, respond to, and collaborate on funding opportunities to
    support the development of the plan; and
-   Support the build-out of direct current (DC) fast charging stations
    along EV corridors through investments, partnerships, and other
    mechanisms.
The Signatory States maintain a coordination group composed of senior
leadership from each state who meet on a quarterly basis and report on
the above actions. For more information, see the [REV
West](https://www.naseo.org/issues/transportation/rev-west) website.
</t>
  </si>
  <si>
    <t>2020-02-03 20:03:05 UTC</t>
  </si>
  <si>
    <t>Electric Vehicle Supply Equipment (EVSE) Funding</t>
  </si>
  <si>
    <t xml:space="preserve">The Idaho Department of Environmental Quality (IDEQ) is accepting
applications for funding of direct current (DC) fast charging EVSE in
strategic locations within Idaho. EVSE along specific highway corridors
will be prioritized, as will stations within 0.5 miles of a major
highway with 24 hour public access.
The program is funded by Idaho\'s portion of the [Volkswagen (VW)
Environmental Mitigation
Trust](https://www.epa.gov/enforcement/volkswagen-clean-air-act-civil-settlement).
For more information, including eligibility requirements, see the IDEQ
[VW
Settlement](https://www.deq.idaho.gov/air-quality/improving-air-quality/volkswagen-and-diesel-funding/)
website.
</t>
  </si>
  <si>
    <t>2018-10-09 17:01:12 UTC</t>
  </si>
  <si>
    <t xml:space="preserve">The Idaho Department of Environmental Quality (IDEQ) offers rebates for
the replacement of qualified medium- and heavy-duty diesel vehicles with
new diesel or alternative fuel vehicles. Rebates are available for
medium- and heavy-duty trucks, school, shuttle, and transit buses,
freight switchers, airport ground support equipment, forklifts, and port
cargo handling equipment. Vehicles must meet model year requirements,
which vary by vehicle type. Funding amounts are based on vehicle type,
fuel type (e.g., diesel, alternative fuel, all-electric), and applicant
type (e.g., government, non-government). Funding is competitively
awarded, and special consideration is given for projects located in air
quality priority areas, areas with higher impact on sensitive
populations, and oxides of nitrogen priority counties. The program is
funded by Idaho\'s portion of the [Volkswagen (VW) Environmental
Mitigation
Trust](https://www.epa.gov/enforcement/volkswagen-clean-air-act-civil-settlement).
For more information, including program guidance and the application,
see the IDEQ [VW
Settlement](https://www.deq.idaho.gov/air-quality/improving-air-quality/volkswagen-and-diesel-funding/)
website.
</t>
  </si>
  <si>
    <t>2018-11-13 17:28:05 UTC</t>
  </si>
  <si>
    <t>BIOD|ETH|ELEC|HY|NG|LPG</t>
  </si>
  <si>
    <t xml:space="preserve">Eligible Idaho Power business customers may apply for funding to install
EVSE for electric passenger vehicles, forklifts, or other transportation
technologies. Incentives are offered in the following amounts for the
purchase and installation of EVSE:
  Fleet EVSE Application                                                              Maximum Amount                                                       Limit per Customer
  ----------------------------------------------------------------------------------- -------------------------------------------------------------------- --------------------
  Passenger vehicles                                                                  50% of project costs, up to \$7,500 per site for Level 1 or 2 EVSE   \$15,000
  Forklifts                                                                           50% of project costs, up to \$7,500 per site for EVSE                \$7,500
  Buses, refrigerated trucking, refuse trucks, and airport ground support equipment   50% of project costs, up to \$20,000 per site for EVSE               \$20,000
Additional terms and conditions apply. For more information, visit the
Idaho Power [EVSE Incentive
Offering](https://www.idahopower.com/idaho-power-electric-vehicle-supply-equipment-incentive-offering/)
website.
</t>
  </si>
  <si>
    <t>2020-05-08 16:57:14 UTC</t>
  </si>
  <si>
    <t>Fleet User Fee Exemption</t>
  </si>
  <si>
    <t xml:space="preserve">Fleets with 10 or more vehicles located in defined areas of the state
must pay an annual fee of \$20 per vehicle in addition to registration
fees. Owners of electric vehicles are exempt from this fee. The Office
of the Illinois Secretary of State will deposit all fees into the
Alternate Fuels Fund. (Reference 415 [Illinois Compiled
Statutes](http://www.ilga.gov/legislation/ilcs/ilcs.asp) 120/35)
</t>
  </si>
  <si>
    <t>2004-08-12 00:00:00 UTC</t>
  </si>
  <si>
    <t>Advanced Vehicle Acquisition and Biodiesel Fuel Use Requirement</t>
  </si>
  <si>
    <t xml:space="preserve">All gasoline-powered vehicles purchased with state funds must be flex
fuel vehicles (FFVs) or fuel-efficient hybrid electric vehicles (HEVs).
FFVs are defined as automobiles or light trucks that operate on either
gasoline or 85% ethanol (E85) fuel. Fuel-efficient HEVs are defined as
automobiles or light trucks that use a gasoline or diesel engine and an
electric motor to provide power and that gain at least a 20% increase in
combined U.S. Environmental Protection Agency city-highway fuel economy
over a comparable conventionally-powered model. Any vehicle purchased
with state funds that is fueled with diesel fuel must be certified by
the manufacturer to run on 5% biodiesel (B5) fuel.
15% of all vehicles purchased with state funds must be fueled by
electricity, natural gas, or liquefied petroleum gas (propane), with the
exception of Department of Corrections, Department of State Police
patrol, and Secretary of State vehicles (except mid-sized sedans).
The Chief Procurement Officer may determine that certain vehicle
procurements are exempt from these requirements based on intended use or
other reasonable considerations such as health and safety of Illinois
citizens.
(Reference 30 [Illinois Compiled
Statutes](http://www.ilga.gov/legislation/ilcs/ilcs.asp) 500/25-75)
</t>
  </si>
  <si>
    <t>2007-01-12 00:00:00 UTC</t>
  </si>
  <si>
    <t>2014-07-16 00:00:00 UTC</t>
  </si>
  <si>
    <t>2014-09-17 15:33:45 UTC</t>
  </si>
  <si>
    <t>BIOD|ETH|ELEC|PHEV</t>
  </si>
  <si>
    <t>http://www.ilga.gov/|http://www.ilga.gov/legislation/ilcs/ilcs.asp</t>
  </si>
  <si>
    <t>Fuel-Efficient Vehicle Acquisition Goals</t>
  </si>
  <si>
    <t xml:space="preserve">Illinois state agencies must work towards meeting the following goals:
-   By July 1, 2025, at least 60% of new passenger vehicles purchased
    must be hybrid electric vehicles (HEVs) and 15% must be plug-in
    electric vehicles (PEVs).
-   Agencies that operate medium- and heavy-duty vehicles must implement
    strategies to reduce fuel consumption through diesel emission
    control devices, HEV and PEVs technologies, alternative fuel use,
    and fuel-efficient technologies.
-   Agencies must also implement strategies to promote the use of
    biofuels in state vehicles; reduce the environmental impacts of
    employee travel; and encourage employees to adopt alternative travel
    methods.
Vehicles designated as specialty, police, and emergency vehicles by the
Illinois Department of Central Management Services are exempt from these
goals, but should make all reasonable efforts to minimize petroleum
usage.
(Reference [Executive
Order](http://www.illinois.gov/Government/ExecOrders/Pages/default.aspx)
11, 2009)
</t>
  </si>
  <si>
    <t>2009-04-22 00:00:00 UTC</t>
  </si>
  <si>
    <t>AFTMKTCONV|BIOD|ETH|ELEC|EFFEC|HEV|HY|IR|NG|PHEV|LPG</t>
  </si>
  <si>
    <t>http://www.illinois.gov/Government/ExecOrders/Pages/default.aspx</t>
  </si>
  <si>
    <t xml:space="preserve">The Illinois Department of Education will reimburse any qualifying
school district for the cost of converting gasoline buses to more
fuel-efficient engines or to engines using alternative fuels.
Restrictions may apply. (Reference 105 [Illinois Compiled
Statutes](http://www.ilga.gov/legislation/ilcs/ilcs.asp) 5/29-5)
</t>
  </si>
  <si>
    <t>2006-01-01 00:00:00 UTC</t>
  </si>
  <si>
    <t>AFTMKTCONV|BIOD|ETH|ELEC|EFFEC|HY|IR|NG|PHEV|LPG</t>
  </si>
  <si>
    <t>Electric Vehicle Supply Equipment (EVSE) Installation Requirements</t>
  </si>
  <si>
    <t xml:space="preserve">Vendors that install EVSE must comply with Illinois Commerce Commission
(ICC) certification requirements. For specific requirements, see the ICC
[EVSE Installer
Certification](https://www.icc.illinois.gov/Electricity/authorities/EVChargingStationInstallerCert.aspx)
website. (Reference 220 [Illinois Compiled
Statutes](http://www.ilga.gov/legislation/ilcs/ilcs.asp) 5/3-105,
5/16-102, and 5/16-128A)
</t>
  </si>
  <si>
    <t>2011-10-31 00:00:00 UTC</t>
  </si>
  <si>
    <t xml:space="preserve">The Illinois Science and Energy Innovation Trust (Trust) will provide
financial and technical support to public and private entities within
the state for programs and projects that support, encourage, or utilize
innovative technologies and methods to modernize the state's electric
grid. Technologies may include advanced electricity storage and
peak-shaving technologies, such as plug-in electric vehicles (PEVs) or
devices that allow PEVs to engage in smart grid functions. The Trust
also offers assistance for standards development for communication and
interoperability of appliances and equipment connected to the electric
grid. Electric utilities may voluntarily commit to investments in smart
grid advanced metering infrastructure deployment. Participating
utilities must consult with the Smart Grid Advisory Council and file a
Smart Grid Advanced Metering Infrastructure Deployment Plan with the
Illinois Commerce Commission. (Reference 220 [Illinois Compiled
Statutes](http://www.ilga.gov/legislation/ilcs/ilcs.asp) 5/16-108.5
through 108.7)
</t>
  </si>
  <si>
    <t>GNT|LOANS|OTHER</t>
  </si>
  <si>
    <t xml:space="preserve">An entity that owns, controls, operates, or manages a facility that
supplies electricity to the public exclusively to charge all-electric
and plug-in hybrid electric vehicles are not defined as a public
utility. An entity that supplies compressed natural gas to fuel natural
gas vehicles is also not defined as a public utility. (Reference 220
[Illinois Compiled
Statutes](http://www.ilga.gov/legislation/ilcs/ilcs.asp) 5/3-105, and 20
[Illinois Compiled
Statutes](http://www.ilga.gov/legislation/ilcs/ilcs.asp) 627/10)
</t>
  </si>
  <si>
    <t>2012-08-28 00:00:00 UTC</t>
  </si>
  <si>
    <t>Highway Electric Vehicle Supply Equipment (EVSE) Installation Authorization</t>
  </si>
  <si>
    <t xml:space="preserve">The Illinois Department of Transportation (IDOT) may install EVSE at
each interstate highway rest area where electrical service will
reasonably permit, if these installations and charging EVSE user fees
are allowed by federal regulations. IDOT may adopt specifications
detailing the type of EVSE and rules governing station siting, user
fees, and maintenance. (Reference 605 [Illinois Compiled
Statutes](http://www.ilga.gov/legislation/ilcs/ilcs.asp) 5/4-223)
</t>
  </si>
  <si>
    <t>2013-06-01 00:00:00 UTC</t>
  </si>
  <si>
    <t>http://www.ilga.gov/legislation/ilcs/ilcs.asp</t>
  </si>
  <si>
    <t>All-Electric Vehicle (EV) Emissions Inspection Exemption</t>
  </si>
  <si>
    <t xml:space="preserve">EVs are exempt from state motor vehicle emissions inspections. For more
information, see the Illinois Environmental Protection Agency\'s
[Vehicle Emissions Testing Program](https://illinoisairteam.net/)
website. (Reference 625 [Illinois Compiled
Statutes](http://www.ilga.gov/legislation/ilcs/ilcs.asp) 5/13C)
</t>
  </si>
  <si>
    <t>Toll Highway Electric Vehicle Supply Equipment (EVSE) Installation Requirement</t>
  </si>
  <si>
    <t xml:space="preserve">The Illinois State Toll Highway Authority (ISTHA) must construct and
maintain at least one EVSE at any location along toll highways where it
has entered into an agreement with an entity for the purposes of
providing motor fuel service stations and facilities, garages, stores,
or restaurants. ISTHA may charge a fee for the use of the EVSE to offset
the costs of construction and maintenance. ISTHA may also adopt rules
regarding station siting, user fees and maintenance. (Reference 605
[Illinois Compiled
Statutes](http://www.ilga.gov/legislation/ilcs/ilcs.asp) 10/11(e))
</t>
  </si>
  <si>
    <t xml:space="preserve">EV owners must pay an annual fee of \$100 in addition to standard
registration fees. A portion of the fees contribute to the Illinois Road
Fund. (Reference 625 [Illinois Compiled
Statutes](http://www.ilga.gov/legislation/ilcs/ilcs.asp) 5/3-805)
</t>
  </si>
  <si>
    <t>2019-07-18 23:07:57 UTC</t>
  </si>
  <si>
    <t xml:space="preserve">Diesel Emission Reduction Grants </t>
  </si>
  <si>
    <t xml:space="preserve">The Illinois Environmental Protection Agency (IEPA) administers the
Driving a Cleaner Illinois program for diesel emission reduction
projects. Projects are funded by Illinois' portion of the [Volkswagen
Environmental Mitigation
Trust](https://www.epa.gov/enforcement/volkswagen-clean-air-act-civil-settlement),
the U.S. Environmental Protection Agency\'s [Diesel Emission Reduction
Act (DERA) Program](https://www.epa.gov/cleandiesel), and the U.S.
Department of Transportation Federal Highway Administration's
[Congestion Mitigation and Air Quality Improvement (CMAQ)
Program](https://www.fhwa.dot.gov/environment/air_quality/cmaq/) .
Funding is currently available through January 27, 2020 for diesel
school bus heaters in the Chicago area. For more information, including
how to apply, see the IEPA [Grant Accountability and Transparency
Act](https://grants.illinois.gov/portal/) website.
</t>
  </si>
  <si>
    <t>2019-11-08 16:37:20 UTC</t>
  </si>
  <si>
    <t xml:space="preserve">The Illinois Environmental Protection Agency (IEPA) will provide
transportation electrification grants in the amount of \$70,000,000 for
including but not limited to electric vehicle charging infrastructure.
The IEPA will prioritize investments in medium- and heavy-duty vehicle
charging, and electrification of public transit, fleets, and school
buses. (Reference [Public
Act](http://www.ilga.gov/legislation/publicacts/default.asp) 101-0029)
</t>
  </si>
  <si>
    <t>2019-11-08 16:50:21 UTC</t>
  </si>
  <si>
    <t>https://www.ilga.gov/legislation/publicacts/fulltext.asp?Name=101-0029</t>
  </si>
  <si>
    <t xml:space="preserve">Plug-In Electric Vehicle (PEV) Parking Space Regulation </t>
  </si>
  <si>
    <t xml:space="preserve">An individual may not park a motor vehicle within any parking space
specifically designated for parking and charging PEVs unless the motor
vehicle is a PEV. Violators may be subject to a fine of up to \$100, in
addition to costs associated with the removal of the vehicle from the
parking spot. (Reference 625 [Illinois Compiled
Statutes](http://www.ilga.gov/legislation/ilcs/ilcs.asp) 5/11-1308)
</t>
  </si>
  <si>
    <t>2021-05-04 19:28:14 UTC</t>
  </si>
  <si>
    <t>Plug-In Electric Vehicle (PEV) Time-Of-Use (TOU) - Ameren Illinois</t>
  </si>
  <si>
    <t xml:space="preserve">Ameren Illinois offers a TOU rate to residential customers that own or
lease a PEV. For more information, see the Ameren Illinois [EV Rate
Residential Program]() website
</t>
  </si>
  <si>
    <t>2021-09-13 16:25:54 UTC</t>
  </si>
  <si>
    <t>Certified Technology Park Designation</t>
  </si>
  <si>
    <t xml:space="preserve">The Indiana Economic Development Corporation (IDEC) may designate an
area as a certified technology park if certain criteria are met,
including a commitment from at least one business engaged in a high
technology activity that creates a significant number of jobs. The
establishment of high technology activities and public facilities within
a technology park serves a public purpose and benefits the public's
general welfare by encouraging investment, job creation and retention,
and economic growth and diversity. High technology activities include
advanced vehicles technology, which is any technology that involves
electric vehicles, hybrid electric vehicles, or alternative fuel
vehicles, or components used in the construction of these vehicles. For
more information, see the IEDC [Indiana Certified Technology
Parks](http://iedc.in.gov/programs/certified-technology-parks) website.
(Reference [Indiana Code](http://www.in.gov/legislative/ic/code/)
36-7-32)
</t>
  </si>
  <si>
    <t>AFP|MAN|OTHER</t>
  </si>
  <si>
    <t>http://www.in.gov/legislative/ic/code/</t>
  </si>
  <si>
    <t>Vehicle Research and Development Grants</t>
  </si>
  <si>
    <t xml:space="preserve">The Indiana 21st Century Research and Technology Fund provides grants
and loans to support economic development in high technology industry
clusters. Incentives are available for qualified alternative fuel
technologies and fuel-efficient vehicle development and production. For
more information, see the Indiana [Venture
Development](https://www.iedc.in.gov/programs/innovation-entrepreneurship/venture-development)
website. (Reference [Indiana
Code](http://www.in.gov/legislative/ic/code/) 5-28-16-2)
</t>
  </si>
  <si>
    <t>2007-05-03 00:00:00 UTC</t>
  </si>
  <si>
    <t>AFTMKTCONV|BIOD|ETH|ELEC|EFFEC|HEV|HY|NG|PHEV|LPG</t>
  </si>
  <si>
    <t>Clean Vehicle Acquisition Requirements</t>
  </si>
  <si>
    <t xml:space="preserve">Each state entity must purchase or lease a clean energy vehicle, unless
the Indiana Department of Administration (Department) determines that
the purchase or lease of the vehicle is inappropriate for its intended
use, or the purchase or lease would cost 20% more than a comparable
non-clean energy vehicle. Additional exemptions apply. A clean energy
vehicle is defined as a vehicle that operates on one or more alternative
energy sources, including a rechargeable energy storage system,
electricity, ethanol, biodiesel, hydrogen, natural gas, and propane.
Each state entity must annually submit to the Department information
regarding its use of clean energy vehicles. (Reference [Indiana
Code](http://www.in.gov/legislative/ic/code/) 5-22-5-8.5)
</t>
  </si>
  <si>
    <t>2009-05-12 00:00:00 UTC</t>
  </si>
  <si>
    <t>2013-05-11 00:00:00 UTC</t>
  </si>
  <si>
    <t xml:space="preserve">AES Indiana offers a TOU rate to residential and business customers who
own a licensed PEV. Customers who are considering purchasing Level 2
electric vehicle supply equipment should contact AES Indiana to discuss
the benefits and requirements of participating in the program. Only
customers in AES territory are eligible. Restrictions apply. For more
information, see the [AES Indiana Electric
Vehicles](https://www.iplpower.com/Business/Programs_and_Services/Electric_Vehicle_Charging_and_Rates/)
website.
</t>
  </si>
  <si>
    <t xml:space="preserve">The Indiana Department of Environmental Management (IDEM) administers
the DieselWise Indiana grant programs to support projects that reduce
diesel emissions. The Clean Diesel Across Indiana program provides
grants ranging from \$50,000 to \$750,000 for projects throughout the
state. Eligible applicants include private and public entities that
operate equipment serving the public, including private bus fleets and
sanitation fleets. Eligible projects include replacing or converting a
diesel vehicle or vehicle component with one that operates on
alternative fuel, as well as installing exhaust retrofit technologies,
idle reduction technologies, aerodynamic technologies, and low rolling
resistance tires. For more information see the IDEM
[DieselWise](http://www.in.gov/idem/airquality/2561.htm) website.
</t>
  </si>
  <si>
    <t>2017-06-12 21:25:44 UTC</t>
  </si>
  <si>
    <t xml:space="preserve">Plug-in electric vehicle owners are required to pay an additional
registration fee of \$150, and plug-in hybrid and hybrid electric
vehicles are required to pay an additional registration fee of \$50. The
Indiana Bureau of Motor Vehicles will determine new fee amounts every
five years. (Reference [Indiana
Code](http://www.in.gov/legislative/ic/code/) 9-18.1-5-12)
</t>
  </si>
  <si>
    <t>2017-04-27 00:00:00 UTC</t>
  </si>
  <si>
    <t>2018-03-21 15:01:51 UTC</t>
  </si>
  <si>
    <t>http://iga.in.gov/|http://www.in.gov/legislative/ic/code/</t>
  </si>
  <si>
    <t xml:space="preserve">The Indiana Department of Environmental Management (IDEM) allocates a
portion of the [Volkswagen (VW) Environmental Mitigation
Trust](https://www.epa.gov/enforcement/volkswagen-clean-air-act-civil-settlement)
funds for the replacement or repower of eligible on- and off-road
vehicles and equipment. Eligible on-road vehicles and equipment include
Class 4-8 trucks and Class 4-8 school, shuttle, and public transit
buses. Eligible off-road vehicles and equipment include airport ground
support equipment, ferries, forklifts, port cargo handling equipment,
and freight-switcher locomotives. All vehicles and equipment must be
certified or verified by the U.S. Environmental Protection Agency or the
California Air Resources Board. Applicants proposing alternative fuel
equipment or vehicle projects must identify the availability of fueling
infrastructure. Additional terms and conditions apply. For more
information, including current requests for proposals, see the IDEM
[Indiana VW Mitigation Trust
Program](http://www.in.gov/idem/airquality/2712.htm) website.
</t>
  </si>
  <si>
    <t>2020-03-09 19:25:47 UTC</t>
  </si>
  <si>
    <t>AFTMKTCONV|ELEC|HEV|NG|PHEV</t>
  </si>
  <si>
    <t>Plug-In Electric Vehicle (PEV) Time-Of-Use (TOU) Rate - Indiana Michigan Power</t>
  </si>
  <si>
    <t xml:space="preserve">Indiana Michigan Power offers a TOU rate to residential customers who
own a qualified PEV. Indiana Michigan Power may require customers to
install a metering system that is capable of separately tracking PEV
charging. For more information, see the Indiana Michigan Power [Rates
and
Tariffs](https://www.indianamichiganpower.com/account/bills/rates/IandMRatesTariffsIN.aspx)
website.
</t>
  </si>
  <si>
    <t>2020-03-09 19:36:16 UTC</t>
  </si>
  <si>
    <t xml:space="preserve">Indiana Michigan Power offers commercial, fleet, and multi-unit dwelling
customers a rebate of \$250 per Level 2 EVSE port installed or five
years' worth of revenue credits to apply against construction costs of
new business facilities to serve newly installed EVSE. Incentives are
available on a first-come, first-served basis. For more information, see
the Indiana Michigan Power [Charge at Work in
Indiana](https://www.indianamichiganpower.com/clean-energy/electric-cars/business/charge-at-work-indiana)
website.
</t>
  </si>
  <si>
    <t>2021-06-10 18:50:29 UTC</t>
  </si>
  <si>
    <t>FLEET|MUD</t>
  </si>
  <si>
    <t>Plug-In Electric Vehicle (PEV) Production Support</t>
  </si>
  <si>
    <t xml:space="preserve">The Electric Vehicle Commission (Commission) is established to assess
the PEV market and labor force in Indiana. The Commission must:
-   Evaluate PEV production facilities and capabilities;
-   Take inventory of skilled and non-skilled workers, training needs,
    and opportunities in the PEV industry;
-   Identify and leverage manufacturing competencies within the
    automotive industry to increase PEV production; and,
-   Identify opportunities for PEV related research and development
    industry.
The Commission must submit a report to the Indiana Economic Development
Corporation by September 30, annually.
(Reference [House Bill](http://iga.in.gov/) 1168, 2021)
</t>
  </si>
  <si>
    <t>2021-04-26 00:00:00 UTC</t>
  </si>
  <si>
    <t>2021-06-10 18:57:55 UTC</t>
  </si>
  <si>
    <t>http://iga.in.gov/</t>
  </si>
  <si>
    <t xml:space="preserve">Beginning January 1, 2020, the annual registration fee for all-electric
vehicles is \$100 and \$50 for plug-in hybrid electric vehicles and
HEVs. (Reference [Kansas Statutes](http://www.kslegislature.org/li/)
8-143)
</t>
  </si>
  <si>
    <t>2019-04-18 00:00:00 UTC</t>
  </si>
  <si>
    <t>2019-08-07 15:57:22 UTC</t>
  </si>
  <si>
    <t>http://www.kslegislature.org/li/|http://www.kslegislature.org/li/</t>
  </si>
  <si>
    <t>Study of Electric Vehicle Supply Equipment (EVSE) Rates</t>
  </si>
  <si>
    <t xml:space="preserve">The Legislative Coordinating Council (LCC) authorized a study on Kansas
utilities retail electricity rates. The study must explore EVSE rate
design, EVSE service deregulation, and the benefits of improving
consumer access to electric vehicles and EVSE infrastructure. The study
was submitted to the Kansas Corporation Commission in two parts on
[January 8,
2020](https://estar.kcc.ks.gov/estar/ViewFile.aspx/S20200108144309.pdf?Id=1a3a31e5-e38d-4445-aada-1cd0170a7b85)
and [July 1,
2020](https://estar.kcc.ks.gov/estar/ViewFile.aspx/S20200702085015.pdf?Id=5c2ae1fc-89a7-4f00-a0b1-2d28381b6221).
(Reference [Kansas Statutes](http://www.kslegislature.org/li/) 66-1287)
</t>
  </si>
  <si>
    <t>2020-08-11 14:44:06 UTC</t>
  </si>
  <si>
    <t>http://www.kslegislature.org/li/statute/|http://www.kslegislature.org/li/</t>
  </si>
  <si>
    <t xml:space="preserve">A corporation or individual that resells electricity supplied by a
public utility for use in electric vehicle supply equipment (EVSE) is
not subject to regulation as a public utility. (Reference [House
Bill](http://www.kslegislature.org/li/) 2145, 2021)
</t>
  </si>
  <si>
    <t>2021-04-09 00:00:00 UTC</t>
  </si>
  <si>
    <t>2021-08-12 03:25:27 UTC</t>
  </si>
  <si>
    <t>http://www.kslegislature.org/li/</t>
  </si>
  <si>
    <t>Alternative Fuel and Conversion Definitions</t>
  </si>
  <si>
    <t xml:space="preserve">Clean transportation fuels include propane, compressed natural gas
(CNG), liquefied natural gas (LNG), electricity, and other
transportation fuels determined to be comparable with respect to
emissions. Propane is defined as a hydrocarbon mixture produced as a
by-product of natural gas processing and petroleum refining and
condensed into liquid form for sale or use as a motor fuel. CNG is
defined as pipeline-quality natural gas that is compressed and provided
for sale or use as a motor vehicle fuel. LNG is defined as
pipeline-quality natural gas treated to remove water, hydrogen sulfide,
carbon dioxide, and other components that will freeze and condense into
liquid form for sale or use as a motor vehicle fuel.
A bi-fuel system is defined as the power system for motor vehicles
powered by gasoline and either CNG or LNG. Bi-fuel systems are
considered clean fuel systems. Conversion is defined as repowering a
motor vehicle or special mobile equipment by replacing its original
gasoline or diesel powered engine with one capable of operating on clean
transportation fuel or retrofitting a motor vehicle or special mobile
equipment with parts that enable its original gasoline or diesel engine
to operate on clean transportation fuel.
(Reference [Kentucky Revised
Statutes](https://legislature.ky.gov/Law/Statutes/Pages/default.aspx)
186.750)
</t>
  </si>
  <si>
    <t>2013-04-04 00:00:00 UTC</t>
  </si>
  <si>
    <t>STD</t>
  </si>
  <si>
    <t>STATION|AFP|PURCH|MAN|FLEET|GOV|OTHER|IND</t>
  </si>
  <si>
    <t xml:space="preserve">An entity that owns or operates an electric vehicle supply equipment is
not defined as a public utility. (Reference [Kentucky Public Service
Commission](https://psc.ky.gov/) Case No. 2018-00372)
</t>
  </si>
  <si>
    <t>2019-06-14 00:00:00 UTC</t>
  </si>
  <si>
    <t>2019-07-01 15:52:53 UTC</t>
  </si>
  <si>
    <t>https://psc.ky.gov/</t>
  </si>
  <si>
    <t xml:space="preserve">Louisiana offers a nonrefundable income tax credit for new original
equipment manufacturer AFVs purchased before July 1, 2021. A taxpayer
may take a tax credit of 10% of the cost of the motor vehicle, up to
\$2,500. To qualify for the tax credit, vehicles must have a dedicated
alternative fuel storage and delivery system and be registered in
Louisiana. For the purpose of this incentive, alternative fuels include
natural gas, propane, biofuel, biodiesel, methanol, ethanol, and
electricity. (Reference [Senate
Bill](https://legis.la.gov/legis/home.aspx) 8, 2021, [Louisiana Revised
Statutes](http://www.legis.state.la.us/) 47:6035, and [Louisiana
Administrative Code](http://www.doa.la.gov/Pages/osr/lac/books.aspx)
Title 61, Section 1913)
</t>
  </si>
  <si>
    <t>2009-07-09 00:00:00 UTC</t>
  </si>
  <si>
    <t>2013-04-30 00:00:00 UTC</t>
  </si>
  <si>
    <t>2017-09-11 13:05:02 UTC</t>
  </si>
  <si>
    <t>2022-01-01 00:00:00 UTC</t>
  </si>
  <si>
    <t>AFTMKTCONV|BIOD|ETH|ELEC|NG|PHEV|LPG</t>
  </si>
  <si>
    <t>MAN|FLEET|IND</t>
  </si>
  <si>
    <t>http://www.legis.la.gov/legis/home.aspx|http://www.legis.state.la.us/|http://www.legis.la.gov/legis/home.aspx|http://doa.louisiana.gov/osr/lac/lac.htm|http://www.legis.la.gov/legis/home.aspx</t>
  </si>
  <si>
    <t>Provision for Green Jobs Tax Credit</t>
  </si>
  <si>
    <t xml:space="preserve">Pending available funding, the Louisiana Department of Economic
Development will offer a corporate or income tax credit for qualified
capital infrastructure projects in Louisiana that are directly related
to industries including, but not limited to, the advanced drivetrain
vehicle and biofuels industries. The tax credit is for 7% to 18% of the
project costs, calculated based on the investment costs, up to
\$1,000,000 per state-certified green project. The portion of the base
investment expended on payroll for Louisiana residents employed in
connection with the construction of the project may be eligible for an
additional 7.2% tax credit on the payroll. Annual credits caps apply and
credits will be distributed on a first-come, first-served basis to
eligible recipients. Restrictions may apply. (Reference [Louisiana
Revised Statutes](http://www.legis.state.la.us/) 47:6037)
</t>
  </si>
  <si>
    <t>2009-07-10 00:00:00 UTC</t>
  </si>
  <si>
    <t>STATION|AFP|MAN</t>
  </si>
  <si>
    <t>http://www.legis.state.la.us/|http://www.legis.la.gov/legis/home.aspx</t>
  </si>
  <si>
    <t xml:space="preserve">The Louisiana Department of Environmental Quality's (DEQ) Volkswagen
Eligible Mitigation Action Project program provides up to 80% of the
cost of new diesel or alternative fuel replacements and repowers for
eligible government entities. For eligible non-government entities, the
Program provides up to 40% of the cost of a new diesel or alternative
fuel repower, up to 25% of the cost of a new diesel or alternative fuel
vehicle, and up to 75% of the cost of an all-electric repower or
replacement, with associated charging infrastructure. Qualifying
alternative fuels include, but are not limited to, natural gas and
propane. Vehicles that qualify for replacement or repower include:
  Model Year      Vehicle Type
  --------------- ----------------------------------------------------------
  1992-2009       Class 8 Local Freight Trucks and Port Drayage Trucks
  1992-2009       Class 4-7 Local Freight Trucks
  2009 or older   Class 4-8 School Buses, Shuttle Buses, and Transit Buses
Eligible government and non-government entities may also receive funding
for the all-electric repower or replacement of airport ground support
equipment, forklifts, and port cargo handling equipment, as well as for
the purchase, installation, and maintenance of light-duty EVSE.
The program is funded by Louisiana's portion of the [Volkswagen
Environmental Mitigation
Trust](https://www.epa.gov/enforcement/volkswagen-clean-air-act-civil-settlement).
For more information, including application guidelines, see the DEQ
[Louisiana Volkswagen Environmental Mitigation
Trust](https://deq.louisiana.gov/page/louisiana-volkswagen-environmental-mitigation-trust)
website.
</t>
  </si>
  <si>
    <t>2019-02-27 21:59:45 UTC</t>
  </si>
  <si>
    <t>2021-09-14 00:00:00 UTC</t>
  </si>
  <si>
    <t>STATION|MAN|FLEET|GOV</t>
  </si>
  <si>
    <t xml:space="preserve">Qualified Entergy customers are eligible to receive incentives in
varying amounts for the purchase Level 2 and DC Fast Charging EVSE. For
more information, including eligible technologies, see the Entergy
[eTech](https://entergyetech.com/) website.
</t>
  </si>
  <si>
    <t>2019-08-05 15:39:19 UTC</t>
  </si>
  <si>
    <t>Electric Vehicle Supply Equipment (EVSE) Rebate â€“ Southwestern Electric Power Company (SWEPCO)</t>
  </si>
  <si>
    <t xml:space="preserve">SWEPCO offers residential customers a \$250 rebate for the installation
of an ENERGY STAR certified Level 2 EVSE. Additional terms and
conditions apply. For more information, including how to apply and
funding availability, see the SWEPCO [Level 2 Home EV Charging Station
Rebate
Program](https://www.swepco.com/clean-energy/electric-cars/charging-station)
website.
</t>
  </si>
  <si>
    <t>2021-09-14 19:21:25 UTC</t>
  </si>
  <si>
    <t xml:space="preserve">Louisiana offers a nonrefundable income tax credit of 30% of the cost of
purchasing and installing qualified clean-burning motor vehicle fuel
property. Qualified clean-burning motor vehicle fuel property is defined
as:
-   Alternative fueling delivery equipment including compression
    equipment, storage tanks, and dispensing units for alternative fuel
    at the point where the fuel is delivered, and;
-   Purchase of property which is directly related to the delivery of an
    alternative fuel for use in alternative fuel vehicles.
Tax credits are available through January 1, 2022. For the purpose of
this incentive, alternative fuels include electricity, natural gas,
propane, and non-ethanol based advance biofuel.
(Reference [Senate Bill](https://legis.la.gov/legis/home.aspx) 8, 2021,
[Louisiana Revised Statutes](http://www.legis.state.la.us/) 47:6035, and
[Louisiana Administrative
Code](http://www.doa.la.gov/Pages/osr/lac/books.aspx) Title 61, Section
1913)
</t>
  </si>
  <si>
    <t>BIOD|ELEC|NG|PHEV|LPG</t>
  </si>
  <si>
    <t>https://legis.la.gov/legis/home.aspx|http://www.legis.state.la.us/|http://www.doa.la.gov/Pages/osr/lac/books.aspx</t>
  </si>
  <si>
    <t>State Hybrid Electric (HEV) Alternative Fuel Vehicle (AFV) Acquisition Requirements</t>
  </si>
  <si>
    <t xml:space="preserve">When purchasing new motor vehicles, the Commonwealth of Massachusetts
must purchase HEVs or AFVs to the maximum extent feasible and consistent
with the ability of such vehicles to perform their intended functions.
HEVs and AFVs must be acquired at a rate of at least 5% annually for all
new motor vehicle purchases so that not less than 50% of the motor
vehicles the Commonwealth owns and operates will be HEVs or AFVs by
2018.
State fleets must also acquire AFVs according to the requirements of the
Energy Policy Act (EPAct) of 1992 and the Massachusetts Office of
Vehicle Management (OVM) must approve any light-duty vehicle
acquisition. All agencies must purchase the most economical,
fuel-efficient, and low emission vehicles appropriate to their mission.
OVM, in collaboration with the Massachusetts Department of Energy
Resources, will set new minimum standards for vehicle fuel economy and
work with agencies to acquire vehicles that provide the best value for
the Commonwealth on a total cost of ownership basis.
By July 1 of each year, OVM must compile a report detailing the progress
made towards these requirements.
(Reference [Massachusetts General
Laws](http://www.malegislature.gov/Laws/GeneralLaws/) Chapter 7, Section
9A)
</t>
  </si>
  <si>
    <t>2008-07-02 00:00:00 UTC</t>
  </si>
  <si>
    <t>http://www.malegislature.gov/Laws/GeneralLaws/|http://www.lawlib.state.ma.us/source/mass/eo/index.html|http://www.mass.gov/anf/budget-taxes-and-procurement/admin-bulletins/</t>
  </si>
  <si>
    <t>Alternative Fuel Offering Requirement</t>
  </si>
  <si>
    <t xml:space="preserve">The Massachusetts Department of Transportation may not enter into,
renew, or renegotiate a contract with a fuel provider for services on
the Massachusetts Turnpike without requiring the provider to offer
alternative fuel. Alternative fuel is defined as an energy source that
is used to power a vehicle and is not gasoline or diesel. (Reference
[Massachusetts General
Laws](http://www.malegislature.gov/Laws/GeneralLaws/) Chapter 6C,
Section 75 and Chapter 90, Section 1)
</t>
  </si>
  <si>
    <t>2012-08-09 00:00:00 UTC</t>
  </si>
  <si>
    <t>BIOD|ETH|ELEC|HY|NG|NEVS|PHEV|LPG</t>
  </si>
  <si>
    <t>http://www.malegislature.gov/Laws/SessionLaws/Search|http://www.malegislature.gov/Laws/GeneralLaws/</t>
  </si>
  <si>
    <t xml:space="preserve">Massachusetts joined California, Connecticut, Maine, Maryland, New
Jersey, New York, Oregon, Rhode Island, and Vermont in signing a
[memorandum of
understanding](https://www.nescaum.org/documents/zev-mou-10-governors-signed-20191120.pdf/)
(MOU) to support the deployment of ZEVs through involvement in a ZEV
Program Implementation Task Force (Task Force). In May 2014, the Task
Force published a [ZEV Action
Plan](https://www.nescaum.org/documents/multi-state-zev-action-plan.pdf)
(Plan) identifying 11 priority actions to accomplish the goals of the
MOU, including deploying at least 3.3 million ZEVs and adequate fueling
infrastructure within the signatory states by 2025. The Plan also
includes a research agenda to inform future actions. On an annual basis,
each state must report on the number of registered ZEVs, the number of
public electric vehicle supply equipment (EVSE) and hydrogen fueling
stations, and available information regarding workplace fueling for
ZEVs.
In June 2018, the Task Force published a new [ZEV Action
Plan](https://www.nescaum.org/documents/2018-zev-action-plan.pdf) for
2018-2021. Building on the 2014 Action Plan, the 2018 Action Plan makes
recommendations for states and other key partners in five priority
areas:
-   Raising consumer awareness and interest in electric vehicle
    technology;
-   Building out a reliable and convenient residential, workplace and
    public charging/fueling infrastructure network;
-   Continuing and improving access to consumer purchase and
    non-financial incentives;
-   Expanding public and private sector fleet adoption; and
-   Supporting dealership efforts to increase ZEV sales.
For more information, see the [Multi-State ZEV Task
Force](https://www.nescaum.org/topics/zero-emission-vehicles) website.
</t>
  </si>
  <si>
    <t>2018-06-25 19:42:53 UTC</t>
  </si>
  <si>
    <t xml:space="preserve">The Massachusetts Department of Energy Resources\' Clean Vehicle Project
offers grants for public and private fleets to purchase alternative fuel
vehicles and infrastructure. Eligible vehicles include those fueled by
natural gas, propane, and electricity, including hybrid electric and
hydraulic hybrid vehicles. Eligible infrastructure includes natural gas
fueling stations and electric vehicle supply equipment . For information
about how to apply for funding, visit the [State and Federal Electric
Vehicle Funding
Programs](https://www.mass.gov/service-details/state-and-federal-electric-vehicle-funding-programs)
website.
</t>
  </si>
  <si>
    <t>2014-03-01 00:00:00 UTC</t>
  </si>
  <si>
    <t>AFTMKTCONV|ELEC|HEV|IR|NG|PHEV|LPG</t>
  </si>
  <si>
    <t>Plug-In and Zero Emission Vehicle Rebates</t>
  </si>
  <si>
    <t xml:space="preserve">Massachusetts Department of Energy Resources\' Massachusetts Offers
Rebates for Electric Vehicles (MOR-EV) Program offers residents,
non-profits, and businesses rebates of up to \$2,500 toward the purchase
or lease of eligible all-electric and fuel cell electric vehicles and up
to \$1,500 for the purchase or lease of eligible plug-in hybrid electric
vehicles. Eligible non-profit and business fleet vehicles may include
rental cars, company cars, and delivery vehicles. Vehicle purchase
prices must be below \$50,000. Applicants must apply within three months
of the vehicle purchase or lease date and must retain ownership of the
vehicle for a minimum of 36 months. For more information, including
application and eligibility requirements, visit the
[MOR-EV](https://mor-ev.org/) website.
</t>
  </si>
  <si>
    <t>2020-03-06 15:42:41 UTC</t>
  </si>
  <si>
    <t xml:space="preserve">The Massachusetts Electric Vehicle Incentive Program (MassEVIP) provides
grants for 60% of the cost of Level 1 or Level 2 EVSE, up to \$50,000
per street address. Eligible entities include private, public, or
non-profit workplaces and fleets with 15 or more employees on site. The
program is funded by Massachusetts' portion of the [Volkswagen
Environmental Mitigation
Trust](https://www.epa.gov/enforcement/volkswagen-clean-air-act-civil-settlement).
Applications are accepted on a first-come, first-served basis until
funds are exhausted. For more information, including funding
availability, application, and eligibility requirements, visit the
[Apply for MassEVIP Workplace and Fleet Charging
Incentives](https://www.mass.gov/how-to/apply-for-massevip-workplace-charging-incentives)
website.
</t>
  </si>
  <si>
    <t>2019-02-11 16:18:30 UTC</t>
  </si>
  <si>
    <t>Plug-In Electric Vehicle (PEV) Grants for Public Fleets</t>
  </si>
  <si>
    <t xml:space="preserve">The Massachusetts Electric Vehicle Incentive Program (MassEVIP) provides
grants for the purchase or lease of qualified PEVs and zero emission
motorcycles. Eligible applicants include local governments, public
universities and colleges, and state agencies. Vehicle incentives are
available in the following amounts:
  Vehicle Type                             Incentive for Purchase   Incentive for Lease
  ---------------------------------------- ------------------------ ---------------------
  All-electric vehicle (EV)                Up to \$7,500            Up to \$5,000
  Plug-in hybrid electric vehicle (PHEV)   Up to \$5,000            Up to \$3,000
  Zero emission motorcycle                 Up to \$750              N/A
Applicants may receive funding for a maximum of 25 vehicles, including
EVs, PHEVs, and zero emission motorcycles.
Applications are accepted on a first-come, first-served basis until
funds are exhausted. For more information, including funding
availability, application, and eligibility requirements, visit the
[Apply for MassEVIP Fleet
Incentives](https://www.mass.gov/how-to/apply-for-massevip-fleets-incentives)
website.
</t>
  </si>
  <si>
    <t>2019-02-11 16:24:28 UTC</t>
  </si>
  <si>
    <t>STATION|GOV|IND</t>
  </si>
  <si>
    <t xml:space="preserve">Vehicles powered exclusively by electricity are exempt from state motor
vehicle emissions inspections. For more information, see the
[Massachusetts Vehicle Check](https://www.mavehiclecheck.com/) website.
(Reference [Massachusetts Department of Environmental Protection
Regulations and
Standards](http://www.mass.gov/eea/agencies/massdep/air/regulations/)
310 CMR 60.02)
</t>
  </si>
  <si>
    <t>1999-01-01 00:00:00 UTC</t>
  </si>
  <si>
    <t>http://www.mass.gov/eea/agencies/massdep/air/regulations</t>
  </si>
  <si>
    <t>Plug-In Electric Vehicle (PEV) Discounts - Green Energy Consumers Alliance</t>
  </si>
  <si>
    <t xml:space="preserve">Green Energy Consumers Alliance\'s Drive Green program provides
discounts on qualified PEVs purchased or leased from participating
dealerships. The discount program is available to all consumers.
Additional terms and conditions apply. For more information, including
participating dealerships and the discounts they offer, see the [Drive
Green](https://greenenergyconsumers.org/drivegreen) website.
</t>
  </si>
  <si>
    <t>2016-11-14 19:23:08 UTC</t>
  </si>
  <si>
    <t>GNT|RBATE</t>
  </si>
  <si>
    <t xml:space="preserve">Owners and operators of public EVSE that require payment must provide
payment options that allow access by the public. In addition, payment
should not require users to pay a subscription fee or obtain a
membership of any kind; however, required fees may be conditional on
such memberships. Owners and operators can impose reasonable
restrictions on EVSE use, such as limiting access to visitors of the
business. In addition, owners and operators of public EVSE must provide
the location, hours of operation, payment, and characteristics of each
EVSE to the U.S. Department of Energy\'s Alternative Fuels Data Center.
(Reference [Massachusetts General
Laws](http://www.malegislature.gov/Laws/GeneralLaws/) Chapter 25A,
Section 16B-16E)
</t>
  </si>
  <si>
    <t>2017-01-03 00:00:00 UTC</t>
  </si>
  <si>
    <t>2017-01-23 21:10:31 UTC</t>
  </si>
  <si>
    <t>https://malegislature.gov/|http://www.malegislature.gov/Laws/GeneralLaws/</t>
  </si>
  <si>
    <t>Zero Emission Vehicle (ZEV) Parking Space Regulations</t>
  </si>
  <si>
    <t xml:space="preserve">A city or town may restrict certain parking areas for ZEVs, which
includes all-electric vehicles, plug-in hybrid electric vehicles, and
fuel cell vehicles. A person who is found responsible for a violation of
the restricted parking area may be subject to a penalty of no more than
\$50 and the vehicle may be removed from the parking spot. (Reference
[Massachusetts General
Laws](http://www.malegislature.gov/Laws/GeneralLaws/) Chapter 40,
Section 22A)
</t>
  </si>
  <si>
    <t>2017-01-23 20:59:03 UTC</t>
  </si>
  <si>
    <t>Electric Vehicle Supply Equipment (EVSE) Building Standards</t>
  </si>
  <si>
    <t xml:space="preserve">At least one parking space in any new commercial construction with over
15 parking spaces must be made-ready for EVSE. An electric vehicle-ready
space is defined as a designated parking space with a dedicated branch
circuit for EVSE. Additional terms and conditions apply. (Reference
[Massachusetts General
Laws](http://www.malegislature.gov/Laws/GeneralLaws/) Chapter 143,
Section 94 and 95 and [Massachusetts State Building
Code](https://www.mass.gov/massachusetts-state-building-code-780-cmr)
780 CMR 13.00 Subsection C405.10)
</t>
  </si>
  <si>
    <t>2020-11-12 14:22:18 UTC</t>
  </si>
  <si>
    <t>https://malegislature.gov/|http://www.malegislature.gov/Laws/GeneralLaws/|https://www.mass.gov/massachusetts-state-building-code-780-cmr</t>
  </si>
  <si>
    <t>Zero Emission Vehicle (ZEV) Feasibility Studies</t>
  </si>
  <si>
    <t xml:space="preserve">The Massachusetts Department of Transportation and select state agencies
and commissions are tasked with conducting ZEV feasibility studies on
the following topics:
-   Evaluating opportunities for electrification of the state fleet,
    including vehicles used by the regional transit authorities;
-   Authorizing ZEVs, including plug-in electric vehicles, plug-in
    hybrid electric vehicles, or fuel cell vehicles, for use in high
    occupancy vehicle lanes regardless of the number of occupants in the
    vehicle; and
-   Assessing surcharges, levies, or other assessments to offset
    projected gas tax revenue loss from the purchase or operation of
    ZEVs.
(Reference [Session Law](https://malegislature.gov/Laws/SessionLaws)
Chapter 448, Section 5, 2016)
</t>
  </si>
  <si>
    <t>2017-01-23 21:03:47 UTC</t>
  </si>
  <si>
    <t>https://malegislature.gov/</t>
  </si>
  <si>
    <t>Transportation Emissions Reduction Reporting</t>
  </si>
  <si>
    <t xml:space="preserve">Massachusetts must meet annually declining greenhouse gas (GHG)
emissions limits for mobile sources, as specified in the Massachusetts
Global Warming Solutions Act. By July 1, the Massachusetts Department of
Transportation (MassDOT) must quantify and report aggregate MassDOT
transportation GHG emissions annually. Among other measures to achieve
reductions, MassDOT must increase plug-in electric vehicles (PEVs)
within the Massachusetts Bay Transportation Authority and MassDOT fleet
and promote PEV use by motorists. (Reference [Massachusetts Department
of Environmental Protection Regulations and
Standards](https://www.mass.gov/orgs/massachusetts-department-of-environmental-protection)
310 CMR 60.05 and [Massachusetts General
Laws](https://malegislature.gov/) Chapter 21N, Section 3)
</t>
  </si>
  <si>
    <t>2016-05-17 00:00:00 UTC</t>
  </si>
  <si>
    <t>2017-08-11 00:00:00 UTC</t>
  </si>
  <si>
    <t>2017-11-28 16:07:30 UTC</t>
  </si>
  <si>
    <t>https://malegislature.gov/|https://www.mass.gov/lists/air-quality-laws-rules-massdep</t>
  </si>
  <si>
    <t>Plug-In Electric Vehicle (PEV) and Autonomous Vehicles (AV) Support</t>
  </si>
  <si>
    <t xml:space="preserve">The Massachusetts Commission on the Future of Transportation in the
Commonwealth (Commission) was established to advise the Governor\'s
Office on how to understand and plan for transportation advancements,
including the increasing deployment of PEVs and AVs, in the Commonwealth
from 2020 through 2040. The Commission investigated the following
topics:
-   Transportation electrification and the infrastructure necessary to
    support the increasing deployment of PEVs;
-   Autonomous and connected vehicles and the infrastructure necessary
    to support the increasing deployment of these technologies;
-   Impact of on-demand transit and mobility services on public
    transportation;
-   Impact of greenhouse gas emissions on transportation and methods to
    increase resiliency of transportation infrastructure; and
-   Land use or demographic changes that will shape future
    transportation planning.
The Commission submitted a
[report](https://www.mass.gov/lists/choices-for-stewardship-recommendations-to-meet-the-transportation-future)
on its findings and recommendations to the Governor\'s Office in
December 2018. For more information, see the
[Commission](https://www.mass.gov/orgs/commission-on-the-future-of-transportation)
website.
(Reference [Executive
Orders](https://www.mass.gov/massachusetts-executive-orders) 579 and
580, 2018)
</t>
  </si>
  <si>
    <t>2018-01-23 00:00:00 UTC</t>
  </si>
  <si>
    <t>2018-02-05 00:00:00 UTC</t>
  </si>
  <si>
    <t>2018-12-20 22:54:46 UTC</t>
  </si>
  <si>
    <t>AUTONOMOUS|ELEC|PHEV</t>
  </si>
  <si>
    <t>DREST|OTHER</t>
  </si>
  <si>
    <t>https://www.mass.gov/massachusetts-executive-orders|https://www.mass.gov/massachusetts-executive-orders</t>
  </si>
  <si>
    <t xml:space="preserve">Residential customers of participating Massachusetts municipal light
plants (MLPs) may be eligible for a free or discounted Level 2 EVSE
through the Massachusetts Municipal Wholesale Electric Company\'s Home
Energy Loss Prevention Services (HELPS) program. Incentives vary by MLP.
Additional terms and conditions apply. For more information, including
participating MLPs, see the HELPS [EV Charger
Incentive](https://www.munihelps.org/rebates-incentives/ev-charger-incentive/)
website.
</t>
  </si>
  <si>
    <t>2018-08-08 15:59:10 UTC</t>
  </si>
  <si>
    <t xml:space="preserve">An entity that owns, operates, leases, or controls electric vehicle
supply equipment is not defined as a public utility. (Reference
[Massachusetts Department of Public
Utilities](https://www.mass.gov/orgs/department-of-public-utilities)
13-182)
</t>
  </si>
  <si>
    <t>2014-08-04 00:00:00 UTC</t>
  </si>
  <si>
    <t>https://www.mass.gov/orgs/department-of-public-utilities</t>
  </si>
  <si>
    <t>Electric Vehicle Supply Equipment (EVSE) Discount - Braintree Electric Light Department (BELD)</t>
  </si>
  <si>
    <t xml:space="preserve">BELD offers customers a discount of \$250 for the purchase of a
qualified Level 2 EVSE. To qualify, customers must enroll in the Bring
Your Own Charger Program. Additional terms and conditions apply. For
more information, including eligible EVSE criteria, see the BELD
[Charging Incentives](https://braintree-ev.ene.org/) website.
</t>
  </si>
  <si>
    <t>2018-09-07 21:13:49 UTC</t>
  </si>
  <si>
    <t>Plug-In Electric Vehicle (PEV) Charging Incentive - Braintree Electric Light Department (BELD)</t>
  </si>
  <si>
    <t xml:space="preserve">BELD's Smart Charging Program offers a bill credit of \$8 per month to
customers that charge their PEVs between 9pm and 12pm the next day on
weekdays or at any time during the weekend. Additional terms and
conditions apply. For more information, see the BELD [Rebates and
Incentives
(Charging)](https://braintree-ev.ene.org/charging-guide/rebates-and-incentives-charging/)
website.
</t>
  </si>
  <si>
    <t>2018-09-07 21:14:47 UTC</t>
  </si>
  <si>
    <t xml:space="preserve">The Massachusetts Department of Environmental Protection's (MassDEP)
Volkswagen Open Solicitation Grant Program (Program) provides up to 80%
of the cost of new diesel or alternative fuel replacements and repowers
for eligible government entities. For eligible non-government entities,
the Program provides up to 40% of the cost of a new diesel or
alternative fuel repower, up to 25% of the cost of a new diesel or
alternative fuel vehicle, and up to 75% of the cost of an all-electric
repower or replacement, with associated charging infrastructure.
Qualifying alternative fuels include, but are not limited to, natural
gas, propane, hydrogen, electricity, and diesel electric hybrid.
Vehicles that qualify for replacement or repower include:
  Model Year      Vehicle Type
  --------------- ----------------------------------------------------------
  1992-2009       Class 8 Local Freight Trucks and Port Drayage Trucks
  1992-2009       Class 4-7 Local Freight Trucks
  2009 or older   Class 4-8 School Buses, Shuttle Buses, and Transit Buses
Eligible government and non-government entities may also receive funding
for up to 80% and 75%, respectively, of the cost for the all-electric
repower or replacement of airport ground support equipment, forklifts,
and port cargo handling equipment.
The program is funded by Massachusetts' portion of the [Volkswagen (VW)
Environmental Mitigation
Trust](https://www.epa.gov/enforcement/volkswagen-clean-air-act-civil-settlement).
For more information, including future opportunities and application
guidelines, see the MassDEP [Apply for a VW Open Solicitation
Grant](https://www.mass.gov/how-to/apply-for-a-vw-open-solicitation-grant)
website.
</t>
  </si>
  <si>
    <t>2019-02-11 16:30:55 UTC</t>
  </si>
  <si>
    <t>ELEC|HEV|HY|NG|LPG</t>
  </si>
  <si>
    <t xml:space="preserve">The Public Access Charging Program provides grants to non-residential
entities for 80% of the cost of Level 2 EVSE and installation, and a
maximum of \$50,000 per street address for hardware and installation
costs. Installations at government property qualify for 100% of the
cost, up to \$50,000. Qualified EVSE must be available to the public at
least 12 hours per day. This program is part of Massachusetts Electric
Vehicle Incentive Program (MassEVIP) and is funded by Massachusetts'
portion of the [Volkswagen Environmental Mitigation
Trust](https://www.epa.gov/enforcement/volkswagen-clean-air-act-civil-settlement).
For more information, including future funding availability,
application, and eligibility requirements, visit the [Apply for MassEVIP
Public Access Charging
Incentives](https://www.mass.gov/how-to/apply-for-massevip-public-access-charging-incentives)
website.
</t>
  </si>
  <si>
    <t>2019-02-11 16:33:52 UTC</t>
  </si>
  <si>
    <t xml:space="preserve">The Massachusetts Electric Vehicle Incentive Program (MassEVIP) provides
grants for 60% of the cost of Level 1 or Level 2 EVSE installed at MUDs
and educational campuses, up to \$50,000 per street address. Eligible
entities include private, public, or non-profit MUDs with five or more
residential units, and educational campuses with at least 15 students on
campus. The program is funded by Massachusetts' portion of the
[Volkswagen Environmental Mitigation
Trust](https://www.epa.gov/enforcement/volkswagen-clean-air-act-civil-settlement).
Applications are accepted on a first-come, first-served basis until
funds are exhausted. For more information, including funding
availability, application, and eligibility requirements, visit the
[Apply for MassEVIP MUD Charging and Educational Campus
Incentives](https://www.mass.gov/how-to/apply-for-massevip-multi-unit-dwelling-educational-campus-charging-incentives)
website.
</t>
  </si>
  <si>
    <t>2019-02-11 16:40:16 UTC</t>
  </si>
  <si>
    <t xml:space="preserve">Eversource's Electric Vehicle Charging Station program provides
make-ready installation costs for non-residential customers to install
approved Level 2 or direct current (DC) fast EVSE at businesses,
multi-unit dwellings, workplaces, and fleet facilities. To qualify,
customers must own, lease, or operate a site where vehicles are
typically parked for at least two hours. Eligible installation expenses
include trenching, dedicated service meter, conduit, and wiring costs.
Additional terms and conditions apply. For more information, including
application guidelines, see the Eversource [Charging
Stations](https://www.eversource.com/content/ema-c/residential/save-money-energy/explore-alternatives/electric-vehicles/charging-stations)
website.
</t>
  </si>
  <si>
    <t>2019-02-11 16:44:06 UTC</t>
  </si>
  <si>
    <t xml:space="preserve">National Grid's Electric Vehicle Charging Station Program provides
non-residential customers with installation and funding support to
install approved Level 2 or direct current (DC) fast EVSE at businesses,
multi-unit dwellings, and workplaces. Additional terms and conditions
apply. For more information, including application guidelines, see the
[EV Charging
Station](https://www.nationalgridus.com/MA-Business/Energy-Saving-Programs/Electric-Vehicle-Charging-Station-Program)
program website.
</t>
  </si>
  <si>
    <t>2019-12-10 21:43:05 UTC</t>
  </si>
  <si>
    <t>2020-08-03 15:25:44 UTC</t>
  </si>
  <si>
    <t>Plug-In Electric Vehicle (PEV) Charging Incentive - Eversource</t>
  </si>
  <si>
    <t xml:space="preserve">Eversource Electric Vehicle (EV) Home Charger Demand Response program
offers an incentive of up \$300 to residential customers that charge
their PEV during off-peak periods. Additional terms and conditions
apply. For more information, see the Eversource [EV Charger Demand
Response](https://www.eversource.com/content/wma/residential/save-money-energy/explore-alternatives/electric-vehicles/ev-charger-demand-response)
website.
</t>
  </si>
  <si>
    <t>2020-11-12 14:49:04 UTC</t>
  </si>
  <si>
    <t>Direct Current (DC) Fast Charger Alternative Rate Structure Requirement</t>
  </si>
  <si>
    <t xml:space="preserve">Public electric utilities must file at least one commercial tariff or
program with the Department of Public Utilities to provide DC fast
charger alternative rate structures for demand charges. Each tariff or
program must evaluate the relative costs and benefits associated with
rate designs for multiple PEV adoption scenarios and be filed by July
14, 2021. (Reference [House Bill](https://malegislature.gov/) 5248,
2020)
</t>
  </si>
  <si>
    <t>2021-01-15 00:00:00 UTC</t>
  </si>
  <si>
    <t>2021-03-08 21:26:12 UTC</t>
  </si>
  <si>
    <t>Zero-Emission Truck Rebates</t>
  </si>
  <si>
    <t xml:space="preserve">Massachusetts Department of Energy Resources\' Massachusetts Offers
Rebates for Electric Vehicles (MOR-EV) Trucks Program offers rebates to
public and private fleets for the purchase of all-electric and fuel cell
electric trucks with a purchase price of more than \$50,000 and gross
vehicle weight rating (GVWR) of more than 8,500 pounds (lbs.). Rebate
amounts are available in a declining three block rate structure,
determined by the number of trucks per weight group. Rebates will be
offered in the following amounts:
&lt;div&gt;
  GVWR (lbs.)     Block Size (Number of Trucks, per Block)   Block 1    Block 2    Block 3
  --------------- ------------------------------------------ ---------- ---------- ----------
  8,501-10,000    200                                        \$7,500    \$6,735    \$5,419
  10,001-14,000   200                                        \$15,000   \$12,750   \$10,838
  14,001-16,000   100                                        \$30,000   \$25,500   \$21,675
  16,001-19,500   100                                        \$45,000   \$38,250   \$32,513
  19,501-26,000   100                                        \$60,000   \$51,000   \$43,350
  26,001-33,000   50                                         \$75,000   \$63,750   \$54,188
  33,001+         50                                         \$90,000   \$76,500   \$65,025
&lt;/div&gt;
Purchasers of vehicles with a GVWR of greater than 14,000 lbs. can apply
for a voucher to reserve a rebate at the current rebate block value. A
voucher may be provided to an applicant who has demonstrated an intent
to purchase, which may be evidenced by a completed purchase order.
Applicants must apply for a rebate following the purchase and
registration of the truck in Massachusetts and must retain ownership of
the truck for a minimum of 36 months. MOR-EV Trucks rebates cannot be
combined with funds from the Department of Environmental Protection
Volkswagen [Settlement-Funded Grant &amp; Incentive
Programs](https://www.mass.gov/guides/volkswagen-diesel-settlements-environmental-mitigation#-about-the-vw-settlements-).
Additional terms and conditions apply. For more information, visit the
[MOR-EV Rebate
Program](https://www.mass.gov/service-details/mor-ev-rebate-program)
website.
</t>
  </si>
  <si>
    <t>2021-03-08 21:40:04 UTC</t>
  </si>
  <si>
    <t xml:space="preserve">The DC Fast Charging Program provides grants to non-residential entities
of up to 80% of the cost of DC fast EVSE and installation and a maximum
of \$50,000 per street address for hardware and installation costs.
Installations at government property qualify for 100% of the cost, up to
\$50,000. Qualified EVSE at public locations must be available to the
public 24 hours per day. EVSE at educational campuses must be available
to all students and staff with plug-in electric vehicles. This program
is part of the Massachusetts Electric Vehicle Incentive Program
(MassEVIP) and is funded by Massachusetts' portion of the [Volkswagen
Environmental Mitigation
Trust](https://www.epa.gov/enforcement/volkswagen-clean-air-act-civil-settlement).
For more information, including future funding availability,
application, and eligibility requirements, visit the [Apply for MassEVIP
DC Fast Charging
Incentives](https://www.mass.gov/how-to/apply-for-massevip-direct-current-fast-charging-incentives)
website.
</t>
  </si>
  <si>
    <t>2021-03-11 21:58:28 UTC</t>
  </si>
  <si>
    <t>State Zero Emission Vehicle (ZEV) and Infrastructure Deployment Requirements</t>
  </si>
  <si>
    <t xml:space="preserve">Effective July 1, 2021, all Massachusetts executive branch agencies and
public institutions of higher education must collectively work to meet
the following targets, to the extent feasible:
Acquire ZEVs so that the total state fleet consists of:
-   5% ZEVs in 2025;
-   20% ZEVs in 2030;
-   75% ZEVs in 2040; and
-   100% ZEVs in 2050
Starting in the following years, all listed vehicle acquisitions must be
ZEVs:
-   Fiscal year (FY) 2023, all vehicles with a gross vehicle weight
    rating (GVWR) of 8,500 pounds (lbs.) or less.
-   FY 2025, all vehicles with a GVWR of 14,000 lbs. or less.
-   FY 2030, all vehicles with a GVWR of 14,000 lbs. or more.
Increase the total number of electric vehicle supply equipment (EVSE) on
state properties to:
-   350 EVSE in 2025; and
-   500 EVSE in 2030.
All agencies must assess and implement strategies to reduce vehicle
fossil fuel use to the greatest extent feasible, including, but not
limited to, acquiring the most fuel-efficient and appropriately-sized
vehicle models, conducting fleet optimization evaluations, identifying
opportunities to reduce vehicle miles traveled, and educating employees
on efficient driving practices. Additionally, agencies must prioritize
vehicle deployment at facilities located in environmental justice
communities.
Police vehicles are exempt from these requirements, but public safety
agencies are encouraged to meet these requirements as long as vehicles
meet operational needs.
Additional conditions apply. For more information, see the Massachusetts
Department of Energy Resources [Leading by Example
Program](https://www.mass.gov/leading-by-example-program) website.
(Reference [Executive
Order](https://www.mass.gov/massachusetts-executive-orders) 594, 2021)
</t>
  </si>
  <si>
    <t>2021-04-21 00:00:00 UTC</t>
  </si>
  <si>
    <t>2021-06-08 15:06:19 UTC</t>
  </si>
  <si>
    <t>ELEC|EFFEC|HY</t>
  </si>
  <si>
    <t>https://www.mass.gov/massachusetts-executive-orders</t>
  </si>
  <si>
    <t xml:space="preserve">The Massachusetts Department of Environmental Protection (MassDEP)
provides U.S. Environmental Protection Agency Diesel Emissions Reduction
Act (DERA) funding for projects that reduce diesel emissions in
Massachusetts. Funding for eligible project costs is available for local
or state agencies and public colleges and universities that reduce
diesel emissions by converting engines to alternative fuels,
retrofitting exhaust controls, purchasing new vehicles, or adding idle
reduction equipment. MassDEP prioritizes projects that benefit
environmental justice communities. Additional terms and conditions
apply. For more information, including funding amounts and how to apply,
see the MassDEP [Apply for a DERA Open Solicitation
Grant](https://www.mass.gov/how-to/apply-for-a-diesel-emissions-reduction-act-dera-open-solicitation-grant)
website.
</t>
  </si>
  <si>
    <t>2021-06-11 19:57:48 UTC</t>
  </si>
  <si>
    <t>AFTMKTCONV|ELEC|EFFEC|HEV|HY|IR|NG|LPG</t>
  </si>
  <si>
    <t>MAN|GOV|OTHER</t>
  </si>
  <si>
    <t>Plug-In Electric Vehicle (PEV) High Occupancy Vehicle (HOV) Lane Exemption</t>
  </si>
  <si>
    <t xml:space="preserve">Permitted PEVs may operate in any Maryland HOV lanes regardless of the
number of occupants. Qualified PEVs must have a maximum speed capability
of at least 65 miles per hour. To operate in HOV lanes, PEV owners must
obtain a permit from the Maryland Department of Transportation Motor
Vehicle Administration (MDOT MVA). Each year the MDOT MVA and the State
Highway Administration must report PEV use in HOV lanes to the governor.
This exemption expires September 30, 2022. For more information, see the
[HOV Permit Issuance for
PEVs](https://mva.maryland.gov/about-mva/Pages/info/27300/27300-54T.aspx)
website.
(Reference [Maryland
Statutes](http://mgaleg.maryland.gov/webmga/frm1st.aspx?tab=home),
Transportation Code 25-108 and 21-314)
</t>
  </si>
  <si>
    <t>2010-05-20 00:00:00 UTC</t>
  </si>
  <si>
    <t>2019-05-08 17:00:31 UTC</t>
  </si>
  <si>
    <t>2022-09-30 00:00:00 UTC</t>
  </si>
  <si>
    <t>http://mgaleg.maryland.gov/webmga/frm1st.aspx?tab=home|http://mgaleg.maryland.gov/webmga/frmMain.aspx?id=SB0033&amp;stab=01&amp;pid=billpage&amp;tab=subject3&amp;ys=2014RS|http://mgaleg.maryland.gov/webmga/frm1st.aspx?tab=home|http://mgaleg.maryland.gov/webmga/frm1st.aspx?tab=home</t>
  </si>
  <si>
    <t>Zero Emission Vehicle (ZEV) Infrastructure Promotion</t>
  </si>
  <si>
    <t xml:space="preserve">The Maryland Zero Emission Electric Vehicle Infrastructure Council
(ZEEVIC) promotes the use of promotes the use of ZEVs, including plug-in
electric vehicles (PEVs) and fuel cell electric vehicles (FCEV), in the
state. Specific responsibilities of ZEEVIC include the following:
-   Develop policies and an action plan to promote and facilitate the
    integration of ZEVs into the Maryland transportation network;
-   Assist in developing and coordinating statewide standards for
    streamlined permitting and installation of electric vehicle charging
    and hydrogen fueling equipment;
-   Develop recommendations for a statewide PEV charging and FCEV
    refueling infrastructure plan, including standard pricing
    information displays;
-   Increase and support consumer awareness and ownership of ZEVs
    through public outreach;
-   Recommend incentives to support private-sector investment in ZEVs;
-   Develop targeted policies to support fleet purchases of ZEVs;
-   Develop charging solutions for multiunit dwellings;
-   Encourage local and regional efforts to promote the use of ZEVs;
-   Develop model procurement practices for light-duty vehicles that
    include an evaluation of the vehicle lifecycle costs inclusive of
    estimated fuel cost over the anticipated life of the vehicle;
-   Recommend policies that support PEV charging and FCEV fueling from
    clean energy sources;
-   Establish performance measures for meeting ZEV related employment,
    infrastructure, and regulatory goals; and
-   Pursue other policies, goals, and objectives that promote the
    adoption of ZEVs.
The Maryland Department of Transportation must provide staff support to
ZEEVIC with the assistance of the Maryland Energy Administration and the
Maryland Public Service Commission. For more information, including
interim reports, see the [Maryland Zero Emission Electric Vehicle
Infrastructure
Council](https://www.mdot.maryland.gov/tso/Pages/Index.aspx?PageId=81)
website and the [MarylandEV](http://www.marylandev.org) website.
(Reference [Chapter 378, Acts of
2015](http://mgaleg.maryland.gov/2015RS/chapters_noln/Ch_378_sb0714T.pdf);
[Chapter 213, Acts of
2019](http://mgaleg.maryland.gov/2019RS/chapters_noln/Ch_213_hb1246E.pdf);
[Chapter 118, Acts of
2020](http://mgaleg.maryland.gov/2020RS/chapters_noln/Ch_118_hb0232T.pdf))
</t>
  </si>
  <si>
    <t>2011-05-19 00:00:00 UTC</t>
  </si>
  <si>
    <t>2020-05-08 00:00:00 UTC</t>
  </si>
  <si>
    <t>2020-05-12 15:28:42 UTC</t>
  </si>
  <si>
    <t>http://mgaleg.maryland.gov/webmga/frm1st.aspx?tab=home|http://mgaleg.maryland.gov/webmga/frm1st.aspx?tab=home|http://mgaleg.maryland.gov/webmga/frm1st.aspx?tab=home</t>
  </si>
  <si>
    <t xml:space="preserve">Plug-In Electric Vehicle (PEV) Information Disclosure </t>
  </si>
  <si>
    <t xml:space="preserve">The Maryland Motor Vehicle Administration may provide the address of a
registered PEV owner and information about the vehicle to electric
companies for their use. Electric companies may only use this
information in planning for the electric power supply and may not use it
for marketing or solicitation. (Reference [Maryland
Statutes](http://mgaleg.maryland.gov/webmga/frm1st.aspx?tab=home%22),
General Provisions 4-320)
</t>
  </si>
  <si>
    <t>2012-05-02 00:00:00 UTC</t>
  </si>
  <si>
    <t>http://mgaleg.maryland.gov/webmga/frm1st.aspx?tab=home</t>
  </si>
  <si>
    <t>Electric Vehicle Supply Equipment (EVSE) Regulation Exemption</t>
  </si>
  <si>
    <t xml:space="preserve">Owners and operators of EVSE are not subject to state regulation as
electricity suppliers or public service companies. For the purpose of
this regulation, owners and operators of EVSE are considered retail
electric customers. (Reference [Maryland
Statutes](http://mgaleg.maryland.gov/webmga/frm1st.aspx?tab=home),
Public Utility Code 1-101(j))
</t>
  </si>
  <si>
    <t>2012-05-22 00:00:00 UTC</t>
  </si>
  <si>
    <t xml:space="preserve">Maryland joined California, Connecticut, Maine, Massachusetts, New
Jersey, New York, Oregon, Rhode Island, and Vermont in signing a
[memorandum of
understanding](https://www.nescaum.org/documents/zev-mou-10-governors-signed-20191120.pdf/)
(MOU) to support the deployment of ZEVs through involvement in a ZEV
Program Implementation Task Force (Task Force). In May 2014, the Task
Force published a [ZEV Action
Plan](https://www.nescaum.org/documents/multi-state-zev-action-plan.pdf)
(Plan) identifying 11 priority actions to accomplish the goals of the
MOU, including deploying at least 3.3 million ZEVs and adequate fueling
infrastructure within the signatory states by 2025. The Plan also
includes a research agenda to inform future actions. On an annual basis,
each state must report on the number of registered ZEVs, the number of
public electric vehicle supply equipment (EVSE) and hydrogen fueling
stations, and available information regarding workplace fueling for
ZEVs.
In June 2018, the Task Force published a new [ZEV Action
Plan](https://www.nescaum.org/documents/2018-zev-action-plan.pdf) for
2018-2021. Building on the 2014 Action Plan, the 2018 Action Plan makes
recommendations for states and other key partners in five priority
areas:
-   Raising consumer awareness and interest in electric vehicle
    technology;
-   Building out a reliable and convenient residential, workplace and
    public charging/fueling infrastructure network;
-   Continuing and improving access to consumer purchase and
    non-financial incentives;
-   Expanding public and private sector fleet adoption; and
-   Supporting dealership efforts to increase ZEV sales.
For more information, see the [Multi-State ZEV Task
Force](https://www.nescaum.org/topics/zero-emission-vehicles) website.
</t>
  </si>
  <si>
    <t>2018-06-25 19:44:07 UTC</t>
  </si>
  <si>
    <t xml:space="preserve">The Maryland Energy Administration (MEA) offers a rebate to individuals,
businesses, or state or local government entities for the costs of
acquiring and installing qualified EVSE. Between July 1, 2021, and June
30, 2022, the rebate may cover 40% of the costs of acquiring and
installing qualified EVSE, or up to the following amounts:
::: {align="center"}
  Qualified Entity                                                                                    Amount per EVSE
  -------------------------------------------------------------------------------------------------- -----------------
  Residential                                                                                              \$700
  Businesses, Nonprofits, Workplaces, Multi-Unit Dwellings, and State or Local Government Entities        \$4,000
:::
Applicants must demonstrate compliance with state, local, and/or federal
law that applies to the installation or operation of qualified EVSE.
Other requirements may apply. MEA may award up to \$1,800,000 total with
commercial projects receiving up to 20% of total funds. Rebates will be
awarded on a first-come, first-served basis. For more information, see
MEA\'s [EVSE Rebate
Program](http://energy.maryland.gov/transportation/Pages/incentives_evserebate.aspx)
website.
(Reference [Maryland
Statutes](http://mgaleg.maryland.gov/webmga/frm1st.aspx?tab=home),
Business Regulation Code 10-101, and State Government Code 9-2009)
</t>
  </si>
  <si>
    <t>2014-05-05 00:00:00 UTC</t>
  </si>
  <si>
    <t>2017-05-04 00:00:00 UTC</t>
  </si>
  <si>
    <t>2020-01-10 19:36:16 UTC</t>
  </si>
  <si>
    <t>http://mgaleg.maryland.gov/webmga/frm1st.aspx?tab=home|http://mlis.state.md.us/|http://mgaleg.maryland.gov/webmga/frm1st.aspx?tab=home</t>
  </si>
  <si>
    <t>Plug-In Electric Vehicle (PEV) Charging Rate Reduction - BGE</t>
  </si>
  <si>
    <t xml:space="preserve">Baltimore Gas and Electric Company (BGE) offers time-of-use (TOU) rate
for residential customers that own or lease a PEV. Residential customers
with qualified Level 2 electric vehicle supply equipment (EVSE), capable
of separately tracking PEV charging data, may apply for a TOU rate
applicable only to EVSE usage. For more information, see the BGE
[EVsmart](https://www.bge.com/SmartEnergy/InnovationTechnology/Pages/EVTOURate.aspx)
website.
</t>
  </si>
  <si>
    <t>2016-06-28 00:00:00 UTC</t>
  </si>
  <si>
    <t>2020-05-12 15:08:43 UTC</t>
  </si>
  <si>
    <t>Plug-In Electric Vehicle (PEV) Charging Rate Incentive - Pepco</t>
  </si>
  <si>
    <t xml:space="preserve">Pepco offers a time-of-use rate to all qualified residential customers
in Maryland who own or lease a PEV. For more information, see Pepco\'s
[Plug-In Electric Vehicle
Charging](https://www.pepco.com/SmartEnergy/InnovationTechnology/Pages/ElectricVehicleProgramMD.aspx)
website.
</t>
  </si>
  <si>
    <t>2017-05-11 20:13:21 UTC</t>
  </si>
  <si>
    <t xml:space="preserve">The Maryland Department of the Environment (MDE) administers a Zero
Emission School Bus Transition Grant Program to purchase zero emission
school buses, install charging infrastructure, and transition to zero
emission school bus fleets. MDE and the Maryland Department of
Transportation also provide technical assistance to county boards of
education transitioning school buses to zero emission vehicles
throughout the state.
(Reference [Maryland Statutes](http://mgaleg.maryland.gov/mgawebsite/),
Environmental Code 2-1501 and 2-1503)
</t>
  </si>
  <si>
    <t>2019-05-13 00:00:00 UTC</t>
  </si>
  <si>
    <t>2019-06-07 13:23:23 UTC</t>
  </si>
  <si>
    <t>ELEC|NG|LPG</t>
  </si>
  <si>
    <t>Electric Vehicle Supply Equipment (EVSE) Rebates - BGE</t>
  </si>
  <si>
    <t xml:space="preserve">Baltimore Gas and Electric (BGE) provides rebates to residential and
multifamily customers toward the purchase of qualified Level 2 and
direct current (DC) fast EVSE. BGE offers residential customers a \$300
rebate for an eligible Level 2 EVSE. BGE offers customers that own or
operate multifamily properties a rebate of 50% of the purchase and
installation cost of an eligible Level 2 EVSE, up to \$5,000 per port,
and 50% of the purchase and installation cost of eligible DC fast EVSE,
up to \$15,000 per port. Multifamily rebate awards may not exceed
\$25,000 per site. Only chargers purchased and installed after July 1,
2019, are eligible. 1,000 residential rebates and 700 multifamily
rebates are available on a first-come, first-served basis. Applicants
will be placed on a waitlist once the rebate limit is reached.
Additional terms and conditions apply. For more information, including
how to apply, see the BGE
[EVsmart](https://www.bge.com/SmartEnergy/InnovationTechnology/Pages/ElectricVehicles.aspx)
website.
</t>
  </si>
  <si>
    <t>2019-06-28 23:12:28 UTC</t>
  </si>
  <si>
    <t>Electric Vehicle Supply Equipment (EVSE) Rebate - Pepco</t>
  </si>
  <si>
    <t xml:space="preserve">Pepco provides rebates to residential and multifamily customers toward
the purchase of qualified Level 2 EVSE. Pepco offers residential
customers a \$300 rebate for a Level 2 smart EVSE. Only EVSE purchased
and installed after July 1, 2019, are eligible. Pepco offers customers
that own or operate multifamily properties a 50% discount on the
purchase of eligible Level 2 smart EVSE and a rebate up to \$7,500 for
installation costs. Additional terms and conditions apply. For more
information, including how to apply, see the Pepco
[EVsmart](https://www.pepco.com/SmartEnergy/InnovationTechnology/Pages/ElectricVehicleProgramMD.aspx)
website.
</t>
  </si>
  <si>
    <t>2020-05-12 15:17:22 UTC</t>
  </si>
  <si>
    <t>Electric Vehicle Supply Equipment (EVSE) Rebates - Delmarva Power</t>
  </si>
  <si>
    <t xml:space="preserve">Delmarva Power provides rebates to residential and multifamily customers
toward the purchase of qualified Level 2 EVSE. Delmarva Power offers
residential customers a \$300 rebate for a Level 2 smart EVSE. Only EVSE
purchased and installed after July 1, 2019, are eligible. Delmarva Power
offers customers that own or operate multifamily properties a 50%
discount on the purchase of eligible Level 2 smart EVSE and a rebate up
to \$7,500 for installation costs. Additional terms and conditions
apply. For more information, including how to apply, see the Delmarva
Power
[EVsmart](https://www.delmarva.com/SmartEnergy/InnovationTechnology/Pages/ElectricVehicleProgramMD.aspx)
website.
</t>
  </si>
  <si>
    <t>2020-05-12 15:13:19 UTC</t>
  </si>
  <si>
    <t>Electric Vehicle Supply Equipment (EVSE) Residential Rebate - Potomac Edison</t>
  </si>
  <si>
    <t xml:space="preserve">Potomac Edison offers residential customers a \$300 rebate for the
purchase and installation of a qualified Level 2 EVSE through the EV
Driven Program. For more information, including eligibility and
qualifying EVSE, see the [EV
Driven](https://firstenergycorp.com/content/customer/help/saving_energy/electric-vehicles/maryland-ev/maryland-ev.html)
website.
</t>
  </si>
  <si>
    <t>2020-02-03 17:47:52 UTC</t>
  </si>
  <si>
    <t>Electric Vehicle Supply Equipment (EVSE) Charging Rate Incentive - Potomac Edison</t>
  </si>
  <si>
    <t xml:space="preserve">Potomac Edison offers residential customers the opportunity to earn 2
cents per kilowatt-hour when charging with eligible EVSE during off-peak
hours through the EV Driven Off-Peak Rewards Program. For more
information, see the [EV
Driven](https://firstenergycorp.com/content/customer/help/saving_energy/electric-vehicles/maryland-ev/maryland-ev.html)
website.
</t>
  </si>
  <si>
    <t>2020-02-03 17:51:59 UTC</t>
  </si>
  <si>
    <t>Electric Vehicle Supply Equipment (EVSE) Multifamily Rebate - Potomac Edison</t>
  </si>
  <si>
    <t xml:space="preserve">Potomac Edison offers multifamily property owners a rebate up to
\$20,000 for the purchase and installation of qualified Level 2 or
direct current (DC) fast chargers on their property through the EV
Driven Program. Only customers that purchase and install eligible EVSE
after December 1, 2019, are eligible. For more information, including
eligibility and qualifying EVSE, see the [EV
Driven](https://firstenergycorp.com/content/customer/help/saving_energy/electric-vehicles/maryland-ev/maryland-ev.html)
website.
</t>
  </si>
  <si>
    <t>2020-02-03 17:58:19 UTC</t>
  </si>
  <si>
    <t xml:space="preserve">Vehicles powered exclusively by electricity are exempt from state
emissions inspections. For more information, see the Maryland [Vehicle
Emissions Inspection
Program](https://mde.maryland.gov/programs/Air/MobileSources/Pages/VEIP.aspx)
website. (Reference [Maryland
Statutes](http://mgaleg.maryland.gov/mgawebsite/), Transportation Code
23-206 and 23-206.4)
</t>
  </si>
  <si>
    <t>2020-05-12 14:39:20 UTC</t>
  </si>
  <si>
    <t xml:space="preserve">California, Colorado, Connecticut, District of Columbia, Hawaii, Maine,
Maryland, Massachusetts, New Jersey, New York, North Carolina, Oregon,
Pennsylvania, Rhode Island, Vermont, and Washington (signatory states)
signed a [memorandum of
understanding](https://www.nescaum.org/documents/multistate-truck-zev-governors-mou-20200714.pdf)
(MOU) to support the deployment of medium- and heavy-duty ZEVs through
involvement in a Multi-State ZEV Task Force (Task Force).
The Task Force will develop a multi-state action plan to support
electrification of medium- and heavy-duty vehicles. The Task Force will
consider actions to accomplish the goals of the MOU, including limiting
all new medium- and heavy-duty vehicles sales in the signatory states to
ZEVs by 2050. The signatory states will also seek to accelerate the
deployment of medium- and heavy-duty ZEVs to benefit disadvantaged
communities and explore opportunities to coordinate and partner with key
stakeholders.
For more information, see the [Medium- and Heavy-Duty ZEVs: Action Plan
Development
Process](https://www.nescaum.org/documents/medium-and-heavy-duty-zero-emission-vehicles-action-plan-development-process/)
website.
</t>
  </si>
  <si>
    <t>2020-08-03 15:24:18 UTC</t>
  </si>
  <si>
    <t xml:space="preserve">The Clean Fuels Incentive Program (CFIP), administered by the Maryland
Energy Administration (MEA), provides grants to purchase new fleet AFVs.
Grant award amounts vary and may cover up to 100% of the incremental AFV
cost. Grants are available in the following amounts:
::: {align="center"}
  AFV Technology                                           Vehicle Class   Maximum Grant Award per Vehicle
  -------------------------------------------------------- --------------- ---------------------------------
  Electric Vehicles                                        Class 1-2       \$5,000
  Electric Vehicles                                        Class 3-8       \$80,000
  Natural Gas, Propane, Biodiesel, and Hydrogen Vehicles   Class 1-2       \$7,500
  Natural Gas, Propane, Biodiesel, and Hydrogen Vehicles   Class 3-8       \$50,000
:::
Eligible fleet applicants include school districts, nonprofits,
commercial entities, corporations, and local and municipal governments.
AFVs purchased for individual or personal use are ineligible. Vehicles
receiving funding from other state programs are ineligible. Grants will
be awarded on a competitive basis, with equity and environmental justice
considerations as part of the evaluation criteria. For more information,
including additional eligibility criteria, see MEA's [CFIP
Program](https://energy.maryland.gov/transportation/Pages/Clean-Fuels-Incentive-Program.aspx)
website.
</t>
  </si>
  <si>
    <t>2021-09-30 18:17:05 UTC</t>
  </si>
  <si>
    <t>Electric Vehicle Supply Equipment (EVSE) Workplace Charging Grant</t>
  </si>
  <si>
    <t xml:space="preserve">The Maryland Department of Environment (MDE) offers grants of up to
\$4,500 per charger, \$600,000 total per applicant for the installation
of EVSE at workplaces through the Charge Ahead Grant Program (CAGP).
CAGP funding is available for costs directly attributable to the design,
installation, and operation of eligible workplace EVSE. Eligible
entities include non-profits, private companies, and government
agencies. The program is funded by Maryland's portion of the [Volkswagen
Environmental Mitigation
Trust](https://www.epa.gov/enforcement/volkswagen-clean-air-act-civil-settlement).
For more information, including program guidance and application, see
the MDE's [Volkswagen
Settlement](https://mde.maryland.gov/programs/Air/MobileSources/Pages/MarylandVolkswagenMitigationPlan.aspx)
website.
</t>
  </si>
  <si>
    <t>2020-12-11 21:44:14 UTC</t>
  </si>
  <si>
    <t>Electric Vehicle Supply Equipment (EVSE) Corridor Charging Grant</t>
  </si>
  <si>
    <t xml:space="preserve">The Maryland Department of Environment (MDE) offers grants of up to 80%
of the cost for the installation of direct current (DC) fast charging
stations along [Federal Highway
Administration](https://afdc.energy.gov/laws/11675) designated
alternative fuel corridors through the Electric Corridors Grant Program
(ECGP). ECPG funding is available for up to \$150,000 per DC fast EVSE
for \$600,000 per total applicant. Eligible entities include non-profits
and private businesses. Grant awards vary based on total kilowatts per
charging port. The program is funded by Maryland's portion of the
[Volkswagen Environmental Mitigation
Trust](https://www.epa.gov/enforcement/volkswagen-clean-air-act-civil-settlement).
For more information, including program guidance and application, see
the MDE's [Volkswagen
Settlement](https://mde.maryland.gov/programs/Air/MobileSources/Pages/MarylandVolkswagenMitigationPlan.aspx)
website.
</t>
  </si>
  <si>
    <t>2020-12-11 21:46:51 UTC</t>
  </si>
  <si>
    <t>Electric Vehicle Supply Equipment (EVSE) New Construction Requirement</t>
  </si>
  <si>
    <t xml:space="preserve">Builders must provide buyers the option to include a Level 2 EVSE or
electric pre-wiring to support a Level 2 EVSE in all new homes which
include a garage, carport, or driveway. The builder must provide buyers
with notice of EVSE make-ready options and information about all
available rebate programs for EVSE purchase and installation. (Reference
[House Bill](https://mgaleg.maryland.gov/mgawebsite/) 784, 2021)
</t>
  </si>
  <si>
    <t>2021-05-31 00:00:00 UTC</t>
  </si>
  <si>
    <t>2021-07-13 20:02:28 UTC</t>
  </si>
  <si>
    <t>https://mgaleg.maryland.gov/mgawebsite/</t>
  </si>
  <si>
    <t>Zero Emission Bus Acquisition Requirement</t>
  </si>
  <si>
    <t xml:space="preserve">Beginning in 2023 the Maryland Transit Administration (MTA) may only
purchase zero emission buses for the state transit bus fleet. If the MTA
determines that there are no zero emission buses that meet performance
requirements, an alternative fuel bus may be purchased instead. The MTA
must also develop charging infrastructure to support zero emission buses
throughout the state and submit an annual report to the legislature
beginning on January 1, 2022. (Reference [Senate
Bill](https://mgaleg.maryland.gov/mgawebsite/) 137, 2021)
</t>
  </si>
  <si>
    <t>2021-05-30 00:00:00 UTC</t>
  </si>
  <si>
    <t>2021-07-13 20:04:41 UTC</t>
  </si>
  <si>
    <t>Electric Vehicle Supply Equipment (EVSE) Policies for Associations</t>
  </si>
  <si>
    <t xml:space="preserve">Homeowner associations or condominium associations may not prohibit or
restrict the installation or use of EVSE in a homeowner's designated
parking space. Associations may put reasonable restrictions on EVSE, but
the association must treat EVSE installation in the same manner as any
unit architectural modification. Residents are required to comply with
all relevant building codes and safety standards and engage a licensed
EVSE contractor. The residential EVSE owner is responsible for the cost
of the installation, operation, maintenance, repair, insurance, removal,
or replacement of the station, as well as any resulting damage to the
EVSE or surrounding area. (Reference [House
Bill](https://mgaleg.maryland.gov/mgawebsite/) 0110, 2021, and [Senate
Bill](https://mgaleg.maryland.gov/mgawebsite/) 0144, 2021)
</t>
  </si>
  <si>
    <t>2021-07-13 20:06:54 UTC</t>
  </si>
  <si>
    <t>https://mgaleg.maryland.gov/mgawebsite/|https://mgaleg.maryland.gov/mgawebsite/</t>
  </si>
  <si>
    <t>Zero Emission Vehicle (ZEV) Financial Impact Analysis</t>
  </si>
  <si>
    <t xml:space="preserve">The Maryland Energy Administration and the Maryland Department of
Transportation must submit a report to the legislature that examines the
fiscal impact of ZEVs registered in Maryland and a survey of measures
enacted by other states or jurisdictions to minimize the impacts of ZEVs
on state transportation funds. (Reference [House
Bill](https://mgaleg.maryland.gov/mgawebsite/) 44, 2021)
</t>
  </si>
  <si>
    <t>2021-07-13 20:09:56 UTC</t>
  </si>
  <si>
    <t>Solar Canopy Electric Vehicle Supply Equipment (EVSE) Infrastructure Grant</t>
  </si>
  <si>
    <t xml:space="preserve">The Maryland Energy Administration (MEA) offers grants of up to
\$125,000 for the planning and installation of solar arrays on existing
public facilities and infrastructure. Eligible projects include solar
canopies that support EVSE. For more information, see the MEA [Public
Facility Solar Grant
Program](https://energy.maryland.gov/govt/Pages/PublicFacilitySolarGrantProgram.aspx)
website.
</t>
  </si>
  <si>
    <t>2021-08-11 15:04:21 UTC</t>
  </si>
  <si>
    <t>Charge Ahead Grant Program</t>
  </si>
  <si>
    <t xml:space="preserve">Electric Corridors grant program </t>
  </si>
  <si>
    <t>Clean Energy Grants</t>
  </si>
  <si>
    <t xml:space="preserve">The Maryland Smart Energy Communities (MSEC) program, administered by
the Maryland Energy Administration (MEA), offers local governments
grants for transportation-related projects, including the purchase of
new plug-in electric vehicles (PEVs) or alternative fuel vehicles and
the installation of electric vehicle supply equipment (EVSE). Grants are
available in the following amounts:
::: {align="center"}
  Project Type                                                           Maximum Grant Award
  --------------------------------------------------------------------- ---------------------
  Purchase of a New PEV with an All-Electric Range of up to 199 Miles    \$3,750 per vehicle
  Purchase of a New PEV with an All-Electric Range of Over 200 Miles     \$7,500 per vehicle
  EVSE Equipment and Installation                                         \$6,000 per EVSE
:::
Communities already participating in the MSEC program may receive a
maximum award of \$55,000 per project and new communities may receive up
to \$75,000. Additional requirements may apply. For more information,
including requirements and application deadline, see the MEA
[MSEC](https://energy.maryland.gov/govt/Pages/smartenergycommunities.aspx)
website.
</t>
  </si>
  <si>
    <t>2021-09-30 16:21:40 UTC</t>
  </si>
  <si>
    <t>2021-11-13 00:00:00 UTC</t>
  </si>
  <si>
    <t>Provision for Establishment of Clean Fuel Vehicle Insurance Incentives</t>
  </si>
  <si>
    <t xml:space="preserve">An insurer may credit or refund any portion of the premium charged for
an insurance policy on a clean fuel vehicle in order to encourage its
policyholders to use clean fuel vehicles, as long as insurance premiums
on other vehicles are not increased to fund these credits or refunds.
Clean fuels include, but are not limited to, natural gas, propane,
hydrogen, alcohol fuels containing not less than 85% alcohol by volume,
and electricity. (Reference [Maine Revised
Statutes](http://www.mainelegislature.org/legis/statutes/) Title 24-A,
Section 2303-B)
</t>
  </si>
  <si>
    <t>http://www.mainelegislature.org/legis/statutes/|http://www.mainelegislature.org/</t>
  </si>
  <si>
    <t>Plug-In Electric Vehicle (PEV) Infrastructure Development</t>
  </si>
  <si>
    <t xml:space="preserve">Maine\'s smart grid infrastructure policy promotes the development,
implementation, availability, and use of smart grid technology. The
policy includes the goal of integrating advanced electric storage and
peak-reduction technologies, such as PEVs, into the electric system.
(Reference [Maine Revised
Statutes](http://www.mainelegislature.org/legis/statutes/) Title 35-A,
Section 3143)
</t>
  </si>
  <si>
    <t>2010-03-23 00:00:00 UTC</t>
  </si>
  <si>
    <t>http://www.mainelegislature.org/legis/statutes/</t>
  </si>
  <si>
    <t>Plug-in Electric Vehicle (PEV) Charging Regulation Exemption</t>
  </si>
  <si>
    <t xml:space="preserve">An entity that sells electricity for the sole purpose of charging the
battery of a PEV is not defined or regulated as an electricity provider.
An electric vehicle supply equipment provider may charge a submetered
user only for kilowatt-hours used. (Reference [Maine Revised
Statutes](http://www.mainelegislature.org/legis/statutes/) Title 35-A,
Sections 313-A and 3201)
</t>
  </si>
  <si>
    <t>2015-05-05 21:03:13 UTC</t>
  </si>
  <si>
    <t xml:space="preserve">The Maine Department of Transportation (MaineDOT) is accepting
applications for funding of heavy-duty on-road new diesel or alternative
fuel repowers and replacements, as well as off-road all-electric
repowers and replacements. Both government and non-government entities
are eligible for funding. Vehicles that qualify for replacement or
repower include:
-   Model Year (MY) 1992-2009 Class 8 local freight trucks and port
    drayage trucks;
-   MY 1992-2009 Class 4-7 local freight trucks;
-   MY 2009 or older Class 4-8 school buses, shuttle buses, and transit
    buses;
-   Forklifts with greater than 8,000 pounds of lift capacity;
-   Port cargo handling equipment; and
-   High emissions diesel-powered or spark ignition airport ground
    support equipment.
Eligible alternative fuels include, but are not limited to, compressed
natural gas, propane, and electricity. This grant program is funded by
Maine\'s portion of the [Volkswagen (VW) Environmental Mitigation
Trust](https://www.epa.gov/enforcement/volkswagen-clean-air-act-civil-settlement).
For more information, including how to apply, see the MaineDOT
[Applications for Funding](https://www1.maine.gov/mdot/vw/application/)
website.
</t>
  </si>
  <si>
    <t>2018-08-08 15:55:47 UTC</t>
  </si>
  <si>
    <t xml:space="preserve">Efficiency Maine offers a rebate of \$350 to government and non-profit
entities for the purchase of Level 2 EVSE. Applicants are awarded one
rebate per port and may receive a maximum of two rebates. EVSE along
specific roads and at locations that will likely experience frequent use
will be prioritized.
The program is funded by Maine's portion of the [Volkswagen (VW)
Environmental Mitigation
Trust](https://www.epa.gov/enforcement/volkswagen-clean-air-act-civil-settlement).
For more information, including how to apply and prioritized EVSE site
characteristics, see the Efficiency Maine [Electric Vehicle
Initiatives](https://www.efficiencymaine.com/at-work/electric-vehicle-supply-equipment-initiative/)
website. (Reference [Maine Revised
Statutes](http://www.mainelegislature.org/legis/statutes/) Title 35-A,
Section 10127)
</t>
  </si>
  <si>
    <t>2019-05-24 22:08:42 UTC</t>
  </si>
  <si>
    <t>Plug-In Electric Vehicle (PEV) Rebates</t>
  </si>
  <si>
    <t xml:space="preserve">Efficiency Maine's Electric Vehicle Accelerator provides rebates to
Maine residents, businesses, government entities, and tribal governments
for the purchase or lease of a new PEV or plug-in hybrid electric
vehicle (PHEV) at participating Maine dealerships. Rebate amounts are
based on participant type:
::: {align="center"}
  Type of Vehicle   Individuals, Businesses, Organizations   Qualified Low-Income Maine Resident   Maine Governmental Entity or Tribal Government   Non-Profit Organizations
  ----------------- ---------------------------------------- ------------------------------------- ------------------------------------------------ --------------------------
  PEV               \$2,000                                  \$5,500                               \$7,500                                          \$7,500
  PHEV              \$1,000                                  \$4,000                               \$2,000                                          \$2,000
:::
Qualified low-income residents are also eligible for a rebate of up to
\$2,500 for the purchase of a used PEV or PHEV. Vehicles must be
purchased or leased between August 29, 2019, and December 21, 2021. The
program is funded by Maine's portion of the [Volkswagen (VW)
Environmental Mitigation
Trust](https://www.epa.gov/enforcement/volkswagen-clean-air-act-civil-settlement).
For more information, including eligible vehicles and preapproval
requirements, see Efficiency Maine's [Electric Vehicle
Initiatives](https://www.efficiencymaine.com/ev/) website. (Reference
[Maine Revised
Statutes](http://www.mainelegislature.org/legis/statutes/) Title 35-A,
Section 10126)
</t>
  </si>
  <si>
    <t>2019-06-10 00:00:00 UTC</t>
  </si>
  <si>
    <t>2019-09-06 21:02:42 UTC</t>
  </si>
  <si>
    <t>http://www.mainelegislature.org/legis/statutes/|http://legislature.maine.gov/</t>
  </si>
  <si>
    <t xml:space="preserve">Maine joined California, Connecticut, Maryland, Massachusetts, New
Jersey, New York, Oregon, Rhode Island, and Vermont in signing a
[memorandum of
understanding](https://www.nescaum.org/documents/zev-mou-10-governors-signed-20191120.pdf/)
(MOU) to support the deployment of ZEVs through involvement in a ZEV
Program Implementation Task Force (Task Force). In May 2014, the Task
Force published a [ZEV Action
Plan](https://www.nescaum.org/documents/multi-state-zev-action-plan.pdf)
(Plan) identifying 11 priority actions to accomplish the goals of the
MOU, including deploying at least 3.3 million ZEVs and adequate fueling
infrastructure within the signatory states by 2025. The Plan also
includes a research agenda to inform future actions. On an annual basis,
each state must report on the number of registered ZEVs, the number of
public electric vehicle supply equipment (EVSE) and hydrogen fueling
stations, and available information regarding workplace fueling for
ZEVs.
In June 2018, the Task Force published a new [ZEV Action
Plan](https://www.nescaum.org/documents/2018-zev-action-plan.pdf) for
2018-2021. Building on the 2014 Action Plan, the 2018 Action Plan makes
recommendations for states and other key partners in five priority
areas:
-   Raising consumer awareness and interest in electric vehicle
    technology;
-   Building out a reliable and convenient residential, workplace and
    public charging/fueling infrastructure network;
-   Continuing and improving access to consumer purchase and
    non-financial incentives;
-   Expanding public and private sector fleet adoption; and
-   Supporting dealership efforts to increase ZEV sales.
For more information, see the [Multi-State ZEV Task
Force](https://www.nescaum.org/topics/zero-emission-vehicles) website.
</t>
  </si>
  <si>
    <t>2020-07-08 18:20:20 UTC</t>
  </si>
  <si>
    <t>2020-08-03 15:22:34 UTC</t>
  </si>
  <si>
    <t>Plug-In Electric Vehicle (PEV) Deployment Goal and Emissions Reductions Requirements</t>
  </si>
  <si>
    <t xml:space="preserve">Maine must limit greenhouse gas (GHG) emissions to achieve the following
reductions:
-   By January 1, 2030, reduce overall GHG emissions in the state to 45%
    below 1990 levels;
-   By January 1, 2040, be on an annual trajectory to achieve the 2050
    annual emissions level; and
-   By January 1, 2050, reduce overall GHG emissions to 80% below 1990
    levels.
By July 1, 2021, the Maine Department of Environmental Protection must
adopt rules to track and report to the Legislature on gross annual and
net annual GHG emissions.
The Maine Climate Council released [Maine Won't
Wait](https://climatecouncil.maine.gov/future/sites/maine.gov.future/files/inline-files/MaineWontWait_December2020.pdf),
a framework to meet these emissions reductions goals by 2030 and 2050.
The report sets a state goal for 41,000 light-duty PEVs on the road in
Maine by 2025, and 219,000 PEVs on the road by 2030. The report
identifies other strategies, including increasing efficiency and
alternative fuels and reducing vehicle miles traveled, to achieve
emissions reductions goals. For more information, see the [Maine Climate
Council](https://climatecouncil.maine.gov/) website.
(Reference [Maine Revised Statutes](http://legislature.maine.gov/) Title
38, Section 576-A and 577-A)
</t>
  </si>
  <si>
    <t>2021-04-29 17:50:57 UTC</t>
  </si>
  <si>
    <t>http://legislature.maine.gov/|http://legislature.maine.gov/|http://legislature.maine.gov/</t>
  </si>
  <si>
    <t>Plug-In Electric Vehicle (PEV) Deployment and Emissions Reduction Roadmap</t>
  </si>
  <si>
    <t xml:space="preserve">The Governor's Energy Office and the Governor's Office of Policy
Innovation and the Future will work with state agencies to develop a
Clean Transportation Roadmap to 2030 (Roadmap). The Roadmap will
identify policies, programs, and regulatory changes needed to accelerate
widespread adoption of PEVs and other clean transportation technologies
to meet Maine's [transportation emission reductions and PEV
goals](https://afdc.energy.gov/laws/12562). It will include
recommendations to accelerate the PEV market in Maine, expand electric
vehicle supply equipment, evaluate the impact on electric utilities and
grid, and prioritize equitable implementation. The agencies must submit
the Roadmap to the governor by December 31, 2021. (Reference [Executive
Order](https://www.maine.gov/governor/mills/official_documents) 36,
2021)
</t>
  </si>
  <si>
    <t>2021-03-30 00:00:00 UTC</t>
  </si>
  <si>
    <t>2021-04-29 19:20:30 UTC</t>
  </si>
  <si>
    <t>https://www.maine.gov/governor/mills/official_documents</t>
  </si>
  <si>
    <t>Recognition Program for Plug-In Electric Vehicles</t>
  </si>
  <si>
    <t xml:space="preserve">The Governor's Energy Office will work with the Efficiency Maine Trust
to launch a clean vehicle recognition program. This program will
recognize leading Maine dealerships, businesses, local governments, and
others who are advancing achievement of Maine\'s transportation targets.
The program will recognize, through events and ongoing promotion,
private and public sector clean vehicle achievements in vehicle sales,
charging infrastructure, fleet conversions, and educational programming.
(Reference [Executive
Order](https://www.maine.gov/governor/mills/official_documents) 36,
2021)
</t>
  </si>
  <si>
    <t>2021-04-29 19:22:06 UTC</t>
  </si>
  <si>
    <t>Electric Vehicle Supply Equipment (EVSE) Promotion Requirement</t>
  </si>
  <si>
    <t xml:space="preserve">Electric utilities must design rates to encourage EVSE use and file a
rate schedule proposal with the Maine Public Utilities Commission by
November 1, 2021. Proposed EVSE must align with the [Maine Won\'t
Wait](https://afdc.energy.gov/laws/12562) climate framework. (Reference
[House Bill](http://legislature.maine.gov/) 245, 2021)
</t>
  </si>
  <si>
    <t>2021-07-19 00:00:00 UTC</t>
  </si>
  <si>
    <t>2021-09-14 20:09:55 UTC</t>
  </si>
  <si>
    <t>http://legislature.maine.gov/|http://legislature.maine.gov/</t>
  </si>
  <si>
    <t xml:space="preserve">Efficiency Maine administers the Maine Clean Energy and Sustainability
Accelerator (Accelerator) to provide loans for qualified alternative
fuel vehicle (AFV) projects, including the purchase of plug-in electric
vehicles, fuel cell electric vehicles, zero emission vehicles (ZEVs),
and associated vehicle charging and fueling infrastructure. Recipients
must direct 40% of funds towards low-income communities and communities
of color.
The Accelerator must also establish a financing program to provide low-
and zero-interest loans to schools, municipalities, and non-profit
organizations to purchase ZEVs and associated fueling infrastructure.
The Accelerator must publish an annual report, including greenhouse gas
emission reductions resulting from investments.
(Reference [Legislative Document](https://legislature.maine.gov/) 1659,
2021)
</t>
  </si>
  <si>
    <t>2021-06-23 00:00:00 UTC</t>
  </si>
  <si>
    <t>2021-10-07 19:19:13 UTC</t>
  </si>
  <si>
    <t>https://legislature.maine.gov/</t>
  </si>
  <si>
    <t>Electric Vehicle Supply Equipment (EVSE) Grant â€“ CMP</t>
  </si>
  <si>
    <t xml:space="preserve">CMP offers business and municipal customers a grant of up to \$4,000 per
port for the installation of Level 2 EVSE. For more information, see the
[Central Maine Power Electric Vehicle Charging Make-Ready
Infrastructure](https://www.cmpco.com/wps/portal/cmp/home/search/!ut/p/z1/xVTRbpswFP2VNtIeqc1MKPSNopQsKmlZShL7BbmuC15jmxCTtn8_Qytt05qgPhUhWdY918fX95wLCFgDouhelNQIrejG7jHxC-Smk6kXw3mQeiHMPHSdJ8kySS9dsDoCgFehC8jx_CUggDBlalMBzGRNy6aotOTf4I7ThlVdeKfbhvFYK8OVmesHPsgJSM3EA8D-d_QYhD53wkfEHO-eIueectcZQ0ahH6Cx7_Geoecq9nTT2sMny5Oyocr8Fdm2vHn9EzlxaGsq3QhVGi7rDTX84mIU3RVZK9jTtVBPo4OQqyg7HLxttNTd2xc_JC35qLuC5YXd-tKtq6GGdO8ND3zRf_k3ixmy-d7kbuomyJ2dD_XrLf8IwWA--RfywQ2GaiBHSPr-TyGYDWGwLeS8CLPAS24sIBknAcwW8eXcC5cohmOw2gv-DHKlG2mNsOhYn5k8exPE2bsgtu0XieJz-l7FaZHlk5-26E-bCR8wB_5qa-DeGLi3xWxId3aQiV_bLYnstOlqfzFg_dG4qWUuA_T-O3m-huK2SmJsd1EUFekuOj39DdqGADg!/?1dmy&amp;mapping=%2Fcmp%2Fhome%2Fsearch&amp;urile=wcm%3apath%3a%2FCMPAGR_SmartEnergy%2FSmartEnergy%2FNC_Innovation%2FPlug-InElectricVehicles%2FCMPEVChargingStationPilotProgram)
website.
</t>
  </si>
  <si>
    <t>Alternative Fuel Vehicle (AFV) Emissions Inspection Exemption</t>
  </si>
  <si>
    <t xml:space="preserve">Dedicated AFVs powered by compressed natural gas, propane, electricity,
or any other source as defined by the Michigan Department of
Transportation are exempt from emissions inspection requirements.
(Reference [Michigan Compiled
Laws](http://www.legislature.mi.gov/(S(d1yq0h4534qach5500tlbh55))/mileg.aspx?page=home)
324.6311 and 324.6512)
</t>
  </si>
  <si>
    <t>1995-05-24 00:00:00 UTC</t>
  </si>
  <si>
    <t>http://www.legislature.mi.gov/(S(d1yq0h4534qach5500tlbh55))/mileg.aspx?page=home</t>
  </si>
  <si>
    <t>Alternative Fuel Development Property Tax Exemption</t>
  </si>
  <si>
    <t xml:space="preserve">Industrial property that is used for high-technology activities or the
creation or synthesis of biodiesel fuel may be eligible for a tax
exemption. High-technology activities include those related to advanced
vehicle technologies such as electric, hybrid electric, or alternative
fuel vehicles and their components. To qualify for the tax exemption, an
industrial facility must obtain an exemption certificate for the
property from the Michigan State Tax Commission. (Reference [Michigan
Compiled
Laws](http://www.legislature.mi.gov/(S(kovblajtbo3pwn22ekizx255))/mileg.aspx?page=home)
207.552 and 207.803-207.809)
</t>
  </si>
  <si>
    <t>2002-10-17 00:00:00 UTC</t>
  </si>
  <si>
    <t>2007-09-19 00:00:00 UTC</t>
  </si>
  <si>
    <t>http://www.legislature.mi.gov/(S(kovblajtbo3pwn22ekizx255))/mileg.aspx?page=home</t>
  </si>
  <si>
    <t>Plug-In Electric Vehicle (PEV) Time-Of-Use (TOU) Rate - DTE Energy</t>
  </si>
  <si>
    <t xml:space="preserve">DTE Energy offers three TOU rates to qualified residential customers for
charging PEVs. For rate information, including how to qualify, see the
DTE Energy [PEV
Rates](https://newlook.dteenergy.com/wps/wcm/connect/dte-web/home/service-request/residential/electric/pev/pev-res-rate-plans)
website.
</t>
  </si>
  <si>
    <t>Plug-In Electric Vehicle (PEV) Time-Of-Use (TOU) Rate - Consumers Energy</t>
  </si>
  <si>
    <t xml:space="preserve">Consumers Energy offers a TOU rate to PEV owners. For more information,
see the Consumers Energy [Smart
Hours](https://www.consumersenergy.com/residential/rates/electric-rates-and-programs/rate-plan-options/smart-hours)
website.
</t>
  </si>
  <si>
    <t xml:space="preserve">In addition to standard registration fees, PEVs, including all-electric
vehicles (EVs) and plug-in hybrid electric vehicles (PHEVs) with a
minimum battery capacity of 4 kilowatt-hours, are subject to an annual
fee. The specific fees are as follows:
  Vehicle Type   Gross Vehicle Weight Rating   Fee
  -------------- ----------------------------- -------
  PHEV           8,000 pounds (lbs.) or less   \$30
  PHEV           \&gt; 8,000 lbs.                 \$100
  EV             8,000 lbs. or less            \$100
  EV             \&gt; 8,000 lbs.                 \$200
PHEV fees will increase by \$2.50 per \$0.01 that the state motor fuel
tax exceeds \$0.19 and EV fees will increase by \$5.00 per \$0.01 that
the state motor fuel tax exceeds \$0.19.
(Reference [Michigan Compiled Laws](http://www.legislature.mi.gov)
257.801)
</t>
  </si>
  <si>
    <t>2015-11-10 00:00:00 UTC</t>
  </si>
  <si>
    <t>2015-12-10 17:07:56 UTC</t>
  </si>
  <si>
    <t>http://www.legislature.mi.gov/(S(fmzzsk45gfa5qrp02ghcqlhd))/mileg.aspx?page=home|http://www.legislature.mi.gov/(S(chtz2jui1ekkqu45xjluze55))/mileg.aspx?page=home</t>
  </si>
  <si>
    <t>Electric Vehicle Supply Equipment (EVSE) Rebate â€“ DTE Energy</t>
  </si>
  <si>
    <t xml:space="preserve">DTE Energy offers a \$500 rebate for the installation of a Level 2 EVSE
for qualified residential customers that purchase or lease a plug-in
electric vehicle (PEV) and enroll in the [PEV Charging
Rates](https://afdc.energy.gov/laws/9216). For more information,
including eligibility, see the DTE Energy [Charging
Forward](https://newlook.dteenergy.com/wps/wcm/connect/dte-web/home/service-request/residential/electric/pev/pev-res-charge-frwd)
website.
</t>
  </si>
  <si>
    <t>2019-07-02 22:26:31 UTC</t>
  </si>
  <si>
    <t xml:space="preserve">The Consumers Energy PowerMIDrive program offers rebates to residential
and commercial customers who install Level 2 or direct current (DC) fast
EVSE. Residential customers are eligible for a \$500 rebate to install a
qualified Level 2 EVSE. Commercial customers installing qualified,
publicly accessible EVSE are eligible for rebates up to \$5,000 per
Level 2 EVSE and up to \$70,000 per DC fast EVSE installed. Rebates are
available on a first-come, first-served basis. For more information, see
the
[PowerMIDrive](https://www.consumersenergy.com/residential/programs-and-services/electric-vehicles/powermidrive?utm_campaign=powermidrive&amp;utm_source=powermidrive&amp;utm_medium=vanity-url&amp;utm_content=powermidrive)
website.
</t>
  </si>
  <si>
    <t>2019-09-05 13:49:26 UTC</t>
  </si>
  <si>
    <t xml:space="preserve">The Michigan Department of Environment, Great Lakes, and Energy (EGLE)
offers grants for eligible on- and off-road vehicles and equipment.
Projects must reduce nitrogen oxide emissions, improve air quality, and
increase adoption of zero emission or alternative fuel vehicles and
equipment. Eligible vehicles and equipment include local freight
vehicles (medium- and heavy-duty trucks and port drayage trucks),
shuttle and transit buses, port cargo handling equipment and forklifts,
airport ground support equipment, and more. The program is funded by
Michigan's portion of the [Volkswagen Environmental Mitigation
Trust](https://www.epa.gov/enforcement/volkswagen-clean-air-act-civil-settlement).
For more information, including available requests for proposals, see
the EGLE [Fuel Transformation
Program](https://www.michigan.gov/egle/0,9429,7-135-70153_70155_3585_57765_78496-397560--,00.html)
website.
</t>
  </si>
  <si>
    <t>2020-11-12 15:52:42 UTC</t>
  </si>
  <si>
    <t xml:space="preserve">Charge Up Michigan Placement Project </t>
  </si>
  <si>
    <t xml:space="preserve">The Michigan Department of Environment, Great Lakes, and Energy provides
funding for public or private organization for the installation of
direct current (DC) fast chargers, site preparation, and networking fees
and signage. Applicant must be enrolled in a utility electric vehicle
(EV) program. Grants are equal to the lesser of 33.3% of the total cost
of the project or a direct match of the electric utility funding, up to
\$70,000. For more information, including eligibility requirements and
application, see the [EV Charger Funding
Opportunities](https://www.michigan.gov/climateandenergy/0,4580,7-364--487842--,00.html)
website.
</t>
  </si>
  <si>
    <t>2020-11-12 16:07:24 UTC</t>
  </si>
  <si>
    <t xml:space="preserve">Indiana Michigan Power offers a TOU rate to residential customers who
own a qualified PEV.
For more information, see the Indiana Michigan Power [Rates, Programs &amp;
Incentives](https://www.indianamichiganpower.com/info/ElectricCars/MichiganIncentives.aspx)
website.
</t>
  </si>
  <si>
    <t>2020-11-12 16:15:44 UTC</t>
  </si>
  <si>
    <t>Electric Vehicle Supply Equipment (EVSE) Rebate â€“ Holland Board of Public Works (HBPW)</t>
  </si>
  <si>
    <t xml:space="preserve">HBPW offers residential customers a \$300 rebate for the purchase of a
Level 2 EVSE. The EVSE must be ENEGY STAR certified, wi-fi compatible,
and send monthly usage data to HBPW. Residential customers must also
enroll in a time-of-use rate. For more information, including
application, see the HBPW [Residential
Rebates](https://www.hollandbpw.com/en/customer-service/residential/residential-rebates#ev)
website.
</t>
  </si>
  <si>
    <t>2020-11-12 16:25:43 UTC</t>
  </si>
  <si>
    <t>Commercial Electric Vehicle Supply Equipment (EVSE) Rebates â€“ Consumers Energy</t>
  </si>
  <si>
    <t xml:space="preserve">The Consumers Energy PowerMIFleet pilot program offers rebates to
commercial and government customers for the purchase and installation of
EVSE. To be eligible, applicants must provide proof of purchase or lease
of at least one plug-in electric fleet vehicle, dedicate one parking
space per EVSE port, and provide EVSE charging data to Consumers Energy
for the duration of the pilot program. Rebates are available in the
following amounts:
  EVSE Technology            Fleet-Use Only                                              Publicly Accessible
  -------------------------- ----------------------------------------------------------- ------------------------------------------------------------
  Level 2                    Up to \$5,000 per dual port EVSE; up to \$50,000 per site   Up to \$50,000 per dual port EVSE; up to \$50,000 per site
  Direct Current (DC) Fast   Up to \$35,000 per EVSE                                     Up to \$70,000 per EVSE
Rebate amounts may not exceed total project cost and are awarded on a
first-come, first-served basis. For more information, see the Consumers
Energy
[PowerMIFleet](https://www.consumersenergy.com/business/products-and-services/powermifleet#charging-station-rebates)
website.
</t>
  </si>
  <si>
    <t>2021-07-13 20:17:32 UTC</t>
  </si>
  <si>
    <t>Electric Vehicle Supply Equipment (EVSE) Rebate â€“ Lansing Board of Water &amp; Light (BWL)</t>
  </si>
  <si>
    <t xml:space="preserve">BWL offers a \$500 rebate for the installation of a Level 2 EVSE to
residential customers who purchase or lease a plug-in electric vehicle
(PEV). For more information, including eligibility requirements, see the
BWL [PEVs](https://www.lbwl.com/pev) website.
</t>
  </si>
  <si>
    <t>2021-09-22 19:55:29 UTC</t>
  </si>
  <si>
    <t>Plug-In Electric Vehicle (PEV) Time-of-Use (TOU) Rate â€“ Lansing Board of Water &amp; Light (BWL)</t>
  </si>
  <si>
    <t xml:space="preserve">BWL offers a TOU rate to residential customers who own or lease a PEV.
Customers must be able to separately meter PEV charging. For more
information, including eligibility requirements, see the BWL
[PEVs](https://www.lbwl.com/pev) website.
</t>
  </si>
  <si>
    <t>2021-09-22 19:57:16 UTC</t>
  </si>
  <si>
    <t>Plug-In Electric Vehicle (PEV) and Natural Gas Vehicle (NGV) Initiatives</t>
  </si>
  <si>
    <t xml:space="preserve">All solicitation documents that include the purchase of passenger
automobiles issued under the jurisdiction of the Minnesota Department of
Administration must assert the intention of the state to begin
purchasing all-electric vehicles (EVs), plug-in hybrid electric vehicles
(PHEVs), neighborhood electric vehicles, and NGVs. For this requirement
to apply, vehicles must meet the state\'s performance specifications and
have a total life-cycle cost of ownership less than or comparable to
that of gasoline-powered vehicles. An EV is defined as a motor vehicle
that can be powered by an electric motor drawing current from
rechargeable storage batteries, fuel cells, or other portable sources of
electrical current, and meets or exceeds applicable requirements in
Title 49 of the [Code of Federal
Regulations](https://www.govinfo.gov/app/collection/cfr), section 571,
and future regulations. A PHEV is defined as a PEV that contains an
internal combustion engine and uses a battery-powered electric motor to
deliver power to the drive wheels. When connected to the electrical grid
via an electrical outlet, the vehicle must be able to recharge its
battery. The vehicle must have the ability to travel at least 20 miles
powered substantially by electricity. (Reference [Minnesota
Statutes](https://www.revisor.mn.gov/pubs/) 16C.138 and 169.011)
</t>
  </si>
  <si>
    <t>2006-05-31 00:00:00 UTC</t>
  </si>
  <si>
    <t>ELEC|NG|NEVS|PHEV</t>
  </si>
  <si>
    <t>http://www.leg.state.mn.us/</t>
  </si>
  <si>
    <t>Electric Vehicle Supply Equipment (EVSE) Requirements</t>
  </si>
  <si>
    <t xml:space="preserve">EVSE installed in Minnesota must: 1) be able to be used by any make,
model, or type of plug-in electric vehicle (PEV); 2) comply with state
safety standards and standards set by the Society of Automotive
Engineers; and 3) be capable of bi-directional charging once electrical
utilities achieve a cost-effective ability to draw electricity from PEVs
connected to the utility grid. These requirements may not apply if the
installations require significant upgrades. (Reference [Minnesota
Statutes](https://www.revisor.mn.gov/pubs/) 325F.185 and 326B.35)
</t>
  </si>
  <si>
    <t>2009-05-21 00:00:00 UTC</t>
  </si>
  <si>
    <t>https://www.revisor.mn.gov/pubs/</t>
  </si>
  <si>
    <t>State Agency Sustainability Plan and Requirements</t>
  </si>
  <si>
    <t xml:space="preserve">Each state department or agency must prepare an annual sustainability
plan that includes ways to modify vehicle use practices and report
annually on progress towards implementing their plan. Each state agency
plan must be based on following targets and mandates:
-   When reasonably possible, state agencies must purchase on-road
    vehicles that use alternative fuels, including biodiesel blends of
    20% (B20) or greater, compressed or liquefied natural gas, ethanol
    blends of 70% (E70) or greater, hydrogen, propane, or electricity,
    or (with the exception of buses, snowplows, and construction
    vehicles) have a fuel economy rating that exceeds 30 miles per
    gallon (mpg) in the city and 35 mpg on the highway;
-   When reasonably possible, state employees must fuel vehicles capable
    of operating on an alternative fuel with that fuel;
-   State agencies must increase the use of renewable fuels derived from
    agricultural products or waste products; and
-   State agencies must increase the use of technology for delivering
    information and services in order to reduce reliance on the state\'s
    fleet.
(Reference [Minnesota Statutes](https://www.revisor.mn.gov/pubs/)
16C.135 and 16C.137)
</t>
  </si>
  <si>
    <t>2004-08-05 00:00:00 UTC</t>
  </si>
  <si>
    <t>2014-05-16 00:00:00 UTC</t>
  </si>
  <si>
    <t>2014-08-27 14:06:40 UTC</t>
  </si>
  <si>
    <t>http://www.leg.state.mn.us/lrl/execorders/execorders.aspx|https://www.revisor.mn.gov/pubs/</t>
  </si>
  <si>
    <t xml:space="preserve">Dakota Electric Association (DEA) offers a TOU rate to members with
plug-in electric vehicles (PEVs) enrolled in the ChargeWise program. To
be eligible for the TOU rate, a ChargeWise circuit is required.
Dakota Electric also offers a rebate of up to \$500 for the installation
of Level 1 or Level 2 EVSE.
For more information, visit the Dakota Electric
[ChargeWise](https://www.dakotaelectric.com/member-services/programs-rebates/for-your-home/electric-vehicle-charging/)
website.
</t>
  </si>
  <si>
    <t xml:space="preserve">Public Utility Definition </t>
  </si>
  <si>
    <t xml:space="preserve">An individual, corporation, or other legal entity that resells
compressed natural gas as a vehicular fuel or electricity to recharge a
battery that powers an electric vehicle is not defined as a public
utility. (Reference [Minnesota
Statutes](https://www.revisor.mn.gov/pubs/) 216B.02)
</t>
  </si>
  <si>
    <t>Plug-In Electric Vehicle (PEV) Charging Tariff</t>
  </si>
  <si>
    <t xml:space="preserve">Each public utility selling electricity for retail must file a tariff
with the Minnesota Public Utilities Commission (PUC) to allow a customer
to purchase electricity solely for the purpose of charging a PEV,
neighborhood electric vehicle, or medium-speed electric vehicle. The
tariff must:
-   Contain either a time-of-day or off-peak electricity rate;
-   Allow the customer to purchase electricity from the utility\'s
    current mix of energy supply sources or from entirely renewable
    energy sources; and
-   Be available to the residential customer class.
The public utility will make the tariff available to customers within 60
days of PUC approval. At any time, the utility may make revisions to the
tariff based on changing costs or conditions. Each public utility
providing a PEV charging tariff must report quarterly to the PUC on the
number of customers who have participated in the tariff, the total
amount of electricity sold under the tariff, and any other data the PUC
requires.
(Reference [Minnesota Statutes](https://www.revisor.mn.gov/pubs/)
216B.1614)
</t>
  </si>
  <si>
    <t>2014-07-07 15:48:34 UTC</t>
  </si>
  <si>
    <t>State Agency Vehicle Procurement and Management Requirement</t>
  </si>
  <si>
    <t xml:space="preserve">When purchasing a motor vehicle, a state agency must select one that is
capable of being powered by cleaner fuels, including electricity and
natural gas, if the total life cycle cost of ownership is less than or
comparable to that of a gasoline-powered vehicle.
A committee of representatives from the Minnesota Departments of
Administration, Agriculture, Commerce, Natural Resources, and
Transportation, as well as the Pollution Control Agency, will implement
a state fleet reporting and information management system. The committee
will submit findings to the governor and appropriate legislative
committees on a bi-yearly basis with recommendations for goals,
directives, or legislative initiatives to meet these objectives.
(Reference [Minnesota Statutes](https://www.revisor.mn.gov/pubs/)
16C.137 and 16C.138)
</t>
  </si>
  <si>
    <t>2014-08-27 14:12:35 UTC</t>
  </si>
  <si>
    <t>Plug-In Electric Vehicle (PEV) Time-Of-Use (TOU) Rate - Connexus Energy</t>
  </si>
  <si>
    <t xml:space="preserve">Connexus Energy offers residential customers with PEVs a TOU rate. A
separate meter is required. For more information, see the Connexus
Energy [Electric
Vehicle](https://www.connexusenergy.com/save-money-and-energy/programs-rebates/electric-vehicles)
website.
</t>
  </si>
  <si>
    <t>2016-08-04 17:27:17 UTC</t>
  </si>
  <si>
    <t>Residential Electric Vehicle Supply Equipment (EVSE) Rebates - Connexus Energy</t>
  </si>
  <si>
    <t xml:space="preserve">Connexus Energy offers a \$500 rebate to residential customers toward
the installation of a qualified Level 2 EVSE. Eligible applicants must
enroll in a time-of-use rate.
Connexus Energy also offers a \$800 discount on EVSE purchased from the
EnergyWise Minnesota store.
For more information, see the Conexus Energy [Electric
Vehicle](https://www.connexusenergy.com/save-money-and-energy/programs-rebates/electric-vehicles)
website.
</t>
  </si>
  <si>
    <t>2016-07-01 00:00:00 UTC</t>
  </si>
  <si>
    <t>2016-08-04 17:30:22 UTC</t>
  </si>
  <si>
    <t xml:space="preserve">EVs are subject to an additional registration fee of \$75. (Reference
[Minnesota Statutes](https://www.revisor.mn.gov/pubs/) 168.013).
</t>
  </si>
  <si>
    <t>2017-05-30 00:00:00 UTC</t>
  </si>
  <si>
    <t>2017-07-20 18:07:58 UTC</t>
  </si>
  <si>
    <t>https://www.leg.state.mn.us/|https://www.revisor.mn.gov/pubs/</t>
  </si>
  <si>
    <t>Plug-In Electric Vehicle (PEV) Time-Of-Use (TOU) Rates - Xcel Energy</t>
  </si>
  <si>
    <t xml:space="preserve">Xcel Energy offers two TOU rate options for residential customers that
own a PEV. The EV Accelerate at Home rate requires customers to choose
an eligible, separately metered Level 2 charger that Xcel Energy
installs and maintains. The Separate Meter rate only requires customers
to install a separate meter to measure electricity used for PEV
charging. For rate information, including eligibility requirements, see
Xcel Energy\'s [EV Rate
Options](https://ev.xcelenergy.com/ev-charging-programs) website.
</t>
  </si>
  <si>
    <t>2018-02-16 14:42:07 UTC</t>
  </si>
  <si>
    <t>Plug-In Electric Vehicle (PEV) Wind Energy Promotion - Great River Energy</t>
  </si>
  <si>
    <t xml:space="preserve">Great River Energy\'s Revolt initiative offers the ability to power a
PEV with 100% wind energy for the lifetime of the vehicle. The program
requires no additional cost, however standard or off-peak rates still
apply for the electricity used. For more information, see the Great
River Energy [Revolt](https://www.energywisemn.com/revolt) website.
</t>
  </si>
  <si>
    <t>2018-04-13 19:30:16 UTC</t>
  </si>
  <si>
    <t>Residential Plug-In Electric Vehicle (PEV) Charging Pilot Program - Xcel Energy</t>
  </si>
  <si>
    <t xml:space="preserve">Xcel Energy offers a pilot program for residential customers who own or
lease a PEV. The program provides discounted Level 2 electric vehicle
supply equipment, installation, and charging costs. For more
information, including enrollment, see the Xcel Energy [EV Service
Pilot](https://www.xcelenergy.com/energy_portfolio/innovation/electric_vehicles/ev_service_pilot)
website.
</t>
  </si>
  <si>
    <t>2018-10-02 20:38:18 UTC</t>
  </si>
  <si>
    <t>Electric Vehicle Supply Equipment (EVSE) Rebate and Time-Of-Use (TOU) Rate - LREC</t>
  </si>
  <si>
    <t xml:space="preserve">Lake Region Electric Cooperative (LREC) offers a TOU rate to members
with PEVs enrolled in the ChargeWise program. To be eligible for the TOU
rate, vehicles must use a separate sub-metered circuit.
LREC also offers a rebate of up to \$500 for the installation of Level 1
or Level 2 EVSE.
For more information, see the LREC
[ChargeWise](https://www.lrec.coop/products-service/chargewise) website.
</t>
  </si>
  <si>
    <t>2019-02-08 20:50:19 UTC</t>
  </si>
  <si>
    <t>Electric Vehicle Supply Equipment (EVSE) Rebate and Time-Of-Use Rate - Otter Tail Power</t>
  </si>
  <si>
    <t xml:space="preserve">Otter Tail Power Company offers a TOU rate to residential customers with
plug-in electric vehicles (PEV). The TOU rate only applies to
electricity used to charge the PEV.
Otter Tail Power Company also offers a \$400 rebate for the installation
of a Level 2 EVSE.
For more information, see the Otter Tail Power Company [Electric
Vehicles](https://www.otpco.com/ways-to-save/electric-vehicles/)
website.
</t>
  </si>
  <si>
    <t>2019-08-06 17:06:12 UTC</t>
  </si>
  <si>
    <t xml:space="preserve">Plug-In Electric Vehicle (PEV) Toll Credit Pilot Program  </t>
  </si>
  <si>
    <t xml:space="preserve">The Minnesota Department of Transportation is piloting a three-year
program to give a one-time MnPass account credit to eligible PEV drivers
for use in MnPass toll lanes. Drivers who purchase or lease a new or
used plug-in hybrid electric vehicle receive a \$125 credit or a \$250
credit for an all-electric vehicle. Eligible vehicles must be purchased
or leased between November 1, 2019 and October 31, 2022. For more
information, visit the
[MnPass](https://www.dot.state.mn.us/mnpass/mnpassnews.html) website.
</t>
  </si>
  <si>
    <t>2019-12-03 16:34:46 UTC</t>
  </si>
  <si>
    <t xml:space="preserve">The Minnesota Pollution Control Agency (MPCA) offers grants for the
replacement of approximately six model year 1998-2009 diesel-powered
school buses and required charging infrastructure. A total of \$275,000,
or 75% of the total project cost, is available for the purchase of an
electric school bus with charging infrastructure. Eligible applicants
include for-profit, non-profit, and public entities that own or operate
school buses in Minnesota. This pilot program is funded by Minnesota\'s
portion of the [Volkswagen Environmental Mitigation
Trust](https://www.epa.gov/enforcement/volkswagen-clean-air-act-civil-settlement).
For more information, including funding availability, see the MPCA
[Electric school bus pilot
project](https://www.pca.state.mn.us/air/electric-school-bus-pilot)
website.
</t>
  </si>
  <si>
    <t>2020-08-13 01:32:01 UTC</t>
  </si>
  <si>
    <t>Off-Road Diesel Replacement Grants</t>
  </si>
  <si>
    <t xml:space="preserve">The Minnesota Pollution Control Agency (MPCA) provides funding to
public, private, and nonprofit fleet owners for the replacement of
eligible off-road diesel equipment. Eligible equipment includes trailer
refrigeration units, terminal tractors/drayage trucks, and more. For
more information, including funding availability, see the MPCA [Diesel
Emission Reduction
Act](https://www.pca.state.mn.us/air/minnesota-clean-diesel-off-road-dera-grant)
website.
</t>
  </si>
  <si>
    <t>2020-08-13 01:36:51 UTC</t>
  </si>
  <si>
    <t>ELEC|HEV|IR|NG|PHEV|LPG</t>
  </si>
  <si>
    <t xml:space="preserve">Connexus Energy offers commercial customers a rebate of up to \$2,000
for the purchase and installation of Level 2 EVSE. Eligible applicants
include public entities, workplaces, multifamily units, and fleets. For
more information, see the Conexus Energy [Electric
Vehicle](https://www.connexusenergy.com/save-money-and-energy/programs-rebates/electric-vehicles)
website.
</t>
  </si>
  <si>
    <t>2020-08-13 02:26:57 UTC</t>
  </si>
  <si>
    <t>Electric Vehicle Supply Equipment (EVSE) Rebate - Runestone Electric Association</t>
  </si>
  <si>
    <t xml:space="preserve">Runestone Electric Association offers rebates to residential customers
of up to \$500 for the installation of Level 2 EVSE. To receive the full
rebate, eligible applicants must enroll EVSE on a storage electricity
rate of \$0.469 per kilowatt hour. EVSE not installed on storage rates
will receive \$250. Application must be submitted within 60 days of
purchase. For more information, see the [Electric
Vehicle](https://www.runestoneelectric.com/energy-wise-programs/electric-vehicles/)
website.
</t>
  </si>
  <si>
    <t>2020-08-13 02:30:39 UTC</t>
  </si>
  <si>
    <t>Plug-In Electric Vehicle (PEV) Time-Of-Use (TOU) Rate â€“ Runestone Electric Association</t>
  </si>
  <si>
    <t xml:space="preserve">Runestone Electric Association offers a TOU rate to residential
customers that own a PEV. Customers must separately meter electricity
used for PEV charging. For more information, including eligibility
requirements, see the Runestone Electric Association [Electric
Vehicle](https://www.runestoneelectric.com/energy-wise-programs/electric-vehicles/)
website.
</t>
  </si>
  <si>
    <t>2021-08-11 04:00:10 UTC</t>
  </si>
  <si>
    <t xml:space="preserve">Minnesota has adopted the California motor vehicle emissions standards
and compliance requirements specified in Title 13 of the [California
Code of Regulations](http://www.oal.ca.gov/). Beginning January 1, 2024,
these regulations apply to all passenger cars, light-duty trucks, and
medium-duty vehicles. Manufacturers must meet the [greenhouse gas
emissions standard](https://www.afdc.energy.gov/laws/6493) and the [ZEV
production and sales
requirements](https://www.afdc.energy.gov/laws/4249). For more
information, see the [Clean Cars
Minnesota](https://www.pca.state.mn.us/air/clean-cars-minnesota)
website. (Reference [Revisor](https://www.revisor.mn.gov/) ID R-4626 and
[Minnesota Administrative Rules](https://www.revisor.mn.gov/rules/)
Chapter 7023)
</t>
  </si>
  <si>
    <t>2021-08-11 04:04:32 UTC</t>
  </si>
  <si>
    <t>https://www.revisor.mn.gov/rules/|https://www.revisor.mn.gov/rules/</t>
  </si>
  <si>
    <t>Alternative Fuel Promotion</t>
  </si>
  <si>
    <t xml:space="preserve">The Missouri Alternative Fuels Commission (Commission) promotes the
continued production and use of alternative transportation fuels in
Missouri. The Commission submits a report annually to the governor and
general assembly that includes:
-   Recommendations on changes to state law to facilitate the sale and
    distribution of alternative fuels and alternative fuel vehicles
    (AFV);
-   Promotes the development, sale, distribution, and consumption of
    alternative fuels;
-   Promotes the development and use of AFVs and technology that will
    enhance the use of alternative and renewable fuels;
-   Educates consumers about alternative fuels; and,
-   Develops a long-range plan for the state to reduce consumption of
    petroleum fuels.
For more information, see the [Missouri Alternative Fuels
Commission](http://boards.mo.gov/userpages/Board.aspx?211) website.
(Reference [Missouri Revised
Statutes](https://revisor.mo.gov/main/Home.aspx) 414.420)
</t>
  </si>
  <si>
    <t>http://www.moga.mo.gov/</t>
  </si>
  <si>
    <t>Alternative Fuel Vehicle (AFV) Acquisition and Alternative Fuel Use Requirements</t>
  </si>
  <si>
    <t xml:space="preserve">A state agency that operates a vehicle fleet consisting of 15 vehicles
or more must ensure that at least 50% of new vehicles purchased over a
defined biennial period are capable of operating using an alternative
fuel. Excess acquisitions of AFVs may be credited towards future
biennial goals. If a state agency fails to meet a biennial acquisition
goal, purchases of any non-AFVs are not permitted until the goals are
met or an exemption or goal reduction has been granted. In addition, 30%
of the fuel purchased annually for use in operating state fleet vehicles
must be alternative fuels. (Reference [Missouri Revised
Statutes](https://revisor.mo.gov/main/Home.aspx) 414.400 and 414.410)
</t>
  </si>
  <si>
    <t xml:space="preserve">Vehicles powered exclusively by electricity, including low-speed
vehicles, hydrogen, or fuels other than gasoline that are exempt from
motor vehicle emissions inspection under federal regulation, are exempt
from state emissions inspection requirements. (Reference [Missouri
Revised Statutes](https://revisor.mo.gov/main/Home.aspx) 643.315)
</t>
  </si>
  <si>
    <t>2011-05-05 00:00:00 UTC</t>
  </si>
  <si>
    <t>Alternative Fuel Vehicle (AFV) Decal</t>
  </si>
  <si>
    <t xml:space="preserve">The state motor fuel tax does not apply to passenger vehicles, certain
buses, or commercial vehicles that are powered by an alternative fuel,
if the vehicles obtain an AFV decal. Owners or operators of AFVs that
also own or operate a personal fueling station must pay an annual
alternative fuel decal fee, as listed below. Alternative fuel motor
vehicles licensed as historic vehicles are exempt from the alternative
fuel decal requirement.
::: {align="left"}
Gross Vehicle Weight (GVW)
:::
Type of Vehicle
Decal Fee
18,000 pounds (lbs.) or less
Passenger, School Bus, or Commercial
\$75
18,001 lbs.-36,000 lbs.
Farm or Farming Transportation with an \'F\' License Plate
\$100
18,001 lbs.-36,000 lbs.
Passenger-Carrying and Other Motor Vehicles
\$150
36,000 lbs. or more
Farm or Farming Transportation with an \'F\' License Plate
\$250
36,000 lbs. or more
All Other Motor Vehicles
\$1,000
The decal fee for plug-in hybrid electric vehicles model year 2018 and
later is one-half of the annual decal fees listed above for their
corresponding vehicle type and GVW.
Owners and operators of passenger motor vehicles, buses, or commercial
motor vehicles that are powered by compressed natural gas (CNG),
liquefied natural gas (LNG), or liquefied petroleum gas (propane), may
continue to apply for and use the alternative fuel decal in lieu of
paying the CNG, LNG, and/or propane tax, as long as the they have
installed a fueling station used solely to fuel his or her vehicle(s).
If an owner or operator of a motor vehicle powered by propane that bears
an alternative fuel decal refuels at an unattended propane fueling
station, such owner or operator shall not be eligible for a refund of
the motor fuel tax paid at the time of refueling. For more information,
see the Missouri Department of Revenue [Special Fuel
Decals](http://dor.mo.gov/motorv/decals.php) website.
(Reference [Missouri Revised
Statutes](https://revisor.mo.gov/main/Home.aspx) 142.803 and 142.869)
</t>
  </si>
  <si>
    <t>1998-07-10 00:00:00 UTC</t>
  </si>
  <si>
    <t>2017-06-28 00:00:00 UTC</t>
  </si>
  <si>
    <t>2017-07-11 12:58:29 UTC</t>
  </si>
  <si>
    <t>PURCH|FLEET|GOV|IND</t>
  </si>
  <si>
    <t>http://www.moga.mo.gov/|http://www.moga.mo.gov/|http://www.senate.mo.gov/|http://www.moga.mo.gov/</t>
  </si>
  <si>
    <t>The Missouri Department of Natural Resources accepted applications through Oct. 12, 2021. All school bus fleet owners could apply for the replacement of up to three buses on an application, plus as many as two more buses if applying for new alternative fuel or all-electric buses. (https://dnr.mo.gov/air/what-were-doing/volkswagen-trust-funds/school-buses)</t>
  </si>
  <si>
    <t>2018-12-05 18:19:26 UTC</t>
  </si>
  <si>
    <t>AFTMKTCONV|BIOD|ETH|ELEC|NG|LPG</t>
  </si>
  <si>
    <t xml:space="preserve">Ameren Missouri's Charge Ahead program offers competitive incentives to
non-residential customers for the installation of Level 2 EVSE or direct
current (DC) fast EVSE at qualifying workplaces, multi-unit dwellings
(MUDs), and public areas. Sites must be located in Ameren Missouri's
service territory and require no electrical upgrades. Incentives are
available in the following amounts, or up to 50% of total project costs,
whichever is less:
&lt;div&gt;
  EVSE Site   Maximum Number of Level 2 Ports   Maximum Number of DC Fast Chargers   Maximum Incentive Amount
  ----------- --------------------------------- ------------------------------------ --------------------------
  Workplace   10                                2                                    \$90,000
  MUD         10                                0                                    \$50,000
  Public      6                                 2                                    \$70,000
&lt;/div&gt;
Applicants may receive up to \$500,000. Incentives are available on a
first-come, first-served basis. Applications for incentives will be
accepted until September 30, 2022, or until funding is exhausted,
whichever is earlier.
Additional terms and conditions apply for each incentive program. For
more information, including funding availability, see the Ameren
Missouri [Electric Vehicles
Website](https://www.ameren.com/missouri/company/environment-and-sustainability/electric-vehicles).
</t>
  </si>
  <si>
    <t>2019-10-27 00:00:00 UTC</t>
  </si>
  <si>
    <t>2019-12-20 18:37:24 UTC</t>
  </si>
  <si>
    <t xml:space="preserve">An entity that sells, leases, owns, controls, operates, or manages an
electric vehicle charging station, other than those that engage in the
production or sale of wholesale electricity, is not considered an
electric corporation. (Reference Missouri Revised Statutes [Missouri
Revised Statutes](https://revisor.mo.gov/main/Home.aspx) 386.020)
</t>
  </si>
  <si>
    <t>2019-08-28 00:00:00 UTC</t>
  </si>
  <si>
    <t>2020-09-10 19:58:44 UTC</t>
  </si>
  <si>
    <t>Fuel-Efficient and Alternative Fuel Vehicle Use</t>
  </si>
  <si>
    <t xml:space="preserve">The State Bureau of Fleet Management (Bureau), operated through the
Mississippi Department of Finance and Administration, coordinates and
promotes fuel efficiency when state agencies purchase, lease, rent,
acquire, use, maintain, and dispose of vehicles. The Bureau encourages
state agencies to use fuel-efficient or hybrid electric vehicles as
appropriate and, when feasible, use alternative fuels, including
ethanol, biodiesel, natural gas, or electricity, to operate the
vehicles. At least 75% of all vehicles titled under the Bureau must have
a U.S. Environmental Protection Agency estimated fuel economy rating of
at least 40 miles per gallon for highway driving. (Reference
[Mississippi Code](http://www.lexisnexis.com/hottopics/mscode/) 25-1-77)
</t>
  </si>
  <si>
    <t>2009-03-30 00:00:00 UTC</t>
  </si>
  <si>
    <t>http://www.lexisnexis.com/hottopics/mscode/</t>
  </si>
  <si>
    <t xml:space="preserve">In addition to standard registration fees, all-electric vehicle owners
must pay an annual fee of \$150. Plug-in hybrid electric vehicle and HEV
owners must pay an annual fee of \$75. Beginning July 1, 2021, the
Mississippi Department of Revenue will increase the fee annually to
account for inflation, equal to the increase in the Consumer Price Index
for urban consumers for the prior year. (Reference [Mississippi
Code](http://www.lexisnexis.com/hottopics/mscode/) 27-19-23)
</t>
  </si>
  <si>
    <t>2018-10-01 00:00:00 UTC</t>
  </si>
  <si>
    <t>2019-01-07 15:23:59 UTC</t>
  </si>
  <si>
    <t>http://billstatus.ls.state.ms.us/20181E/pdf/mainmenu.htm|http://www.lexisnexis.com/hottopics/mscode/</t>
  </si>
  <si>
    <t>Energy Performance Contract Authorization</t>
  </si>
  <si>
    <t xml:space="preserve">Public entities in Mississippi are authorized to enter into energy
services and performance contracts to pay for energy efficiency
improvements with energy savings, including savings from the use of
alternative fuel vehicles and related infrastructure. (Reference
[Mississippi Code](http://www.lexisnexis.com/hottopics/mscode/) 31-7-14)
</t>
  </si>
  <si>
    <t>2019-03-22 00:00:00 UTC</t>
  </si>
  <si>
    <t>2019-05-07 18:41:26 UTC</t>
  </si>
  <si>
    <t>2021-06-01 00:00:00 UTC</t>
  </si>
  <si>
    <t xml:space="preserve">Qualified Entergy customers are eligible to receive incentives in
varying amounts for the purchase of select on- and off-road electric
vehicles and Level 2 EVSE. For more information, including eligible
technologies, see the Entergy [eTech](https://entergyetech.com/)
website.
</t>
  </si>
  <si>
    <t>2019-08-05 15:43:07 UTC</t>
  </si>
  <si>
    <t xml:space="preserve">Businesses and individuals are eligible for an income tax credit of up
to 50% of the equipment and labor costs for converting vehicles to
operate using alternative fuels. Qualified alternative fuels include
natural gas, propane, hydrogen, electricity, and fuels containing at
least 85% ethanol, methanol, ether, or another alcohol. The maximum
credit is \$500 for the conversion of vehicles with a gross vehicle
weight rating (GVWR) of 10,000 pounds (lbs.) or less and \$1,000 for
vehicles with a GVWR of more than 10,000 lbs. The credit is only
available for the year the business or individual converts the vehicle.
An alternative fuel seller may not receive a credit for converting its
own vehicles to operate on the alternative fuel it sells. (Reference
[Montana Code Annotated](https://leg.mt.gov/bills/mca/index.html)
15-30-2320)
</t>
  </si>
  <si>
    <t>https://leg.mt.gov/bills/mca/index.html</t>
  </si>
  <si>
    <t xml:space="preserve">Montana joined Arizona, Colorado, Idaho, Nevada, New Mexico, Utah, and
Wyoming (Signatory States) in signing the REV West [memorandum of
understanding](https://www.naseo.org/Data/Sites/1/revwest_mou.pdf) (MOU)
to create an Intermountain West Electric Vehicle (EV) Corridor that will
make it possible to seamlessly drive an EV across the Signatory States\'
major transportation corridors.
In 2019, the Signatory States signed a revised [REV West
MOU](https://www.naseo.org/issues/transportation/rev-west) to update
their EV corridor goals based on progress to date. Signatory States are
committed to:
-   Educate consumers and fleet owners to raise EV awareness, reduce
    range anxiety, and increase EV adoption;
-   Coordinate on EV charging station locations to achieve a consistent
    user experience across Signatory States;
-   Use and promote the REV West [Voluntary Minimum
    Standards](https://www.naseo.org/Data/Sites/1/revwest_volminimumstandards.pdf)
    for EV charging stations and explore opportunities for implementing
    the standards in Signatory States;
-   Identify and develop opportunities to incorporate EV charging
    stations into planning and development processes such as building
    codes, metering policies, and renewable energy generation projects;
-   Encourage EV manufacturers to stock and market a wide variety of EVs
    within the Signatory States;
-   Identify, respond to, and collaborate on funding opportunities to
    support the development of the plan; and
-   Support the build-out of direct current (DC) fast charging stations
    along EV corridors through investments, partnerships, and other
    mechanisms.
The Signatory States maintain a coordination group composed of senior
leadership from each state who meet on a quarterly basis and report on
the above actions. For more information, see the [REV
West](https://www.naseo.org/issues/transportation/rev-west) website.
</t>
  </si>
  <si>
    <t>2020-02-03 20:04:53 UTC</t>
  </si>
  <si>
    <t>Transit Bus Replacement Grants</t>
  </si>
  <si>
    <t xml:space="preserve">The Montana Department of Environmental Quality (DEQ) offers grants for
the replacement of qualified medium- and heavy-duty diesel transit buses
with new all-electric, diesel hybrid, compressed natural gas, or propane
transit buses. The program is funded by Montana's portion of the
[Volkswagen Environmental Mitigation
Trust](https://www.epa.gov/enforcement/volkswagen-clean-air-act-civil-settlement).
For more information, including program guidance and the application,
see the DEQ [Volkswagen
Settlement](http://deq.mt.gov/Energy/transportation/VW-Settlement-Page)
website.
</t>
  </si>
  <si>
    <t>2019-02-11 19:40:19 UTC</t>
  </si>
  <si>
    <t xml:space="preserve">Energy Performance Contract Authorization  </t>
  </si>
  <si>
    <t xml:space="preserve">Government entities in Montana are authorized to enter into energy
performance contracts to pay for energy efficiency improvements with
energy savings, including savings from the use of energy-efficient
vehicles. (Reference [Montana Code
Annotated](https://leg.mt.gov/bills/mca/index.html) 90-4-1101)
</t>
  </si>
  <si>
    <t>2015-04-28 00:00:00 UTC</t>
  </si>
  <si>
    <t>2019-04-02 15:22:24 UTC</t>
  </si>
  <si>
    <t>Public Utility Electric Vehicle Supply Equipment (EVSE) Authorization</t>
  </si>
  <si>
    <t xml:space="preserve">A public utility may provide electric service to an EVSE under a rate
approved by the commission, which must be designed to fully recover the
cost of providing the service from the EVSE customer. (Reference
[Montana Code Annotated](https://leg.mt.gov/) 69-8-803)
</t>
  </si>
  <si>
    <t>2019-06-07 15:17:33 UTC</t>
  </si>
  <si>
    <t>https://leg.mt.gov/</t>
  </si>
  <si>
    <t>Carbon Penalty Prohibition</t>
  </si>
  <si>
    <t xml:space="preserve">Local governments are prohibited from imposing penalties, fees, or taxes
on carbon or carbon use, including but not limited to the carbon content
of fuels or electricity in the transportation sector. (Reference [Senate
Bill](https://leg.mt.gov/) 257, 2021)
</t>
  </si>
  <si>
    <t>2021-06-11 22:25:21 UTC</t>
  </si>
  <si>
    <t xml:space="preserve">An entity that operates electric vehicle supply equipment is not defined
as a public utility. Reference [Montana Code
Annotated](https://leg.mt.gov/bills/mca/index.html) 69-8-803)
</t>
  </si>
  <si>
    <t>2021-06-11 22:29:15 UTC</t>
  </si>
  <si>
    <t>Alternative Fuel and Idle Reduction Grants</t>
  </si>
  <si>
    <t xml:space="preserve">The North Carolina Department of Environment Quality (DEQ) provides
grants to repower, replace, and convert eligible on and off road
vehicles and equipment to alternative fuels and fuel efficient
technology. Equipment must be U.S. Environmental Protection Agency or
California Air Resources Board verified. For more information, including
a list of eligible technologies, see the DEQ [Diesel Emission Reductions
Grants](https://deq.nc.gov/about/divisions/air-quality/motor-vehicles-air-quality/mobile-source-emissions-reduction-grants)
website.
</t>
  </si>
  <si>
    <t>2021-10-10 22:55:39 UTC</t>
  </si>
  <si>
    <t>2021-09-29 00:00:00 UTC</t>
  </si>
  <si>
    <t>AFTMKTCONV|BIOD|ETH|ELEC|HY|IR|NG|PHEV|LPG</t>
  </si>
  <si>
    <t>Alternative Fuel Vehicle (AFV) Acquisition Goal</t>
  </si>
  <si>
    <t xml:space="preserve">North Carolina established a goal that at least 75% of new or
replacement state government light-duty cars and trucks with a gross
vehicle weight rating of 8,500 pounds or less must be AFVs or low
emission vehicles. (Reference [North Carolina General
Statutes](http://www.ncleg.net/gascripts/Statutes/Statutes.asp)
143-215.107C)
</t>
  </si>
  <si>
    <t>http://www.ncleg.net/gascripts/Statutes/Statutes.asp</t>
  </si>
  <si>
    <t xml:space="preserve">The retail sale, use, storage, and consumption of alternative fuels is
exempt from the state retail sales and use tax. (Reference [North
Carolina General
Statutes](http://www.ncleg.net/gascripts/Statutes/Statutes.asp)
105-164.13)
</t>
  </si>
  <si>
    <t xml:space="preserve">The North Carolina State Energy Office administers the Energy Policy Act
(EPAct) Credit Banking and Selling Program, which enables the state to
generate funds from the sale of EPAct 1992 credits. The funds that EPAct
credit sales generate are deposited into the Alternative Fuel Revolving
Fund (Fund) for state agencies to offset the incremental costs of
purchasing biodiesel blends of at least 20% (B20) or ethanol blends of
at least 85% (E85), developing alternative fueling infrastructure, and
purchasing AFVs and hybrid electric vehicles. Funds are distributed to
state departments, institutions, and agencies in proportion to the
number of EPAct credits generated by each. For the purposes of this
program, alternative fuels include 100% biodiesel (B100), biodiesel
blends of at least B20, ethanol blends of at least E85, compressed
natural gas, propane, and electricity. The Fund also covers additional
projects approved by the Energy Policy Council. (Reference [North
Carolina General
Statutes](http://www.ncleg.net/gascripts/Statutes/Statutes.asp)
143-58.4, 143-58.5, 143-341, and 136-28.13)
</t>
  </si>
  <si>
    <t>2005-09-20 00:00:00 UTC</t>
  </si>
  <si>
    <t>2009-06-30 00:00:00 UTC</t>
  </si>
  <si>
    <t>Alternative Fuel Use and Fuel-Efficient Vehicle Requirements</t>
  </si>
  <si>
    <t xml:space="preserve">State-owned vehicle fleets must implement petroleum displacement plans
to increase the use of alternative fuels and fuel-efficient vehicles.
Reductions may be met by petroleum displaced through the use of
biodiesel, ethanol, other alternative fuels, the use of hybrid electric
vehicles, other fuel-efficient or low emission vehicles, or additional
methods the North Carolina Division of Energy, Mineral and Land
Resources approves. (Reference [Session Law
2013-265](https://www.ncleg.net/Sessions/2013/Bills/Senate/PDF/S638v7.pdf),
Section 19.5(a))
</t>
  </si>
  <si>
    <t>https://www.ncleg.net/Sessions/2013/Bills/Senate/PDF/S638v7.pdf</t>
  </si>
  <si>
    <t>Alternative Fuel Vehicle (AFV), Idle Reduction Technologies, and Diesel Retrofits Funding</t>
  </si>
  <si>
    <t xml:space="preserve">The Clean Fuel Advanced Technology (CFAT) project provides grant funding
to reducing transportation-related emissions in nonattainment and
maintenance counties for National Ambient Air Quality Standards. A
project that is adjacent to these areas may also be eligible for funding
if the project will reduce emissions in eligible counties. For more
information, including current requests for proposals, see the
[CFAT](https://nccleantech.ncsu.edu/our-work/center-projects/cfat-project-request-for-proposals-information/)
website.
</t>
  </si>
  <si>
    <t>2018-10-22 20:10:19 UTC</t>
  </si>
  <si>
    <t>BIOD|ETH|ELEC|HEV|HY|IR|NG|PHEV|LPG</t>
  </si>
  <si>
    <t xml:space="preserve">Qualified plug-in electric vehicles, dedicated natural gas vehicles, and
fuel cell electric vehicles may use North Carolina HOV lanes, regardless
of the number of occupants. This exemption expires September 30, 2025.
(Reference [North Carolina General
Statutes](http://www.ncleg.net/gascripts/Statutes/Statutes.asp) 20-4.01
and 20-146.2)
</t>
  </si>
  <si>
    <t>2011-05-26 00:00:00 UTC</t>
  </si>
  <si>
    <t>Plug-In Electric Vehicle (PEV) and Fuel Cell Electric Vehicle (FCEV) Emissions Inspection Exemption</t>
  </si>
  <si>
    <t xml:space="preserve">Qualified PEVs and FCEVs are exempt from state emissions inspection
requirements. Other restrictions may apply. (Reference [North Carolina
General Statutes](http://www.ncleg.net/gascripts/Statutes/Statutes.asp)
20-4.01 and 20-183.2)
</t>
  </si>
  <si>
    <t>Plug-In Electric Vehicle (PEV) Definition</t>
  </si>
  <si>
    <t xml:space="preserve">A PEV is defined as a vehicle that:
-   Does not have the ability to be propelled by gasoline
-   Draws electricity from a battery with a capacity of at least four
    kilowatt-hours and is capable of being charged from an external
    source
-   Has not been modified from the original equipment manufacturer power
    train specifications
-   Has a gross vehicle weight rating of 8,500 pounds or less
-   Has a maximum speed of at least 65 miles per hour
-   Meets applicable requirements in Title 49 of the [U.S. Code of
    Federal Regulations](https://www.govinfo.gov/app/collection/cfr),
    section 571.
(Reference [House Bill](https://www.ncleg.gov/house) 211, 2019 and
[North Carolina General
Statutes](http://www.ncleg.net/gascripts/Statutes/Statutes.asp) 20-4.01)
</t>
  </si>
  <si>
    <t>http://www.ncleg.net/gascripts/Statutes/Statutes.asp|https://www.ncleg.gov/house</t>
  </si>
  <si>
    <t>State Highway Electric Vehicle Supply Equipment (EVSE) Regulations</t>
  </si>
  <si>
    <t xml:space="preserve">The North Carolina Department of Transportation (NCDOT) may install and
operate public EVSE at state-owned highway rest stops so long as it has
developed a mechanism to charge EVSE users a fee to recover the costs
related to electricity consumed, processing the user fee, and operating
and maintaining the EVSE. NCDOT may consult with other state agencies
and industry representatives to develop a cost recovery mechanism.
(Reference [North Carolina General
Statutes](http://www.ncleg.net/gascripts/Statutes/Statutes.asp)
136-18.02)
</t>
  </si>
  <si>
    <t>2012-07-16 00:00:00 UTC</t>
  </si>
  <si>
    <t xml:space="preserve">The owner of an EV that is exclusively powered by electricity must pay a
fee of \$130 in addition to any other required registration fees at the
time of initial registration and annual registration renewal. (Reference
[North Carolina General
Statutes](http://www.ncleg.net/gascripts/Statutes/Statutes.asp) 20-87)
</t>
  </si>
  <si>
    <t>2013-07-26 00:00:00 UTC</t>
  </si>
  <si>
    <t>2015-09-18 00:00:00 UTC</t>
  </si>
  <si>
    <t>2016-09-13 00:52:54 UTC</t>
  </si>
  <si>
    <t>http://www.ncleg.net/gascripts/Statutes/Statutes.asp|http://www.ncleg.net/</t>
  </si>
  <si>
    <t>EVSE Rebate and Time-Of-Use (TOU) Rate - Randolph Electric Membership Corporation (EMC)</t>
  </si>
  <si>
    <t xml:space="preserve">Randolph EMC\'s Electric Vehicle Utility Program (REVUP) offers
residential customers a rebate of \$500 for the purchase of qualified
Level 2 electric vehicle supply equipment (EVSE). Rebates are available
to the first 50 applicants on a first-come, first served basis. REVUP
also offers a TOU rate to residential customers that own or lease a
plug-in electric vehicle. For more information, including eligibility
requirements, see the [REVUP](https://www.randolphemc.com/revup)
website.
</t>
  </si>
  <si>
    <t>2018-08-09 16:24:18 UTC</t>
  </si>
  <si>
    <t>Zero Emission Vehicle (ZEV) Support</t>
  </si>
  <si>
    <t xml:space="preserve">The North Carolina Department of Transportation (DOT), in coordination
with the Department of Environmental Quality, developed a ZEV Plan to
guide ZEV adoption in North Carolina and increase the number of ZEVs in
the state to at least 80,000 by 2025. The ZEV Plan provides guidelines
for establishing state-wide vehicle corridors, installing charging
stations and other infrastructure, and incorporating best practices for
increasing ZEV adoption. For more information, see the DOT\'s [Climate
Change &amp; Clean Energy: Plans &amp; Progress](https://ncadmin.nc.gov/eo80)
website. (Reference [Executive
Order](https://governor.nc.gov/news/executive-orders) 80, 2018)
</t>
  </si>
  <si>
    <t>2018-10-29 00:00:00 UTC</t>
  </si>
  <si>
    <t>2019-12-19 17:21:20 UTC</t>
  </si>
  <si>
    <t>https://governor.nc.gov/news/executive-orders</t>
  </si>
  <si>
    <t>Zero Emission Vehicle (ZEV) Requirements</t>
  </si>
  <si>
    <t xml:space="preserve">State-owned vehicle fleets must prioritize ZEVs in the purchase or lease
of new vehicles and use ZEVs for agency travel when feasible. The
Department of Administration (Department) developed the [North Carolina
Motor Fleet ZEV
Plan](https://files.nc.gov/ncdoa/Comm/EO-80-DOA-MF-ZEV-PLan-Draft_GO-revised-9-24-19vF.pdf)
(Plan). The Plan identifies the types of trips for which ZEV-use is
feasible, recommends infrastructure necessary to support ZEV use, and
develops ZEV procurement options and strategies. The Department provides
information about each agency's ZEV acquisitions and miles driven by
vehicle type annually. For more information, see the Department's
[Climate Change &amp; Clean Energy: Plans &amp;
Progress](https://ncadmin.nc.gov/eo80) website. (Reference [Executive
Order](https://governor.nc.gov/news/executive-orders) 80, 2018)
</t>
  </si>
  <si>
    <t>2018-12-05 17:48:59 UTC</t>
  </si>
  <si>
    <t>Electric Vehicle Supply Equipment (EVSE) Rebate â€“ Cape Hatteras Electric Cooperative (CHEC)</t>
  </si>
  <si>
    <t xml:space="preserve">Cape Hatteras Electric Co-Op (CHEC) offers a bill credit of \$100 to
residential customers who install a Level 2 EVSE. For more information,
including how to apply, see the CHEC [Electric
Vehicles](https://www.chec.coop/ev) website.
</t>
  </si>
  <si>
    <t>2019-02-11 19:45:07 UTC</t>
  </si>
  <si>
    <t>Plug-In Electric Vehicle (PEV) Charging Rate Incentive â€“ Cape Hatteras Electric Cooperative (CHEC)</t>
  </si>
  <si>
    <t xml:space="preserve">Cape Hatteras Electric Co-Op (CHEC) offers time-of-use (TOU) electricity
rates to residential customers that own or lease a PEV. For more
information, see the CHEC [Electric Vehicles](https://www.chec.coop/ev)
website.
</t>
  </si>
  <si>
    <t>2019-02-11 19:46:13 UTC</t>
  </si>
  <si>
    <t xml:space="preserve">A person who uses electric vehicle supply equipment to resell
electricity to the public for the purposes of fueling an electric
vehicle is not considered a public utility. (Reference [North Carolina
General Statutes](https://www.ncleg.gov/Laws/GeneralStatutes) 62-3).
</t>
  </si>
  <si>
    <t>2019-07-17 00:00:00 UTC</t>
  </si>
  <si>
    <t>2020-06-12 21:45:54 UTC</t>
  </si>
  <si>
    <t>2020-08-03 15:32:57 UTC</t>
  </si>
  <si>
    <t>Electric Vehicle Performance Dashboard</t>
  </si>
  <si>
    <t xml:space="preserve">The North Carolina Department of Transportation (DOT) will report
all-electric vehicle, hybrid electric vehicle, and plug-in hybrid
electric vehicle registrations on its performance dashboard. Data will
include the number of monthly new registrations, monthly registration
renewals, and the cumulative number of new registrations. For more
information, see the [DOT REPORT
Program](https://www.ncdot.gov/about-us/our-mission/Performance/Pages/ncdot-report-program.aspx)
website. (Reference [North Carolina General
Statues](https://www.ncleg.gov/Laws/GeneralStatutes) 136-18.05, Section
29.14)
</t>
  </si>
  <si>
    <t>2019-10-18 00:00:00 UTC</t>
  </si>
  <si>
    <t>2020-10-12 16:35:35 UTC</t>
  </si>
  <si>
    <t>Plug-In Electric Vehicle (PEV) Rebate and Time-Of-Use (TOU) Rate - Roanoke Electric Cooperative</t>
  </si>
  <si>
    <t xml:space="preserve">Roanoke Electric Cooperative offers a TOU rate to residential customers
that own or lease a PEV. Members pay a flat fee of \$50 per month for a
Level 2 charging station and up to 450kW of electricity. In addition to
the discounted rate, the first 10 participants will receive a \$1,000
rebate. For more information, see the [EV
Program](https://www.roanokeelectric.com/electric-vehicle-program/)
website.
</t>
  </si>
  <si>
    <t>2021-06-11 15:59:10 UTC</t>
  </si>
  <si>
    <t xml:space="preserve">Duke Energy offers school districts a rebate for the purchase of
electric school buses and to host utility-owned charging infrastructure.
For more information, including eligibility requirements, see the Duke
Energy [Park and
Plug](https://www.duke-energy.com/business/products/park-and-plug/electric-school-buses)
website.
</t>
  </si>
  <si>
    <t>2021-10-11 22:22:47 UTC</t>
  </si>
  <si>
    <t>Electric Vehicle Supply Equipment (EVSE) Rebate - Energy United</t>
  </si>
  <si>
    <t xml:space="preserve">Energy United offers residential customers a \$500 rebate for the
installation of a Level 2 EVSE. For more information, including how to
apply, see the Energy United [Appliance
Rebate](https://www.energyunited.com/rebates/) website.
</t>
  </si>
  <si>
    <t>2021-10-11 22:29:42 UTC</t>
  </si>
  <si>
    <t>Plug-In Electric Vehicle (PEV) Rebate - Surry-Yadkin Membership Corporation (SYEMC)</t>
  </si>
  <si>
    <t xml:space="preserve">SYEMC offers residential members a rebate of \$500 to purchase a PEV.
For more information, see the SYEMC [Member
Rebates](https://www.chec.coop/ev) website.
</t>
  </si>
  <si>
    <t>2021-10-11 22:34:31 UTC</t>
  </si>
  <si>
    <t>Electric Vehicle Supply Equipment (EVSE) Purchase Policy for Dealerships</t>
  </si>
  <si>
    <t xml:space="preserve">Original equipment manufacturers (OEMs) may not require or coerce
dealerships to purchase or lease EVSE unless the dealership is selling
that OEM's electric vehicles. Dealerships are not required to offer
public charging or purchase more EVSE than reasonably necessary.
(Reference [House Bill](https://ncleg.gov/) 403, 2021)
</t>
  </si>
  <si>
    <t>2021-09-10 00:00:00 UTC</t>
  </si>
  <si>
    <t>2021-10-11 22:46:23 UTC</t>
  </si>
  <si>
    <t>Experimental Vehicle Definition and Requirements</t>
  </si>
  <si>
    <t xml:space="preserve">A vehicle weighing 6,000 pounds or less that is primarily powered by a
source other than a combustion engine may be considered an experimental
vehicle. A driver may not operate an experimental vehicle unless it is
registered as such with the North Dakota Department of Transportation.
An experimental vehicle must be equipped with certain safety features
and may not operate on a state highway unless it is accompanied by a
chase vehicle following at a safe driving distance. Experimental vehicle
owners must pay an annual registration fee of \$50 unless owned by a
government entity or political subdivision. Additional requirements and
restrictions apply. (Reference [North Dakota Century
Code](http://www.legis.nd.gov/general-information/north-dakota-century-code)
39-10.3)
</t>
  </si>
  <si>
    <t>2020-03-09 20:53:29 UTC</t>
  </si>
  <si>
    <t>STATION|AFP|PURCH</t>
  </si>
  <si>
    <t>http://www.legis.nd.gov/general-information/north-dakota-century-code</t>
  </si>
  <si>
    <t xml:space="preserve">PEV owners must pay an annual fee in addition to other registration
fees. The fee is \$120 for all-electric vehicles, \$50 for plug-in
hybrid electric vehicles, and \$20 for electric motorcycles. Fees
contribute to the Highway Tax Distribution Fund. (Reference [North
Dakota Century
Code](http://www.legis.nd.gov/general-information/north-dakota-century-code)
39-04)
</t>
  </si>
  <si>
    <t>2019-04-11 00:00:00 UTC</t>
  </si>
  <si>
    <t>2019-04-19 16:44:30 UTC</t>
  </si>
  <si>
    <t>https://www.legis.nd.gov/|http://www.legis.nd.gov/general-information/north-dakota-century-code</t>
  </si>
  <si>
    <t>Plug-In Electric Vehicle (PEV) Charging Signage and Parking Space Regulation</t>
  </si>
  <si>
    <t xml:space="preserve">A parking space designated for PEVs must be indicated by signage
approved by the North Dakota Department of Transportation that indicates
that it is only for PEV charging. The signage must be consistent with
the U.S. Department of Transportation Federal Highway Administration\'s
Manual on Uniform Traffic Control Devices.
An individual is not allowed to stop, stand, or park a motor vehicle
within any parking space specifically designated for parking and
charging PEVs unless the motor vehicle is connected to the charger. A
fee of \$50 applies for non-PEVs that park in spaces designated for
PEVs.
(Reference [North Dakota Century
Code](http://www.legis.nd.gov/general-information/north-dakota-century-code)
39-06.1-06 and 39-10-50.1)
</t>
  </si>
  <si>
    <t>2019-04-01 00:00:00 UTC</t>
  </si>
  <si>
    <t>2019-04-19 16:47:47 UTC</t>
  </si>
  <si>
    <t xml:space="preserve">The Nebraska Energy Office administers the Dollar and Energy Saving Loan
Program, which makes low-cost loans available for a variety of
alternative fuel projects, including the replacement of conventional
vehicles with AFVs; the purchase of new AFVs; the conversion of
conventional vehicles to operate on alternative fuels; and the
construction or purchase of fueling stations or equipment. The maximum
loan amount is \$500,000 per borrower, and the interest rate is 5% or
less. For more information, see the [Dollar and Energy Saving
Loans](https://neo.ne.gov/programs/loans/loans.html#item-02) website.
</t>
  </si>
  <si>
    <t>AFTMKTCONV|ETH|ELEC|HY|NG|PHEV|LPG</t>
  </si>
  <si>
    <t xml:space="preserve">A fee of \$75 is required for the registration of an AFV that operates
on electricity, solar power, or any other source of energy not otherwise
taxed under the state motor fuel tax laws. Compressed natural gas,
liquefied natural gas, and propane are not subject to this requirement.
(Reference [Nebraska Revised
Statutes](http://nebraskalegislature.gov/laws/browse-statutes.php)
60-306 and 60-3,191)
</t>
  </si>
  <si>
    <t>2011-05-24 00:00:00 UTC</t>
  </si>
  <si>
    <t>http://nebraskalegislature.gov/laws/browse-statutes.php|http://nebraskalegislature.gov/</t>
  </si>
  <si>
    <t>All-Electric Vehicle (EV) and Electric Vehicle Supply Equipment (EVSE) Rebate - OPPD</t>
  </si>
  <si>
    <t xml:space="preserve">Omaha Public Power District (OPPD) offers residential customers rebates
of \$2,500 toward the purchase of a new EV and qualified Level 2 EVSE.
Participants must purchase the EVSE through OPPD. Eligible EVs and EVSE
must be purchased after July 1, 2021. Rebates are available on a
first-come, first-served basis. For more information, including rebate
availability, see the OPPD [EV Rebate
Program](https://www.oppd.com/residential/products-services/electric-vehicle-ev-rebate-program/)
website.
</t>
  </si>
  <si>
    <t>2019-07-01 15:41:22 UTC</t>
  </si>
  <si>
    <t>All-Electric Vehicle (EV) and Electric Vehicle Supply Equipment (EVSE) Rebate â€“ NPPD</t>
  </si>
  <si>
    <t xml:space="preserve">Nebraska Public Power District (NPPD) offers residential customers a
\$4,500 rebate for the purchase of a new EV and the installation of an
eligible Level 2 EVSE, or a \$500 rebate for the installation of an
eligible Level 2 EVSE. Participants must purchase the EVSE through NPPD.
NPPD also offers residential customers an additional \$200 rebate for
the pre-wiring necessary for EVSE installation. NPPD offers commercial
customers a 50% reimbursement for the installation of a public Level 2
or DC Fast EVSE station as well as a 100% reimbursement up to \$1000 for
the construction of a conduit necessary for a public EVSE station.
Rebates are available on a first-come, first-served basis. For more
information, including eligible EVSE and how to apply, see the NPPD
[Incentives &amp;
Programs](https://www.nppd.com/save-money/incentives-programs) website.
</t>
  </si>
  <si>
    <t>2020-06-12 20:10:47 UTC</t>
  </si>
  <si>
    <t>FLEET|OTHER|IND</t>
  </si>
  <si>
    <t>All-Electric Vehicle (EV) and Electric Vehicle Supply Equipment (EVSE) Rebate â€“ SPPD</t>
  </si>
  <si>
    <t xml:space="preserve">Southern Public Power District (SPPD) offers residential customers a
\$4,500 rebate for the purchase of a new EV and the installation of an
eligible Level 2 EVSE, or a \$500 rebate for the installation of an
eligible Level 2 EVSE. SPPD also offers residential customers an
additional \$100 rebate for the pre-wiring necessary for EVSE
installation. SPPD offers commercial customers a 50% reimbursement for
the installation of a public Level 2 or DC Fast EVSE station as well as
a 100% reimbursement up to \$1000 for the construction of a conduit
necessary for a public EVSE station. Rebates are available on a
first-come, first-served basis. For more information, including eligible
EVSE and how to apply, see the SPPD [Incentive
Programs](https://southernpd.com/incentive-programs/) website.
</t>
  </si>
  <si>
    <t>2020-06-12 20:12:36 UTC</t>
  </si>
  <si>
    <t>State Energy Strategy Development</t>
  </si>
  <si>
    <t xml:space="preserve">The New Hampshire Office of Energy Planning (Office), in consultation
with the New Hampshire Energy Advisory Council, prepared a 10-year
energy strategy for the state that addresses the impact of
transportation policies and programs on electricity energy needs in the
state in 2018. Strategy recommendations include enabling and encouraging
adoption of plug-in electric vehicles and reducing unnecessary idling.
The Office will review and update the strategy triennially. For more
information, including the final strategy, visit the [Energy Strategy
Revision](https://www.nh.gov/osi/energy/programs/energy-strategy-revision.htm)
website. (Reference [New Hampshire Revised
Statutes](http://www.gencourt.state.nh.us/rsa/html/indexes/default.html)
4:E1)
</t>
  </si>
  <si>
    <t>2013-06-26 00:00:00 UTC</t>
  </si>
  <si>
    <t>2014-09-08 13:54:38 UTC</t>
  </si>
  <si>
    <t>AFTMKTCONV|BIOD|ETH|ELEC|EFFEC|HY|IR|NG|NEVS|PHEV|LPG</t>
  </si>
  <si>
    <t>http://www.gencourt.state.nh.us/rsa/html/indexes/default.html</t>
  </si>
  <si>
    <t>State Agency Plug-In Electric Vehicle (PEV) and Electric Vehicle Supply Equipment (EVSE) Procurement</t>
  </si>
  <si>
    <t xml:space="preserve">The state must pursue PEV procurement opportunities for use in the state
fleet and must install EVSE for use by state agencies. Where feasible
and recommended by the State Government Energy Committee, state offices
with more than 50 employees may also make EVSE available for employees,
as long as energy cost is reimbursed by users. (Reference [Executive
Order](https://sos.nh.gov/administration/miscellaneous/executive-orders/)
2016-03)
</t>
  </si>
  <si>
    <t>2016-05-06 00:00:00 UTC</t>
  </si>
  <si>
    <t>2016-09-14 00:53:24 UTC</t>
  </si>
  <si>
    <t>http://sos.nh.gov/ExecOrders.aspx</t>
  </si>
  <si>
    <t>Plug-In Electric Vehicle (PEV) Rebates - New Hampshire Electric Co-op (NHEC)</t>
  </si>
  <si>
    <t xml:space="preserve">NHEC offers residential customers a rebate of \$1,000 for the purchase
or lease of a new or used electric vehicle, \$600 for the purchase or
lease of a new or used plug-in hybrid electric vehicle, and \$300 for
the purchase or lease of a new or used electric motorcycle. PEVs must be
purchased or leased between January 1, 2021, and December 31, 2021. For
more information, including how to apply, see the NHEC [Drive
Electric](https://www.nhec.com/drive-electric/#/find/nearest) website.
</t>
  </si>
  <si>
    <t>2018-07-06 20:56:49 UTC</t>
  </si>
  <si>
    <t>Electric Vehicle Supply Equipment (EVSE) Rebates - New Hampshire Electric Co-op (NHEC)</t>
  </si>
  <si>
    <t xml:space="preserve">NHEC offers residential customers a rebate of \$300 to install Level 2
EVSE. Customers may receive a maximum of two rebates. For more
information, including eligibility requirements and how to apply, see
the NHEC [Drive
Electric](https://www.nhec.com/drive-electric/#/find/nearest) website.
</t>
  </si>
  <si>
    <t>2018-07-06 20:58:23 UTC</t>
  </si>
  <si>
    <t>Plug-In Electric Vehicle (PEV) Time-Of-Use (TOU) Rate - New Hampshire Electric Co-op (NHEC)</t>
  </si>
  <si>
    <t xml:space="preserve">NHEC offers a TOU rate to residential customers that own or lease a PEV.
Customers must be able to separately meter PEV charging. For more
information, see the NHEC [Drive
Electric](https://www.nhec.com/drive-electric/#/find/nearest) website.
</t>
  </si>
  <si>
    <t>2018-07-06 20:59:59 UTC</t>
  </si>
  <si>
    <t>Electric Vehicle Supply Equipment (EVSE) and Hydrogen Fueling Station Signage</t>
  </si>
  <si>
    <t xml:space="preserve">The New Hampshire Department of Transportation (DOT) must coordinate
with the U.S. Department of Transportation Federal Highway
Administration (FHWA) to ensure that EVSE signage on federal highways in
the state is uniform. In addition, DOT must develop signage for EVSE and
hydrogen fueling stations that is consistent with FHWA\'s Manual on
Uniform Traffic Control Devices for use on state roads. (Reference [New
Hampshire Revised
Statutes](http://www.gencourt.state.nh.us/rsa/html/indexes/default.html)
236:133)
</t>
  </si>
  <si>
    <t>2018-08-11 00:00:00 UTC</t>
  </si>
  <si>
    <t>2018-09-07 13:29:52 UTC</t>
  </si>
  <si>
    <t>https://www.gencourt.state.nh.us/|http://www.gencourt.state.nh.us/rsa/html/indexes/default.html</t>
  </si>
  <si>
    <t>Public Electric Vehicle Supply Equipment (EVSE) Requirements and Restriction Authorization</t>
  </si>
  <si>
    <t xml:space="preserve">EVSE that is available for public use must meet the following
requirements:
-   If publicly funded by a settlement, federal or other competitive
    grant program, or the Volkswagen (VW) Trust, must be equipped to
    enable universal access, as defined by the New Hampshire Department
    of Transportation;
-   If the owner or operator requires payment for use of the EVSE, must
    accept multiple payment options; and
-   Must not require users to pay a subscription fee or obtain a
    membership at any organization to use the equipment.
An owner or operator of public EVSE may impose restrictions on the
amount of time that a plug-in electric vehicle may charge at the
station. In addition, the owner or operator must disclose the location
and characteristics of each EVSE to the U.S. Department of Energy\'s
Alternative Fuels Data Center. Information that must be disclosed
includes, but is not limited to, address, voltage, and timing
restrictions.
(Reference [Senate
Bill](http://gencourt.state.nh.us/bill_Status/billText.aspx?sy=2021&amp;id=830&amp;txtFormat=pdf&amp;v=current)
131-FN, 2021, and [New Hampshire Revised
Statutes](http://www.gencourt.state.nh.us/rsa/html/indexes/default.html)
236:133 and 236:134)
</t>
  </si>
  <si>
    <t>2018-09-07 13:40:09 UTC</t>
  </si>
  <si>
    <t>https://www.gencourt.state.nh.us/|http://www.gencourt.state.nh.us/rsa/html/indexes/default.html|http://gencourt.state.nh.us/bill_Status/billText.aspx?sy=2021&amp;id=830&amp;txtFormat=pdf&amp;v=current</t>
  </si>
  <si>
    <t xml:space="preserve">An owner of electric vehicle supply equipment is not defined as a
utility, public utility, or public service company. (Reference [New
Hampshire Revised
Statutes](http://www.gencourt.state.nh.us/rsa/html/indexes/default.html)
236:133)
</t>
  </si>
  <si>
    <t>2018-09-07 13:48:55 UTC</t>
  </si>
  <si>
    <t>Public Utility Requirements</t>
  </si>
  <si>
    <t xml:space="preserve">Public utilities must consider whether to implement plug-in electric
vehicle time-of-use rates for residential and commercial customers. In
their determination, they must consider whether implementing these rates
would encourage energy conservation, optimal use of facilities and
resources by an electric company, and equitable rates for customers.
(Reference [New Hampshire Revise
Statutes](http://www.gencourt.state.nh.us/rsa/html/indexes/default.html)
236:133)
</t>
  </si>
  <si>
    <t>2018-09-07 13:51:32 UTC</t>
  </si>
  <si>
    <t xml:space="preserve">An individual may not park a motor vehicle in a parking space equipped
with a public electric vehicle charging station unless the vehicle is a
PEV. (Reference [New Hampshire Revise
Statutes](http://www.gencourt.state.nh.us/rsa/html/indexes/default.html)
236:134)
</t>
  </si>
  <si>
    <t>2018-09-07 13:53:35 UTC</t>
  </si>
  <si>
    <t xml:space="preserve">NHEC offers commercial and municipal customers a rebate for 75% of the
cost, up to \$2,500, to purchase and install Level 2 or direct current
fast (DC Fast) EVSE. For more information, see the NHEC [Drive
Electric](https://www.nhec.com/drive-electric/#/find/nearest) website.
</t>
  </si>
  <si>
    <t>2020-10-11 00:31:25 UTC</t>
  </si>
  <si>
    <t>Low Emission or Alternative Fuel Bus Acquisition Requirement</t>
  </si>
  <si>
    <t xml:space="preserve">All buses purchased by the New Jersey Transit Corporation (NJTC) must
be: 1) equipped with improved pollution controls that reduce particulate
emissions; or 2) powered by a fuel other than conventional diesel.
Qualifying vehicles include compressed natural gas vehicles, hybrid
electric vehicles, fuel cell vehicles, vehicles operating on biodiesel
or ultra-low sulfur fuel, or vehicles operating on any other bus fuel
approved by the U.S. Environmental Protection Agency. If the NJTC is
unable to meet the bus purchase requirement, the organization must
submit a report to the New Jersey Senate and General Assembly detailing
the reasons and the state legislature may grant an exemption. (Reference
[New Jersey Statutes](http://www.njleg.state.nj.us/) 27:1B-22)
</t>
  </si>
  <si>
    <t>http://www.njleg.state.nj.us/</t>
  </si>
  <si>
    <t xml:space="preserve">ZEVs sold, rented, or leased in New Jersey are exempt from state sales
and use tax. This exemption does not apply to partial ZEVs, including
hybrid electric vehicles. ZEVs are defined as vehicles that meet
California Air Resources Board zero emission standards for that model
year. For a list of qualified ZEV, see the New Jersey Department of the
Treasury [ZEV Sales Tax
Exemption](http://www.state.nj.us/treasury/taxation/zevnotice.shtml)
website. (Reference [New Jersey Statutes](http://www.njleg.state.nj.us/)
54:32B-8.55)
</t>
  </si>
  <si>
    <t>2004-05-01 00:00:00 UTC</t>
  </si>
  <si>
    <t xml:space="preserve">New Jersey Turnpike Authority (Authority) allows qualified plug-in
electric vehicles to travel in the HOV lanes located between Interchange
11 and Interchange 14 on the New Jersey Turnpike. For more information,
see the Authority [Travel
Tools](https://www.njta.com/travel-resources/roadside-assistance-turnpike)
website. (Reference 49 [New Jersey
Register](http://www.state.nj.us/oal/rules/accessp/) 3236(b) and [New
Jersey Administrative Code](http://www.state.nj.us/oal/rules/accessp/)
19:9-1.24)
</t>
  </si>
  <si>
    <t>2006-04-27 00:00:00 UTC</t>
  </si>
  <si>
    <t>2017-09-18 00:00:00 UTC</t>
  </si>
  <si>
    <t>2017-12-05 18:54:04 UTC</t>
  </si>
  <si>
    <t>http://www.state.nj.us/oal/rules/accessp/|http://www.state.nj.us/oal/rules/accessp/</t>
  </si>
  <si>
    <t>Clean Truck Port Requirements</t>
  </si>
  <si>
    <t xml:space="preserve">Port drayage trucks must meet or exceed Model Year 2010 engine federal
emissions standards to access the Port Authority of New York &amp; New
Jersey (PANYNJ) marine terminals. Drayage trucks operating on liquefied
or compressed natural gas, electricity, or hybrid electric technology
are exempt from these requirements. For purposes of this rule, drayage
trucks are defined as on-road vehicles with a gross vehicle weight
rating of 33,001 pounds or greater and intended to load, unload, or
transport cargo from PANYNJ terminals. Additional rules apply. For more
information, see the
[PANYNJ](http://www.panynj.gov/about/port-initiatives.html) website.
</t>
  </si>
  <si>
    <t>2017-12-12 22:15:23 UTC</t>
  </si>
  <si>
    <t>ELEC|EFFEC|HEV|NG|OTHER|PHEV</t>
  </si>
  <si>
    <t>AIRQEMISSIONS|DREST</t>
  </si>
  <si>
    <t>Zero Emission Vehicle (ZEV) Sales Regulations</t>
  </si>
  <si>
    <t xml:space="preserve">A motor vehicle franchisor that exclusively manufacturers ZEVs and was
licensed by the New Jersey Motor Vehicle Commission prior to January 1,
2014, can buy from and sell vehicles to a consumer. The franchisor can
own or operate up to four sales locations in the state and must have at
least one retail facility for servicing ZEVs sold, offered for sale, or
otherwise distributed in the state. The franchisor is not required to
establish or operate a sales location at a ZEV service facility.
Annually, all motor vehicle franchises must report the number of ZEVs
sold in the state within the prior calendar year to the New Jersey
Division of Taxation. (Reference [New Jersey
Statutes](http://www.njleg.state.nj.us/) 56:10-27.1 and 54:32B-8.55a)
</t>
  </si>
  <si>
    <t>2015-03-18 00:00:00 UTC</t>
  </si>
  <si>
    <t>2015-05-13 12:40:28 UTC</t>
  </si>
  <si>
    <t>http://lis.njleg.state.nj.us/cgi-bin/om_isapi.dll?clientID=23085610&amp;depth=2&amp;expandheadings=off&amp;headingswithhits=on&amp;infobase=statutes.nfo&amp;softpage=TOC_Frame_Pg42</t>
  </si>
  <si>
    <t>Plug-In Electric Vehicle Toll Discount Program</t>
  </si>
  <si>
    <t xml:space="preserve">New Jersey Turnpike Authority\'s Green Pass Discount Plan provides a 10%
discount on off-peak New Jersey Turnpike and Garden State Parkway toll
rates for drivers of vehicles that have a fuel economy of 45 miles per
gallon or higher and meet the California Super Ultra Low Emission
Vehicle standard. Vehicles must register with New Jersey E-ZPass. For
more information, including application instructions, see the [E-ZPass
Discount Programs](https://www.panynj.gov/bridges-tunnels/e-zpass.html)
website.
</t>
  </si>
  <si>
    <t>2015-06-18 14:55:33 UTC</t>
  </si>
  <si>
    <t xml:space="preserve">The New Jersey Department of Environmental Protection provides grants
through the It Pay\$ to Plug In: New Jersey\'s Electric Vehicle
Workplace Charging Grant Program (Program) to support plug-in electric
vehicle adoption and EVSE installation. Reimbursement grants are offered
on a first-come, first-served basis for the cost and installation of
eligible EVSE at workplaces, government and educational facilities,
non-profits, and multi-unit dwellings.
The Program is part of New Jersey\'s [Energy Master
Plan](http://www.nj.gov/emp/). For more information, including
application and eligibility requirements, visit the Drive Green [NJ
Charging
Challenge](https://www.drivegreen.nj.gov/dg-charging-challenge.html)
website.
</t>
  </si>
  <si>
    <t>2018-09-28 15:02:33 UTC</t>
  </si>
  <si>
    <t xml:space="preserve">New Jersey joined California, Connecticut, Maine, Maryland,
Massachusetts, New York, Oregon, Rhode Island, and Vermont in signing a
[memorandum of
understanding](https://www.nescaum.org/documents/zev-mou-10-governors-signed-20191120.pdf/)
(MOU) to support the deployment of ZEVs through involvement in a ZEV
Program Implementation Task Force (Task Force). In May 2014, the Task
Force published a [ZEV Action
Plan](https://www.nescaum.org/documents/multi-state-zev-action-plan.pdf)
(Plan) identifying 11 priority actions to accomplish the goals of the
MOU, including deploying at least 3.3 million ZEVs and adequate fueling
infrastructure within the signatory states by 2025. The Plan also
includes a research agenda to inform future actions. On an annual basis,
each state must report on the number of registered ZEVs, the number of
public electric vehicle supply equipment (EVSE) and hydrogen fueling
stations, and available information regarding workplace fueling for
ZEVs.
In June 2018, the Task Force published a new [ZEV Action
Plan](https://www.nescaum.org/documents/2018-zev-action-plan.pdf) for
2018-2021. Building on the 2014 Action Plan, the 2018 Action Plan makes
recommendations for states and other key partners in five priority
areas:
-   Raising consumer awareness and interest in electric vehicle
    technology;
-   Building out a reliable and convenient residential, workplace and
    public charging/fueling infrastructure network;
-   Continuing and improving access to consumer purchase and
    non-financial incentives;
-   Expanding public and private sector fleet adoption; and
-   Supporting dealership efforts to increase ZEV sales.
For more information, see the [Multi-State ZEV Task
Force](https://www.nescaum.org/topics/zero-emission-vehicles) website.
</t>
  </si>
  <si>
    <t>2018-05-03 00:00:00 UTC</t>
  </si>
  <si>
    <t>2018-06-25 19:41:39 UTC</t>
  </si>
  <si>
    <t xml:space="preserve">The New Jersey Department of Environmental Protection, New Jersey Board
of Public Utilities, and the New Jersey Economic Development Authority
signed a [memorandum of
understanding](http://d31hzlhk6di2h5.cloudfront.net/20190603/57/5f/94/b3/288bba9e13409df9b8cdb482/MOU_6.3.19.pdf)
(MOU) to increase the number of ZEVs in the State and meet the State's
goal of registering 330,000 ZEVs by 2025 through involvement in the New
Jersey [Partnership to
Plug-In](https://www.drivegreen.nj.gov/dg-partnership-to-plugin.html)
(Partnership). The responsibilities of the Partnership include:
-   Mapping existing and potential locations for electric vehicle supply
    equipment (EVSE);
-   Reviewing state- and municipal-level permit processes for the
    installation of EVSE and identifying best practices to streamline
    these processes;
-   Expanding existing efforts to educate consumers about ZEVs;
-   Evaluating strategies to finance an EVSE network;
-   Developing a rebate program to incentivize the purchase of new and
    used ZEVs;
-   Creating a method to track the usage of EVSE throughout the State;
-   Identifying programs and resources that can be used to attract
    ZEV-related companies to the State; and
-   Coordinating with other state agencies and departments to further
    implement the goals of the Partnership.
For more information, see the [Regional Greenhouse Gas
Initiative](https://www.state.nj.us/dep/aqes/rggi.html) website.
</t>
  </si>
  <si>
    <t>2019-06-03 00:00:00 UTC</t>
  </si>
  <si>
    <t>2019-06-19 17:48:35 UTC</t>
  </si>
  <si>
    <t>Electric Vehicle Supply Equipment (EVSE) Development</t>
  </si>
  <si>
    <t xml:space="preserve">Municipal master plans shall promote the installation of EVSE in
locations including commercial districts, public transportation
facilities, transportation corridors, and rest stops. (Reference [New
Jersey Statutes](https://www.njleg.state.nj.us/Default.asp) 40:55D-28,
40:55D-89, and 40A:12A-7)
</t>
  </si>
  <si>
    <t>2019-11-06 00:00:00 UTC</t>
  </si>
  <si>
    <t>2019-12-20 16:46:48 UTC</t>
  </si>
  <si>
    <t>https://www.njleg.state.nj.us/|https://www.njleg.state.nj.us/</t>
  </si>
  <si>
    <t>Plug-In Electric Vehicle (PEV) Fleet Grant Program</t>
  </si>
  <si>
    <t xml:space="preserve">The New Jersey Board of Public Utilities offers local and state
government entities grants of up to \$4,000 for the purchase of a new or
used PEV and up to \$1,500 for the purchase of EVSE. Grants are awarded
on a first-come, first-served basis, with award amounts limited based on
government entity type and population size. For more information,
including eligibility requirements and how to apply, see the [Clean
Fleet Electric Vehicle Incentive
Program](https://www.njcleanenergy.com/ev) website.
</t>
  </si>
  <si>
    <t>2021-10-01 20:57:33 UTC</t>
  </si>
  <si>
    <t>Plug-In Electric Vehicle (PEV) and Electric Vehicle Supply Equipment (EVSE) Deployment Goals</t>
  </si>
  <si>
    <t xml:space="preserve">The State of New Jersey will work to increase the number of PEVs and
related infrastructure to meet the following state goals:
-   10% of new buses purchased by the New Jersey Transit Corporation
    must be zero emission vehicles (ZEV) by December 31, 2024. Then 50%
    of new buses must be ZEV by December 31, 2026, and 100% must be ZEV
    by December 31, 2032.
-   By December 31, 2025, there must be 400 direct current (DC) fast
    EVSE and 1,000 Level 2 EVSE installed and available for public use
    at minimally 200 locations. 75 locations must include at least two
    DC fast installed along travel corridors, while 100 locations must
    include at least two DC fast in community locations. Additionally,
    15% of all multi-family residential properties must include EVSE
    infrastructure and 20% of all franchised overnight lodging must have
    EVSE available for guests.
-   By December 31, 2035, there will be 2 million registered light-duty
    PEVs in the state, and 100% of state-owned, non-emergency light-duty
    vehicles must be PEVs.
-   By December 31, 2040, 85% of all new light-duty vehicles sold in the
    state will be PEVs.
The New Jersey Board of Public Utilities (NJBPU) must establish goals
for transportation electrification and infrastructure development for
medium- and heavy-duty on-road diesel vehicles and charging
infrastructure by December 31, 2020. For more information, see the NJBPU
[Electric Vehicle Incentive Programs](https://www.njcleanenergy.com/ev)
website.
The New Jersey Department of Environmental Protection (NJDEP) develops
and implements a [public education
program](https://www.drivegreen.nj.gov/plugin.html) regarding the
availability and benefits of PEVs, state PEV goals, and the availability
of PEV and EVSE incentives.
NJDEP and NJBPU must prepare and submit a report to the governor and
legislature every five years on the state of the PEV market in New
Jersey, progress towards achieving the above goals, barriers to the
achievement of the goals, and recommendations for legislative or
regulatory action to address barriers.
(Reference [New Jersey Statutes](https://www.njleg.state.nj.us/)
48:25-3)
</t>
  </si>
  <si>
    <t>2020-01-17 00:00:00 UTC</t>
  </si>
  <si>
    <t>2020-01-22 21:59:32 UTC</t>
  </si>
  <si>
    <t>Plug-In Electric Vehicle (PEV) Rebate Program</t>
  </si>
  <si>
    <t xml:space="preserve">The New Jersey Board of Public Utilities offers state residents a rebate
in the amount of \$25 per mile of EPA-rated all-electric range, up to
\$5,000, to purchase or lease a new PEV with an MSRP of \$55,000 or
less. Rebates may be limited to one award per person. For more
information, and rebate availability, see New Jersey's Clean Energy
Program [Electric Vehicle Incentive
Programs](https://www.njcleanenergy.com/ev) website. (Reference [New
Jersey Statutes](http://www.njleg.state.nj.us/) 48:25-4)
</t>
  </si>
  <si>
    <t>2020-01-22 22:09:33 UTC</t>
  </si>
  <si>
    <t>2030-06-30 00:00:00 UTC</t>
  </si>
  <si>
    <t>http://www.njleg.state.nj.us/|http://www.njleg.state.nj.us/</t>
  </si>
  <si>
    <t xml:space="preserve">The New Jersey Board of Public Utilities is authorized to establish a
residential EVSE incentive program. (Reference [New Jersey
Statutes](https://www.njleg.state.nj.us/) 48:25-6)
</t>
  </si>
  <si>
    <t>2020-01-22 22:16:07 UTC</t>
  </si>
  <si>
    <t xml:space="preserve">An entity that owns, controls, operates, or manages electric vehicle
supply equipment is not defined as a public utility. (Reference [New
Jersey Statutes](https://www.njleg.state.nj.us/) 48:25-10)
</t>
  </si>
  <si>
    <t>2020-01-22 22:18:59 UTC</t>
  </si>
  <si>
    <t>Energy Master Plan</t>
  </si>
  <si>
    <t xml:space="preserve">New Jersey has developed an Energy Master Plan (EMP) that will guide the
State to achieve its goals of electrifying the transportation sector and
achieving 100% carbon-neutral electricity generation by 2050. The EMP
calls for decarbonization of the transportation sector through:
-   Supporting the deployment of 330,000 light-duty electric vehicles
    (EVs) by 2025;
-   Deploying electric vehicle supply equipment (EVSE) throughout the
    state;
-   Creating incentives for EVSE;
-   Educating consumers and fleet owners on EVs;
-   Transitioning state fleet vehicles to EVs;
-   Partnering with industry to develop incentives for medium- and
    heavy-duty all-electric or fuel-cell vehicles; and
-   Exploring policies that accelerate the adoption of alternative
    fuels.
For more information, see the [Energy Master Plan](https://nj.gov/emp/)
website.
</t>
  </si>
  <si>
    <t>2020-03-23 16:37:48 UTC</t>
  </si>
  <si>
    <t>STATION|AFP|FLEET|GOV|IND</t>
  </si>
  <si>
    <t xml:space="preserve">California, Colorado, Connecticut, District of Columbia, Hawaii, Maine,
Maryland, Massachusetts, New Jersey, New York, North Carolina, Oregon,
Pennsylvania, Rhode Island, Vermont, and Washington (signatory states)
signed a [memorandum of
understanding](https://www.nescaum.org/documents/multistate-truck-zev-governors-mou-20200714.pdf)
(MOU) to support the deployment of medium- and heavy-duty ZEVs through
involvement in a Multi-State ZEV Task Force (Task Force).
By January 2021, the Task Force will develop a multi-state action plan
to support electrification of medium- and heavy-duty vehicles. The Task
Force will consider actions to accomplish the goals of the MOU,
including limiting all new medium- and heavy-duty vehicles sales in the
signatory states to ZEVs by 2050. The signatory states will also seek to
accelerate the deployment of medium- and heavy-duty ZEVs to benefit
disadvantaged communities and explore opportunities to coordinate and
partner with key stakeholders.
For more information, see the [Medium- and Heavy-Duty ZEVs: Action Plan
Development
Process](https://www.nescaum.org/documents/medium-and-heavy-duty-zero-emission-vehicles-action-plan-development-process/).
</t>
  </si>
  <si>
    <t>2020-08-03 15:27:44 UTC</t>
  </si>
  <si>
    <t xml:space="preserve">The New Jersey Zero Emission Incentive Program (NJ ZIP) will pilot a
voucher program for the purchase of new, medium-duty ZEVs registered in
New Jersey. Commercial, industrial, or institutional organizations
located, or primarily operating, within the Greater Camden and Newark
areas are eligible to apply. Vouchers are available for up to 100% of
purchase price amounts, based on the following weights:
&lt;div&gt;
  Vehicle Weight                 Vehicle Class   Amount
  ------------------------------ --------------- -----------
  8,501 - 10,000 pounds (lbs.)   Class 2b        \$25,000
  10,0001 - 14,000 lbs.          Class 3         \$55,000
  14,001 - 16,000 lbs.           Class 4         \$75,000
  16,001 - 19,500 lbs.           Class 5         \$85,000
  19,501 - 26,000 lbs.           Class 6         \$100,000
&lt;/div&gt;
Vehicles must be purchased through qualified vendors, after receiving
voucher approval. Funding may not be combined with any state incentive
program. This program is funded by [Regional Greenhouse Gas
Initiative](https://afdc.energy.gov/laws/12229) proceeds. For more
information, including eligibility requirements, see the [NJ ZIP
Program](https://www.njeda.com/njzip/) website. (Reference [New Jersey
Administrative Code](https://www.state.nj.us/oal/rules/accessp/)7:27D)
</t>
  </si>
  <si>
    <t>2021-04-14 17:29:30 UTC</t>
  </si>
  <si>
    <t>https://www.state.nj.us/oal/rules/accessp/</t>
  </si>
  <si>
    <t xml:space="preserve">Condominium associations may not prohibit or restrict the installation
or use of EVSE in a homeowner's designated parking space. Condominium
associations may put reasonable restrictions on EVSE, but the policies
may not significantly increase the cost of the EVSE or prohibit
installation. Homeowners must comply with applicable health and safety
codes and architectural standards, engage a licensed installation
contractor, and provide a certificate of insurance. The homeowner is
responsible for the cost of the installation, operation, maintenance,
repair, removal, or replacement of the station in their parking space,
as well as any resulting damage to the EVSE or surrounding area.
(Reference [New Jersey Statutes](https://www.njleg.state.nj.us/)
45:22A-43)
</t>
  </si>
  <si>
    <t>2020-10-19 00:00:00 UTC</t>
  </si>
  <si>
    <t>2021-05-10 19:00:12 UTC</t>
  </si>
  <si>
    <t>Residential Electric Vehicle Supply Equipment (EVSE) Installation Policies</t>
  </si>
  <si>
    <t xml:space="preserve">A developer of a single-family residence that includes a designated
parking space must offer to install an EVSE at the residence of the
prospective owner unless the installation of EVSE is already included in
the sale of the unit. The New Jersey Department of Community Affairs,
New Jersey Department of Environmental Protection, and New Jersey Board
of Public Utilities must provide information to developers and
prospective owners on the environmental benefits and potential energy
cost savings associated with EVSE, and available incentives. (Reference
[New Jersey Statutes](https://www.njleg.state.nj.us/) 52:27D-141.11)
</t>
  </si>
  <si>
    <t>2020-09-14 00:00:00 UTC</t>
  </si>
  <si>
    <t>2021-05-10 19:02:37 UTC</t>
  </si>
  <si>
    <t>Zero Emission Vehicle (ZEV) Infrastructure Support</t>
  </si>
  <si>
    <t xml:space="preserve">Any individual, business, or public entity completing infrastructure
improvement projects or redeveloping residential, commercial,
industrial, public, or other structures is encouraged to include ZEV
fuel and charging infrastructure in redevelopment plans. ZEVs must meet
emissions and compliance requirements specified in Title 13 of the
[California Code of Regulations](https://oal.ca.gov/) for the applicable
model year, including but not limited to, plug-in electric vehicles
(PEVs) and hydrogen fuel cell vehicles. Infrastructure projects are
encouraged to:
Identify locations for public electric vehicle charging stations and
hydrogen fueling stations;
Construct ZEV charging and refueling infrastructure;
Build and allow PEV charging in the right-of-way; and,
Designate PEV only parking spaces.
(Reference [Assembly Bill](https://www.njleg.state.nj.us/) 1653, 2021)
</t>
  </si>
  <si>
    <t>2021-07-09 00:00:00 UTC</t>
  </si>
  <si>
    <t>2021-08-11 15:09:42 UTC</t>
  </si>
  <si>
    <t>Electric Vehicle Supply Equipment (EVSE) Make-Ready Requirements for New Developments</t>
  </si>
  <si>
    <t xml:space="preserve">As a condition of preliminary site plan approval, new non-residential
developments with parking lots and garages must meet the following
make-ready requirements:
::: {align="center"}
  Number of Off-Street Parking Spaces                      Minimum Number of Make-Ready Parking Spaces
  ------------------------------------- ---------------------------------------------------------------------------------
  50 or fewer                                                                   1
  51 to 75                                                                      2
  76 to 100                                                                     3
  101 to 150                                                                    4
  Over 150                               4% of parking spaces; 5% of the make-ready spaces must be disability-accessible
:::
Parking lots and garages may install make-ready parking spaces and EVSE
at a faster rate than required. Retailers that provide 25 or fewer
off-street parking spaces are not required to provide or install any
EVSE or make-ready parking spaces.
Parking lots and garages may install EVSE in lieu of make-ready spaces
to satisfy these requirements. Standards must be developed that provide
for the progression of accessible make-ready parking spaces to
accessible EVSE parking spaces and conform to the requirements of the
most recent [International Building
Code](https://www.google.com/url?sa=t&amp;rct=j&amp;q=&amp;esrc=s&amp;source=web&amp;cd=&amp;cad=rja&amp;uact=8&amp;ved=2ahUKEwjW07zxjp3yAhW2ZhUIHTFvDUsQFnoECAsQAQ&amp;url=https%3A%2F%2Fwww.iccsafe.org%2Fproducts-and-services%2Fi-codes%2F2018-i-codes%2Fibc%2F&amp;usg=AOvVaw3leWKSEim9SgAJ1OIsH4FK)
and [International Residential
Code](https://www.google.com/url?sa=t&amp;rct=j&amp;q=&amp;esrc=s&amp;source=web&amp;cd=&amp;cad=rja&amp;uact=8&amp;ved=2ahUKEwiDj6OSj53yAhWho3EKHU_EAwoQFnoECAsQAQ&amp;url=https%3A%2F%2Fwww.iccsafe.org%2Fproducts-and-services%2Fi-codes%2F2018-i-codes%2Firc%2F&amp;usg=AOvVaw1uUcm-VqXZRZh_3SdJG4Y5)
published by the [International Code
Council](https://www.google.com/url?sa=t&amp;rct=j&amp;q=&amp;esrc=s&amp;source=web&amp;cd=&amp;cad=rja&amp;uact=8&amp;ved=2ahUKEwjW07zxjp3yAhW2ZhUIHTFvDUsQFnoECA4QAQ&amp;url=https%3A%2F%2Fwww.iccsafe.org%2F&amp;usg=AOvVaw1U6pcIGlSzNiKNgTx_gADK)
except as the Commissioner of Community Affairs (Commissioner) deems
appropriate to deviate from those codes.
The Commissioner must publish a model land use ordinance to address
installation, sightline, setback requirements, and other health- and
safety-related specifications for EVSE and make-ready parking spaces and
post the model land use ordinance on the department\'s website. The
model land use ordinance applies to all municipalities in New Jersey,
but municipalities may adopt reasonable standards to address
installation, sightline, and setback requirements or other health- and
safety-related specifications for EVSE and make-ready parking spaces.
Municipalities may not require more make-ready parking spaces than the
land use ordinance published by the Commissioner.
(Reference [Senate Bill](https://www.njleg.state.nj.us/) 3223, 2021)
</t>
  </si>
  <si>
    <t>2021-10-01 21:21:39 UTC</t>
  </si>
  <si>
    <t>Electric Vehicle Supply Equipment (EVSE) Make-Ready Requirements for Multi-Unit Dwellings (MUDs)</t>
  </si>
  <si>
    <t xml:space="preserve">New MUD developments with five or more units must designate 15% of
required off-street parking as plug-in electric vehicle (PEV) make-ready
parking spaces. Prior to occupancy, EVSE must be installed in 5% of
off-street parking. MUDs must then install EVSE in an additional 5% of
parking spaces within 3 years of occupancy and another 5% within 6 years
of occupancy. MUDs may install make-ready parking spaces and EVSE at a
faster rate than required. Throughout the installation of EVSE in
make-ready parking spaces at MUDs, at least 5% of EVSE must be
accessible for people with disabilities.
The Site Improvement Advisory Board must submit a recommendation to the
Commissioner of Community Affairs to amend the statewide site
improvement standards for MUDs to include requirements for parking
spaces with EVSE in the calculation of minimum required parking spaces.
Requirements must include the following:
-   A parking space with EVSE or make-ready equipment may count as two
    parking spaces for the purpose of complying with a minimum parking
    space requirement but may not reduce total required parking by more
    than 10 percent.
-   All parking space calculations for EVSE and make-ready equipment
    pursuant to this section shall be rounded up to the next full
    parking space.
(Reference [Senate Bill](https://www.njleg.state.nj.us/) 3223, 2021)
</t>
  </si>
  <si>
    <t>2021-10-01 21:25:07 UTC</t>
  </si>
  <si>
    <t>MUD</t>
  </si>
  <si>
    <t>Plug-In Electric Vehicle (PEV) Parking Space Make-Ready Permitting Requirements</t>
  </si>
  <si>
    <t xml:space="preserve">PEV make-ready parking spaces at existing service stations, existing
retail establishments, or any other existing building may be approved
through the issuance of a municipal zoning permit by meeting the
following requirements:
-   The proposed installation does not violate bulk requirements
    applicable to the property;
-   All other conditions of prior approvals continue to be met; and
-   The proposed installation complies with the construction codes
    adopted in, or promulgated pursuant to, the [State Uniform
    Construction
    Code](https://www.nj.gov/dca/divisions/codes/codreg/ucc.html),
    safety standards concerning the installation, and state rules or
    regulations concerning electric vehicle supply equipment (EVSE).
Installation of EVSE or PEV make-ready parking spaces shall be
considered a permitted accessory use for all municipal zoning or use
districts.
(Reference [Senate Bill](https://www.njleg.state.nj.us/) 3223, 2021)
</t>
  </si>
  <si>
    <t>2021-10-01 21:28:25 UTC</t>
  </si>
  <si>
    <t>FLEET|GOV|MUD|IND</t>
  </si>
  <si>
    <t>Alternative Fuel Vehicle (AFV) and Hybrid Electric Vehicle (HEV) Acquisition Requirements</t>
  </si>
  <si>
    <t xml:space="preserve">A minimum of 75% of state government and educational institution fleet
light-duty vehicles purchased must be HEVs or bi-fuel or dedicated AFVs.
Vehicles must meet or exceed the federal corporate average fuel economy
standards. Certified law enforcement pursuit vehicles and emergency
vehicles are exempt from this requirement. The New Mexico Energy,
Minerals and Natural Resources Department may grant additional
exemptions based on the availability and suitability of vehicles, as
well as fuel availability and cost.
(Reference [New Mexico
Statutes](https://nmonesource.com/nmos/nmsa/en/nav_date.do) 13-1B-1
through 13-1B-7)
</t>
  </si>
  <si>
    <t>2018-03-09 15:32:39 UTC</t>
  </si>
  <si>
    <t>http://www.nmonesource.com/nmnxtadmin/NMPublic.aspx</t>
  </si>
  <si>
    <t>Alternative Fuel Definition</t>
  </si>
  <si>
    <t xml:space="preserve">Alternative fuels are defined as natural gas, propane, electricity,
hydrogen, fuel mixtures containing not less than 85% ethanol or
methanol, and fuel mixtures containing not less than 20% vegetable oil,
or a water-phased hydrocarbon fuel emulsion in an amount not less than
20% by volume. Biodiesel is defined as a renewable, biodegradable, mono
alkyl ester combustible liquid fuel that is derived from agricultural
plant oils or animal fats and meets current
[ASTM](%20https://www.astm.org/Standard/index.html) pure biodiesel
(B100) standards. (Reference [New Mexico
Statutes](https://nmonesource.com/nmos/nmsa/en/nav_date.do) 13-1B-2 and
57-19-27)
</t>
  </si>
  <si>
    <t>Alternative Fuel and Advanced Vehicle System Manufacturing Incentive</t>
  </si>
  <si>
    <t xml:space="preserve">The Alternative Energy Product Manufacturers Tax Credit provides credit
against combined reporting taxes (gross receipts, compensating, and
withholding) for qualified manufacturers of alternative energy products,
including hydrogen and fuel cell vehicle systems, and electric and
hybrid electric vehicles. The credit is limited to 5% of qualifying
expenditures, and manufacturers must fulfill job creation requirements
to be eligible. Qualified manufacturers must apply for and receive
approval from the New Mexico Taxation and Revenue Department before they
may claim the credit. For more information, including eligibility and
application details, refer to the [Alternative Energy Product
Manufacturers Tax
Credit](https://gonm.biz/why-new-mexico/competitive-business-climate/incentives/alternative-energy-product-manufacturers-tax-credit)
website. (Reference [New Mexico
Statutes](https://nmonesource.com/nmos/nmsa/en/nav_date.do) 7-9J-1
through 7-9J-8)
</t>
  </si>
  <si>
    <t>2007-04-03 00:00:00 UTC</t>
  </si>
  <si>
    <t>ELEC|HEV|HY|PHEV</t>
  </si>
  <si>
    <t xml:space="preserve">Alternative fuel distributed by or used for federal government, state
government, or Indian nation, tribe, or pueblo purposes is exempt from
the state excise tax. (Reference [New Mexico
Statutes](https://nmonesource.com/nmos/nmsa/en/nav_date.do) 7-16B-5)
</t>
  </si>
  <si>
    <t xml:space="preserve">New Mexico joined Arizona, Colorado, Idaho, Montana, Nevada, Utah, and
Wyoming (Signatory States) in signing the REV West [memorandum of
understanding](https://www.naseo.org/Data/Sites/1/revwest_mou.pdf) (MOU)
to create an Intermountain West Electric Vehicle (EV) Corridor that will
make it possible to seamlessly drive an EV across the Signatory States\'
major transportation corridors.
In 2019, the Signatory States signed a revised [REV West
MOU](https://www.naseo.org/issues/transportation/rev-west) to update
their EV corridor goals based on progress to date. Signatory States are
committed to:
-   Educate consumers and fleet owners to raise EV awareness, reduce
    range anxiety, and increase EV adoption;
-   Coordinate on EV charging station locations to achieve a consistent
    user experience across Signatory States;
-   Use and promote the REV West [Voluntary Minimum
    Standards](https://www.naseo.org/Data/Sites/1/revwest_volminimumstandards.pdf)
    for EV charging stations and explore opportunities for implementing
    the standards in Signatory States;
-   Identify and develop opportunities to incorporate EV charging
    stations into planning and development processes such as building
    codes, metering policies, and renewable energy generation projects;
-   Encourage EV manufacturers to stock and market a wide variety of EVs
    within the Signatory States;
-   Identify, respond to, and collaborate on funding opportunities to
    support the development of the plan; and
-   Support the build-out of direct current (DC) fast charging stations
    along EV corridors through investments, partnerships, and other
    mechanisms.
The Signatory States maintain a Coordination Group composed of senior
leadership from each state which meet on a quarterly basis and report on
the above actions. For more information, see the [REV
West](https://www.naseo.org/issues/transportation/rev-west) website.
</t>
  </si>
  <si>
    <t>2020-02-03 20:11:31 UTC</t>
  </si>
  <si>
    <t>State Emissions Reduction Strategy</t>
  </si>
  <si>
    <t xml:space="preserve">The governor established the Climate Change Task Force (Task Force) to
evaluate strategies to reduce GHG and criteria pollutant emissions in
New Mexico, including potential low emission vehicle and ZEV standards.
New Mexico will pursue GHG emissions reduction of at least 45% below
2005 levels by 2030. The Task Force developed a climate strategy with
initial
[recommendations](https://www.climateaction.state.nm.us/documents/reports/NMClimateChange_2019.pdf)
in 2019 and published a progress
[report](https://www.climateaction.state.nm.us/documents/reports/NMClimateChangeReport_2020.pdf)
in 2020. (Reference [Executive Order](https://www.governor.state.nm.us/)
2019-003, 2019)
</t>
  </si>
  <si>
    <t>2019-01-29 00:00:00 UTC</t>
  </si>
  <si>
    <t>2019-02-08 20:56:49 UTC</t>
  </si>
  <si>
    <t>https://www.governor.state.nm.us/</t>
  </si>
  <si>
    <t xml:space="preserve">The New Mexico Energy, Minerals and Natural Resources Department's
Alternative Fuel Acquisition Revolving Loan Program provides loans to
state agencies, political subdivisions, and educational institutions for
AFV acquisitions. Funds must be used for the purchase of vehicles that
operate on natural gas, propane, electricity, or hydrogen. The maximum
amount of a loan per vehicle must not exceed the incremental cost of
acquiring the vehicle or the following amounts:
::: {align="center"}
  Gross Vehicle Weight Rating (GVWR)    Incentive Amount
  ------------------------------------ ------------------
  Up to 14,000 pounds (lbs.)                \$5,000
  14,000 lbs.-26,000 lbs.                   \$10,000
  Over 26,000 lbs.                          \$20,000
:::
Projected fuel cost savings from using the AFV is considered when the
loan repayment schedule is developed. For more information, see the [New
Mexico Energy Roadmap Project Goal &amp; Strategy
Documentation](http://www.emnrd.state.nm.us/ECMD/GoalandStrategyDocumentation.html)
website.
(Reference [New Mexico
Statutes](https://nmonesource.com/nmos/nmsa/en/nav_date.do) 13-1B-1
through 13-1B-7)
</t>
  </si>
  <si>
    <t>2018-03-02 00:00:00 UTC</t>
  </si>
  <si>
    <t>http://public.nmcompcomm.us/nmnxtadmin/NMPublic.aspx|https://www.nmlegis.gov/</t>
  </si>
  <si>
    <t xml:space="preserve">An entity that is not a regulated utility that resells natural gas or
electricity as motor fuel is not defined as a public utility. (Reference
[New Mexico Statutes](https://nmonesource.com/nmos/nmsa/en/nav_date.do)
62-3-4)
</t>
  </si>
  <si>
    <t>2019-04-03 00:00:00 UTC</t>
  </si>
  <si>
    <t>2019-04-08 19:15:41 UTC</t>
  </si>
  <si>
    <t>https://www.nmlegis.gov/|http://public.nmcompcomm.us/nmnxtadmin/NMPublic.aspx</t>
  </si>
  <si>
    <t>Utility Plug-In Electric Vehicle (PEV) Support</t>
  </si>
  <si>
    <t xml:space="preserve">By January 1, 2021, and upon request by the New Mexico Public Regulation
Commission (Commission) thereafter, public utilities must file an
application to the Commission to expand transportation electrification.
Applications may include, but are not limited to, incentives to
facilitate the installation of PEV charging infrastructure,
electrification of public fleet vehicles, PEV charging rates, and
customer outreach and education programs. The Commission may approve
applications based on whether the proposed projects can be reasonably
expected to improve the electrical system efficiency of the public
utility, to increase access to electricity as a transportation fuel,
including in low income and underserved communities, to reduce air
pollution and greenhouse gas emissions, and to encourage consumer
adoption of PEVs. (Reference [New Mexico
Statutes](https://nmonesource.com/nmos/nmsa/en/nav_date.do) 62-3)
</t>
  </si>
  <si>
    <t>2019-04-08 19:20:57 UTC</t>
  </si>
  <si>
    <t>Energy and Fuel Cost Savings Contracts</t>
  </si>
  <si>
    <t xml:space="preserve">Government fleets may finance alternative fuel vehicles or related
infrastructure through guaranteed utility savings contracts where
vehicle operational and fuel cost savings pay for the capital
investment. Guaranteed utility savings contracts must show that the cost
savings resulting from the alternative fuel and infrastructure projects
are equal to or higher than the annual contract payments. (Reference
[New Mexico Statutes](https://nmonesource.com/nmos/nmsa/en/nav_date.do)
6-23-2 and 6-23-3)
</t>
  </si>
  <si>
    <t>2009-07-01 00:00:00 UTC</t>
  </si>
  <si>
    <t>http://public.nmcompcomm.us/nmnxtadmin/NMPublic.aspx</t>
  </si>
  <si>
    <t xml:space="preserve">Electric Vehicle Supply Equipment (EVSE) Funding </t>
  </si>
  <si>
    <t xml:space="preserve">The New Mexico Environment Department (NMED) provides funding for
eligible mitigation projects for nitrogen oxides (NOx) emissions. NMED
may provide funds up to 100% of the cost to purchase, install, and
maintain eligible light-duty EVSE. Additional requirements may apply.
The program is funded by New Mexico's portion of the [Volkswagen
Environmental Mitigation
Trust](https://www.epa.gov/enforcement/volkswagen-clean-air-act-civil-settlement).
For more information, visit the New Mexico [Volkswagen
Settlement](https://www.env.nm.gov/air-quality/vw-settlement/) website.
</t>
  </si>
  <si>
    <t>2019-12-16 22:38:49 UTC</t>
  </si>
  <si>
    <t xml:space="preserve">Diesel Emission Reduction Funding  </t>
  </si>
  <si>
    <t xml:space="preserve">The New Mexico Environment Department (NMED) is accepting applications
for funding for heavy-duty on-road new diesel or alternative fuel
repowers and replacements, as well as off-road all-electric repowers and
replacements. Vehicles that qualify for replacement or repower include:
-   Model Year (MY) 1992-2009 Class 8 local freight trucks and port
    drayage trucks;
-   MY 1992-2009 Class 4-7 local freight trucks;
-   MY 2009 or older Class 4-8 school buses, shuttle buses, and transit
    buses;
-   Forklifts with greater than 8,000 pounds of lift capacity;
-   Port cargo handling equipment; and
-   High emissions diesel-powered or spark ignition airport ground
    support equipment.
The program is funded by New Mexico's portion of the [Volkswagen
Environmental Mitigation
Trust](https://www.epa.gov/enforcement/volkswagen-clean-air-act-civil-settlement).
For more information, visit the New Mexico [Volkswagen
Settlement](https://www.env.nm.gov/air-quality/vw-settlement/) website.
</t>
  </si>
  <si>
    <t>2019-12-16 22:45:01 UTC</t>
  </si>
  <si>
    <t xml:space="preserve">Grid Infrastructure Development and Support </t>
  </si>
  <si>
    <t xml:space="preserve">The New Mexico Department of Energy, Minerals, and Natural Resources
will develop a grant program to support grid modernization technologies.
Technologies include advanced metering infrastructure, energy storage
systems, and electric vehicle charging systems. (Reference [New Mexico
Statutes](https://nmonesource.com/nmos/nmsa/en/nav_date.do) 71-11-1)
</t>
  </si>
  <si>
    <t>2020-03-10 22:05:06 UTC</t>
  </si>
  <si>
    <t>https://nmonesource.com/nmos/nmsa/en/nav_date.do</t>
  </si>
  <si>
    <t>Electric Vehicle Supply Equipment (EVSE) Rebate â€“ Powering New Mexico (PNM)</t>
  </si>
  <si>
    <t xml:space="preserve">PNM offers residential customers a \$300 rebate for the purchase of a
Level 2 ENERGY STAR certified EVSE. Customers that purchase a qualified
EVSE may also be eligible for an additional electrical panel upgrade
rebate of up to \$1,000. For more information, including eligibility
requirements, see the PNM [EV Discounts and
Rebates](https://www.pnm.com/evoffer) website.
</t>
  </si>
  <si>
    <t>2021-07-23 11:34:54 UTC</t>
  </si>
  <si>
    <t>Alternative Fuel Vehicle (AFV) and Hybrid Electric Vehicle (HEV) Emissions Inspection Exemption</t>
  </si>
  <si>
    <t xml:space="preserve">AFVs are exempt from Nevada\'s emissions testing requirements. A new HEV
is exempt from emissions inspection testing for the first five model
years, after which the vehicle must comply with emissions inspection
testing requirements on an annual basis. For more information, see the
[Nevada Emissions Control Program](http://www.dmvnv.com/emission.htm)
website. (Reference [Nevada Revised
Statutes](http://www.leg.state.nv.us/law1.cfm) 445B.770 and 445B.825)
</t>
  </si>
  <si>
    <t>http://www.leg.state.nv.us/law1.cfm</t>
  </si>
  <si>
    <t xml:space="preserve">A portion of any penalty assessed for violations of air pollution
control laws must be deposited in the county school district fund where
the violation occurred. The local air pollution control board must
approve expenditures from the fund, which are limited to education
programs on topics relating to air quality and projects to improve air
quality, including purchasing and installing equipment to retrofit
district school buses to operate on biodiesel, compressed natural gas,
or a similar fuel that reduces emissions. (Reference [Nevada Revised
Statutes](http://www.leg.state.nv.us/law1.cfm) 445B.500)
</t>
  </si>
  <si>
    <t>MAN|FLEET|GOV|OTHER</t>
  </si>
  <si>
    <t>Authorization for High Occupancy Vehicle (HOV) Lane Exemption</t>
  </si>
  <si>
    <t xml:space="preserve">The Nevada Department of Transportation, in consultation with the U.S.
Department of Transportation Federal Highway Administration and U.S.
Environmental Protection Agency, may establish a program allowing
federally certified alternative fuel vehicles to operate in HOV lanes
regardless of the number of passengers. (Reference [Nevada Revised
Statutes](http://www.leg.state.nv.us/law1.cfm) 484A.463)
</t>
  </si>
  <si>
    <t>2009-05-06 00:00:00 UTC</t>
  </si>
  <si>
    <t>2011-06-16 00:00:00 UTC</t>
  </si>
  <si>
    <t xml:space="preserve">Nevada Energy (NV Energy) offers a TOU rate to residential and
commercial customers in the northern and southern service territories
who charge PEVs during off-peak hours. For more information, see the NV
Energy [Electric
Vehicles](https://www.nvenergy.com/account-services/energy-pricing-plans/electric-vehicle)
website.
</t>
  </si>
  <si>
    <t>2011-07-01 00:00:00 UTC</t>
  </si>
  <si>
    <t>STATION|PURCH|FLEET|MUD|IND</t>
  </si>
  <si>
    <t>Electric Vehicle Manufacturer Franchise Exemption</t>
  </si>
  <si>
    <t xml:space="preserve">A vehicle manufacturer is not required to sell its vehicles through
franchised dealers if the manufacturer:
-   Only produces passenger cars powered solely by one or more electric
    motors;
-   Only sells new or used passenger cars that it manufactures; and
-   Was selling such passenger cars in Nevada on or before January
    1, 2016.
(Reference [Nevada Revised Statutes](https://www.leg.state.nv.us/)
482.36349)
</t>
  </si>
  <si>
    <t>2014-09-11 00:00:00 UTC</t>
  </si>
  <si>
    <t>2014-10-09 18:33:40 UTC</t>
  </si>
  <si>
    <t>https://www.leg.state.nv.us/|https://www.leg.state.nv.us/</t>
  </si>
  <si>
    <t>Alternative Fuel Vehicle (AFV) and Infrastructure Grants Authorization</t>
  </si>
  <si>
    <t xml:space="preserve">The Nevada Office of Energy will establish the Nevada Clean Energy Fund
to fund qualified clean energy projects, including any program,
technology, product, or service that supports the deployment of AFVs and
related infrastructure. Technologies that involve the combustion of
fossil fuels are not eligible for funding. (Reference [Nevada Revised
Statutes](https://www.leg.state.nv.us/) 701B.930-995)
</t>
  </si>
  <si>
    <t>2017-06-05 00:00:00 UTC</t>
  </si>
  <si>
    <t>2017-09-08 12:51:29 UTC</t>
  </si>
  <si>
    <t>BIOD|ETH|ELEC|HY|NEVS</t>
  </si>
  <si>
    <t>Electric Vehicle Supply Equipment (EVSE) Demonstration Program Requirements</t>
  </si>
  <si>
    <t xml:space="preserve">The Electric Vehicle Infrastructure Demonstration Program (Program)
requires Nevada utilities to promote and incentivize the deployment of
EVSE. Utility customers may include public schools that install EVSE
on-site or purchase electric school buses. Incentives may cover up to
75% of the installation or purchase cost.
Utilities may request to recover the costs associated with carrying out
the Program, including customer incentives, by filing an application
with the PUCN.
(Reference [Nevada Revised
Statutes](http://www.leg.state.nv.us/law1.cfm) 701B.670 and 704.110)
</t>
  </si>
  <si>
    <t>2017-05-31 00:00:00 UTC</t>
  </si>
  <si>
    <t>2019-05-23 00:00:00 UTC</t>
  </si>
  <si>
    <t>2019-09-10 13:28:57 UTC</t>
  </si>
  <si>
    <t>2025-12-31 00:00:00 UTC</t>
  </si>
  <si>
    <t>http://www.leg.state.nv.us/law1.cfm|https://www.leg.state.nv.us/</t>
  </si>
  <si>
    <t xml:space="preserve">Nevada joined Arizona, Colorado, Idaho, Montana, New Mexico, Utah, and
Wyoming (Signatory States) in signing the REV West [memorandum of
understanding](https://www.naseo.org/Data/Sites/1/revwest_mou.pdf) (MOU)
to create an Intermountain West Electric Vehicle (EV) Corridor that will
make it possible to seamlessly drive an EV across the Signatory States\'
major transportation corridors.
In 2019, the Signatory States signed a revised [REV West
MOU](https://www.naseo.org/issues/transportation/rev-west) to update
their EV corridor goals based on progress to date. Signatory States are
committed to:
-   Educate consumers and fleet owners to raise EV awareness, reduce
    range anxiety, and increase EV adoption;
-   Coordinate on EV charging station locations to achieve a consistent
    user experience across Signatory States;
-   Use and promote the REV West [Voluntary Minimum
    Standards](https://www.naseo.org/Data/Sites/1/revwest_volminimumstandards.pdf)
    for EV charging stations and explore opportunities for implementing
    the standards in Signatory States;
-   Identify and develop opportunities to incorporate EV charging
    stations into planning and development processes such as building
    codes, metering policies, and renewable energy generation projects;
-   Encourage EV manufacturers to stock and market a wide variety of EVs
    within the Signatory States;
-   Identify, respond to, and collaborate on funding opportunities to
    support the development of the plan; and
-   Support the build-out of direct current (DC) fast charging stations
    along EV corridors through investments, partnerships, and other
    mechanisms.
The Signatory States maintain a coordination group composed of senior
leadership from each state who meet on a quarterly basis and report on
the above actions. For more information, see the [REV
West](https://www.naseo.org/issues/transportation/rev-west) website.
</t>
  </si>
  <si>
    <t>2020-02-03 20:06:48 UTC</t>
  </si>
  <si>
    <t xml:space="preserve">The Nevada Division of Environmental Protection (NDEP) administers
Nevada\'s portion of the [Volkswagen (VW) Environmental Mitigation
Trust](https://www.epa.gov/enforcement/volkswagen-clean-air-act-civil-settlement)
through the Nevada Diesel Emission Mitigation Fund. The fund assists
publicly- and privately-owned fleets with the replacement or repower of
model year 2009 or older medium- and heavy-duty diesel-powered vehicles.
Funding amounts vary based on vehicle, applicant, and fuel type. For
more information, including application periods and guidelines, see the
NDEP [VW Settlement Funds](https://ndep.nv.gov/air/vw-settlement)
website.
</t>
  </si>
  <si>
    <t>2018-06-25 19:25:22 UTC</t>
  </si>
  <si>
    <t xml:space="preserve">Nevada Energy (NV Energy) offers rebates to eligible business customers
for the purchase and installation of Level 2 EVSE and direct current
(DC) fast EVSE. Level 2 EVSE rebates are available in the following
amounts:
&lt;div&gt;
  EVSE Site                   Eligible Level 2 Port Amount   Rebate Amount per Port
  --------------------------- ------------------------------ -----------------------------------------------
  Workplace                   2 to 10 ports                  \$3,000 per port; up to 75% of project cost
  Multi-Unit Dwelling (MUD)   2 to 10 ports                  \$5,000 per port; up to 75% of project cost
  Low-Income MUD              2 to 4 ports                   \$10,000 per port; up to 100% of project cost
  Fleets                      2 to 10 ports                  \$5,000 per port; up to 75% of project cost
  Public Charging             2 to 10 ports                  \$3,000 per port; up to 75% of project cost
  Government Agency           2 to 4 ports                   \$10,000 per port; up to 100% of project cost
&lt;/div&gt;
Low-income MUD is defined as property that qualifies for the Federal Low
Income Housing Tax credit.
DC fast EVSE rebates cover 50% of project costs, up to \$400 per
kilowatt or \$40,000 per station, whichever is less. DC fast EVSE
projects may include a maximum of five stations.
NV Energy also funds projects that do not fall within the scope of
fleet, workplace, or MUD charging through the . Grant amounts are
determined on a case-by-case basis and may cover up to 100% of project
costs.
For more information, see the NV Energy [Electric
Vehicles](https://www.nvenergy.com/cleanenergy/electric-vehicles)
website.
</t>
  </si>
  <si>
    <t>2020-09-10 16:48:31 UTC</t>
  </si>
  <si>
    <t>STATION|FLEET|GOV|MUD</t>
  </si>
  <si>
    <t>Idle Reduction Technology, Natural Gas Vehicle, and Plug-in Electric Vehicle Weight Exemption</t>
  </si>
  <si>
    <t xml:space="preserve">Any motor vehicle equipped with an auxiliary power unit or other
qualified idle reduction technology may exceed the maximum gross vehicle
weight limit by up to 550 pounds (lbs.) to compensate for the additional
weight of the idle reduction technology. Natural gas vehicles and
plug-in electric vehicles may exceed the maximum gross vehicle weight
limit for comparable conventional fuel vehicles by up to 2,000 lbs.
(Reference [Nevada Revised Statutes](https://www.leg.state.nv.us/)
484D.635)
</t>
  </si>
  <si>
    <t>2019-05-15 00:00:00 UTC</t>
  </si>
  <si>
    <t>2019-06-04 17:13:57 UTC</t>
  </si>
  <si>
    <t>ELEC|IR|NG|PHEV</t>
  </si>
  <si>
    <t>https://www.leg.state.nv.us</t>
  </si>
  <si>
    <t xml:space="preserve">Utilities are authorized to offer public school districts grants of up
to 75% of the cost of EVSE installation on school property or the
purchase of all-electric school buses. (Reference [Nevada Revised
Statutes](https://www.leg.state.nv.us/) 701B.670)
</t>
  </si>
  <si>
    <t>2019-07-01 15:49:47 UTC</t>
  </si>
  <si>
    <t>https://www.leg.state.nv.us/</t>
  </si>
  <si>
    <t xml:space="preserve">Beginning October 1, 2019, an individual may not park a motor vehicle
within any parking space specifically designated for charging PEVs.
Eligible PEVs must be in the process of charging to park in the space.
Violators may receive a fine of up to \$750. (Reference [Nevada Revised
Statutes](https://www.leg.state.nv.us/) 484B.468)
</t>
  </si>
  <si>
    <t>2019-09-10 01:29:18 UTC</t>
  </si>
  <si>
    <t xml:space="preserve">NV Energy offers public school customers rebates of up to 75% of
expected costs for the purchase of electric school buses and electric
vehicle supply equipment (EVSE). Eligible EVSE include Level 2 and DC
fast charging stations. Rebates are awarded on a first-come,
first-served basis. For more information, including application
requirements and materials, see the NV Energy [Electric School Bus
Incentives](https://www.nvenergy.com/cleanenergy/electric-vehicles/school-buses)
website.
</t>
  </si>
  <si>
    <t>2020-09-10 17:11:23 UTC</t>
  </si>
  <si>
    <t>2021-06-30 00:00:00 UTC</t>
  </si>
  <si>
    <t>Transportation Electrification Investment Authorization</t>
  </si>
  <si>
    <t xml:space="preserve">Utilities must file a
[plan](http://pucweb1.state.nv.us/PDF/AxImages/DOCKETS_2020_THRU_PRESENT/2021-9/12270.pdf)
to accelerate transportation electrification in Nevada with the Public
Utilities Commission by September 1, 2021. Two or more utilities that
share common ownership or transmission systems must include a plan to
allocate up to \$100,000,000 on transportation electrification. Plans
must be designed to accelerate transportation electrification between
January 1, 2022, and December 31, 2024. All plans must include:
-   An Interstate Corridor Charging Depot Program to increase the
    availability of public charging infrastructure along state highways
    and support tourism;
-   An Urban Charging Depot Program to help customers that are unable to
    charge vehicles at home or work;
-   A Public Agency Electric Vehicle Charging Program to serve the
    public, workplace, and government fleet charging needs;
-   A Transit, School Bus, and Transportation Electrification Custom
    Program to serve the needs of transit agencies, public schools,
    planning organizations, and commercial entities; and,
-   An Outdoor Recreation and Tourism Program to support tourism and
    outdoor recreation entities.
(Reference [Senate Bill](https://www.leg.state.nv.us/) 448, 2021)
</t>
  </si>
  <si>
    <t>2021-06-10 00:00:00 UTC</t>
  </si>
  <si>
    <t>2021-07-13 20:24:43 UTC</t>
  </si>
  <si>
    <t xml:space="preserve">A person who owns, controls, operates, or manages a facility that
supplies electricity to charge electric vehicles is not defined as a
public utility. (Reference [Nevada
Code](https://www.leg.state.nv.us/nrs/nrs-704.html) 704.021)
</t>
  </si>
  <si>
    <t>2021-07-21 18:13:49 UTC</t>
  </si>
  <si>
    <t xml:space="preserve">Nevada adopted the California motor vehicle emissions and compliance
requirements specified in Title 13 of the [California Code of
Regulations](https://oal.ca.gov/). Manufacturers must meet the
[greenhouse gas emissions
standard](https://www.afdc.energy.gov/laws/6493) and the [ZEV production
and sales requirements](https://www.afdc.energy.gov/laws/4249),
beginning with model year 2025. These regulations apply to all passenger
cars, light-duty trucks, and medium-duty vehicles. For more information,
see the [Clean Cars Nevada](https://ndep.nv.gov/air/clean-cars-nevada)
website. (Reference [Nevada Administrative
Code](http://www.leg.state.nv.us/NAC/Chapters.html) 445B.2 through
4445B.36)
</t>
  </si>
  <si>
    <t>2021-10-22 00:00:00 UTC</t>
  </si>
  <si>
    <t>2021-11-02 13:22:19 UTC</t>
  </si>
  <si>
    <t>http://www.leg.state.nv.us/NAC/Chapters.html</t>
  </si>
  <si>
    <t xml:space="preserve">The New York State Energy Research and Development Authority\'s
(NYSERDA) Clean Transportation Program provides funding for projects
that enhance mobility, improve efficiency, reduce congestion, and
diversify transportation methods and fuels through research and
development of advanced technologies. NYSERDA offers annual
solicitations that support new product development and demonstration as
well as research on new transportation policies and strategies. NYSERDA
also supports projects that demonstrate the benefits of commercially
available products that are underutilized in New York State. Once
developed, NYSERDA provides incentives to accelerate the market
introduction of emerging technologies through its ChargeNY Program. For
more information and funding opportunities, see the NYSERDA [Clean
Transportation
Program](https://www.nyserda.ny.gov/All-Programs/Programs/Clean-Transportation-Program)
website.
</t>
  </si>
  <si>
    <t>STATION|AFP|MAN|FLEET|GOV</t>
  </si>
  <si>
    <t xml:space="preserve">Through the Clean Pass Program, eligible electric-drive vehicles may use
the Long Island Expressway (LIE) HOV lanes, regardless of the number of
occupants in the vehicle. Vehicles must display the Clean Pass vehicle
sticker, which is available from the New York State Department of Motor
Vehicles. To apply for the Clean Pass vehicle sticker, visit the [Clean
Pass Stickers for HOV Lanes on the LIE](https://dmv.ny.gov/cleanpass)
website. This exemption expires September 30, 2025. For a list of
eligible vehicles and Clean Pass sticker application instructions, see
the [Clean Pass
Program](https://www.dot.ny.gov/portal/page/portal/programs/clean-pass?nd=nysdot)
website.
</t>
  </si>
  <si>
    <t>2006-03-01 00:00:00 UTC</t>
  </si>
  <si>
    <t xml:space="preserve">The New York State Energy Research and Development Authority (NYSERDA)
provides incentives for alternative fuel trucks and buses. Incentives
are released on a staggered schedule and are distributed based on the
following criteria:
::: {align="center"}
  Technology Type                                                                                                  Incentive Amount
  ------------------------------------------------------------------------------------------- ----------------------------------------------------------
  Class 3 All-Electric Trucks and Class 3-8 All-Electric School, Shuttle, and Transit Buses    80% of the incremental cost, up to \$150,000 per vehicle
  Class 4-8 All-Electric Trucks                                                                95% of the incremental cost, up to \$185,000 per vehicle
  Class 4-8 Fuel Cell Electric Trucks                                                          95% of the incremental cost, up to \$185,000 per vehicle
  Class 4-8 Plug-in Hybrid Electric Trucks                                                     90% of the incremental cost, up to \$120,000 per vehicle
  Class 4-8 Hybrid Electric Trucks                                                             90% of the incremental cost, up to \$55,000 per vehicle
  Class 4-8 Compressed Natural Gas Trucks                                                      90% of the incremental cost, up to \$60,000 per vehicle
  Class 4-8 Propane Trucks                                                                     90% of the incremental cost, up to \$60,000 per vehicle
:::
Eligible vehicles must be in operation 80% of the time and for a minimum
of five years. Additional terms and conditions apply. For information
about voucher availability and vehicle eligibility, see the NYSERDA [New
York Truck Voucher Incentive
Program](https://www.nyserda.ny.gov/All-Programs/Programs/Truck-Voucher-Program)
website.
</t>
  </si>
  <si>
    <t>2012-11-01 00:00:00 UTC</t>
  </si>
  <si>
    <t>2019-12-19 17:12:29 UTC</t>
  </si>
  <si>
    <t>ELEC|HEV|NG|OTHER</t>
  </si>
  <si>
    <t xml:space="preserve">New York joined California, Connecticut, Maine, Maryland, Massachusetts,
New Jersey, Oregon, Rhode Island, and Vermont in signing a [memorandum
of
understanding](https://www.nescaum.org/documents/zev-mou-10-governors-signed-20191120.pdf/)
(MOU) to support the deployment of ZEVs through involvement in a ZEV
Program Implementation Task Force (Task Force). In May 2014, the Task
Force published a [ZEV Action
Plan](https://www.nescaum.org/documents/multi-state-zev-action-plan.pdf)
(Plan) identifying 11 priority actions to accomplish the goals of the
MOU, including deploying at least 3.3 million ZEVs and adequate fueling
infrastructure within the signatory states by 2025. The Plan also
includes a research agenda to inform future actions. On an annual basis,
each state must report on the number of registered ZEVs, the number of
public electric vehicle supply equipment (EVSE) and hydrogen fueling
stations, and available information regarding workplace fueling for
ZEVs.
In June 2018, the Task Force published a new [ZEV Action
Plan](https://www.nescaum.org/documents/2018-zev-action-plan.pdf) for
2018-2021. Building on the 2014 Action Plan, the 2018 Action Plan makes
recommendations for states and other key partners in five priority
areas:
-   Raising consumer awareness and interest in electric vehicle
    technology;
-   Building out a reliable and convenient residential, workplace and
    public charging/fueling infrastructure network;
-   Continuing and improving access to consumer purchase and
    non-financial incentives;
-   Expanding public and private sector fleet adoption; and
-   Supporting dealership efforts to increase ZEV sales.
For more information, see the [Multi-State ZEV Task
Force](https://www.nescaum.org/topics/zero-emission-vehicles) website.
</t>
  </si>
  <si>
    <t>2018-06-25 19:43:40 UTC</t>
  </si>
  <si>
    <t xml:space="preserve">An income tax credit is available for 50% of the cost of alternative
fueling infrastructure, up to \$5,000. Qualifying infrastructure
includes electric vehicle supply equipment and equipment to dispense
fuel that is 85% or more natural gas, propane, or hydrogen. Unused
credits may be carried over into future tax years. The credit expires
December 31, 2022. For additional information, including information on
how to claim the credit, please see the New York State [Department of
Taxation and
Finance](http://www.tax.ny.gov/pit/credits/alt_fuels_elec_vehicles.htm)
website. (Reference [New York Tax
Law](http://public.leginfo.state.ny.us/lawssrch.cgi?NVLWO:) 187-b)
</t>
  </si>
  <si>
    <t>2013-03-28 00:00:00 UTC</t>
  </si>
  <si>
    <t>2023-01-01 00:00:00 UTC</t>
  </si>
  <si>
    <t>http://assembly.state.ny.us/|http://www.nysenate.gov/|http://public.leginfo.state.ny.us/menugetf.cgi?COMMONQUERY=LAWS</t>
  </si>
  <si>
    <t xml:space="preserve">Vehicles powered exclusively by electricity are exempt from state motor
vehicle emissions inspections. For more information, see the [New York
Vehicle Inspection Program
(NYVIP2)](https://dmv.ny.gov/inspection/new-york-vehicle-inspection-program-nyvip)
website. (Reference [New York State Department of Environmental
Conservation
Regulations](http://www.dec.ny.gov/regulations/regulations.html) Chapter
III, Part 217-6)
</t>
  </si>
  <si>
    <t>2011-01-01 00:00:00 UTC</t>
  </si>
  <si>
    <t>http://www.dec.ny.gov/regulations/regulations.html</t>
  </si>
  <si>
    <t>Plug-In Electric Vehicle (PEV) Voluntary Time of Use (TOU) Rate Price Guarantee - Con Edison</t>
  </si>
  <si>
    <t xml:space="preserve">Under the voluntary TOU rate, residential customers will pay a reduced
price for electricity used during the designated off-peak period.
Customers who register a PEV with Con Edison and are participating in
the voluntary TOU rate are guaranteed to pay no more than the standard
electric rate for one year after registration with Con Edison. For more
information, including how to enroll, see the [Electric Vehicles
Rates](https://www.coned.com/en/our-energy-future/technology-innovation/electric-vehicles/electric-vehicles-and-your-bill)
website.
</t>
  </si>
  <si>
    <t>2015-06-12 20:05:50 UTC</t>
  </si>
  <si>
    <t>EXEM|OTHER</t>
  </si>
  <si>
    <t>Electric Corporation Definition</t>
  </si>
  <si>
    <t xml:space="preserve">According to the New York Public Service Commission (PSC), plug-in
electric vehicle (PEV) charging stations are not defined as electric
plants and owners and operators of charging stations are not defined as
electric corporations. The PSC does not have jurisdiction over publicly
available PEV charging stations, the owners and operators of the
stations, or the transactions between the owners and operators of the
stations, as long as the owners and operators do not fall within the
definition of an electric corporation. (Reference [New York State
Department of Public Service](http://www.dps.ny.gov/) Case 13-E-0199)
</t>
  </si>
  <si>
    <t>2013-11-22 00:00:00 UTC</t>
  </si>
  <si>
    <t>http://www.dps.ny.gov/</t>
  </si>
  <si>
    <t xml:space="preserve">Plug-In Electric Vehicle (PEV) Rebate Program </t>
  </si>
  <si>
    <t xml:space="preserve">The New York State Energy Research and Development Authority (NYSERDA)
provides rebates of up to \$2,000 for the purchase or lease of a new
eligible PEV. An eligible vehicle must:
-   Be a four-wheeled motor vehicle manufactured for use on public
    streets, roads, and highways,
-   Have a gross vehicle weight rating of not more than 8,500 pounds,
-   Have a maximum speed of at least 55 miles per hour, and
-   Be propelled at least in part by an electric motor and associated
    power electronics that draws electricity from a hydrogen fuel cell
    or from a battery that has a battery capacity of at least four
    kilowatt-hours, and is capable of being charged from an external
    source of electricity.
Rebate amounts vary based on a vehicle\'s all-electric range and
manufacturer\'s suggested retail price. For more information, see
NYSERDA\'s [Drive Clean
Rebate](https://www.nyserda.ny.gov/All-Programs/Programs/Drive-Clean-Rebate)
website.
</t>
  </si>
  <si>
    <t>2016-04-12 00:00:00 UTC</t>
  </si>
  <si>
    <t>2017-04-03 13:33:49 UTC</t>
  </si>
  <si>
    <t>Zero Emission Vehicle (ZEV) Rebate and ZEV Fueling Infrastructure Grant for Municipalities</t>
  </si>
  <si>
    <t xml:space="preserve">The New York State Department of Environmental Conservation\'s (NYSDEC)
Municipal ZEV Program offers rebates to cities, towns, villages,
counties, and New York City boroughs for the purchase or lease of
eligible ZEVs and grants for purchase and installation of eligible ZEV
fueling infrastructure. To qualify, ZEVs must be purchased or leased on
or after March 1, 2020, at a dealership within the state, and leases
must be at least 36 months in length. ZEV fueling infrastructure must be
installed primarily for public use. Maximum rebate and grant amounts are
as follows:
::: {align="center"}
                                                                                               Maximum Rebate Amount
  ----------------------- ----------------------------------------------------------------------------------------------------------------------------------------------------------------
  ZEV Purchase or Lease    \$7,500 per vehicle (200 miles or greater electric range); \$5,000 per vehicle (101-200-mile electric range); \$2,500 per vehicle (50-100-mile electric range)
  ZEV Infrastructure                                                                           \$250,000 per location
:::
A municipality may apply for multiple ZEV rebates, up to \$150,000, and
multiple ZEV infrastructure grants, up to \$500,000 per ZEV
infrastructure grants. A single municipality may receive up to 50% of
the total available funds towards ZEVs and infrastructure. All equipment
expenses must be incurred on June 1, 2020, or later. Additional rules
and conditions apply.
Rebates are awarded on a first-come, first-served basis, until all funds
are exhausted, or October 29, 2021, whichever comes first.
For more information, including eligible projects and application
periods, see the NYSDEC [Grant Funding for
Municipalities](http://www.dec.ny.gov/energy/109181.html) website.
</t>
  </si>
  <si>
    <t>2021-06-11 19:51:48 UTC</t>
  </si>
  <si>
    <t>Plug-In Electric Vehicle (PEV) and Charging Infrastructure Support</t>
  </si>
  <si>
    <t xml:space="preserve">The New York Power Authority\'s (NYPA) EVolve NY program has allocated
up to \$250 million to support PEVs and address charging infrastructure
gaps throughout the state. EVolve NY will implement this funding in
phases. The initial phase directs \$40 million to fund three initiatives
through 2019, including programs for interstate direct current fast
chargers, airport charging hubs, and PEV model communities. NYPA must
post on their website a report by January 31 annually on the activities
undertaken, including the total number of electric vehicle supply
equipment supported and the total costs allocated. For more information,
see NYPA\'s [EVolve
NY](https://www.nypa.gov/innovation/programs/evolveny) website.
(Reference [New York Consolidated
Laws](https://www.nysenate.gov/legislation/laws) Public Authorities
Section 1005-A)
</t>
  </si>
  <si>
    <t>2019-04-12 00:00:00 UTC</t>
  </si>
  <si>
    <t>2018-07-09 19:23:27 UTC</t>
  </si>
  <si>
    <t>STATION|OTHER|IND</t>
  </si>
  <si>
    <t>https://nyassembly.gov/</t>
  </si>
  <si>
    <t>Plug-In Electric Vehicle Charging Rate Incentive for Businesses - Con Edison</t>
  </si>
  <si>
    <t xml:space="preserve">Con Edison offers an electric rate reduction ranging from 34% to 39% for
businesses in New York City and Westchester County that install a
publicly accessible direct current (DC) fast charger. To qualify, the
charger must have a power output of at least 100 kilowatts. Additional
terms apply. The rate reduction is available through April 2025. For
more information, including how to apply, see the Con Edison [Business
Incentive
Rate](https://www.coned.com/en/commercial-industrial/economic-development/business-incentive-rate)
website.
</t>
  </si>
  <si>
    <t>2018-08-08 16:04:19 UTC</t>
  </si>
  <si>
    <t>2025-04-01 00:00:00 UTC</t>
  </si>
  <si>
    <t xml:space="preserve">The New York State Energy Research and Development Authority\'s
(NYSERDA) Charge Ready NY program offers rebates for public and private
entities toward the purchase and installation of Level 2 EVSE at public
parking facilities, workplaces, and multi-unit dwellings. Rebates are
available for \$4,000 per port. Additional terms and conditions apply.
For more information, including application guidelines, see the NYSERDA
[Charge Ready
NY](https://www.nyserda.ny.gov/All-Programs/Programs/ChargeNY/Charge-Electric/Charging-Station-Programs/Charge-Ready-NY)
website.
</t>
  </si>
  <si>
    <t>2018-12-07 16:47:37 UTC</t>
  </si>
  <si>
    <t xml:space="preserve">Eligible plug-in electric vehicle customers can receive up to \$500 in
incentives annually by installing a connected car device provided by Con
Edison that tracks driving and charging habits, and by charging during
off-peak hours. For more information, including how to apply, see the
[SmartCharge New
York](https://www.fleetcarma.com/smartchargenewyork/setup/) website.
</t>
  </si>
  <si>
    <t>2019-06-07 20:49:19 UTC</t>
  </si>
  <si>
    <t>Electric Vehicle Supply Equipment (EVSE) Rebate - PSEG Long Island</t>
  </si>
  <si>
    <t xml:space="preserve">Public Service Enterprise Group (PSEG) Long Island offers a \$500 rebate
to residential customers who install a smart, Level 2 charger between
January 1, 2021, and December 31, 2021. Funds are awarded on a
first-come, first-served basis, and are limited to one rebate per year,
per residential account. Rebate applications must be postmarked by
December 31, 2021, to be eligible. Additional terms and conditions
apply. For more information, including how to apply, see the PSEG Long
Island [Smart Charger
Rebate](https://www.psegliny.com/saveenergyandmoney/greenenergy/ev/smartcharge)
website.
</t>
  </si>
  <si>
    <t>2021-01-12 23:42:05 UTC</t>
  </si>
  <si>
    <t xml:space="preserve">The New York State Department of Environmental Conservation (NYSEDEC)
provides funding for diesel vehicle replacement projects detailed in the
[Clean Transportation NY Beneficiary Mitigation Plan
(Plan)](https://www.dec.ny.gov/chemical/109784.html). The projects are
funded by New York's portion of the [Volkswagen (VW) Environmental
Mitigation
Trust](https://www.epa.gov/enforcement/volkswagen-clean-air-act-civil-settlement).
The Plan provides funding for the replacement or repower of diesel
medium- and heavy-duty vehicles, including Class 8 local freight or port
drayage trucks, Class 4-8 school, shuttle, or transit buses, and Class
4-7 local freight trucks. The Plan also provides funding for the
all-electric repower or replacement of airport ground support equipment,
forklifts, and port cargo handling equipment, as well as light-duty
EVSE. For more information, including the funding opportunity list and
funding priorities, see the NYSDEC [VW Funding for Diesel Replacement
and EVSE Projects](https://www.dec.ny.gov/chemical/118556.html) website.
</t>
  </si>
  <si>
    <t>2020-07-08 17:44:14 UTC</t>
  </si>
  <si>
    <t>AFTMKTCONV|ELEC|HEV|HY|NG|PHEV|LPG</t>
  </si>
  <si>
    <t>Direct Current (DC) Fast Electric Vehicle Supply Equipment (EVSE) - ConEdison</t>
  </si>
  <si>
    <t xml:space="preserve">Owners of DC fast chargers that meet all of the following requirements
are eligible for an annual per connector incentive:
-   Minimum power capacity of 50 kilowatts (kW) in a single- or
    parallel-output configuration.
-   A commonly accepted non-proprietary standard connector.
-   Publicly accessible, without restriction or fees for parking.
-   Stations that received a building permit and/or provided payment for
    utility service excess distribution facilities after March 1, 2019.
The full incentive is available for EVSE rated with power capacity of 75
kW and higher, and a 60% incentive is available for ports rated 50 kW to
74 kW. Payments are made annually from the date equipment is placed in
service, through 2025.
Incentives are available on a first-come, first-served basis. Additional
terms and conditions apply.
For more information, including annual incentive amounts, see the Con
Edison [Electric Vehicle Fast Charging Per-Plug
Incentive](https://www.coned.com/en/our-energy-future/technology-innovation/electric-vehicles/electric-vehicle-fast-charging-per-plug-incentive)
website.
</t>
  </si>
  <si>
    <t>2020-07-08 17:59:24 UTC</t>
  </si>
  <si>
    <t>2020-08-03 15:30:41 UTC</t>
  </si>
  <si>
    <t xml:space="preserve">The New York State Public Service Commission (PSC) authorized the
Make-Ready Program to provide incentives for the installation of
light-duty Level 2 and direct current (DC) fast EVSE by electric
utilities. Additionally, the PSC directs utilities to establish a
medium-and heavy-duty make-ready pilot program and a fleet assessment
service. The PSC also directs select utilities to establish a transit
authority make-ready program. Lastly, the PSC directs the New York State
Energy Research and Development Authority (NYSERDA) to establish an
environmental justice community clean vehicles transformation prize, a
clean personal mobility prize, and a clean medium-duty and heavy-duty
innovation prize.
For more information, including program details, see the [Order
Establishing Electric Vehicle Infrastructure Make-Ready Program and
Other
Programs](http://documents.dps.ny.gov/public/Common/ViewDoc.aspx?DocRefId=%7b6238DD07-3974-4C4E-9201-3E339E311916%7d)
filing.
(Reference PSC
[Case](http://documents.dps.ny.gov/public/MatterManagement/CaseMaster.aspx?MatterSeq=56005)
18-E-0138)
</t>
  </si>
  <si>
    <t>2020-07-16 00:00:00 UTC</t>
  </si>
  <si>
    <t>2020-08-28 13:39:43 UTC</t>
  </si>
  <si>
    <t xml:space="preserve">New York State Electric and Gas (NYSEG) Level 2 and Direct Current (DC)
Fast Charger Make Ready Program provides business and municipal
customers with installation and funding support to install approved
Level 2 or DC fast EVSE. Additional funding is available for eligible
projects located within disadvantaged communities. Additional terms and
conditions apply. For more information, including the participant guide
and application, see the NYSEG [EV Charger Make-Ready
Program](https://www.nyseg.com/wps/portal/nyseg/saveenergy/electricvehicles/ev-charger-make-ready-program/!ut/p/z1/vZNNb4JAEIZ_Sw8eN7uCIhwpIRgj-EGRjwtZcQprZdGFWP33XRrSNk2Upkm7t53MvPPszLs4wRFOOD2znDas4vQg73GiperQtacji3iL-UIhKzJzDCNYq_ZsgsN7CaY_xslP6smNY5K--g1OcJLx5tgUOObXGnKai_TzDQNSAN2BGJC6pKIBDiK_DggcIGsEy85QsOwAtYycUVZQkYNAJX0BJGTZFR1FlQtatk2OGdvheGcQUIZbirKMUjTawhgZClA0UXXDMIBqRNXa7NByU2e-eDTnqbXwnuzoCccD4sW-7ZjOOvW-AE47QL8FtDtAuwPcfADaG2R1gG4LuH4HXHaAYd-ikvtjDlvonk32acSSYXJLYamNcXhm8IoDXolSesv_3VRXgb2Wnf57wFOCZ31mlL-F7U-nxJSWrHgDlwZHf-dJ2U0RruXmcoq0KRDjzxWOvqvIyF2VYxkEpa6WKCL7cV7qF-SEem0-vAETjRsh/dz/d5/L2dBISEvZ0FBIS9nQSEh/?WCM_GLOBAL_CONTEXT=%2FNYSEGAGR_Navigation%2FHeader%2FSmartEnergy%2FElectricVehicles%2FEV-Charger-Make-Ready-Program)
website.
</t>
  </si>
  <si>
    <t>2020-12-09 22:51:52 UTC</t>
  </si>
  <si>
    <t xml:space="preserve">RG&amp;E Level 2 and Direct Current (DC) Fast Charger Make Ready Program
provides business and municipal customers with installation and funding
support to install approved Level 2 or DC fast EVSE. Additional funding
is available for eligible projects located within disadvantaged
communities. Additional terms and conditions apply. For more
information, including the participant guide and application, see the
RG&amp;E [EV Charger Make-Ready
Program](https://www.rge.com/wps/portal/rge/saveenergy/innovation/ev-charger-make-ready-program/)
website.
</t>
  </si>
  <si>
    <t>2020-12-09 22:53:50 UTC</t>
  </si>
  <si>
    <t>Direct Current (DC) Fast Electric Vehicle Supply Equipment (EVSE) Incentive - National Grid</t>
  </si>
  <si>
    <t xml:space="preserve">Owners of DC fast chargers that meet all of the following requirements
are eligible for an annual per connector incentive:
-   Minimum power capacity of 50 kilowatts (kW) in a single- or
    parallel-output configuration.
-   A commonly accepted non-proprietary standard connector.
-   Publicly accessible, without restriction or fees for parking.
The full incentive is available for EVSE rated with power capacity of 75
kW and higher, and a 60% incentive is available for ports rated 50 kW to
74 kW. Payments are made annually from the date equipment is placed in
service, through 2025.
Incentives are available on a first-come, first-served basis. Additional
terms and conditions apply.
For more information, including annual incentive amounts, see the
National Grid [Clean Transportation
Programs](https://www.nationalgridus.com/Upstate-NY-Business/Energy-Saving-Programs/Electric-Vehicle-Charging-Station-Program)
website.
</t>
  </si>
  <si>
    <t>2020-12-09 23:01:40 UTC</t>
  </si>
  <si>
    <t>Plug-In Electric Vehicle (PEV) Charging Rate Reduction - National Grid</t>
  </si>
  <si>
    <t xml:space="preserve">National Grid offers a discounted rate to residential customers for
electricity used to charge PEVs during off-peak hours. For more
information, see the [Time of
Use](https://www.nationalgridus.com/Time-of-Use) website.
</t>
  </si>
  <si>
    <t>2020-12-09 23:09:27 UTC</t>
  </si>
  <si>
    <t xml:space="preserve">National Grid's Electric Vehicle Charging Station Program provides
non-residential Upstate New York customers with installation and funding
support to install approved Level 2 or direct current (DC) fast charger
EVSE at businesses, multi-unit dwellings and workplaces. Additional
funding is available for eligible projects located within disadvantaged
communities. Additional terms and conditions apply. For more
information, including incentive eligibility levels, see the [Clean
Transportation
Programs](https://www.nationalgridus.com/Upstate-NY-Business/Energy-Saving-Programs/Electric-Vehicle-Charging-Station-Program)
website.
</t>
  </si>
  <si>
    <t>2020-12-09 23:12:37 UTC</t>
  </si>
  <si>
    <t>Plug-In Electric Vehicle (PEV) and Electric Vehicle Supply Equipment (EVSE) Study</t>
  </si>
  <si>
    <t xml:space="preserve">The New York State Energy Research and Development Authority (NYSERDA)
is directed to prepare a report by December 16, 2020, on the state\'s
PEVs and EVSE. The report will analyze the potential environmental and
policy benefits from expanding the state\'s inventory of PEV and EVSE,
identify current EVSE, evaluate geographic areas lacking access to
public EVSE, evaluate PEV incentives, and assess the feasibility to
electrify the state vehicle fleet. (Reference [Senate
Bill](https://nyassembly.gov/) 5820, 2019)
</t>
  </si>
  <si>
    <t>2019-12-16 00:00:00 UTC</t>
  </si>
  <si>
    <t xml:space="preserve">Condominium associations may not prohibit or restrict the installation
or use of EVSE in a homeowner's designated parking space. Condominium
associations may put reasonable restrictions on EVSE, but the policies
may not significantly increase the cost of the EVSE or prohibit
installation. Homeowners must comply with applicable health and safety
codes and architectural standards, engage a licensed installation
contractor, and provide a certificate of insurance. The homeowner is
responsible for the cost of the installation, operation, maintenance,
repair, removal, or replacement of the station in their parking space,
as well as any resulting damage to the EVSE or surrounding area.
(Reference [New York Consolidated
Laws](https://www.nysenate.gov/legislation/laws) Real Property Section
339-LL)
</t>
  </si>
  <si>
    <t>2019-12-06 00:00:00 UTC</t>
  </si>
  <si>
    <t>2020-12-09 23:22:19 UTC</t>
  </si>
  <si>
    <t>https://www.nysenate.gov/legislation/laws</t>
  </si>
  <si>
    <t xml:space="preserve">Effective April 5, 2021, an individual is not allowed to stop, stand, or
park a motor vehicle within any parking space specifically designated
for parking and charging PEVs unless the motor vehicle is a PEV. Any
vehicle that is not actively charging may not park in designated PEV
charging parking spaces. A PEV is presumed to not be charging if it is
parked at a charging station and is not connected to the charger for
longer than 30 minutes.
Conspicuous and permanently installed signage is required to properly
identify the PEV station parking and charging restrictions.
(Reference [Assembly Bill](https://legislation.nysenate.gov/) 8608,
2020)
</t>
  </si>
  <si>
    <t>2020-10-07 00:00:00 UTC</t>
  </si>
  <si>
    <t>2020-12-09 23:27:24 UTC</t>
  </si>
  <si>
    <t xml:space="preserve">ConEdison PowerReady Electric Vehicle (EV) Charging Infrastructure
Program provides business and municipal customers with installation and
funding support for the installation of approved Level 2 or direct
current (DC) fast EVSE. Additional funding is available for eligible
projects located within disadvantaged communities. Additional terms and
conditions apply. For more information, including the participant guide
and application, see the ConEdison [PowerReady EV Charging
Infrastructure
Program](https://www.coned.com/en/our-energy-future/technology-innovation/electric-vehicles/make-ready-program)
website.
</t>
  </si>
  <si>
    <t>2021-04-12 13:24:57 UTC</t>
  </si>
  <si>
    <t xml:space="preserve">Central Hudson Gas &amp; Electric Level 2 and Direct Current (DC) Fast
Charger Make Ready Program provides business and municipal customers
with installation and funding support to install approved Level 2 or DC
fast EVSE. Additional funding is available for eligible projects located
within disadvantaged communities. Additional terms and conditions apply.
For more information, including the participation guide and application,
see the Central Hudson [Electric Vehicle Infrastructure Make-Ready
Program](https://www.cenhud.com/my-energy/electric-vehicles/EV-make-ready-program/)
website.
</t>
  </si>
  <si>
    <t>2021-04-12 13:29:33 UTC</t>
  </si>
  <si>
    <t xml:space="preserve">The O&amp;R Level 2 and Direct Current (DC) Fast Charger Make Ready Program
provides commercial customers with installation and funding support to
install approved Level 2 or DC fast EVSE. Additional funding is
available for eligible projects located within disadvantaged
communities. Additional terms and conditions apply. For more
information, including the participant guide and application, see the
O&amp;R [Electric Vehicle Make-Ready
Program](https://www.oru.com/en/our-energy-future/technology-innovation/about-electric-vehicles/ny-commercial-ev/electric-vehicle-make-ready-program)
website.
</t>
  </si>
  <si>
    <t>2021-04-12 13:32:33 UTC</t>
  </si>
  <si>
    <t>Direct Current (DC) Fast Electric Vehicle Supply Equipment (EVSE) - Central Hudson</t>
  </si>
  <si>
    <t xml:space="preserve">Owners of DC fast EVSE may receive an annual incentive per connector. To
be eligible, owners of DC fast EVSE must:
-   Ensure each qualifying port is capable of dispensing 50 kW or more;
-   Use a commonly accepted non-proprietary standard connector; and,
-   Be publicly accessible, without restriction or fees for parking.
The full incentive is available for EVSE rated with power capacity of 75
kW and higher, and a 60% incentive is available for ports rated 50 kW to
74 kW. Payments are made annually from the date equipment is placed in
service, through 2025.
Incentives are available on a first-come, first-served basis. Additional
terms and conditions apply. For more information, including annual
incentive amounts, see the Central Hudson [DC Fast Charging
Stations](https://www.cenhud.com/my-energy/electric-vehicles/dc-fast-charging-stations/)
website.
</t>
  </si>
  <si>
    <t>2021-04-12 13:44:33 UTC</t>
  </si>
  <si>
    <t>Direct Current (DC) Fast Electric Vehicle Supply Equipment (EVSE) - NYSEG</t>
  </si>
  <si>
    <t xml:space="preserve">Owners of DC fast EVSE may receive an annual incentive per connector. To
be eligible, owners of DC fast EVSE must:
-   Ensure each qualifying port is capable of dispensing 50 kW or more;
-   Use a commonly accepted non-proprietary standard connector; and,
-   Be publicly accessible, without restriction or fees for parking.
The full incentive is available for EVSE rated with power capacity of 75
kW and higher, and a 60% incentive is available for ports rated 50 kW to
74 kW. Payments are made annually from the date equipment is placed in
service, through 2025.
Incentives are available on a first-come, first-served basis. Additional
terms and conditions apply. Incentives are available on a first-come,
first-served basis. Additional terms and conditions apply. For more
information, including annual incentive amounts, see the New York State
Electric and Gas (NYSEG) [DC Fast Charging Incentive
Program](https://www.nyseg.com/wps/portal/nyseg/saveenergy/electricvehicles/dc-fc-incentives/!ut/p/z1/vZNfb4IwFMU_yx54bFoEFB4ZYzgjOkXkzwuppWKNFIWG6bdfTcxctijLsqxvTe-5_fXcU5jCGKYct6zAglUc7-Q-SfuZpvruUHfQZDqe9tAMjTzLCueaOxrA6F6BHRgw_Yke3Vg26tIvYQpTwsVebGDCTw0tcFFn1zcoaENxTmsFNSWuBeW0Lk4KojtKRM1ISzeM7GijoJyANQGME8oFa2lz7rsnLIfJWl1jtW9isLJWBtAHuQUsVTUB0omp9yjSTS0_V0eOn3nj6aM9zpzpZOHGC5goaJIErmd782zyiWl4YQrOTO6Fyb0wLT-Ynhzw7ICXK1PUNY70vpnRmbNjXl09EskwuNXhtW_AqGX0DYa8qkuZoOB3Rs5Cdy5v-gdPhwiOulImvwHbHg6pLbNWcUGPAsZ_GjZ5Qa_2Hb-QXmGxkUfrCsZfhTD-JtyXYViaWglitDWK0jwCLzIb--EdtGFIGw!!/dz/d5/L2dBISEvZ0FBIS9nQSEh/?WCM_GLOBAL_CONTEXT=%2FNYSEGAGR_Navigation%2FHeader%2FSmartEnergy%2FElectricVehicles%2FDC-FC-Incentives)
website.
</t>
  </si>
  <si>
    <t>2021-04-12 13:50:00 UTC</t>
  </si>
  <si>
    <t>Direct Current (DC) Fast Electric Vehicle Supply Equipment (EVSE) - Orange &amp; Rockland Utilities</t>
  </si>
  <si>
    <t xml:space="preserve">Owners of DC fast EVSE may receive an annual incentive per connector. To
be eligible, owners of DC fast EVSE must:
-   Ensure each qualifying port is capable of dispensing 50 kW or more;
-   Use a commonly accepted non-proprietary standard connector; and,
-   Be publicly accessible, without restriction or fees for parking.
The full incentive is available for EVSE rated with power capacity of 75
kW and higher, and a 60% incentive is available for ports rated 50 kW to
74 kW. Payments are made annually from the date equipment is placed in
service, through 2025.
Incentives are available on a first-come, first-served basis. Additional
terms and conditions apply. For more information, including annual
incentive amounts, see the O&amp;R [Electric Vehicle Fast Charging Per-Plug
Incentive](https://www.oru.com/en/our-energy-future/technology-innovation/about-electric-vehicles/ny-commercial-ev/electric-vehicle-fast-charging-per-plug-incentive)
website.
</t>
  </si>
  <si>
    <t>2021-04-12 13:53:59 UTC</t>
  </si>
  <si>
    <t>Direct Current (DC) Fast Electric Vehicle Supply Equipment (EVSE) - RG&amp;E</t>
  </si>
  <si>
    <t xml:space="preserve">Owners of DC fast EVSE may receive an annual incentive per connector. To
be eligible, owners of DC fast EVSE must:
-   Ensure each qualifying port is capable of dispensing 50 kW or more;
-   Use a commonly accepted non-proprietary standard connector; and,
-   Be publicly accessible, without restriction or fees for parking.
The full incentive is available for EVSE rated with power capacity of 75
kW and higher, and a 60% incentive is available for ports rated 50 kW to
74 kW. Payments are made annually from the date equipment is placed in
service, through 2025.
Incentives are available on a first-come, first-served basis. Additional
terms and conditions apply. For more information, including annual
incentive amounts, see the Rochester Gas and Electric (RG&amp;E) [DC Fast
Charging Incentive
Program](https://www.rge.com/wps/portal/rge/saveenergy/electricvehicles/dc-fc-incentive-program/!ut/p/z1/vZNdb4IwFIZ_yy64bFoRFS9Zx3Cb319Ab0hXCtZI0dow9-9XEuOWJcqyLOtdk_Oe8_Q9byGBESSSViKnWpSS7sw9Jt2k3Rr5AwejcdB3PTRDGLvT8YuNXAeGNwtQB5Kf6NGV46Em_RoSSJjUe72Bsco5zVXy-QILbThNubLQsaBKc8lV_m4hvuNMK8EqvhFsx48WShnIGBCScalFxcFelbmiRd18z0QK41fKWmlmO4Da7Qw4_R4DtE8dkKZ2t9VvZ67rpHV1iEdJMJzce8MET8ZLP1rC2ELzwPeCeTL-AjY4gy1qMP8M5p_B1hewBwweMXi6gE3PYGHTYshtW8MatmFzTT1iw9C7ztCCYSX4G1zJUhUmS4vfuTlb-XMz6b-MHSD43BQ68yvE9nAgnoleKTU_aRj9ffbMFFuN8Cg3rlG9MRVZCaPvehhd0--L1apw2wWI0LaTF-4JBKF79O4-ADuaY-U!/dz/d5/L2dBISEvZ0FBIS9nQSEh/?WCM_GLOBAL_CONTEXT=%2FRGEAGR_Navigation%2FHeader%2FSmartEnergy%2FElectricVehicles%2FDC-FC-Incentive-Program)
website.
</t>
  </si>
  <si>
    <t>2021-04-12 13:56:22 UTC</t>
  </si>
  <si>
    <t>Plug-In Electric Vehicle Charging Rate Incentive - Central Hudson</t>
  </si>
  <si>
    <t xml:space="preserve">Central Hudson Gas &amp; Electric offers a time-of-use (TOU) rate for
residential customers that own or lease a plug-in hybrid electric
vehicle or all-electric vehicle. Additional terms and conditions apply.
For more information, including how to enroll, see the Central Hudson
[Electric Vehicle TOU
Rate](https://www.cenhud.com/my-energy/my-energy-options/time-of-use-billing/ev-time-of-use-rate/)
website.
</t>
  </si>
  <si>
    <t>2021-04-12 13:59:26 UTC</t>
  </si>
  <si>
    <t>Smart Charging and Time-of-Use (TOU) Incentives - Orange &amp; Rockland Utilities (O&amp;R)</t>
  </si>
  <si>
    <t xml:space="preserve">Eligible plug-in electric vehicle customers can receive up to \$450 by
participating in the Charge Smart Program and charging during off-peak
hours. Under the voluntary TOU rate, residential customers will pay a
reduced price for electricity used during the designated off-peak
period. For more information, including how to enroll, see the O&amp;R
[Electric Vehicle
Rates](https://www.oru.com/en/our-energy-future/technology-innovation/about-electric-vehicles/ny-residential-ev/electric-vehicles-your-bill)
and [Charge Smart
Program](https://myorustore.com/s/ORU/content_charge_smart_program.html)
websites.
</t>
  </si>
  <si>
    <t>2021-04-12 14:02:14 UTC</t>
  </si>
  <si>
    <t>Zero Emission Vehicle (ZEV) Sales Requirements</t>
  </si>
  <si>
    <t xml:space="preserve">All sales or leases of new light-duty passenger vehicles in New York
must be ZEVs by 2035, and all sales or leases of new medium- and
heavy-duty vehicles must be ZEVs by 2045. All off-road vehicle and
equipment sales must be zero emission by 2035.
To support the ZEV sales requirement, the New York Department of
Environmental Conservation must develop the following:
-   Regulations and strategies to meet the 2035 and 2045 goals;
-   A ZEV market development strategy by January 31, 2023, and update it
    tirennially;
-   Strategies to accelerate deployment of affordable ZEV infrastructure
    that serves low-income and disadvantaged communities; and,
-   Near-term actions and investment strategies to improve ZEV
    infrastructure by July 15, 2023.
(Reference [Senate Bill](https://nyassembly.gov/) 2758, 2021)
</t>
  </si>
  <si>
    <t>2021-09-08 00:00:00 UTC</t>
  </si>
  <si>
    <t>2021-11-02 12:47:57 UTC</t>
  </si>
  <si>
    <t>MAN|GOV</t>
  </si>
  <si>
    <t>Alternative Fuel Vehicle Conversion</t>
  </si>
  <si>
    <t xml:space="preserve">It is unlawful to tamper with vehicle emissions control systems unless
the action is for the purpose of converting a motor vehicle to operate
on an alternative fuel and is in compliance with the standards adopted
under the Clean Air Act Amendments. (Reference [Ohio Revised
Code](http://codes.ohio.gov/orc/) 3704.16-3704.162)
</t>
  </si>
  <si>
    <t>1993-09-27 00:00:00 UTC</t>
  </si>
  <si>
    <t>http:/codes.ohio.gov/</t>
  </si>
  <si>
    <t xml:space="preserve">The Ohio Development Services Agency administers the Alternative Fuel
Transportation Program, which provides financial assistance to
businesses, non-profit organizations, school districts, and local
governments for the purchase and installation of alternative fueling,
blending, and distribution facilities or terminals. Funding is not
currently available for this program (verified January 2020). For more
information, see the Ohio Development Services Agency [Alternative Fuel
Transportation Program](https://development.ohio.gov/cs/cs_altfuel.htm)
website. (Reference [Ohio Revised Code](http://codes.ohio.gov/) 122.075
and 125.831)
</t>
  </si>
  <si>
    <t>2005-09-29 00:00:00 UTC</t>
  </si>
  <si>
    <t>2009-07-19 00:00:00 UTC</t>
  </si>
  <si>
    <t>http://codes.ohio.gov/|http://www.legislature.state.oh.us/</t>
  </si>
  <si>
    <t>Diesel Emissions Reduction Grant Program</t>
  </si>
  <si>
    <t xml:space="preserve">The Ohio Environmental Protection Agency administers a [Diesel Emissions
Reduction Grant
Program](http://www.epa.ohio.gov/oeef/EnvironmentalEducation.aspx#131364252-diesel-emission-reduction-grants)
for the purpose of reducing emissions from diesel engines in trucks,
school and transit buses, marine fleets, and locomotives, as well as
highway construction equipment. Eligible entities may use this funding
for:
-   Projects related to certified engine configurations, including new,
    rebuilt, or remanufactured engine configurations the U.S.
    Environmental Protection Agency or the California Air Resources
    Board has certified;
-   The purchase or use of hybrid electric and alternative fuel vehicles
    that are allowed under the U.S. Department of Transportation Federal
    Highway Administration Congestion Mitigation and Air Quality (CMAQ)
    Improvement program guidance; or
-   Installation of verified technology including pollution control
    devices, retrofits, and development of truck stop electrification
    and auxiliary power units.
To be eligible for funding, fleets must operate at least 65% of the time
in Ohio counties that have been designated nonattainment or maintenance
for particulate matter 2.5 and/or ozone. Private fleets are eligible,
but they must establish a public-private partnership with a government
organization that is eligible for CMAQ funds in order to apply for
funding. A minimum 20% non-state and non-federal funding match is
required. For more information, including application periods, see the
[Diesel Emissions Reduction Grant
Program](https://www.epa.ohio.gov/oeef/#131364252-diesel-emission-reduction-grants)
website.
(Reference [Ohio Revised Code](http://codes.ohio.gov/orc/) 122.861)
</t>
  </si>
  <si>
    <t>2006-07-06 00:00:00 UTC</t>
  </si>
  <si>
    <t>BIOD|ETH|ELEC|HEV|IR|NG|LPG</t>
  </si>
  <si>
    <t>http://codes.ohio.gov/orc/</t>
  </si>
  <si>
    <t>Alternative Fuel Vehicle Acquisition and Fuel Use Requirements</t>
  </si>
  <si>
    <t xml:space="preserve">With the exception of law enforcement vehicles, all newly acquired state
agency vehicles must be capable of using an alternative fuel and must
use the relevant alternative fuel if it is reasonably priced and
available. Alternative fuel is defined as E85, fuel blends containing at
least 20% biodiesel (B20), natural gas, propane, hydrogen, electricity,
or any other fuel that the U.S. Department of Energy has determined is
substantially not petroleum. State agencies must also meet the annual
average fuel economy requirement set by the Ohio Department of
Administrative Services on all passenger automobiles purchased. Law
enforcement and emergency rescue work vehicles are exempt from this
requirement. The Office of the Ohio Treasurer established a biodiesel
revolving fund in which funds appropriated by the Ohio General Assembly
can be used to pay for the incremental cost of biodiesel used in state
owned or leased diesel vehicles. (Reference [Ohio Revised
Code](http://codes.ohio.gov/orc/) 125.831-125.836)
</t>
  </si>
  <si>
    <t>2003-09-26 00:00:00 UTC</t>
  </si>
  <si>
    <t>2007-01-17 00:00:00 UTC</t>
  </si>
  <si>
    <t>http://www.legislature.state.oh.us/|http://www.afdc.energy.gov/laws/laws/ http:/codes.ohio.gov/|http://www.dsireusa.org/documents/Incentives/EO 2007-02S.pdf</t>
  </si>
  <si>
    <t>Alternative Fuel Signage</t>
  </si>
  <si>
    <t xml:space="preserve">The Ohio Turnpike Commission allows businesses to place their logos on
directional signs within the right-of-way of state turnpikes. An
alternative fuel retailer may include a marking or symbol within their
logo indicating that it sells one or more types of alternative fuel.
Alternative fuels are defined as E85, fuel blends containing at least
20% biodiesel (B20), natural gas, propane, hydrogen, or any fuel that
the U.S. Department of Energy has determined is substantially not
petroleum. For more information, see the [Ohio Turnpike
Commission](http://www.ohioturnpike.org/home) website. (Reference [Ohio
Revised Code](http://codes.ohio.gov/) 125.831 and 5537.30)
</t>
  </si>
  <si>
    <t>2009-04-01 00:00:00 UTC</t>
  </si>
  <si>
    <t>http://codes.ohio.gov/</t>
  </si>
  <si>
    <t xml:space="preserve">Vehicles powered exclusively by electricity, propane, or natural gas are
exempt from state motor vehicle emissions inspections after receiving a
one-time verification inspection. For more information, see the Ohio
Environmental Protection Agency\'s
[E-Check](http://www.ohioecheck.info/) website. (Reference [Ohio
Administrative Code](http://codes.ohio.gov/) 3745.26)
</t>
  </si>
  <si>
    <t>1996-08-15 00:00:00 UTC</t>
  </si>
  <si>
    <t>http://www.epa.ohio.gov/dapc/mobile.aspx</t>
  </si>
  <si>
    <t>Commercial Electric Vehicle Supply Equipment (EVSE) Incentive Program - AEP Ohio</t>
  </si>
  <si>
    <t xml:space="preserve">American Electric Power (AEP) Ohio offers financial incentives for the
hardware, network services, and installation of EVSE for up to 300 Level
2 and 75 direct current (DC) fast EVSE. Incentives in varying amounts
are available to all non-residential customers that have a valid AEP
Ohio account. EVSE must be installed at a workplace, government
facility, multi-unit dwelling, or other publicly available charging
location served by AEO Ohio. Projects must involve a new installation
from the approved [EVSE
list](https://www.aepohio.com/global/utilities/lib/docs/save/business/ElectricVehicles/20190911ApprovedEVSEList_revised.xlsx).
Customers in income eligible census tracts may qualify for greater
incentives. For more information, including the incentive amounts and
application terms and conditions, see the AEP [Equipment Charging
Incentives](https://www.aepohio.com/save/business/ElectricVehicles/)
website.
</t>
  </si>
  <si>
    <t>2018-09-10 13:46:03 UTC</t>
  </si>
  <si>
    <t xml:space="preserve">Electric drive vehicles owners must pay an annual fee in addition to
other registration fees. The fee is \$200 for all-electric and plug-in
hybrid electric vehicles and \$100 for hybrid electric vehicles. Fees
contribute to the Highway Operating Fund. (Reference [Ohio Revised
Code](http://codes.ohio.gov/) 4501.01 and 4503.10)
</t>
  </si>
  <si>
    <t>2019-04-26 14:41:02 UTC</t>
  </si>
  <si>
    <t>https://www.legislature.ohio.gov/|http://codes.ohio.gov/</t>
  </si>
  <si>
    <t xml:space="preserve">An entity that provides electric vehicle charging service to the public
is not considered a public utility. (Reference [Ohio Public Utilities
Commission Docket](https://puco.ohio.gov/wps/portal/gov/puco/home)
20-434-EL-COI)
</t>
  </si>
  <si>
    <t>2020-07-01 00:00:00 UTC</t>
  </si>
  <si>
    <t>2020-09-11 14:45:09 UTC</t>
  </si>
  <si>
    <t>http://dis.puc.state.oh.us/CaseRecord.aspx?CaseNo=20-0434</t>
  </si>
  <si>
    <t>Alternative Fuel Technician Training</t>
  </si>
  <si>
    <t xml:space="preserve">The Alternative Fuels Technician Certification Act (Act) regulates the
training, testing, and certification of technicians and trainees who
install, modify, repair, or renovate equipment used in alternative
fueling infrastructure and in the conversion of any engine to operating
on an alternative fuel. Alternative fuels include propane, natural gas,
methanol, ethanol, electricity, hydrogen, biodiesel, and more. This
includes original equipment manufacturer engines dedicated to operate on
an alternative fuel. Plug-in electric vehicles (PEVs), PEV charging
infrastructure, and PEV technicians must also comply with the rules and
regulations of this Act. (Reference [Oklahoma
Statutes](http://www.oklegislature.gov/) 40-142.1 through 40-142.16)
</t>
  </si>
  <si>
    <t>2015-08-10 14:30:29 UTC</t>
  </si>
  <si>
    <t>STATION|MAN</t>
  </si>
  <si>
    <t>http://www.oklegislature.gov/</t>
  </si>
  <si>
    <t>Alternative Fuel Vehicle (AFV) Acquisition Requirements</t>
  </si>
  <si>
    <t xml:space="preserve">All school and government fleets may convert their vehicles to operate
on alternative fuels, and all school districts should consider
purchasing only vehicles able to operate on alternative fuels.
Alternative fuels include natural gas, propane, ethanol, methanol,
electricity, biodiesel, hydrogen, and more. School and government
vehicles capable of operating on an alternative fuel must use the fuel
whenever a fueling station is located within a five-mile radius of the
respective school district or government department and the price of the
alternative fuel is cost competitive with the displaced conventional
fuel. If school and government vehicles must be fueled outside the
five-mile radius and no fueling station is reasonably available, the
school and government vehicles are exempt from this requirement.
(Reference [Oklahoma Statutes](http://www.oklegislature.gov/) 74-130.2
and 74-130.3)
</t>
  </si>
  <si>
    <t xml:space="preserve">For tax years beginning before December 31, 2027, a tax credit is
available for up to 45% of the cost of installing commercial alternative
fueling infrastructure. Eligible alternative fuels include natural gas,
propane, and electricity. The infrastructure must be new and not
previously installed or used to fuel alternative fuel vehicles. A tax
credit is also available for up to 50% of the cost of installing a
residential propane, compressed natural gas, or liquefied natural gas
fueling system for noncommercial purposes, up to \$2,500. The tax credit
may be carried forward for up to five years. (Reference [Oklahoma
Statutes](http://www.oklegislature.gov/) 68-2357.22)
</t>
  </si>
  <si>
    <t>2019-05-24 22:15:55 UTC</t>
  </si>
  <si>
    <t>2027-12-31 00:00:00 UTC</t>
  </si>
  <si>
    <t>http://www.oklegislature.gov/|http://www.oklegislature.gov/|http://www.oklegislature.gov/</t>
  </si>
  <si>
    <t>Access to State Alternative Fueling Stations</t>
  </si>
  <si>
    <t xml:space="preserve">The Oklahoma Office of Management and Enterprise Services (OMES) Fleet
Management Division may construct, install, acquire, operate, and
provide alternative fueling infrastructure where public access to
alternative fuel infrastructure is not readily available. OMES must
discontinue public access to their fueling stations if a privately owned
alternative fueling station opens within a five-mile radius. Alternative
fuels include natural gas, propane, ethanol, methanol, biodiesel,
electricity, and hydrogen. (Reference [Oklahoma
Statutes](http://www.oklegislature.gov/) 74-78 and 74-130.2)
</t>
  </si>
  <si>
    <t>2009-05-29 00:00:00 UTC</t>
  </si>
  <si>
    <t>Committee of Alternative Fuels Technician Examiners</t>
  </si>
  <si>
    <t xml:space="preserve">The Committee of Alternative Fuels Technician Examiners (Committee) was
established to assist the Commissioner of Labor on matters relating to
the formulation of rules and standards to comply with the Alternative
Fuels Technician Certification Act. The Committee includes experts in
the natural gas, propane, and electric vehicle industries. (Reference
[Oklahoma Statutes](http://www.oklegislature.gov/) 40-142.6)
</t>
  </si>
  <si>
    <t>2016-04-21 00:00:00 UTC</t>
  </si>
  <si>
    <t>2016-08-17 15:55:57 UTC</t>
  </si>
  <si>
    <t>AFTMKTCONV|BIOD|ETH|ELEC|HEV|HY|NG|OTHER|PHEV|LPG</t>
  </si>
  <si>
    <t>http://www.oklegislature.gov/index.aspx</t>
  </si>
  <si>
    <t>Alternative Fuels Technician Certificates</t>
  </si>
  <si>
    <t xml:space="preserve">The Department of Labor (DOL) will issue a certificate to any person who
has successfully passed the appropriate alternative fuels equipment,
alternative fuels compression, or electric vehicle technician
examination as provided in the Alternative Fuels Technician
Certification Act. A certification fee applies. For companies,
partnerships, or corporations involved in the business of installing,
servicing, repairing, modifying, or renovating equipment used in
converting or modifying engines or fueling equipment to be used with
alternative fuels, DOL will issue a separate certificate. Alternative
fuels include propane, natural gas, methanol, ethanol, electricity,
hydrogen, biodiesel, and more.
DOL can issue an alternative fuels trainee certificate to any person who
submits a trainee application within 15 business days of being hired by
a licensed alternative fuels conversion or fueling station installation
company.
(Reference [Oklahoma Statutes](http://www.oklegislature.gov/index.aspx)
40-142.3 and 40-142.8)
</t>
  </si>
  <si>
    <t>2016-08-17 15:59:22 UTC</t>
  </si>
  <si>
    <t>AFTMKTCONV|BIOD|ETH|ELEC|HY|NG|OTHER|PHEV|LPG</t>
  </si>
  <si>
    <t>http://www.oklegislature.gov/index.aspx|http://www.oklegislature.gov/index.aspx</t>
  </si>
  <si>
    <t>Alternative Fuel Vehicle (AFV) and Infrastructure Grants for Public Fleets</t>
  </si>
  <si>
    <t xml:space="preserve">Under the Creating Long-term Energy Alternatives Now by Advancing
Improvements Regionally (CLEAN AIR) Grants program, the Association of
Central Oklahoma Governments (ACOG) issues grants for alternative fuel
and advanced technology vehicle projects in the Oklahoma City Area
Regional Transportation Study (OCARTS) area. Projects must provide a
reduction in vehicle equipment emissions and cannot increase the number
of vehicles in applicant fleets. Eligible projects may also include AFV
fueling station or charging infrastructure. Eligible applicants include
OCARTS-member governments, certain public trusts and public authorities
providing essential services to OCARTS-member governments, member entity
public transit fleets, and to public school fleets whose district
boundaries are contained partially or wholly within the OCARTS area. For
more information, including open solicitations, see the ACOG [CLEAN AIR
Grants for Public
Fleets](http://www.okcleancities.org/acog-clean-air-grants-public-fleets)
website.
</t>
  </si>
  <si>
    <t>2018-09-10 13:53:14 UTC</t>
  </si>
  <si>
    <t>BIOD|ETH|ELEC|EFFEC|HY|IR|NG|PHEV|LPG</t>
  </si>
  <si>
    <t xml:space="preserve">The Oklahoma Department of Environmental Quality (DEQ) offers rebates
for projects that repower or replace an actively used, engine model year
2009 or older, diesel school bus with an alternative fuel. Eligible
alternative fuels and technologies include all-electric, electric
hybrid, propane, and natural gas. Applicants may receive rebates of up
to 50% of project costs. Charging infrastructure for electric buses is
eligible for funding, but is subject to a per-charger maximum and
project cap. The program is funded by Oklahoma\'s portion of the
[Volkswagen Environmental Mitigation
Trust](https://www.epa.gov/enforcement/volkswagen-clean-air-act-civil-settlement).
Applications must be submitted through Oklahoma's Clean Diesel Program.
For more information, maximum rebate amounts, funding availability, and
application deadlines, see the DEQ [Alternative Fuel School Bus
Program](https://www.deq.ok.gov/air-quality-division/air-grants-funding-programs/)
website.
</t>
  </si>
  <si>
    <t>2018-10-29 19:41:58 UTC</t>
  </si>
  <si>
    <t>ELEC|HEV|NG|LPG</t>
  </si>
  <si>
    <t xml:space="preserve">The Oklahoma Department of Environmental Quality's (DEQ) ChargeOK
program offers grants for public EVSE. Eligible projects include direct
current (DC) fast chargers located along designated plug-in electric
vehicle (PEV) transportation corridors and DC fast chargers or Level 2
EVSE located at destination locations or community charging hubs. DEQ
will award competitive grants for up to 80% of eligible project costs.
The program is funded by Oklahoma\'s portion of the [Volkswagen
Environmental Mitigation
Trust](https://www.epa.gov/enforcement/volkswagen-clean-air-act-civil-settlement).
For more information, including the program requirements, a map of
designated transportation corridors, the application period, and funding
availability see DEQ's
[ChargeOK](https://www.deq.ok.gov/air-quality-division/volkswagen-settlement/chargeok-oklahoma-electric-vehicle-charging-program/)
website.
</t>
  </si>
  <si>
    <t>2018-12-31 16:03:04 UTC</t>
  </si>
  <si>
    <t xml:space="preserve">An entity that is not a regulated utility that provides retail plug-in
electric vehicle (PEV) charging services is not defined as a public
utility and may sell electricity if it is used for the purpose of
fueling a PEV. (Reference [Oklahoma Corporation
Commission](http://www.occeweb.com/index.html) RM 201800010 and
[Oklahoma Administrative
Code](http://www.oar.state.ok.us/oar/codedoc02.nsf/frmMain?OpenFrameSet&amp;Frame=Main&amp;Src=_75tnm2shfcdnm8pb4dthj0chedppmcbq8dtmmak31ctijujrgcln50ob7ckj42tbkdt374obdcli00_)
165:35-13-1)
</t>
  </si>
  <si>
    <t>2019-01-31 00:00:00 UTC</t>
  </si>
  <si>
    <t>2019-02-18 18:50:27 UTC</t>
  </si>
  <si>
    <t>http://www.occeweb.com/index.html</t>
  </si>
  <si>
    <t>Electric Vehicle Supply Equipment (EVSE) Rebate â€“ Public Service Company of Oklahoma (PSO)</t>
  </si>
  <si>
    <t xml:space="preserve">PSO residential customers are eligible for rebates up to \$250 for an
[ENERGY STAR](https://www.energystar.gov/products) certified Level 2
EVSE. EVSE must be new and purchased in Oklahoma. For more information,
including the application, see the PSO [Electric Vehicle
Charger](https://pso.clearesult.com/electric-vehicle-charger/energy-star-electric-vehicle-level-2-charger.html)
website.
</t>
  </si>
  <si>
    <t>2019-12-16 22:47:57 UTC</t>
  </si>
  <si>
    <t>Oklahoma Commercial Property Assessed Clean Energy (C-PACE) Program Authorization</t>
  </si>
  <si>
    <t xml:space="preserve">Counties are authorized to establish C-PACE programs to facilitate loans
between qualifying property owners and private lenders. Loans may be
offered to commercial properties for projects related to alternative
fuel vehicles and associated infrastructure. For more information,
including eligibility requirements, see the Oklahoma C-PACE [Guidance
Manual](http://www.incog.org/Environmental_Planning/Documents/CPACE/OK%20C-PACE%20Guidance%20Manual%20AUG%202020%20draft%20for%20public%20comment%204.pdf).
(Reference [Oklahoma Statutes](http://www.oklegislature.gov/) 19-460.5)
</t>
  </si>
  <si>
    <t>2020-05-20 00:00:00 UTC</t>
  </si>
  <si>
    <t>2020-09-10 21:03:10 UTC</t>
  </si>
  <si>
    <t>http://www.oklegislature.gov/index.aspx|http://www.oklegislature.gov/</t>
  </si>
  <si>
    <t>Plug-in Electric Vehicle (PEV) Rebate â€“ Oklahoma Electric Cooperative (OEC)</t>
  </si>
  <si>
    <t xml:space="preserve">OEC offers a rebate of up to \$200 for customers who own a PEV. To
qualify, customers must have Level 2 charger and schedule vehicle
charging during off-peak hours.
For more information, visit the OEC [Energy Efficiency
Rebates](https://okcoop.org/energy-efficiency-rebates/) website.
</t>
  </si>
  <si>
    <t>2020-11-11 21:34:59 UTC</t>
  </si>
  <si>
    <t>Electric Vehicle Supply Equipment (EVSE) Tax Exemption</t>
  </si>
  <si>
    <t xml:space="preserve">EVSE with a charging capacity of less than 50 kilowatts are exempt from
the \$0.03 per kilowatt-hour tax on electricity used to recharge
electric vehicles. (Reference [Senate
Bill](http://www.oklegislature.gov/) 600, 2021)
</t>
  </si>
  <si>
    <t>2021-05-04 00:00:00 UTC</t>
  </si>
  <si>
    <t>2021-08-10 19:01:22 UTC</t>
  </si>
  <si>
    <t>Electric Vehicle Supply Equipment (EVSE) Charging Tax</t>
  </si>
  <si>
    <t xml:space="preserve">Public EVSE are subject to a tax of \$0.03 per kilowatt-hour. The EVSE
charging tax will go into effect on January 1, 2024. The tax does not
apply to EVSE at private residences. Tax revenue will be apportioned to
the Driving on Road Infrastructure with Vehicles of Electricity (DRIVE)
Revolving Fund. Oklahoma residents may apply EVSE tax payments as income
tax credits that may be carried forward for up to five years. (Reference
[House Bill](http://www.oklegislature.gov/) 2234, 2021, and [Oklahoma
Statutes](http://www.oklegislature.gov/) 68-6501 through 68-6510)
</t>
  </si>
  <si>
    <t>2021-04-22 00:00:00 UTC</t>
  </si>
  <si>
    <t>2021-08-10 20:48:46 UTC</t>
  </si>
  <si>
    <t>http://www.oklegislature.gov|http://www.oklegislature.gov</t>
  </si>
  <si>
    <t xml:space="preserve">PEV owners must pay an annual registration fee in addition to standard
vehicle registration fees. Fee amounts vary depending on the gross
vehicle weight rating (GVWR) of the vehicle:
  GVWR                           Annual Registration Fee
  ------------------------------ -------------------------
  6,000 pounds (lbs.) or below   \$110
  6,001 lbs. to 10,000 lbs.      \$158
  10,001 lbs. to 26,500 lbs.     \$363
  Greater than 26,501 lbs.       \$2,250
The revenue from the annual fee will be apportioned to the Driving on
Road Infrastructure with Vehicles of Electricity (DRIVE) Revolving Fund.
(Reference [House Bill](http://www.oklegislature.gov/) 2234, 2021, and
[Oklahoma Statutes](http://www.oklegislature.gov/) 68-6511)
</t>
  </si>
  <si>
    <t>2021-08-10 21:08:43 UTC</t>
  </si>
  <si>
    <t>Alternative Fuel Loans</t>
  </si>
  <si>
    <t xml:space="preserve">The Oregon Department of Energy administers the Small-Scale Local Energy
Loan Program which offers low-interest loans for qualified projects.
Eligible alternative fuel projects include fuel production facilities,
dedicated feedstock production, fueling infrastructure, and fleet
vehicles. Loan recipients must complete a loan application and pay a
loan application fee. For more information, see the [Energy Loan
Program](https://www.oregon.gov/energy/incentives/pages/energy-loan-program.aspx)
website. (Reference [Oregon Revised
Statutes](https://www.oregonlegislature.gov/) 470)
</t>
  </si>
  <si>
    <t>2005-06-14 00:00:00 UTC</t>
  </si>
  <si>
    <t>2011-08-05 00:00:00 UTC</t>
  </si>
  <si>
    <t>STATION|AFP|FLEET</t>
  </si>
  <si>
    <t>http://www.leg.state.or.us/ors/home.htm</t>
  </si>
  <si>
    <t xml:space="preserve">All state agencies must purchase or lease zero-emission vehicles (ZEVs),
including all-electric, plug-in hybrid electric, or hydrogen fuel cell
vehicles, for at least 25% of new state light-duty vehicles to the
maximum extent possible.
If ZEVs are not feasible, the state agency may purchase or lease AFVs
and use alternative fuels to operate those vehicles, except in regions
where it is not economically or logistically possible to fuel an AFV.
Each state agency must develop and report a greenhouse gas reduction
baseline and annual reduction targets to the Oregon Department of
Administrative Services (DAS). Reports to DAS must include the number of
purchases or leases of ZEVs, AFVs, and AFV conversions and the quantity
of each type of alternative fuel used annually by state agency fleets.
DAS published a
[plan](https://www.oregon.gov/gov/Documents/DAS-EO20-04-Report-915.pdf)
to reduce costs for state agency ZEV purchases in September 2020.
(Reference [Executive
Order](http://www.oregon.gov/gov/admin/pages/executive-orders.aspx)
20-04, 2020, and [Oregon Revised
Statutes](https://www.oregonlegislature.gov/) 283.327, 283.337, and
267.030)
</t>
  </si>
  <si>
    <t>2005-06-15 00:00:00 UTC</t>
  </si>
  <si>
    <t>2020-03-10 00:00:00 UTC</t>
  </si>
  <si>
    <t>2020-04-23 00:21:30 UTC</t>
  </si>
  <si>
    <t>http://governor.oregon.gov/Gov/exec_orders.shtml|https://www.oregonlegislature.gov/|http://www.oregon.gov/gov/admin/pages/executive-orders.aspx|http://www.oregon.gov/gov/admin/pages/executive-orders.aspx</t>
  </si>
  <si>
    <t>Pollution Control Equipment Exemption</t>
  </si>
  <si>
    <t xml:space="preserve">Dedicated original equipment manufacturer natural gas vehicles and
all-electric vehicles are not required to be equipped with a certified
pollution control system. (Reference [Oregon Revised
Statutes](https://www.oregonlegislature.gov/) 815.300)
</t>
  </si>
  <si>
    <t>2001-01-01 00:00:00 UTC</t>
  </si>
  <si>
    <t>ELEC|NG</t>
  </si>
  <si>
    <t>Clean Transportation Fuel Standards</t>
  </si>
  <si>
    <t xml:space="preserve">The Oregon Department of Environmental Quality (DEQ) administers the
Oregon Clean Fuels Program (Program), which requires fuel producers and
importers to register, keep records of, and report the volumes and
carbon intensities of the fuels they provide in Oregon. Phase 2 of the
Program, implemented in 2016, requires fuel suppliers to reduce the
carbon content of transportation fuels.
In 2020, a new goal was implemented to reduce the carbon content of
transportation fuels by 20% below 2015 levels by 2030, and 25% below
2015 levels by 2035.
DEQ must conduct rulemaking for the Program to support greater plug-in
electric vehicle (PEV) adoption. DEQ must also develop a
[method](https://goelectric.oregon.gov/our-strategy) to aggregate and
monetize all eligible PEV credits in the Program to assist in achieving
the state goal of 50,000 registered PEVs in Oregon by 2020. For more
information, see the DEQ [Oregon Clean Fuels
Program](https://www.oregon.gov/deq/ghgp/cfp/Pages/CFP-Overview.aspx)
website.
(Reference [Executive
Order](http://www.oregon.gov/gov/admin/pages/executive-orders.aspx)
20-04, 2020, [Oregon Revised
Statutes](https://www.oregonlegislature.gov/) 468A.266, and [Oregon
Administrative
Rules](http://sos.oregon.gov/archives/Pages/oregon_administrative_rules.aspx)
340-253)
</t>
  </si>
  <si>
    <t>2009-07-22 00:00:00 UTC</t>
  </si>
  <si>
    <t>2020-04-23 00:24:40 UTC</t>
  </si>
  <si>
    <t>CCEINIT|STD</t>
  </si>
  <si>
    <t>http://www.leg.state.or.us/ors/home.htm|http://sos.oregon.gov/archives/Pages/oregon_administrative_rules.aspx|http://www.oregon.gov/gov/admin/pages/executive-orders.aspx|http://www.oregon.gov/gov/admin/pages/executive-orders.aspx</t>
  </si>
  <si>
    <t>Plug-In Electric Vehicle (PEV) Charging Rate Regulations</t>
  </si>
  <si>
    <t xml:space="preserve">Regulated electric utilities must provide customers with a choice of
flat rate or time of use electricity rates specific to PEV owners.
Investor-owned utilities may own and operate PEV charging equipment
using its own funds or petition the Oregon Public Utilities Commission
for rate recovery. (Reference [Public Utility Commission of
Oregon](http://apps.puc.state.or.us/edockets/ordselct.asp) Order No.
12-013, 2012)
</t>
  </si>
  <si>
    <t>2012-01-19 00:00:00 UTC</t>
  </si>
  <si>
    <t>https://www.oregonlegislature.gov/|http://apps.puc.state.or.us/edockets/ordselct.asp</t>
  </si>
  <si>
    <t>State Agency Electric Vehicle Supply Equipment (EVSE) Installation</t>
  </si>
  <si>
    <t xml:space="preserve">State agencies may install publicly accessible EVSE on their premises or
contract with a vendor to do so. The Oregon Department of Administrative
Services (DAS) will establish criteria to determine the appropriate
number of locations for EVSE at each agency. A state agency may
establish and adjust a uniform price for charging, provided that the
price recovers, to the extent practicable, the cost of operating the
EVSE and does not exceed 110% of the average market price for the use of
public EVSE. DAS will report to the Legislative Assembly on the number,
cost, and utilization of EVSE installed by state agencies by [February
2019](https://www.oregonlegislature.gov/citizen_engagement/Reports/2018-DAS-Fleet%20and%20Parking%20Services.pdf),
[February
2021](https://digital.osl.state.or.us/islandora/object/osl%3A961880/datastream/OBJ/view),
and February 2023.
DAS must add plug-in electric vehicle (PEV) charging capacity for
employee and public visitor parking lots, develop contracts to procure
and install charging infrastructure, and incorporate PEV charging as a
tenant improvement for state-leased buildings.
(Reference [Executive
Order](http://www.oregon.gov/gov/admin/pages/executive-orders.aspx)
17-21, 2017, and [Oregon Revised
Statutes](https://www.oregonlegislature.gov/) 276.255)
</t>
  </si>
  <si>
    <t>2018-03-18 00:00:00 UTC</t>
  </si>
  <si>
    <t>2018-04-11 15:28:09 UTC</t>
  </si>
  <si>
    <t>https://www.oregonlegislature.gov|https://www.oregonlegislature.gov|http://www.oregon.gov/gov/admin/pages/executive-orders.aspx|https://www.oregonlegislature.gov</t>
  </si>
  <si>
    <t xml:space="preserve">The owner of a lot in a planned community or unit in a condominium may
apply to install EVSE for their personal use in a parking space subject
to the exclusive use of the owner. The homeowners association (HOA) must
approve a complete application within 60 days. The owner is responsible
for all costs associated with the EVSE installation and use, must
disclose the existence of the EVSE and related responsibilities to a
prospective buyer, and must ensure that the infrastructure meets
insurance and safety requirements. EVSE installed under these
regulations on or before June 4, 2015, is considered to be the personal
property of the lot or unit owner with which the EVSE is associated,
unless the owner and HOA have negotiated a different outcome. Additional
requirements and restrictions apply. (Reference [Oregon Revised
Statutes](https://www.oregonlegislature.gov/) 94.762 and 100.627)
</t>
  </si>
  <si>
    <t>2013-06-18 00:00:00 UTC</t>
  </si>
  <si>
    <t>2015-06-04 00:00:00 UTC</t>
  </si>
  <si>
    <t>2015-10-12 20:24:21 UTC</t>
  </si>
  <si>
    <t xml:space="preserve">Oregon joined California, Connecticut, Maine, Maryland, Massachusetts,
New Jersey, New York, Rhode Island, and Vermont in signing a [memorandum
of
understanding](https://www.nescaum.org/documents/zev-mou-10-governors-signed-20191120.pdf/)
(MOU) to support the deployment of ZEVs through involvement in a ZEV
Program Implementation Task Force (Task Force). In May 2014, the Task
Force published a [ZEV Action
Plan](https://www.nescaum.org/documents/multi-state-zev-action-plan.pdf)
(Plan) identifying 11 priority actions to accomplish the goals of the
MOU, including deploying at least 3.3 million ZEVs and adequate fueling
infrastructure within the signatory states by 2025. The Plan also
includes a research agenda to inform future actions. On an annual basis,
each state must report on the number of registered ZEVs, the number of
public electric vehicle supply equipment (EVSE) and hydrogen fueling
stations, and available information regarding workplace fueling for
ZEVs.
In June 2018, the Task Force published a new [ZEV Action
Plan](https://www.nescaum.org/documents/2018-zev-action-plan.pdf) for
2018-2021. Building on the 2014 Action Plan, the 2018 Action Plan makes
recommendations for states and other key partners in five priority
areas:
-   Raising consumer awareness and interest in electric vehicle
    technology;
-   Building out a reliable and convenient residential, workplace and
    public charging/fueling infrastructure network;
-   Continuing and improving access to consumer purchase and
    non-financial incentives;
-   Expanding public and private sector fleet adoption; and
-   Supporting dealership efforts to increase ZEV sales.
For more information, see the [Multi-State ZEV Task
Force](https://www.nescaum.org/topics/zero-emission-vehicles) website.
</t>
  </si>
  <si>
    <t>2018-06-25 19:44:25 UTC</t>
  </si>
  <si>
    <t>Alternative Fuel Vehicle (AFV) Parking Space Regulation</t>
  </si>
  <si>
    <t xml:space="preserve">An individual is not allowed to park a motor vehicle within any parking
space specifically designated for public parking and fueling of AFVs
unless the motor vehicle is an AFV fueled by electricity, natural gas,
methanol, propane, gasoline blended with at least 85% ethanol (E85), or
other fuel the Oregon Department of Energy approves. Eligible AFVs must
also be in the process of fueling or charging to park in the space. A
person found responsible for a violation is subject to traffic violation
penalties. (Reference [Oregon Revised
Statutes](https://www.oregonlegislature.gov/) 811.587 and 469B.100)
</t>
  </si>
  <si>
    <t>2015-06-02 00:00:00 UTC</t>
  </si>
  <si>
    <t>2015-10-12 20:15:29 UTC</t>
  </si>
  <si>
    <t>ETH|ELEC|NG|OTHER|PHEV|LPG</t>
  </si>
  <si>
    <t>https://www.oregonlegislature.gov/|https://www.oregonlegislature.gov/bills_laws/Pages/Oregon-Laws.aspx</t>
  </si>
  <si>
    <t>Transportation Electrification Acceleration Programs</t>
  </si>
  <si>
    <t xml:space="preserve">The Oregon Public Utility Commission must direct electric utilities to
file applications for programs to accelerate transportation
electrification. Eligible programs include investments in or customer
rebates for electric vehicle supply equipment (EVSE). Among other
criteria, programs must stimulate innovation, competition, and customer
choice in EVSE and plug-in electric vehicle (PEV) charging.
Additionally, the Oregon Department of Energy (ODOE) must engage with
publicly and investor-owned utilities on how to improve transportation
electrification plans and increase PEV adoption in their service
territories. ODOE must also provide the utilities with technical
assistance on how to accommodate increased electric system loads from
PEVs.
(Reference [Executive
Order](http://www.oregon.gov/gov/admin/pages/executive-orders.aspx)
17-21, 2017, and [Oregon Revised
Statues](https://www.oregonlegislature.gov/) 757.357)
</t>
  </si>
  <si>
    <t>2016-03-08 00:00:00 UTC</t>
  </si>
  <si>
    <t>2017-11-06 00:00:00 UTC</t>
  </si>
  <si>
    <t>2018-04-11 15:22:39 UTC</t>
  </si>
  <si>
    <t>https://www.oregonlegislature.gov/bills_laws/Pages/Oregon-Laws.aspx|http://www.oregon.gov/gov/admin/pages/executive-orders.aspx</t>
  </si>
  <si>
    <t xml:space="preserve">All-electric vehicle (EV) owners must pay an annual fee of \$110 or a
per-mile road use fee, administered by the OReGo program. Beginning
January 1, 2022, EV owners must pay a fee of \$115. Medium-speed EV
owners must pay an annual fee of \$58. All other hybrid vehicles must
pay an annual fee in the following amounts:
::: {align="center"}
  Vehicle Efficiency                                       January 1, 2020, through December 31, 2021   After December 31, 2021
  ------------------------------------------------------- -------------------------------------------- -------------------------
  Vehicles with a rating of 0-19 miles per gallon (mpg)                       \$18                               \$20
  Vehicles with a rating of 20-39 mpg                                         \$23                               \$25
  Vehicles with a rating of 40 mpg or greater                                 \$33                               \$35
:::
The monthly per-mile road use fee, as an alternative to the annual fees,
is determined by the schedule below:
::: {align="center"}
  Calendar Year      Fee per Mile
  --------------- ------------------
  2020             \$0.018 per mile
  2022             \$0.019 per mile
:::
Drivers with electric vehicles or vehicles with ratings over 40 mpg are
exempt from additional registration fees if they enroll in the OReGo
program. For more information, including how to apply, visit the [OReGo
program](http://www.myorego.org/) website. These fees are in addition to
standard registration fees.
(Reference [Oregon Revised Statutes](https://www.oregonlegislature.gov/)
803.420 through 803.422)
</t>
  </si>
  <si>
    <t>2017-08-18 00:00:00 UTC</t>
  </si>
  <si>
    <t>2019-11-12 17:46:23 UTC</t>
  </si>
  <si>
    <t>https://www.oregonlegislature.gov/</t>
  </si>
  <si>
    <t>Clean School Bus Grants</t>
  </si>
  <si>
    <t xml:space="preserve">The Oregon Department of Environmental Quality must use funds awarded to
Oregon through the [Volkswagen (VW) Environmental Mitigation
Trust](https://www.epa.gov/enforcement/volkswagen-clean-air-act-civil-settlement)
and deposited in the Clean Diesel Engine Fund, to award grants to owners
and operators of at least 450 school buses powered by diesel engines.
Eligible vehicles include buses that have at least three years of
remaining useful life. Grants will be available for 30%, up to \$50,000,
for the purchase of a new bus or up to 100% of the cost to retrofit a
school bus with emissions-reducing parts or technology that reduce
diesel particulate matter emissions by at least 85%. Any money not
expended under this Clean Diesel Engine Fund will fund grants for the
reduction of diesel engine emissions as matching funds under the Diesel
Emissions Reduction Act program. For more information, see the [VW
Settlement](https://www.oregon.gov/deq/aq/programs/Pages/VW-Diesel-Settlement.aspx)
website. (Reference [Oregon Revised
Statutes](https://www.oregonlegislature.gov/) 468A.795 through 468A.807)
</t>
  </si>
  <si>
    <t>2017-08-16 00:00:00 UTC</t>
  </si>
  <si>
    <t>2019-12-20 16:49:43 UTC</t>
  </si>
  <si>
    <t>https://www.oregonlegislature.gov/|https://www.oregonlegislature.gov/</t>
  </si>
  <si>
    <t>Electric Vehicle Supply Equipment (EVSE) Policies for Rental Properties</t>
  </si>
  <si>
    <t xml:space="preserve">The tenant of a commercial space may apply to install EVSE for the use
of the tenant, employees of the tenant, and customers of the tenant.
Unless the premises does not have at least one parking space per rental
unit, the landlord must approve a completed application no more than 60
days after the tenant submits the application. In the absence of a
different tenant-landlord agreement, the EVSE will be personal property
of the tenant and the tenant is responsible for all costs associated
with installation and use of the EVSE. The tenant is responsible for
maintaining a renter\'s liability insurance policy of at least
\$100,000. Upon the termination of the rental agreement, the landlord
may require the tenant to remove the charging station and restore the
premises. Additional requirements and restrictions apply. (Reference
[Oregon Revised Statutes](https://www.oregonlegislature.gov/) 90.462)
</t>
  </si>
  <si>
    <t>2017-06-20 00:00:00 UTC</t>
  </si>
  <si>
    <t>2017-10-10 21:13:07 UTC</t>
  </si>
  <si>
    <t>Plug-In Electric Vehicle (PEV) Adoption Support</t>
  </si>
  <si>
    <t xml:space="preserve">To support the state goal of at least 50,000 PEVs registered and
operating in Oregon by 2020, the Zero-Emission Vehicle Working Group
(Working Group) will develop goals and progress metrics for PEV
adoption. The Working Group will include representatives from the
Departments of Administrative Services, Energy, Transportation, and
Environmental Quality, and the Oregon Public Utility Commission. The
Working Group will aim to remove barriers to PEVs and PEV charging
stations and share information about their efforts with the public. For
more information, see the ODOT [Zero Emission Vehicle Working
Group](https://www.oregon.gov/energy/Get-Involved/Pages/ZEVIWG.aspx#:~:text=%E2%80%8B%E2%80%8BThe%20Zero%2DEmission,by%20the%20end%20of%202020.)
and [Go Electric Oregon](https://goelectric.oregon.gov/) websites.
(Reference [Executive
Order](https://www.oregon.gov/gov/Documents/executive_orders/eo_17-21.pdf)
17-21, 2017)
</t>
  </si>
  <si>
    <t>2018-04-11 15:45:55 UTC</t>
  </si>
  <si>
    <t>http://www.oregon.gov/gov/admin/pages/executive-orders.aspx</t>
  </si>
  <si>
    <t>Volkswagen (VW) Settlement Allocation</t>
  </si>
  <si>
    <t xml:space="preserve">The Department Environmental Quality (DEQ), with the Oregon Department
of Transportation (ODOT), Oregon Department of Energy (ODOE), and Oregon
Health Authority Public Health Division, engaged stakeholders and
received public comments to inform the development of a plan to leverage
up to 15% of the [VW Environmental Mitigation
Trust](https://www.epa.gov/enforcement/volkswagen-clean-air-act-civil-settlement)
to support vehicle electrification. The
[plan](https://www.oregon.gov/deq/FilterDocs/ev-recommendations.pdf)
includes the development and maintenance of plug-in electric vehicle
charging stations, with a focus on rural and low-income communities.
ODOT, with ODOE, DEQ, the Public Utility Commission, and local
governments, must develop proposals for future 30-month investment
periods of Electrify America\'s Zero-Emission Vehicle Investment Plan.
More information can be found on the [Go Electric
Oregon](https://goelectric.oregon.gov/) website.
(Reference [Executive
Order](http://www.oregon.gov/gov/admin/pages/executive-orders.aspx)
17-21, 2017)
</t>
  </si>
  <si>
    <t>2018-04-11 15:49:40 UTC</t>
  </si>
  <si>
    <t>Electric Vehicle Supply Equipment (EVSE) Building Standards for New Construction</t>
  </si>
  <si>
    <t xml:space="preserve">By July 1, 2022, the Oregon Department of Consumer and Business
Services, Building Code Division, must amend the state building code to
require that 20% of parking spaces at all newly constructed commercial
buildings, multifamily residences with five or more units, and mixed-use
developments have the electrical capacity to support Level 2 EVSE. New
residential construction must be able to support the installation of one
Level 2 EVSE. (Reference [House
Bill](https://www.oregonlegislature.gov/) 2180, 2021, and [Executive
Order](http://www.oregon.gov/gov/admin/pages/executive-orders.aspx)
17-21, 2017)
</t>
  </si>
  <si>
    <t>2021-09-25 00:00:00 UTC</t>
  </si>
  <si>
    <t>2021-10-11 20:56:42 UTC</t>
  </si>
  <si>
    <t>MUD|OTHER</t>
  </si>
  <si>
    <t>http://www.oregon.gov/gov/admin/pages/executive-orders.aspx|https://www.oregonlegislature.gov/</t>
  </si>
  <si>
    <t>Establishment of Recognition Programs for Plug-In Electric Vehicle (PEV) Adoption</t>
  </si>
  <si>
    <t xml:space="preserve">The Oregon Department of Energy (ODOE) must design and establish
Governor\'s Awards for automobile dealerships to encourage sales of
PEVs. ODOE must also design and establish Governor\'s Awards for
businesses and organizations that support PEV adoption through
installing charging infrastructure and using PEVs in their fleets. More
information, including nomination forms, can be found on the [Go
Electric Oregon](https://goelectric.oregon.gov/) website. (Reference
[Executive
Order](http://www.oregon.gov/gov/admin/pages/executive-orders.aspx)
17-21, 2017)
</t>
  </si>
  <si>
    <t>2018-04-11 15:54:29 UTC</t>
  </si>
  <si>
    <t>Zero-Emission Buses Support</t>
  </si>
  <si>
    <t xml:space="preserve">The Oregon Department of Energy (ODOE), with the Oregon Department of
Transportation (ODOT), Public Utility Commission (PUC), Department of
Environmental Quality (DEQ), and the Department of Education, must
develop tools and provide assistance to school districts about using
zero-emission bus options when replacing school buses.
ODOT, with ODOE, PUC, and DEQ, must develop tools and best practices to
help transit agencies when making decisions about using zero-emission
buses in transit fleets. ODOT must also work with transit agencies,
ODOE, DEQ, and the Oregon Health Authority Public Health Division to
access the environmental, public health, and financial benefits of an
accelerated transition to zero-emission buses.
For more information, see the ODOT [Transit Fleet
Electrification](https://www.oregon.gov/odot/rptd/pages/electrification.aspx)
website.
(Reference [Executive
Order](http://www.oregon.gov/gov/admin/pages/executive-orders.aspx)
17-21, 2017)
</t>
  </si>
  <si>
    <t>2018-04-11 16:00:37 UTC</t>
  </si>
  <si>
    <t>Plug-In Hybrid Electric Vehicle (PHEV) and Zero Emission Vehicle (ZEV) Rebates</t>
  </si>
  <si>
    <t xml:space="preserve">The Clean Vehicle Rebate Program provides rebates to Oregon residents,
businesses, non-profit organizations, and government agencies for the
purchase or lease of PHEVs and ZEVs, including fuel cell electric
vehicles (FCEVs) and plug-in electric vehicles (PEVs). New ZEVs and
PHEVs with a battery capacity greater than 10 kilowatt-hours (kWh) are
eligible for a rebate of \$2,500. New ZEVs and PHEVs with a battery
capacity of less than 10 kWh are eligible for a rebate of \$1,500.
New zero-emission electric motorcycles are eligible for a rebate of
\$750. Eligible PHEVs and PEVs may not have an MSRP of more than
\$50,000 and eligible FCEVs may not have an MSRP of more than \$60,000.
For more information, see the [Clean Vehicle Rebate
Program](https://www.oregon.gov/deq/aq/programs/Pages/ZEV-Rebate.aspx)
website.
(Reference [House Bill](https://olis.oregonlegislature.gov/) 2165, 2021)
</t>
  </si>
  <si>
    <t>2021-07-13 20:32:08 UTC</t>
  </si>
  <si>
    <t>2024-01-02 00:00:00 UTC</t>
  </si>
  <si>
    <t>https://www.oregonlegislature.gov|https://olis.oregonlegislature.gov/</t>
  </si>
  <si>
    <t>Electric Vehicle Supply Equipment (EVSE) Installation Rebate - Central Lincoln</t>
  </si>
  <si>
    <t xml:space="preserve">Central Lincoln offers residential and commercial customers a rebate of
\$250 to purchase a Level 2 EVSE. Eligible EVSE must be purchased on or
after July 1, 2018. Applicants are limited to one rebate per location.
For more information, including the application, please visit the
[Central
Lincoln](https://clpud.org/energy-efficiency/electric-cars/level-2-station-rebate/)
website.
</t>
  </si>
  <si>
    <t>2019-10-16 15:22:25 UTC</t>
  </si>
  <si>
    <t>Plug-In Electric Vehicle (PEV) Registration Incentive - Emerald Peopleâ€™s Utility District (EPUD)</t>
  </si>
  <si>
    <t xml:space="preserve">EPUD customers are eligible for a \$100 incentive to register their new
or used PEV with EPUD. For more information, including eligibility
requirements and application, visit the
[EPUD](https://www.epud.org/register-your-ev/) website.
</t>
  </si>
  <si>
    <t>2019-10-16 15:25:36 UTC</t>
  </si>
  <si>
    <t>Electric Vehicle Supply Equipment (EVSE) Rebates - Eugene Water &amp; Electric Board (EWEB)</t>
  </si>
  <si>
    <t xml:space="preserve">EWEB offers rebates for residential and commercial customers to install
EVSE. Residential customers may receive a rebate of up to \$500 for one
Level 2 EVSE.
Commercial customers may receive rebates up to 50% of equipment and
installation costs for publicly available Level 2 EVSE and direct
current fast (DC Fast) EVSE. Maximum rebate awards are \$1,500 for Level
2 EVSE and \$15,000 for DC Fast EVSE.
For more information, including eligibility and application details,
visit the EWEB [Electric Vehicle Incentives and
Rebates](http://www.eweb.org/residential-customers/going-green/electric-vehicles/ev-incentives)
and [Electric Vehicle Incentives for
Businesses](http://www.eweb.org/business-customers/going-green/electric-vehicles-business/ev-incentives-business)
websites.
</t>
  </si>
  <si>
    <t>2021-10-08 17:07:30 UTC</t>
  </si>
  <si>
    <t>Non-Residential Electric Vehicle Supply Equipment (EVSE) Grants - Pacific Power</t>
  </si>
  <si>
    <t xml:space="preserve">Pacific Power offers non-residential customers quarterly grants for up
to 100% of eligible purchase and installation costs of EVSE. Twenty-five
percent of funds will be earmarked for workplace charging and fleet
electrification projects. Additional requirements may apply. For more
information, visit the Pacific Power [Charging Station
Grants](https://www.pacificpower.net/savings-energy-choices/electric-vehicles/charging-station-grants.html)
website.
</t>
  </si>
  <si>
    <t>2019-10-16 15:29:07 UTC</t>
  </si>
  <si>
    <t>Zero Emission Vehicle (ZEV) Deployment</t>
  </si>
  <si>
    <t xml:space="preserve">The Oregon Department of Energy (ODOE) will monitor state ZEV adoption
goal progress for registered vehicles, new vehicle purchases, and the
state fleet. The state established the following goals for vehicle
registrations:
-   By 2020, 50,000 vehicles will be ZEV;
-   By 2025, 250,000 vehicles will be ZEV; and
-   By 2030, 25% of vehicles will be ZEV.
In addition, the state established the following goals for new vehicle
purchases:
-   By 2030, 50% of all new vehicle purchases will be ZEV; and
-   By 2035, 90% of all new vehicle purchases will be ZEV.
By 2029, all state fleet vehicles should be ZEVs. ODOE must submit a
[biannual
report](https://www.oregon.gov/energy/energy-oregon/Pages/BIZEV.aspx) by
September 15 on the status of ZEV adoption. If ZEV adoption goals are
not met, ODOE report must include strategies for increased adoption
rates.
(Reference [Oregon Revised Statutes](https://www.oregonlegislature.gov/)
283.327 and 283.398)
</t>
  </si>
  <si>
    <t>2020-01-01 00:00:00 UTC</t>
  </si>
  <si>
    <t>2019-10-24 21:08:39 UTC</t>
  </si>
  <si>
    <t>https://olis.oregonlegislature.gov/liz/2019R1/Measures/Overview/SB1044</t>
  </si>
  <si>
    <t>State Emissions Reductions and Reporting Requirements</t>
  </si>
  <si>
    <t xml:space="preserve">Oregon will pursue transportation electrification as part of greenhouse
gas emissions reduction targets of at least 45% below 1990 levels by
2035, and at least 80% below 1990 levels by 2050. Select state agencies
must report actions to reduce emissions annually. The Oregon Department
of Transportation published a
[report](https://www.oregon.gov/odot/Programs/Documents/Climate%20Office/TEINA_Final_Report_June282021.pdf)
on statewide transportation electrification infrastructure analysis in
June 2021. Additional requirements apply. (Reference [Executive
Order](http://www.oregon.gov/gov/admin/pages/executive-orders.aspx)
20-04, 2020)
</t>
  </si>
  <si>
    <t>2020-04-23 00:29:48 UTC</t>
  </si>
  <si>
    <t>Plug-in Electric Vehicle (PEV) Time-Of-Use (TOU) Rate - Portland General Electric (PGE)</t>
  </si>
  <si>
    <t xml:space="preserve">PGE offers a TOU electricity rate for customers with a PEV. Additional
terms and conditions apply. For more information, see the PGE [TOU
Pricing](https://portlandgeneral.com/about/info/pricing-plans/time-of-use/time-of-use-pricing-home)
website.
</t>
  </si>
  <si>
    <t>2020-05-01 13:20:23 UTC</t>
  </si>
  <si>
    <t>https://www.pge.com/en_US/residential/rate-plans/rate-plan-options/electric-vehicle-base-plan/electric-vehicle-base-plan.page</t>
  </si>
  <si>
    <t>https://portlandgeneral.com/about/info/pricing-plans/time-of-use/time-of-use-pricing-home</t>
  </si>
  <si>
    <t>2020-08-03 15:34:58 UTC</t>
  </si>
  <si>
    <t>Commercial Electric Vehicle Supply Equipment (EVSE) Rebate â€“ Portland General Electric (PGE)</t>
  </si>
  <si>
    <t xml:space="preserve">PGE offers commercial customers rebates for the installation of Level 2
EVSE. Rebates are available in the following amounts:
::: {align="center"}
  Location                Maximum Rebate Amount per Port
  ---------------------- --------------------------------
  Workplace                          \$1,000
  Multifamily Property               \$2,300
:::
For more information, including eligibility requirements, see the PGE
[Business Electric Vehicle Charging
Rebates](https://portlandgeneral.com/energy-choices/electric-vehicles-charging/business-charging-fleets/ev-charging-pilot-program-business)
website.
</t>
  </si>
  <si>
    <t>2021-05-11 19:37:41 UTC</t>
  </si>
  <si>
    <t>Residential Electric Vehicle Supply Equipment (EVSE) Rebate â€“ Portland General Electric (PGE)</t>
  </si>
  <si>
    <t xml:space="preserve">PGE offers residential customers a rebate of \$500 for the purchase of a
Level 2 EVSE. Customers that earn up to 80% median income for their
household size are eligible for a rebate of \$1,000. Rebates are
available on a first-come, first-served basis. For more information,
including eligibility requirements, see the PGE [Home EV Charging
Rebates](https://portlandgeneral.com/energy-choices/electric-vehicles-charging/charging-your-ev/ev-charging-pilot-program-home)
website.
</t>
  </si>
  <si>
    <t>2021-05-11 19:42:40 UTC</t>
  </si>
  <si>
    <t>Plug-In Electric Vehicle (PEV) Rebate</t>
  </si>
  <si>
    <t xml:space="preserve">The Charge Ahead Rebate Program offers low- and medium-income Oregon
residents a rebate of up to \$5,000 for the purchase or lease of a new
or used PEV. Qualifying residents are considered households with income
levels that do not exceed 400% of the federal poverty line. For more
information, see the [Charge Ahead Rebate
Program](https://www.oregon.gov/deq/aq/programs/Pages/Charge-Ahead-Rebate.aspx)
website. (Reference [House Bill](https://olis.oregonlegislature.gov/)
2165, 2021)
</t>
  </si>
  <si>
    <t>2021-07-13 20:34:38 UTC</t>
  </si>
  <si>
    <t>https://olis.oregonlegislature.gov/</t>
  </si>
  <si>
    <t>Commercial Electric Vehicle Supply Equipment (EVSE) Grant â€“ Consumers Power Inc. (CPI)</t>
  </si>
  <si>
    <t xml:space="preserve">CPI offers commercial customers a grant for 50% of the cost of a Level 2
EVSE, up to \$5,000 per unit, and 50% of the cost for a direct current
fast (DC Fast) EVSE, up to \$20,00 per site. Customers may receive up to
\$10,000 per year for Level 2 EVSE and up to \$20,000 per year for DC
Fast EVSE. For more information, including eligibility requirements, see
the CPI [Commercial Electric Vehicle Charger
Grant](https://www.cpi.coop/commercial-electric-vehicle-charger-grant)
website.
</t>
  </si>
  <si>
    <t>2021-07-13 20:38:51 UTC</t>
  </si>
  <si>
    <t>Electric Vehicle Supply Equipment (EVSE) Rebate â€“ Consumers Power Inc. (CPI)</t>
  </si>
  <si>
    <t xml:space="preserve">CPI offers customers a \$50 rebate, in the form of a bill credit, for
qualifying EVSE installed after April 1, 2020. For more information,
including eligibility requirements and qualifying EVSE, see the CPI
[Electric Vehicle Charger
Rebate](https://www.cpi.coop/rebates/electric-vehicle-charger-rebate)
website.
</t>
  </si>
  <si>
    <t>2021-07-13 20:40:20 UTC</t>
  </si>
  <si>
    <t>Fleet Electrification Support â€“ Portland General Electric (PGE)</t>
  </si>
  <si>
    <t xml:space="preserve">The PGE Fleet Partner Program offers commercial customers a fleet
analysis, recommendations for electrification infrastructure, and a
custom incentive and turnkey design for electric vehicle supply
equipment (EVSE) siting and installation. For more information, see the
PGE [Fleet Partner Program](https://portlandgeneral.com/fleet-charging)
website.
</t>
  </si>
  <si>
    <t>2021-07-13 20:42:13 UTC</t>
  </si>
  <si>
    <t>Public Electric Utility Cost Recovery Authorization</t>
  </si>
  <si>
    <t xml:space="preserve">A public electric utility may seek cost recovery from retail electricity
consumers for transportation electrification infrastructure. (Reference
[Senate Bill](https://www.oregonlegislature.gov/) 3055, 2021)
</t>
  </si>
  <si>
    <t>2021-10-01 21:03:46 UTC</t>
  </si>
  <si>
    <t>Electric Vehicle Supply Equipment (EVSE) Authorization at State Parks</t>
  </si>
  <si>
    <t xml:space="preserve">The Oregon State Parks and Recreation Department allows the installation
and use of state-owned public EVSE at parking spaces on state park
property. EVSE installations may be paid for through the Parks and
Recreation Transportation Electrification Fund. (Reference [House
Bill](https://www.oregonlegislature.gov/) 2290, 2021)
</t>
  </si>
  <si>
    <t>2021-10-11 20:41:35 UTC</t>
  </si>
  <si>
    <t xml:space="preserve">A corporation, company, partnership, individual or association of
individuals that supplies electricity for use in motor vehicles is not
defined as a public utility. (Reference [Oregon Revised
Statues](https://www.oregonlegislature.gov/) 757.005)
</t>
  </si>
  <si>
    <t>2003-01-01 00:00:00 UTC</t>
  </si>
  <si>
    <t>2021-10-12 13:57:52 UTC</t>
  </si>
  <si>
    <t xml:space="preserve">Alternative fuels used to propel vehicles of any kind on public highways
are taxed at a rate determined on a gasoline gallon equivalent basis.
For more information, including applicable tax rates, see the
Pennsylvania Department of Revenue [Motor and Alternative Fuel
Taxes](https://www.revenue.pa.gov/GeneralTaxInformation/Tax%20Types%20and%20Information/MAFT/Pages/default.aspx)
website. Certain exemptions apply. (Reference Title 75 [Pennsylvania
Statutes](http://government.westlaw.com/linkedslice/default.asp?SP=pac-1000),
Part VI, Chapter 90, Section 9004)
</t>
  </si>
  <si>
    <t>Alternative Fuel Vehicle (AFV) Rebate</t>
  </si>
  <si>
    <t xml:space="preserve">The AFV Program offers rebates to assist eligible residents with the
incremental cost of the purchase or lease of new or pre-owned AFVs,
including all-electric vehicles (EVs), plug-in hybrid electric vehicles
(PHEVs), hydrogen fuel cell electric vehicles (FCEVs), compressed
natural gas (CNG) vehicles, electric motorcycles, and propane vehicles.
Eligible AFV purchase price not exceed \$50,000. Rebates are available
in the following amounts:
  Vehicle Type                                  Rebate Amount
  --------------------------------------------- ---------------
  FCEV                                          \$1,000
  EV                                            \$750
  CNG, PHEV, Propane, and Electric Motorcycle   \$500
An additional rebate of \$1,000 is available for all applicants that
meet the [low-income
requirement](https://aspe.hhs.gov/poverty-guidelines), as defined by the
U.S. Department of Health and Human Services. Applications much be
received within six months of vehicle purchase. Rebates are awarded on a
first-come, first-served basis. For more information, including forms
and detailed requirements and restrictions, see the [AFV
Rebates](http://www.dep.pa.gov/Citizens/GrantsLoansRebates/Alternative-Fuels-Incentive-Grant/Pages/Alternative-Fuel-Vehicles.aspx#.Vl9K83arSUk)
website.
(Reference Title 73 [Pennsylvania
Statutes](http://government.westlaw.com/linkedslice/default.asp?SP=pac-1000),
Chapter 18E, Section 1647.3)
</t>
  </si>
  <si>
    <t>2004-01-01 00:00:00 UTC</t>
  </si>
  <si>
    <t>2008-07-10 00:00:00 UTC</t>
  </si>
  <si>
    <t>2020-02-28 19:23:33 UTC</t>
  </si>
  <si>
    <t>http://government.westlaw.com/linkedslice/default.asp?SP=pac-1000</t>
  </si>
  <si>
    <t>Plug-In Electric Vehicle (PEV) Rebate - PECO</t>
  </si>
  <si>
    <t xml:space="preserve">PECO provides rebates of \$50 to residential customers who purchase a
new, qualified PEV. For more information, see the [PECO Driver
Rebate](https://secure.peco.com/WaysToSave/ForYourHome/Pages/PECOSmartDriverRebate.aspx)
website.
</t>
  </si>
  <si>
    <t>Neighborhood Electric Vehicle (NEV) Definition</t>
  </si>
  <si>
    <t xml:space="preserve">A NEV is defined as a four-wheeled electric vehicle that has a maximum
speed greater than 20 miles per hour (mph) but not more than 25 mph. All
vehicles must comply with the safety standards established in Title 49
of the [U.S. Code of Federal
Regulations](https://www.govinfo.gov/app/collection/cfr), section
571.500. Drivers must maintain a defined level of insurance coverage for
all registered vehicles. (Reference Title 75 [Pennsylvania
Statutes](http://government.westlaw.com/linkedslice/default.asp?SP=pac-1000)
Part I, Chapter 1, Section 102 and Part II, Chapter 17, Subchapter H,
Section 1788)
</t>
  </si>
  <si>
    <t>2014-10-22 00:00:00 UTC</t>
  </si>
  <si>
    <t>2014-11-06 17:48:13 UTC</t>
  </si>
  <si>
    <t>http://www.legis.state.pa.us/|http://government.westlaw.com/linkedslice/default.asp?SP=pac-1000</t>
  </si>
  <si>
    <t>Alternative Fuel Technical Assistance Funding (AFTA)</t>
  </si>
  <si>
    <t xml:space="preserve">The Alternative Fuels Incentive Grant (AFIG) Program provides
reimbursement grants for the installation of new or existing alternative
fuel infrastructure for fleet, workplace, residential, or public
refueling sites. Grants are available for reimbursement of 50% of the
cost, up to \$600,000, to install electric, hydrogen, propane, and
compressed natural gas fueling infrastructure. Eligible applicants
include Pennsylvania municipal authorities, political subdivisions,
non-profit entities, corporations, and limited liability companies or
partnerships incorporated or registered in the Commonwealth. For more
information, including grant guidelines and current application periods,
see the [AFIG
Program](http://www.dep.pa.gov/Citizens/GrantsLoansRebates/Alternative-Fuels-Incentive-Grant/Pages/default.aspx#.Vl9OeHarSUk)
website.
</t>
  </si>
  <si>
    <t>2017-10-23 13:26:51 UTC</t>
  </si>
  <si>
    <t>Electric Vehicle Supply Equipment (EVSE) and Hydrogen Fuel Cell Infrastructure Grants</t>
  </si>
  <si>
    <t xml:space="preserve">The Pennsylvania Department of Environmental Protection offers
competitive grants for the acquisition, installation, operation, and
maintenance of publicly available direct current (DC) fast EVSE and
hydrogen fueling infrastructure. Grant reimbursements are awarded after
project completion in the following amounts:
::: {align="center"}
  Project Type                               Maximum Reimbursement    Maximum per Award
  ---------------------------------------- ------------------------- -------------------
  DC Fast EVSE                              Up to 70% reimbursement       \$250,000
  Hydrogen Fueling - at least 250 kg/day    Up to 33% reimbursement       \$500,000
  Hydrogen Fueling - at least 100 kg/day    Up to 25% reimbursement       \$500,000
:::
Eligible project locations are transportation corridors, destination
locations, and locations that serve as community charging or fueling
hubs. This program is funded by Pennsylvania\'s portion of the
[Volkswagen Environmental Mitigation
Trust](https://www.epa.gov/enforcement/volkswagen-clean-air-act-civil-settlement).
For more information, including program guidelines, eligibility
requirements, application deadlines, and instructions, see the [Driving
Pennsylvania Forward](http://www.depgis.state.pa.us/DrivingPAForward/)
website.
</t>
  </si>
  <si>
    <t>2018-09-26 20:28:08 UTC</t>
  </si>
  <si>
    <t xml:space="preserve">The Pennsylvania Department of Environmental Protection (DEP) offers
rebates for the acquisition, installation, operation, and maintenance of
Level 2 EVSE. Eligible projects must be on publicly accessible
government-owned or non-government-owned property, at workplaces, or at
multi-unit dwellings that are not publicly accessible. Rebates are
awarded in the following amounts:
::: {align="center"}
  Project Type                     Maximum Reimbursement - Government Owned Property     Maximum Reimbursement - Non-Government Owned Property
  ------------------------------ ------------------------------------------------------ -------------------------------------------------------
  Public Access, Networked        \$4,500 per port or up to 90% of total project costs   \$4,500 per port or up to 70% of total project costs
  Public Access, Non-Networked    \$4,500 per port or up to 80% of total project costs   \$4,500 per port or up to 60% of total project costs
  No Public Access                \$3,500 per port or up to 50% of total project costs   \$3,500 per port or up to 50% of total project costs
:::
DEP must approve all project applications and processes rebates on a
first-come, first-served basis, until funds are exhausted. This program
is funded by Pennsylvania\'s portion of the [Volkswagen Environmental
Mitigation
Trust](https://www.epa.gov/enforcement/volkswagen-clean-air-act-civil-settlement).
For more information, including program guidelines, eligibility
requirements, and instructions, see the [Driving Pennsylvania
Forward](http://www.depgis.state.pa.us/DrivingPAForward/) website.
</t>
  </si>
  <si>
    <t>2018-10-22 17:20:15 UTC</t>
  </si>
  <si>
    <t xml:space="preserve">A person, corporation, or entity that owns or operates electric vehicle
supply equipment (EVSE) that is open to the public is not defined as a
public utility. Each electric distribution company must address
third-party owned and operated EVSE in its tariff. (Reference Title 52
[Pennsylvania Code](http://www.pacode.com/) 69.101 and 69.3501)
</t>
  </si>
  <si>
    <t>2018-09-10 14:01:41 UTC</t>
  </si>
  <si>
    <t>http://www.pacode.com/</t>
  </si>
  <si>
    <t>Driving PA Forward</t>
  </si>
  <si>
    <t>Alternative Fuels Incentive Grant (AFIG) Program</t>
  </si>
  <si>
    <t xml:space="preserve">The AFIG Program provides financial assistance for innovative, advanced
fuel and vehicle technology projects. Projects that result in product
commercialization and the expansion of Pennsylvania companies are
favored in the selection process. Eligible applicants include school
districts, municipal authorities, political subdivisions, non-profits,
corporations, limited liability companies or partnerships incorporated
or registered in the Commonwealth. Projects must support:
-   Incremental cost expenses relative to retrofitting vehicles to
    operate on alternative fuels as a bi-fuel, dual-fuel, or dedicated
    vehicle
-   Incremental cost expenses to purchase bi-fuel, dual-fuel, or
    dedicated vehicles
-   The cost to purchase and install the necessary fleet refueling or
    home-refueling equipment for bi-fuel, dual-fuel, or dedicated
    vehicles
-   The cost to perform research, training, development and
    demonstration of new applications or next-phase technology related
    to alternative fuel vehicles.
For more information, including forms and detailed requirements and
restrictions, see the [AFIG
Program](https://www.dep.pa.gov/Citizens/GrantsLoansRebates/Alternative-Fuels-Incentive-Grant/Pages/default.aspx)
website.
(Reference Title 73 [Pennsylvania
Statutes](http://government.westlaw.com/linkedslice/default.asp?SP=pac-1000),
Chapter 18E, Section 1647.3)
</t>
  </si>
  <si>
    <t>1992-01-01 00:00:00 UTC</t>
  </si>
  <si>
    <t>2018-12-11 17:54:29 UTC</t>
  </si>
  <si>
    <t>State Plug-In Electric Vehicle (PEV) Acquisition Requirements</t>
  </si>
  <si>
    <t xml:space="preserve">Pennsylvania state agencies must replace 25% of their passenger car
fleets with PEVs by 2025 and evaluate fleet utilization for vehicle
miles traveled reductions. Agencies must collectively reduce all energy
consumption by 3% annually, with a 21% reduction from a 2017 baseline by
2025. To meet these goals, the Governor\'s Green Government Council was
reestablished to work with state agencies to oversee the development and
implementation of procedures to reduce greenhouse gas emissions and
energy usage. (Reference [Executive
Order](https://www.oa.pa.gov/Policies/eo/Pages/default.aspx) 2019-01,
2019)
</t>
  </si>
  <si>
    <t>2019-01-08 00:00:00 UTC</t>
  </si>
  <si>
    <t>2019-02-06 22:36:51 UTC</t>
  </si>
  <si>
    <t>https://www.oa.pa.gov/Policies/eo/Pages/default.aspx</t>
  </si>
  <si>
    <t>Plug-In Electric Vehicle (PEV) Credit â€“ Duquesne Light Company (DLC)</t>
  </si>
  <si>
    <t xml:space="preserve">DLC offers a one-time bill credit of \$60 to residential customers who
purchase or lease a PEV. For more information, including how to apply,
see the DLC [Electric
Vehicles](https://www.duquesnelight.com/energy-money-savings/electric-vehicles)
website.
</t>
  </si>
  <si>
    <t>2019-04-23 18:13:53 UTC</t>
  </si>
  <si>
    <t>2020-08-03 15:36:29 UTC</t>
  </si>
  <si>
    <t>Residential Plug-in Electric Vehicle (PEV) Rebate â€“ Duquesne Light Company (DLC)</t>
  </si>
  <si>
    <t xml:space="preserve">DLC offers residential customers a rebate at the point-of-sale for the
purchase of a new, pre-owned, or leased PEV from select dealerships. New
all-electric vehicles may qualify for a rebate of up to \$2,000 and new
plug-in hybrid electric vehicles may qualify for a rebate up to \$1,000.
Pre-owned or leased PEVs are eligible for a \$1,000 rebate. For more
information, including eligibility criteria, see the DLC [Electric
Vehicle Rebate](https://ev.duquesnelight.com/incentives/) website.
</t>
  </si>
  <si>
    <t>2020-11-11 14:50:51 UTC</t>
  </si>
  <si>
    <t>Commercial Electric Vehicle Supply Equipment (EVSE) Rebate - PECO</t>
  </si>
  <si>
    <t xml:space="preserve">PECO offers commercial customers a rebate of for the purchase and
installation of Level 2 EVSE. Rebate awards are \$500 per EVSE, up to
\$1,500, and available on a first-come, first-served basis. Rebate
recipients must share EVSE utilization data upon request for three years
after project completion. For more information, see PECO [Electric
Vehicles](https://www.peco.com/SmartEnergy/InnovationTechnology/Pages/ElectricVehiclesL3.aspx)
website.
</t>
  </si>
  <si>
    <t>2021-11-02 19:35:27 UTC</t>
  </si>
  <si>
    <t>Alternative Fuel Vehicle (AFV) and Zero Emission Vehicle (ZEV) Acquisition Requirements</t>
  </si>
  <si>
    <t xml:space="preserve">To reduce fuel consumption and pollution emissions, and purchase
vehicles that provide the best value on a life cycle cost basis, the
state must take the following actions:
-   At least 75% of state motor vehicle acquisitions must be AFVs, and
    the remaining 25% must be HEVs to the greatest extent possible. By
    2025, 25% of state motor vehicle acquisitions must be ZEVs;
-   All new light-duty trucks in the state fleet must achieve a minimum
    city fuel economy of 19 miles per gallon (mpg) and achieve at least
    a Low Emission Vehicle certification, and all new passenger vehicles
    in the state fleet must achieve a minimum city fuel economy of 23
    mpg;
-   All state agencies must purchase the most economical,
    fuel-efficient, and lowest emission vehicles appropriate to meet
    requirements and discourage the purchase of sport utility vehicles;
-   All state agencies must purchase low rolling resistance tires with
    superior tread life for state vehicles when possible; and
-   All state vehicles must be maintained according to manufacturer
    specifications, including specified tire pressures and ratings.
The state must also prepare an annual report to the governor on
compliance with these goals. (Reference [Executive Order
15-17](http://www.energy.ri.gov/documents/leadbyexample/ExecOrder15-17.pdf),
2015, and [Executive Order
05-13](https://afdc.energy.gov/files/pdfs/Exec_order_5_13_green_clean_vehicles.pdf),
2005)
</t>
  </si>
  <si>
    <t>2005-08-22 00:00:00 UTC</t>
  </si>
  <si>
    <t>2015-12-08 00:00:00 UTC</t>
  </si>
  <si>
    <t>2021-02-05 00:00:00 UTC</t>
  </si>
  <si>
    <t>http://www.energy.ri.gov/documents/leadbyexample/ExecOrder15-17.pdf|http://www.afdc.energy.gov/pdfs/Exec_order_5_13_green_clean_vehicles.pdf</t>
  </si>
  <si>
    <t>Alternative Fuel Vehicle (AFV) Tax Exemption Authorization - Warren</t>
  </si>
  <si>
    <t xml:space="preserve">The town of Warren may allow excise tax exemptions of up to \$100 for
qualified AFVs registered in Warren. Qualified vehicles must be
primarily fueled with one of the following: an electric motor drawing
current from rechargeable batteries or fuel cells; gas produced from
biomass, where biomass is defined as any organic material other than
oil, natural gas, and coal; liquid, gaseous or solid synthetic fuels
produced from coal; or coke or coke gas. (Reference [Rhode Island
General Laws](http://webserver.rilin.state.ri.us/Statutes/) 44-34-14)
</t>
  </si>
  <si>
    <t>http://webserver.rilin.state.ri.us/Statutes/</t>
  </si>
  <si>
    <t>Petroleum Reduction Initiative</t>
  </si>
  <si>
    <t xml:space="preserve">The Petroleum Savings and Independence Advisory Commission (Commission)
was established to provide recommendations and monitor programs designed
to reduce the state's dependence on petroleum-based fuels in the
transportation and heating sectors. Established targets may not provide
less than a 30% overall reduction in petroleum consumption from 2007
levels by 2030 and a 50% overall reduction from 2007 levels by 2050.
Recommendations will include those related to incentives, plug-in
electric vehicle deployment, implementation of a clean fuels standard,
and land use planning. The Commission must report on monitoring
activities to the General Assembly at least every two years. The
Commission must also continue to evaluate the state's progress toward
meeting petroleum-reduction goals and make recommendations to the
General Assembly as necessary. (Reference [Rhode Island General
Laws](http://webserver.rilin.state.ri.us/Statutes/) 42-140.4)
</t>
  </si>
  <si>
    <t>2012-06-19 00:00:00 UTC</t>
  </si>
  <si>
    <t xml:space="preserve">Rhode Island joined California, Connecticut, Maine, Maryland,
Massachusetts, New Jersey, New York, Oregon, and Vermont in signing a
[memorandum of
understanding](https://www.nescaum.org/documents/zev-mou-10-governors-signed-20191120.pdf/)
(MOU) to support the deployment of ZEVs through involvement in a ZEV
Program Implementation Task Force (Task Force). In May 2014, the Task
Force published a [ZEV Action
Plan](https://www.nescaum.org/documents/multi-state-zev-action-plan.pdf)
(Plan) identifying 11 priority actions to accomplish the goals of the
MOU, including deploying at least 3.3 million ZEVs and adequate fueling
infrastructure within the signatory states by 2025. The Plan also
includes a research agenda to inform future actions. On an annual basis,
each state must report on the number of registered ZEVs, the number of
public electric vehicle supply equipment (EVSE) and hydrogen fueling
stations, and available information regarding workplace fueling for
ZEVs.
In June 2018, the Task Force published a new [ZEV Action
Plan](https://www.nescaum.org/documents/2018-zev-action-plan.pdf) for
2018-2021. Building on the 2014 Action Plan, the 2018 Action Plan makes
recommendations for states and other key partners in five priority
areas:
-   Raising consumer awareness and interest in electric vehicle
    technology;
-   Building out a reliable and convenient residential, workplace and
    public charging/fueling infrastructure network;
-   Continuing and improving access to consumer purchase and
    non-financial incentives;
-   Expanding public and private sector fleet adoption; and
-   Supporting dealership efforts to increase ZEV sales.
For more information, see the [Multi-State ZEV Task
Force](https://www.nescaum.org/topics/zero-emission-vehicles) website.
</t>
  </si>
  <si>
    <t>2018-06-25 19:43:14 UTC</t>
  </si>
  <si>
    <t>Electric Drive Vehicle License Plates</t>
  </si>
  <si>
    <t xml:space="preserve">The Rhode Island Division of Motor Vehicles may issue special vehicle
license plates to owners of electric drive vehicles, including those
powered in whole or in part by a storage battery. Eligible vehicles
include hybrid electric, plug-in hybrid electric, and all-electric
vehicles registered as electric drive vehicles in the state. (Reference
[Rhode Island General
Laws](http://webserver.rilin.state.ri.us/Statutes/) 31-3-101)
</t>
  </si>
  <si>
    <t>2014-07-02 00:00:00 UTC</t>
  </si>
  <si>
    <t>2014-07-10 19:58:51 UTC</t>
  </si>
  <si>
    <t xml:space="preserve">The Rhode Island Executive Climate Change Coordinating Council (EC4) was
established to coordinate efforts between state agencies to reduce
greenhouse gas (GHG) emissions. The EC4will pursue GHG emissions
reductions of 10% below 1990 levels by 2020, 45% below 1990 levels by
2035, and 80% below 1990 levels by 2050. State agencies must assist EC4
to develop programs to encourage state employees to reduce vehicle miles
traveled and use public transportation when available. The Council will
also work with municipalities to encourage sustainability; identify
federal, state, and private funding opportunities that can be leveraged
to reduce emissions in Rhode Island; and develop GHG emissions reduction
strategies. The Council submitted [a
plan](http://climatechange.ri.gov/documents/riggerr16.pdf) in December
2016 with suggested strategies for GHG emissions reduction activities to
the governor. The EC4 and the State Chief Resiliency Officer submitted a
statewide [Action Plan to Stand Up to Climate
Change](http://climatechange.ri.gov/resiliency/) and to the governor in
July 2018. (Reference [Rhode Island General
Laws](http://webserver.rilin.state.ri.us/Statutes/) 42-6.2)
</t>
  </si>
  <si>
    <t>2014-09-29 22:55:33 UTC</t>
  </si>
  <si>
    <t>AFTMKTCONV|BIOD|ETH|ELEC|EFFEC|HEV|HY|IR|NG|NEVS|OTHER|PHEV|LPG</t>
  </si>
  <si>
    <t>http://webserver.rilin.state.ri.us/legislation/|http://webserver.rilin.state.ri.us/Statutes/</t>
  </si>
  <si>
    <t xml:space="preserve">Vehicles powered exclusively by electricity are exempt from state
emissions control inspections. For more information, see the [Rhode
Island Emissions and Safety Testing
Program](https://www.riinspection.org/) website. (Reference [Rhode
Island General Laws](http://webserver.rilin.state.ri.us/Statutes/)
31-47.1-5)
</t>
  </si>
  <si>
    <t>1993-08-26 00:00:00 UTC</t>
  </si>
  <si>
    <t>http://webserver.rilin.state.ri.us/Statutes</t>
  </si>
  <si>
    <t>Plug-In Electric Vehicle (PEV) Discounts - People's Power &amp; Light (PP&amp;L)</t>
  </si>
  <si>
    <t xml:space="preserve">PP&amp;L\'s Drive Green with PP&amp;L program provides discounts on qualified
PEVs purchased or leased from participating dealerships. The discount
program is available to all consumers, including those that are not in
PP&amp;L\'s service territory. For more information, including participating
dealerships and the discounts they offer, see the [Drive Green with
PP&amp;L](https://greenenergyconsumers.org/drivegreen) website.
</t>
  </si>
  <si>
    <t>2016-11-14 19:24:28 UTC</t>
  </si>
  <si>
    <t xml:space="preserve">Clean Diesel Grant </t>
  </si>
  <si>
    <t xml:space="preserve">The Rhode Island Clean Diesel Fund provides companies with reimbursement
grants to reduce emissions from heavy-duty diesel vehicles. Qualified
vehicle improvements include vehicle replacements, engine repowers,
conversions to alternative vehicle fuels, idle reduction technologies,
and other fuel-efficient technologies. To be eligible, vehicles must be
registered with the Rhode Island Department of Motor Vehicles, and 50%
of the vehicle miles travelled or hours of operation must be in Rhode
Island for at least five years following receiving the grant. (Reference
[Rhode Island General
Laws](http://webserver.rilin.state.ri.us/Statutes/) 31-47.3-5.1).
</t>
  </si>
  <si>
    <t>2016-06-24 00:00:00 UTC</t>
  </si>
  <si>
    <t>2017-04-04 14:13:19 UTC</t>
  </si>
  <si>
    <t>AFTMKTCONV|BIOD|ETH|ELEC|EFFEC|HY|IR|NG|OTHER|LPG</t>
  </si>
  <si>
    <t>http://status.rilin.state.ri.us/|http://webserver.rilin.state.ri.us/Statutes/</t>
  </si>
  <si>
    <t>Plug-In Electric Vehicle (PEV) Charging Parking Restriction</t>
  </si>
  <si>
    <t xml:space="preserve">No person can stop, stand, or park a vehicle in a parking space where
there is a PEV charging station and signage indicating that parking is
for PEV charging only, unless the vehicle is connected to the charging
equipment. Violations will be subject to a fine of \$85. (Reference
[Rhode Island General
Laws](http://webserver.rilin.state.ri.us/Statutes/) 31-21-18 and
31-41.1-4)
</t>
  </si>
  <si>
    <t>2017-07-19 00:00:00 UTC</t>
  </si>
  <si>
    <t>2017-10-06 15:11:21 UTC</t>
  </si>
  <si>
    <t>http://webserver.rilin.state.ri.us/Statutes/|http://webserver.rilin.state.ri.us/Statutes/</t>
  </si>
  <si>
    <t xml:space="preserve">The Rhode Island Office of Energy Resources (OER) offers financial
incentives through the Electrify RI Program for the installation of new
EVSE at Rhode Island workplaces, multi-unit dwellings, government
properties, and publicly accessible locations. Funds are awarded on a
first-come, first-served basis. This incentive program is funded by
Rhode Island's portion of the [Volkswagen Environmental Mitigation
Trust](https://www.epa.gov/enforcement/volkswagen-clean-air-act-civil-settlement).
For more information, including program guidelines, grant amounts, and
funding availability, see the OER [Electrify Rhode
Island](http://www.energy.ri.gov/electrifyri.php) website.
</t>
  </si>
  <si>
    <t>2019-12-19 16:50:59 UTC</t>
  </si>
  <si>
    <t>2020-08-03 15:37:50 UTC</t>
  </si>
  <si>
    <t>Electric Vehicle Supply Equipment (EVSE) Incentive â€“ National Grid</t>
  </si>
  <si>
    <t xml:space="preserve">National Grid offers commercial customers rebates of up to 100% of
installation costs for select Level 2 or Direct Current (DC) Fast EVSE
at workplaces, businesses, multi-unit dwellings, universities, and
medical campuses. For more information, including eligible equipment,
see the National Grid [Electric Transportation and Charging
Programs](https://www.nationalgridus.com/RI-Business/Energy-Saving-Programs/Electric-Vehicle-Charging-Station-Program)
website.
</t>
  </si>
  <si>
    <t>2021-02-05 16:48:01 UTC</t>
  </si>
  <si>
    <t>STATION|FLEET|GOV|MUD|OTHER</t>
  </si>
  <si>
    <t>Fleet Advisory Services â€“ National Grid</t>
  </si>
  <si>
    <t xml:space="preserve">National Grid offers advisory services to support the electrification of
up to 12 Rhode Island-based fleets. Eligible fleets include light-duty
corporate, medium- and heavy-duty government, public transit, and
municipal school bus fleets. For more information, see the National Grid
[Electric Transportation and Charging
Programs](https://www.nationalgridus.com/RI-Business/Energy-Saving-Programs/Electric-Vehicle-Charging-Station-Program)
website.
</t>
  </si>
  <si>
    <t>2021-02-05 16:50:47 UTC</t>
  </si>
  <si>
    <t xml:space="preserve">Direct Current (DC) Fast Electric Vehicle Supply Equipment (EVSE) Credits â€“ National Grid  </t>
  </si>
  <si>
    <t xml:space="preserve">National Grid commercial customers operating publicly-accessible DC Fast
EVSE an electric bill credit to offset the distribution demand charge.
Credits are awarded on a first-come, first-served basis. For more
information, including eligibility requirements, see the National Grid
[Electric Transportation and Charging
Programs](https://www.nationalgridus.com/RI-Business/Energy-Saving-Programs/Electric-Vehicle-Charging-Station-Program)
website.
</t>
  </si>
  <si>
    <t>2021-02-05 16:53:25 UTC</t>
  </si>
  <si>
    <t>Electric Transit Bus Pilot and Replacement Program</t>
  </si>
  <si>
    <t xml:space="preserve">The Rhode Island Public Transit Authority (RIPTA) is responsible for
implementing the [RIPTA Zero Emissions Vehicle
Program](https://www.ripta.com/electric-bus/) to evaluate electric
transit buses to replace retired diesel buses. This program is part of
Rhode Island's [Beneficiary Mitigation
Plan](http://www.dem.ri.gov/programs/air/documents/vwmitplanf.pdf) and
is funded by Rhode Island's portion of the [Volkswagen Environmental
Mitigation
Trust](https://www.epa.gov/enforcement/volkswagen-clean-air-act-civil-settlement).
For more information see the Rhode Island Department of Environmental
Management [Volkswagen
Settlement](http://www.dem.ri.gov/programs/air/vwsettle.php) website.
</t>
  </si>
  <si>
    <t>2021-02-05 17:02:31 UTC</t>
  </si>
  <si>
    <t xml:space="preserve">A company that provides alternative fuel or energy sources for use as a
motor vehicle fuel or energy source is not defined as a public utility.
(Reference [Rhode Island
Code](http://webserver.rilegislature.gov/Statutes/TITLE39/39-1/39-1-2.HTM)
39-1-2)
</t>
  </si>
  <si>
    <t>2021-07-21 18:15:13 UTC</t>
  </si>
  <si>
    <t>Electric Vehicle Supply Equipment (EVSE) Infrastructure Development Support</t>
  </si>
  <si>
    <t xml:space="preserve">The Rhode Island Department of Transportation, along with the Division
of Motor Vehicles and the Office of Energy Resources, must develop a
statewide public EVSE plan by January 1, 2022. (Reference [Senate
Bill](https://www.rilegislature.gov/pages/legislation.aspx) 0994, 2021)
</t>
  </si>
  <si>
    <t>2021-07-13 00:00:00 UTC</t>
  </si>
  <si>
    <t>2021-10-13 15:07:04 UTC</t>
  </si>
  <si>
    <t>https://www.rilegislature.gov/pages/legislation.aspx</t>
  </si>
  <si>
    <t>State Agency Preference for Alternative Fuel and Advanced Vehicles</t>
  </si>
  <si>
    <t xml:space="preserve">State agencies purchasing motor vehicles must give preference to hybrid,
plug-in hybrid electric, all-electric, biodiesel, hydrogen, fuel cell,
or flexible fuel vehicles when the performance, quality, and anticipated
life cycle costs are comparable to other available motor vehicles.
(Reference [South Carolina Code of
Laws](http://www.scstatehouse.gov/code/statmast.php) 1-11-310)
</t>
  </si>
  <si>
    <t>2008-04-28 00:00:00 UTC</t>
  </si>
  <si>
    <t>BIOD|ETH|ELEC|HEV|HY|PHEV</t>
  </si>
  <si>
    <t>http://www.scstatehouse.gov/code/statmast.php</t>
  </si>
  <si>
    <t>Alternative Fuel Vehicle (AFV) Revolving Loan Program for Public Entities</t>
  </si>
  <si>
    <t xml:space="preserve">The South Carolina Energy Office (SCEO) provides low interest loans for
a variety of energy efficiency improvements, including AFV conversions
and incremental costs, with qualified project payback periods. Eligible
recipients include state agencies, local governments, public colleges
and universities, school districts, and private non-profit
organizations. Private non-profit organizations and local government
entities may be eligible for loans of up to 100% of eligible project
costs ranging from \$25,000 to \$500,000 per state fiscal year. For
state agencies and public educational institutions, SCEO will provide
70% of each project\'s funding as a loan and entities may also be
eligible for ConserFund Plus grant of up to 30% project cost. For more
information, see the
[ConserFund](http://www.energy.sc.gov/incentives/conserfund) website.
(Reference [South Carolina Code of
Laws](http://www.scstatehouse.gov/code/statmast.php) 48-52-650)
</t>
  </si>
  <si>
    <t>1992-07-01 00:00:00 UTC</t>
  </si>
  <si>
    <t>2016-08-09 17:48:52 UTC</t>
  </si>
  <si>
    <t>Alternative Fuel Vehicle (AFV) Revolving Loan Program for Private Entities</t>
  </si>
  <si>
    <t xml:space="preserve">The South Carolina Business Development Corporation provides low
interest loans for a variety of energy efficiency improvements,
including AFV conversions and incremental costs, with qualified project
payback periods. Eligible recipients include businesses and industries;
utilities, and non-profit organizations. Government entities may be
eligible under special conditions. The loan may cover up to 100% of the
project costs ranging from \$50,000 to \$1 million. Repayment terms
vary. For more information, including application deadlines, see the
[Energy Efficiency Revolving
Loan](http://www.businessdevelopment.org/eerl.html) website. (Reference
[South Carolina Code of
Laws](http://www.scstatehouse.gov/code/statmast.php) 48-52-650)
</t>
  </si>
  <si>
    <t>2017-08-09 12:45:20 UTC</t>
  </si>
  <si>
    <t>Plug-In Electric Vehicle (PEV) Cost Recovery</t>
  </si>
  <si>
    <t xml:space="preserve">A public electric utility may seek recovery of the costs associated with
programs and resources related to distributed energy resources and load
management technologies, including PEV charging, as part of a rate case
filing through the South Carolina Public Service Commission. (Reference
[South Carolina Code of
Laws](http://www.scstatehouse.gov/code/statmast.php) 58-39-120 and
58-39-130)
</t>
  </si>
  <si>
    <t>2014-06-16 00:00:00 UTC</t>
  </si>
  <si>
    <t>2014-09-17 17:15:56 UTC</t>
  </si>
  <si>
    <t>http://www.scstatehouse.gov/index.php|http://www.scstatehouse.gov/code/statmast.php</t>
  </si>
  <si>
    <t xml:space="preserve">Owners of plug-in electric vehicles and fuel cell electric vehicles must
pay a biennial fee of \$120, in addition to standard registration fees.
Hybrid electric vehicle owners must pay a biennial fee of \$60.
(Reference [South Carolina Code of
Laws](http://www.scstatehouse.gov/code/statmast.php) 56-3-645 and
12-28-110(39))
</t>
  </si>
  <si>
    <t>2017-08-09 12:53:08 UTC</t>
  </si>
  <si>
    <t>Alternative Fuel Project Grants</t>
  </si>
  <si>
    <t xml:space="preserve">The South Carolina Office of Regulatory Staff-Energy Office (Energy
Office) awards grants for alternative fuel demonstration projects.
Projects may receive grants of up to \$10,000. Eligible applicants
include state agencies, local governments, public colleges and
universities, K-12 public schools, and non-profit organizations. For
more information, including how to apply, see the Energy Office's
[Loans, Grants &amp; Tax Incentives](http://energy.sc.gov/incentives/grants)
website.
</t>
  </si>
  <si>
    <t>2019-05-01 16:27:33 UTC</t>
  </si>
  <si>
    <t>Plug-in Electric Vehicle (PEV) Charging Rebate - Duke Energy</t>
  </si>
  <si>
    <t xml:space="preserve">Duke Energy offers residential customers a rebate of up to \$1,000 for
participating in a managed charging program for PEVs. For more
information, visit the Duke Energy [Electric
Vehicles](https://www.duke-energy.com/Energy-Education/Energy-Savings-And-Efficiency/Electric-Vehicles/EV-Initiatives)
website.
</t>
  </si>
  <si>
    <t>2021-06-14 17:41:58 UTC</t>
  </si>
  <si>
    <t>Electric Vehicle Supply Equipment (EVSE) Rebate - Santee Cooper</t>
  </si>
  <si>
    <t xml:space="preserve">Santee Cooper offers residential customers a rebate of up to \$500 for
the purchase of a qualified Level 2 EVSE. For more information, see the
Santee Cooper [Electric
Vehicles](https://www.santeecooper.com/Save-Energy-Money/Electric-Vehicles/Index.aspx)
website.
</t>
  </si>
  <si>
    <t>2021-10-22 14:52:49 UTC</t>
  </si>
  <si>
    <t xml:space="preserve">The South Dakota Department of Environment and Natural Resources (DENR)
administers the Clean Diesel Grant Program for bus diesel emission
reduction projects. Projects are funded by South Dakota's portion of the
[Volkswagen Environmental Mitigation
Trust](https://www.epa.gov/enforcement/volkswagen-clean-air-act-civil-settlement)
and the U.S. EPA's [Diesel Emission Reduction Act (DERA)
Program](https://www.epa.gov/cleandiesel). For more information,
including how to apply, see the South Dakota [Clean Diesel Grant
Program](https://denr.sd.gov/des/aq/aadera.aspx) website.
</t>
  </si>
  <si>
    <t xml:space="preserve">The South Dakota Department of Environment and Natural Resources may use
funds awarded to South Dakota through the [Volkswagen Environmental
Mitigation
Trust](https://www.epa.gov/enforcement/volkswagen-clean-air-act-civil-settlement)
to issue grants for the reduction of nitrogen oxide air emissions from
mobile sources in the state. The funds are deposited into a Clean Air
Act Settlement fund.
(Reference [South Dakota Statutes](https://sdlegislature.gov/) 34A-1-63
and 36A-1-64)
</t>
  </si>
  <si>
    <t>2020-05-11 18:00:01 UTC</t>
  </si>
  <si>
    <t>BIOD|ETH|ELEC|HEV|IR|NG|PHEV|LPG</t>
  </si>
  <si>
    <t>https://sdlegislature.gov/</t>
  </si>
  <si>
    <t xml:space="preserve">PEVs owners must pay an annual fee of \$50, in addition to standard
vehicle registration fees. (Reference South Dakota [House
Bill](https://sdlegislature.gov/) 1053, 2021)
</t>
  </si>
  <si>
    <t>2021-02-22 00:00:00 UTC</t>
  </si>
  <si>
    <t>2021-04-10 17:29:47 UTC</t>
  </si>
  <si>
    <t>https://sdlegislature.gov/Session/Bills/44</t>
  </si>
  <si>
    <t>Alternative Fuel and Fuel-Efficient Vehicle Acquisition and Use Requirements</t>
  </si>
  <si>
    <t xml:space="preserve">The Tennessee Department of General Services must ensure that at least
25% of newly purchased passenger motor vehicles procured for use in
areas designated as ozone nonattainment areas are all-electric vehicles
(EVs), hybrid electric vehicles (HEVs), natural gas vehicles (NGVs), or
propane powered vehicles, provided that such vehicles are available at
the time of procurement. If these vehicles are not available,
conventional gasoline vehicles achieving an average fuel economy of at
least 25 miles per gallon (mpg) may satisfy the requirement. In areas
not designated as ozone nonattainment areas, at least 25% of newly
purchased passenger motor vehicles must be EVs, HEVs, NGVs, propane
powered vehicles, or conventional gasoline vehicles achieving an average
fuel economy of at least 25 mpg. For non-passenger vehicles, state
fleets must make a reasonable effort to purchase at least 5% of these
vehicles as natural gas or propane vehicles.
State fleets must make every effort to ensure that 100% of newly
purchased motor vehicles are energy-efficient vehicles. Energy-efficient
vehicles are defined as passenger vehicles that use alternative fuels,
as defined by the Energy Policy Act of 1992; HEVs; conventional gasoline
vehicles achieving an average fuel economy of at least 25 mpg; or
vehicles powered by ultra-low sulfur diesel achieving an average fuel
economy of at least 30 mpg. Additionally, state agencies should use
ethanol and biodiesel in appropriate state-owned vehicles whenever
possible and support the development of biofuels fueling infrastructure.
The Tennessee Department of General Services must inventory the state\'s
passenger vehicle fleet and prepare annual progress reports that outline
the fleet\'s cost savings, pollution avoidance, and petroleum
displacement.
(Reference [Tennessee Code](http://www.lexisnexis.com/hottopics/tncode)
4-3-1109)
</t>
  </si>
  <si>
    <t>2013-06-07 00:00:00 UTC</t>
  </si>
  <si>
    <t>BIOD|ETH|ELEC|EFFEC|HEV|HY|NG|LPG</t>
  </si>
  <si>
    <t>http://www.lexisnexis.com/hottopics/michie/|http://www.state.tn.us/sos/pub/execorders/index.htm</t>
  </si>
  <si>
    <t xml:space="preserve">In addition to standard registration fees, PEV owners must pay an annual
fee of \$100. Low-speed and medium-speed vehicles are exempt from the
fee. (Reference [Tennessee
Code](http://www.lexisnexis.com/hottopics/tncode/) 55-4-116)
</t>
  </si>
  <si>
    <t>2017-04-26 00:00:00 UTC</t>
  </si>
  <si>
    <t>2017-05-11 21:33:01 UTC</t>
  </si>
  <si>
    <t>http://wapp.capitol.tn.gov/apps/billsearch/BillSearchAdvanced.aspx</t>
  </si>
  <si>
    <t xml:space="preserve">The Tennessee Department of Environment and Conservation (TDEC) provides
funding for the repower or replacement of Class 4-8 shuttle and transit
buses, Class 4-7 local freight trucks, and Class 8 local freight trucks
and port drayage trucks, with alternative fuel or all-electric models.
Alternative fuels include, but are not limited to, compressed natural
gas, propane, and hybrid electric technologies. Funding is also
available for light-duty EVSE. Private, public, and non-profit
organizations, including state, local, and tribal governments, are
eligible for funding. This grant program is funded by Tennessee\'s
portion of the [Volkswagen Environmental Mitigation
Trust](https://www.epa.gov/enforcement/volkswagen-clean-air-act-civil-settlement).
For more information, including funding availability, see the TDEC
[Project
Solicitations](https://www.tn.gov/environment/program-areas/energy/state-energy-office--seo-/tennessee-and-the-volkswagen-diesel-settlement/project-solicitations.html)
website.
</t>
  </si>
  <si>
    <t>2019-06-06 21:11:06 UTC</t>
  </si>
  <si>
    <t>ELEC|HEV|NG|PHEV|LPG</t>
  </si>
  <si>
    <t>Electric Vehicle Supply Equipment (EVSE) Rebate â€“ Knoxville Utility Board (KUB)</t>
  </si>
  <si>
    <t xml:space="preserve">KUB offers residential customers rebate up to \$400 for the purchase and
installation of a Level 2 EVSE. For more information, including the
application, please visit the [KUB Electric
Vehicle](https://www.kub.org/about/environment/ev-charger-rebate-program)
website.
</t>
  </si>
  <si>
    <t>2019-12-16 22:50:51 UTC</t>
  </si>
  <si>
    <t xml:space="preserve">TVA offers a commercial TOU rate for customers with direct current fast
(DC fast) charger electric vehicle supply equipment. TOU rates are
available through TVA Local Power Company partners. For more information
on eligible power companies, see TVA\'s [Local Power Company
Partners](https://www.kub.org/about/environment/ev-charger-rebate-program)
page.
</t>
  </si>
  <si>
    <t>2021-07-14 15:01:58 UTC</t>
  </si>
  <si>
    <t>Clean Vehicle and Infrastructure Grants</t>
  </si>
  <si>
    <t xml:space="preserve">The Texas Commission on Environmental Quality (TCEQ) administers the
Emissions Reduction Incentive Grants (ERIG) Program and Rebate Grants
Program as part of the Texas Emissions Reduction Plan (TERP). The ERIG
Program provides grants for various types of clean air projects to
improve air quality in the state\'s nonattainment areas and other
affected counties. Eligible projects include those that involve
replacement, retrofit, repower, or lease or purchase of new heavy-duty
vehicles; alternative fuel dispensing infrastructure; idle reduction and
electrification infrastructure; and alternative fuel use. The Rebate
Grants Program provides grants to upgrade or replace diesel heavy-duty
vehicles and non-road equipment. Qualifying projects must reduce
emissions of nitrogen oxides or other pollutants by at least 25% as
compared to baseline levels and must meet operational and fuel usage
requirements. For more information, including eligibility and the
application form, see the TCEQ
[TERP](https://www.tceq.texas.gov/airquality/terp/programs) website.
(Reference [Texas Statutes](http://www.statutes.legis.state.tx.us/)
Health and Safety Code 386 and [Texas Administrative
Code](http://www.sos.state.tx.us/tac/index.shtml) 114.620-114.629)
</t>
  </si>
  <si>
    <t>2018-06-18 15:30:15 UTC</t>
  </si>
  <si>
    <t>http://www.statutes.legis.state.tx.us/</t>
  </si>
  <si>
    <t>Clean Fleet Grants</t>
  </si>
  <si>
    <t xml:space="preserve">The Texas Commission on Environmental Quality (TCEQ) administers the
Texas Clean Fleet Program (TCFP) as part of the Texas Emissions
Reduction Plan (TERP). The TCFP provides grants to fleets to replace
existing fleet vehicles with alternative fuel vehicles (AFVs) or hybrid
electric vehicles (HEVs). An entity that operates a fleet of at least 75
vehicles and commits to placing 20 or more qualifying vehicles in
service for use in the Clean Transportation Zone may be eligible.
Qualifying AFV or HEV replacements must reduce emissions of nitrogen
oxides or other pollutants by at least 25% as compared to baseline
levels and must replace vehicles that meet operational and fuel usage
requirements. Neighborhood electric vehicles do not qualify. For more
information, including current application periods, see the TCEQ
[TERP](https://www.tceq.texas.gov/airquality/terp/programs) website.
(Reference [Texas Statutes](http://www.statutes.legis.state.tx.us/),
Health and Safety Code 386 and 392, and [Texas Administrative
Code](http://www.sos.state.tx.us/tac/index.shtml) 114.650-114.658)
</t>
  </si>
  <si>
    <t>2009-06-19 00:00:00 UTC</t>
  </si>
  <si>
    <t>2017-06-12 00:00:00 UTC</t>
  </si>
  <si>
    <t>2017-08-10 20:04:28 UTC</t>
  </si>
  <si>
    <t>http://www.statutes.legis.state.tx.us/|http://www.sos.state.tx.us/tac/index.shtml/|http://www.sos.state.tx.us/tac/index.shtml/</t>
  </si>
  <si>
    <t>Alternative Fuel Use and Vehicle Acquisition Requirements</t>
  </si>
  <si>
    <t xml:space="preserve">State agency fleets with more than 15 vehicles, excluding emergency and
law enforcement vehicles, may not purchase or lease a motor vehicle
unless the vehicle uses natural gas, propane, ethanol or fuel blends of
at least 85% ethanol (E85), methanol or fuel blends of at least 85%
methanol (M85), biodiesel or fuel blends of at least 20% biodiesel
(B20), or electricity (including plug-in hybrid electric vehicles).
Waivers may be granted for fleets if the fleet will operate primarily in
areas where neither the state agency or a supplier can reasonably be
expected to establish adequate fueling infrastructure for these fuels or
the agency is unable to obtain equipment or fueling facilities necessary
to operate alternative fuel vehicles at a cost that is no greater than
the net costs of using conventional fuels.
Covered state agency fleets must consist of at least 50% of vehicles
that are able to operate on alternative fuels and use these fuels at
least 80% of the time the vehicles are driven. Covered state agencies
may meet these requirements through the purchase of new vehicles or the
conversion of existing vehicles. State agencies that purchase passenger
vehicles or other ground transportation vehicles for general use must
ensure that at least 25% of the vehicles purchased during any state
fiscal biennium, other than exempted vehicles, meet or exceed federal
Tier II, Bin 3 emissions standards.
(Reference [Texas Statutes](http://www.statutes.legis.state.tx.us/),
Government Code 2158.004-2158.009)
</t>
  </si>
  <si>
    <t>BIOD|ETH|ELEC|NG|PHEV|LPG</t>
  </si>
  <si>
    <t>Electric Vehicle Supply Equipment (EVSE) Incentive - Austin Energy</t>
  </si>
  <si>
    <t xml:space="preserve">Plug-in electric vehicle owners in the Austin Energy service area may be
eligible for a rebate of 50% of the cost to purchase and install a
qualified Level 2 EVSE, up to \$1,200. For additional information, see
the Austin Energy [Home
Charging](https://austinenergy.com/ae/green-power/plug-in-austin/home-charging)
website.
</t>
  </si>
  <si>
    <t>2011-05-31 00:00:00 UTC</t>
  </si>
  <si>
    <t xml:space="preserve">Any public school district or charter school may receive a grant through
the Texas Commission on Environmental Quality (TCEQ) to pay for the
incremental costs to replace school buses or install diesel oxidation
catalysts, diesel particulate filters, emission-reducing add-on
equipment, and other emissions reduction technologies in qualified
school buses. Furthermore, funds may also be used to purchase qualifying
fuels, including any liquid or gaseous fuel or additive registered or
verified by the U.S. Environmental Protection Agency (other than
standard gasoline or diesel) that provides particulate matter emission
reductions. For more information, see the TCEQ [Texas Emissions
Reduction Plan](https://www.tceq.texas.gov/airquality/terp/programs)
website. (Reference [Texas
Statutes](http://www.statutes.legis.state.tx.us/), Health and Safety
Code 390, and [Texas Administrative
Code](http://www.sos.state.tx.us/tac/index.shtml) 114.640-114.648)
</t>
  </si>
  <si>
    <t>2017-08-10 20:32:54 UTC</t>
  </si>
  <si>
    <t>AFTMKTCONV|BIOD|ETH|ELEC|EFFEC|HY|NG|OTHER|PHEV|LPG</t>
  </si>
  <si>
    <t>http://www.sos.state.tx.us/tac/index.shtml/|http://www.capitol.state.tx.us/BillLookup/BillNumber.aspx|http://www.statutes.legis.state.tx.us/</t>
  </si>
  <si>
    <t>Alternative Fuel Vehicle (AFV) Registration Tracking Program</t>
  </si>
  <si>
    <t xml:space="preserve">The Texas Department of Motor Vehicles (Department) collects data on the
number of AFVs registered in the state. The Department must submit an
[annual report](https://www.txdmv.gov/reports-and-data) to the Texas
Legislature detailing the results of each data collection year. For the
purpose of this program, AFVs include plug-in electric vehicles, hybrid
electric vehicles, and natural gas vehicles. (Reference [Texas
Statutes](http://www.statutes.legis.state.tx.us/), Transportation Code,
502.001 and 502.004)
</t>
  </si>
  <si>
    <t>2015-06-16 00:00:00 UTC</t>
  </si>
  <si>
    <t>2015-08-11 15:47:29 UTC</t>
  </si>
  <si>
    <t>http://www.statutes.legis.state.tx.us/|http://www.capitol.state.tx.us</t>
  </si>
  <si>
    <t>N - This is a TX statute, not funding</t>
  </si>
  <si>
    <t>Authorization of Governmental Alternative Fuel Fleet Grant Program</t>
  </si>
  <si>
    <t xml:space="preserve">The Texas Commission on Environmental Quality (TCEQ) will establish and
administer a grant program for governmental alternative fuel fleets to
provide grants for the purchase or lease of a new vehicle and the
purchase, lease, or installation of alternative fueling equipment.
Eligible alternative fuels include natural gas, propane, hydrogen, and
electricity. State agencies and political subdivisions are eligible to
apply for a grant under the program if the entity operates a fleet of
more than 15 vehicles. Mass transit and school transportation providers
will also be eligible for grants.
TCEQ will establish standardized vehicle grant amounts based on the
incremental costs associated with the purchase or lease of different
categories of motor vehicle, including the fuel type, vehicle class, and
other categories TCEQ considers appropriate. TCEQ will also establish
standardized fueling equipment grant amounts.
(Reference [Texas Statutes](http://www.statutes.legis.state.tx.us/),
Health and Safety Code 386.153)
</t>
  </si>
  <si>
    <t>2017-07-11 17:19:09 UTC</t>
  </si>
  <si>
    <t>http://www.capitol.state.tx.us/BillLookup/BillNumber.aspx</t>
  </si>
  <si>
    <t>Light-Duty Alternative Fuel Vehicle Rebates</t>
  </si>
  <si>
    <t xml:space="preserve">The Texas Commission on Environmental Quality (TCEQ) administers the
Light-Duty Motor Vehicle Purchase or Lease Incentive Program for the
purchase or lease of a new light-duty vehicle powered by compressed
natural gas (CNG), propane, hydrogen, or electricity. CNG and propane
vehicles, including bi-fuel vehicles, are eligible for a rebate of up to
\$5,000. Electric drive vehicles powered by a battery or hydrogen fuel
cell, including plug-in hybrid electric vehicles with a battery capacity
of at least 4 kilowatt hours, are eligible for a rebate of up to
\$2,500. One rebate is available per eligible vehicle. Rebates are
awarded on a first-come, first-served basis. For more information,
including eligibility requirements and the application form, see the
TCEQ [Texas Emissions Reduction
Plan](https://www.tceq.texas.gov/airquality/terp/ld.html) website.
(Reference [Texas Statutes](http://www.statutes.legis.state.tx.us/)
Health and Safety Code 386.17 and [Texas Administrative
Code](http://www.sos.state.tx.us/tac/index.shtml) 114.610-114.613)
</t>
  </si>
  <si>
    <t>2019-12-19 17:13:52 UTC</t>
  </si>
  <si>
    <t>http://www.capitol.state.tx.us/BillLookup/BillNumber.aspx|http://www.statutes.legis.state.tx.us/|http://www.sos.state.tx.us/tac/index.shtml</t>
  </si>
  <si>
    <t xml:space="preserve">Electric vehicle charging service providers are not regulated as a
public utility in areas of customer choice, where utility customers have
the option to choose an alternate electricity supplier. The Texas Public
Utilities Commission is authorized to exempt electric vehicle supply
equipment from being regulated as a public utility. (Reference [Senate
Bill](http://www.statutes.legis.state.tx.us/) 1202, 2021 [Texas
Utilities
Code](https://www.puc.texas.gov/agency/rulesnlaws/statutes/Pura17.pdf)
39.105)
</t>
  </si>
  <si>
    <t>2021-09-14 19:36:39 UTC</t>
  </si>
  <si>
    <t>https://www.puc.texas.gov/agency/rulesnlaws/statutes/Pura17.pdf</t>
  </si>
  <si>
    <t>Workplace Electric Vehicle Supply Equipment (EVSE) Rebate - Austin Energy</t>
  </si>
  <si>
    <t xml:space="preserve">Austin Energy offers a rebate for commercial customers to install
approved EVSE at workplaces. Austin Energy provides a rebate of 50% of
the cost to install approved Level 1 or Level 2 EVSE, up to \$4,000
depending on the equipment, and provides rebates up to \$10,000 to
workplaces that install a direct current (DC) fast charger. For
additional information, see the Austin Energy [Workplace
Charging](https://austinenergy.com/ae/green-power/plug-in-austin/workplace-charging)
website.
</t>
  </si>
  <si>
    <t>2018-10-10 15:56:01 UTC</t>
  </si>
  <si>
    <t>Multi-Unit Dwelling (MUD) Electric Vehicle Supply Equipment (EVSE) Rebate - Austin Energy</t>
  </si>
  <si>
    <t xml:space="preserve">Austin Energy offers a rebate for MUDs to install approved EVSE for use
by all residents. Austin Energy provides a rebate of 50% of the cost to
install approved Level 1 or Level 2 EVSE, up to \$4,000 depending on the
equipment, and provides rebates up to \$10,000 to MUDs that install a
direct current (DC) fast charger. For additional information, see the
Austin Energy [Multifamily
Charging](https://austinenergy.com/ae/green-power/plug-in-austin/multifamily-charging)
website.
</t>
  </si>
  <si>
    <t>2018-10-10 15:57:59 UTC</t>
  </si>
  <si>
    <t>Y - not exactly the same program</t>
  </si>
  <si>
    <t>Plug-In Electric Vehicle (PEV) Charging Rate Pilot Program - CPS Energy</t>
  </si>
  <si>
    <t xml:space="preserve">CPS offers a rate option for qualified customers for charging PEVs. The
flat rate option is \$96 annually for each PEV. For rate information,
including how to qualify, see the CPS Energy [Electric
Vehicles](https://www.cpsenergy.com/content/corporate/en/about-us/programs-services/electric-vehicles.html)
website.
</t>
  </si>
  <si>
    <t>2018-10-10 16:00:41 UTC</t>
  </si>
  <si>
    <t>Y - multiple states though</t>
  </si>
  <si>
    <t>2019-08-05 15:44:40 UTC</t>
  </si>
  <si>
    <t xml:space="preserve">The Texas Commission on Environmental Quality (TCEQ) provides funding
for eligible medium- and heavy-duty on-road alternative fuel vehicles or
engine repowers and replacements, as well as for associated electric
vehicle supply equipment (EVSE) and hydrogen fueling infrastructure.
Funding is also available for Level 2 EVSE located at public, workplace,
or multi-unit dwellings. Both government and non-government entities
that own and operate diesel fleets and equipment are eligible for
funding. This grant program is funded by Texas' portion of the
[Volkswagen Environmental Mitigation
Trust](https://www.epa.gov/enforcement/volkswagen-clean-air-act-civil-settlement).
For more information, including funding availability and how to apply,
see the TCEQ [Volkswagen Environmental Mitigation
Program](https://www.tceq.texas.gov/agency/trust) website.
</t>
  </si>
  <si>
    <t>2019-08-12 18:07:51 UTC</t>
  </si>
  <si>
    <t>Electric Vehicle Supply Equipment (EVSE) Rebate â€“ United Cooperative Services (UCS)</t>
  </si>
  <si>
    <t xml:space="preserve">UCS offers residential customers a rebate of 50% of the cost to install
a Level 2 EVSE, up to \$500. For more information, including eligibility
and how to apply, see the UCS [Energy Rebate
Programs](https://www.united-cs.com/rebate-programs) website.
</t>
  </si>
  <si>
    <t>2019-12-19 17:17:29 UTC</t>
  </si>
  <si>
    <t xml:space="preserve">SWEPCO offers residential customers a \$250 rebate for the installation
of an ENERGY STAR certified Level 2 EVSE. Rebates are available on a
first-come, first-served basis. Additional terms and conditions apply.
For more information, including how to apply, see the SWEPCO [Level 2
Home EV Charging Station Rebate
Program](https://www.swepco.com/clean-energy/electric-cars/charging-station)
website.
</t>
  </si>
  <si>
    <t>2020-05-11 18:21:20 UTC</t>
  </si>
  <si>
    <t>Alternative Fuel Vehicle (AFV) Fee Study</t>
  </si>
  <si>
    <t xml:space="preserve">The Texas Department of Motor Vehicles (TxDMV) in collaboration with the
Texas Commission on Environmental Quality shall conduct a study on AFV
fees. The study will examine the impact of the AFV industry on Texas,
the impact of lost motor fuel tax revenues on state highways, fee
collection options, and the feasibility of establishing an AFV fee.
TxDMV submitted the
[study](https://d3eaozktcyljdh.cloudfront.net/cdn/ff/Xr9v-6fz2A5PionA1705nLQIp3cOoS8ZzMRmbAatXG8/1607100255/public/report-files/SB_604_AFV-Report_120120.pdf)
to the governor and state legislature in December 2020. (Reference
[Senate Bill](https://capitol.texas.gov/) 604, 2019)
</t>
  </si>
  <si>
    <t>2020-12-14 13:01:53 UTC</t>
  </si>
  <si>
    <t>2021-09-01 00:00:00 UTC</t>
  </si>
  <si>
    <t>https://capitol.texas.gov/</t>
  </si>
  <si>
    <t>Plug-in Electric Vehicle (PEV) Rate Incentives - CPS Energy</t>
  </si>
  <si>
    <t xml:space="preserve">CPS Energy offers a time-of-use (TOU) rate for residential customers
with PEVs. CPS also offers a \$250 bill credit to residential customers
who allow CPS to make remote adjustments to their Level 2 electric
vehicle supply equipment when the demand for energy is high. For more
information, visit the CPS [FlexEV
Rewards](https://www.chargingrewards.com/cpsenergy/) website.
</t>
  </si>
  <si>
    <t>2021-06-14 17:44:14 UTC</t>
  </si>
  <si>
    <t>Governmental Fleet Grants</t>
  </si>
  <si>
    <t xml:space="preserve">The Texas Commission on Environmental Quality (TCEQ) administers the
Governmental Alternative Fuel Fleet Grant Program (GAFF) as part of the
Texas Emissions Reduction Plan (TERP) for the purchase or lease of new
light-duty vehicles powered by natural gas, propane, hydrogen, or
electricity. Grants are available in the following amounts:
::: {align="center"}
  Vehicle Class    Grant Amount
  --------------- --------------
  Class 1            \$15,000
  Class 2-3          \$20,000
  Class 4-6          \$35,000
  Class 7-8          \$70,000
:::
Up to 10% of awarded funds may be granted for the purchase, lease, or
installation of refueling infrastructure or equipment, or refueling
services in conjunction with an eligible vehicle purchase or lease.
Special districts and government entities that operate a fleet greater
than 15 vehicles are eligible. For more information, see the TCEQ
[GAFF](https://www.tceq.texas.gov/airquality/terp/gaff) website.
(Reference [Texas Statutes](http://www.statutes.legis.state.tx.us/),
Water Code 5.124 and 5.229, and [Texas
Statutes](http://www.statutes.legis.state.tx.us/) 386.153)
</t>
  </si>
  <si>
    <t>2021-09-14 18:59:51 UTC</t>
  </si>
  <si>
    <t>http://www.statutes.legis.state.tx.us/|http://www.statutes.legis.state.tx.us/</t>
  </si>
  <si>
    <t>Y - Duplicate from Federal list</t>
  </si>
  <si>
    <t>US</t>
  </si>
  <si>
    <t>Congestion Mitigation and Air Quality (CMAQ) Improvement Program</t>
  </si>
  <si>
    <t xml:space="preserve">The CMAQ Program provides funding to state departments of transportation
(DOTs), local governments, and transit agencies for projects and
programs that help meet the requirements of the Clean Air Act by
reducing mobile source emissions and regional congestion on
transportation networks. Eligible activities include transit
improvements, travel demand management strategies, congestion relief
efforts (such as high occupancy vehicle lanes), diesel retrofit
projects, and alternative fuel vehicles and infrastructure. Projects
supported with CMAQ funds must demonstrate emissions reductions, be
located in or benefit a U.S. Environmental Protection Agency-designated
nonattainment or maintenance area, and be a transportation project. For
more information, see the [FAST Act
CMAQ](http://www.fhwa.dot.gov/fastact/factsheets/cmaqfs.cfm) fact sheet
and [CMAQ Improvement
Program](http://www.fhwa.dot.gov/environment/air_quality/cmaq/) website.
(Reference [Public
Law](https://www.congress.gov/public-laws/112th-congress) 112-141, 23
[U.S. Code](https://www.govinfo.gov/) 149, and 23 [U.S.
Code](https://www.govinfo.gov/) 151)
</t>
  </si>
  <si>
    <t>2005-08-10 00:00:00 UTC</t>
  </si>
  <si>
    <t>Programs</t>
  </si>
  <si>
    <t>BIOD|ETH|ELEC|HY|IR|NG|PHEV|LPG</t>
  </si>
  <si>
    <t>Clean Cities Coalition Network</t>
  </si>
  <si>
    <t xml:space="preserve">The mission of Clean Cities Coalition Network is to foster the economic,
environmental, and energy security of the United States by working
locally to advance affordable, domestic transportation fuels and
technologies. Nearly 100 volunteer coalitions carry out this mission by
developing public/private partnerships to promote alternative and
renewable fuels, idle-reduction measures, fuel economy, improvements,
and emerging transportation technologies. The Clean Cities Coalition
Network provides information about financial opportunities, coordinates
technical assistance projects, updates and maintains databases and
websites, and publishes technical and informational materials. For more
information, see the [Clean Cities Coalition
Network](https://cleancities.energy.gov/) website.
</t>
  </si>
  <si>
    <t>AFTMKTCONV|BIOD|ETH|ELEC|EFFEC|HEV|HY|IR|NG|NEVS|PHEV|LPG</t>
  </si>
  <si>
    <t>STATION|AFP|PURCH|MAN|FLEET|GOV|IND</t>
  </si>
  <si>
    <t>State Energy Program (SEP) Funding</t>
  </si>
  <si>
    <t xml:space="preserve">The SEP provides grants to states to assist in designing, developing,
and implementing renewable energy and energy efficiency programs. Each
state's energy office receives SEP funding and manages all SEP-funded
projects. States may also receive project funding from technology
programs in the U.S. Department of Energy's Office of Energy Efficiency
and Renewable Energy (EERE) for SEP Special Projects. EERE distributes
the funding through an annual competitive solicitation to state energy
offices. For more information, see the
[SEP](http://energy.gov/eere/wipo/state-energy-program) website.
</t>
  </si>
  <si>
    <t>BIOD|ETH|ELEC|EFFEC|HY|NG|PHEV|LPG</t>
  </si>
  <si>
    <t>Clean Construction and Agriculture</t>
  </si>
  <si>
    <t xml:space="preserve">Clean Construction is a voluntary program that promotes the reduction of
diesel exhaust emissions from construction equipment and vehicles by
encouraging proper operations and maintenance, use of emissions-reducing
technologies, and use of cleaner fuels.
Clean Agriculture is a voluntary program that promotes the reduction of
diesel exhaust emissions from agricultural equipment and vehicles by
encouraging proper operations and maintenance by farmers, ranchers, and
agribusinesses, use of emissions-reducing technologies, and use of
cleaner fuels.
Clean Construction and Clean Agriculture are part of the U.S.
Environmental Protection Agency\'s [Diesel Emissions Reduction Act
(DERA) Program](http://www.epa.gov/cleandiesel/), which offers funding
for clean diesel construction and agricultural equipment projects.
For more information, see the [Reducing Diesel Emissions from
Construction and
Agriculture](https://www.epa.gov/dera/reducing-diesel-emissions-construction-and-agriculture)
website.
</t>
  </si>
  <si>
    <t>U.S. Environmental Protection Agency</t>
  </si>
  <si>
    <t>PURCH|FLEET|OTHER</t>
  </si>
  <si>
    <t>Ports Initiative</t>
  </si>
  <si>
    <t xml:space="preserve">The U.S. Environmental Protection Agency\'s (EPA) Ports Initiative is an
incentive-based program designed to reduce emissions by encouraging port
authorities and terminal operators to retrofit and replace older diesel
engines with new technologies and use cleaner fuels. EPA\'s Ports
Initiative offers funding to port authorities and public entities to
help them overcome barriers that impede the adoption of cleaner diesel
technologies and strategies. For more information, see the [Ports
Initiative](https://www.epa.gov/ports-initiative) website.
</t>
  </si>
  <si>
    <t>Vehicle Incremental Cost Allocation</t>
  </si>
  <si>
    <t xml:space="preserve">The U.S. General Services Administration (GSA) must allocate the
incremental cost of purchasing alternative fuel vehicles (AFVs) across
the entire fleet of vehicles distributed by GSA. This mandate also
applies to other federal agencies that procure vehicles for federal
fleets. For more information, see the GSA\'s
[AFV](http://www.gsa.gov/afv) website. (Reference 42 [U.S.
Code](https://www.govinfo.gov/) 13212 (c))
</t>
  </si>
  <si>
    <t>1992-10-24 00:00:00 UTC</t>
  </si>
  <si>
    <t>2005-08-08 00:00:00 UTC</t>
  </si>
  <si>
    <t>U.S. General Services Administration</t>
  </si>
  <si>
    <t>Vehicle Acquisition and Fuel Use Requirements for State and Alternative Fuel Provider Fleets</t>
  </si>
  <si>
    <t xml:space="preserve">Under the Energy Policy Act (EPAct) of 1992, as amended, certain state
government and alternative fuel provider fleets are required to acquire
alternative fuel vehicles (AFVs) as a portion of their annual light-duty
vehicle acquisitions. Compliance is required by fleets that operate,
lease, or control 50 or more light-duty vehicles within the United
States. Of those 50 vehicles, at least 20 must be used primarily within
a single Metropolitan Statistical Area/Consolidated Metropolitan
Statistical Area, and those same 20 vehicles must also be capable of
being centrally fueled for the fleet to be subject to the regulatory
requirements.
Under [Standard
Compliance](https://epact.energy.gov/standard-compliance), the AFVs that
covered fleets acquire help them achieve compliance, with each AFV
acquired earning the fleet one AFV-acquisition credit. Covered fleets
may earn additional credits for AFVs earned in excess of their
requirements, and these credits may be banked for future use toward
compliance or traded with other fleets. Additionally, fleets that use
fuel blends containing at least 20% biodiesel (B20) in medium- and
heavy-duty vehicles may earn credits toward their annual AFV-acquisition
requirements. A fleet may also earn credits that may be used toward
compliance or banked once the fleet achieves compliance for investments
in alternative fuel infrastructure, mobile non-road equipment, and
emerging technologies associated with certain electric drive vehicle
technologies.
Fleets may also opt into [Alternative
Compliance](https://epact.energy.gov/alternative-compliance), which
allows fleets the option to choose a petroleum reduction path in lieu of
acquiring AFVs under Standard Compliance. Interested fleets must obtain
from DOE a waiver from Standard Compliance by submitting a plan that
demonstrates a path by which they will achieve a certain level of
petroleum reduction specific to their fleet composition.
For more information, visit the [EPAct State and Alternative Fuel
Provider Fleets](https://epact.energy.gov/) website.
(Reference 42 [U.S. Code](https://www.govinfo.gov/) 13251 and 13263a,
and 10 [CFR](https://www.govinfo.gov/) 490)
</t>
  </si>
  <si>
    <t>2007-03-20 00:00:00 UTC</t>
  </si>
  <si>
    <t>2015-01-02 16:15:19 UTC</t>
  </si>
  <si>
    <t>Vehicle Acquisition and Fuel Use Requirements for Federal Fleets</t>
  </si>
  <si>
    <t xml:space="preserve">Under the Energy Policy Act (EPAct) of 1992, 75% of new light-duty
vehicles acquired by covered federal fleets must be alternative fuel
vehicles (AFVs). As amended in January 2008, Section 301 of EPAct 1992
expands the definition of AFVs to include hybrid electric vehicles, fuel
cell vehicles, and advanced lean burn vehicles. Fleets that use fuel
blends containing at least 20% biodiesel (B20) may earn credits toward
their annual requirements. Federal fleets are also required to use
alternative fuels in dual-fuel vehicles unless the U.S. Department of
Energy (DOE) approves waivers for agency vehicles; grounds for a waiver
include lack of alternative fuel availability and unreasonable cost (per
EPAct 2005, section 701).
Additional requirements for federal fleets were included in the [Energy
Independence and Security Act of
2007](http://www.afdc.energy.gov/laws/eisa), such as fleet management
plans and petroleum reduction from 2005 levels (Section 142), low
greenhouse gas (GHG) emitting vehicle acquisition requirements (Section
141), and renewable fuel infrastructure installation requirements
(Section 246). For more information, see the [Federal Fleet
Management](https://federalfleets.energy.gov/) website.
To track progress toward meeting AFV acquisition and fuel use
requirements, federal fleets must report on their percent alternative
fuel increase compared to the fiscal year 2005 baseline, alternative
fuel use as a percentage of total fuel consumption, AFV acquisitions as
a percentage of vehicle acquisitions, and fleet-wide miles per gasoline
gallon equivalent of petroleum fuels.
Executive Order 13834, issued in May 2018, requires the Secretary of
Energy (Secretary), in coordination with the Secretary of Defense, the
Administrator of General Services, and the heads of other agencies as
appropriate, to review the existing federal vehicle fleet requirements.
In April 2019, the Secretary provided a report to the Chairman of the
Council on Environmental Quality and the Director of the Office of
Management and Budget detailing opportunities to optimize federal fleet
performance, reduce associated costs, and streamline reporting and
compliance requirements. Specifically, the report recommends that
federal agencies identify and implement strategies to:
-   Right-size the fleet
-   Reduce vehicle miles traveled
-   Implement more fuel efficient vehicles
-   Align the implementation of AFVs and associated fueling
    infrastructure
Executive Order 14008, issued in January 2021, requires the Chair of the
Council on Environmental Quality, the Administrator of General Services,
and the Director of the Office and Management and Budget, in
coordination with the Secretary of Commerce, the Secretary of Labor, the
Secretary, and the heads of other relevant agencies, to assist the
National Climate Advisor in developing a comprehensive plan to
facilitate clean and zero-emission vehicles for federal, state, local,
and tribal government fleets, including vehicles of the U.S. Postal
Service. The plan must be submitted to the National Climate Task Force
by April 27, 2021.
(Reference 42 [U.S. Code](https://www.govinfo.gov/) 13212 and [Executive
Order
13834](https://www.gpo.gov/fdsys/pkg/FR-2018-05-22/pdf/2018-11101.pdf)
and [Executive Order
14008](https://www.govinfo.gov/content/pkg/FR-2021-02-01/pdf/2021-02177.pdf))
</t>
  </si>
  <si>
    <t>2021-01-27 00:00:00 UTC</t>
  </si>
  <si>
    <t>2021-04-06 23:22:28 UTC</t>
  </si>
  <si>
    <t>U.S. Code 13212|Executive Order 13834|Executive Order 14008</t>
  </si>
  <si>
    <t>Vehicle Acquisition and Fuel Use Requirements for Private and Local Government Fleets</t>
  </si>
  <si>
    <t xml:space="preserve">Under the Energy Policy Act (EPAct) of 1992, the U.S. Department of
Energy (DOE) was directed to determine whether private and local
government fleets should be mandated to acquire alternative fuel
vehicles (AFVs). In January 2004, DOE published a final rule announcing
its decision not to implement an AFV acquisition mandate for private and
local government fleets. In response to a March 2006 ruling by a U.S.
District Court, DOE issued a subsequent final rulemaking on the new
Replacement Fuel Goal in March 2007, which extended the EPAct 1992 goal
to 2030. The goal is to achieve a domestic production capacity for
replacement fuels sufficient to replace 30% of the U.S. motor fuel
consumption. In March 2008, DOE issued its determination not to
implement a fleet compliance mandate for private and local government
fleets, concluding that such a mandate is not necessary to achieve the
Replacement Fuel Goal. For more information on the Private and Local
Government Fleet Rule compliance, visit the [EPAct Private and Local
Government Fleet Determination](https://epact.energy.gov/about) website.
(Reference 42 [U.S. Code](https://www.govinfo.gov/) 13257)
</t>
  </si>
  <si>
    <t>2008-03-14 00:00:00 UTC</t>
  </si>
  <si>
    <t>Voluntary Airport Low Emission (VALE) Program</t>
  </si>
  <si>
    <t xml:space="preserve">The goal of the VALE Program is to reduce ground level emissions at
commercial service airports located in designated ozone and carbon
monoxide air quality nonattainment and maintenance areas. The VALE
Program provides funding through the Airport Improvement Program and the
Passenger Facility Charges program for the purchase of low emission
vehicles, development of fueling and recharging stations, implementing
gate electrification, and other airport air quality improvements. For
more information, see the [VALE
Program](http://www.faa.gov/airports/environmental/vale/) website.
(Reference 49 [U.S. Code](https://www.govinfo.gov/) 47139)
</t>
  </si>
  <si>
    <t xml:space="preserve">States are allowed to exempt certified alternative fuel vehicles (AFVs)
and plug-in electric vehicles (PEVs) from HOV lane requirements within
the state. Eligible AFVs are defined as vehicles operating solely on
methanol, denatured ethanol, or other alcohols; a mixture containing at
least 85% methanol, denatured ethanol, or other alcohols; natural gas,
propane, hydrogen, or coal derived liquid fuels; or fuels derived from
biological materials. PEVs are defined as vehicles that are recharged
from an external source of electricity and have a battery capacity of at
least 4 kilowatt-hours. States are also allowed to establish programs
allowing low-emission and energy-efficient vehicles to pay a toll to
access HOV lanes.
Vehicles must be certified by the U.S. Environmental Protection Agency
(EPA) and appropriately labeled for use in HOV lanes. The U.S.
Department of Transportation (DOT) is responsible for planning and
implementing HOV programs, including the low-emission and
energy-efficient vehicle criteria EPA established. States that choose to
adopt these requirements will be responsible for enforcement and vehicle
labeling. The HOV exemption for AFVs and PEVs expires September 30, 2025
and low-emission and energy-efficient vehicle toll-access to HOV lanes
expires September 30, 2019.
(Reference [Public
Law](https://www.congress.gov/public-laws/114th-congress) 114-94 and 23
[U.S. Code](https://www.govinfo.gov/) 166)
</t>
  </si>
  <si>
    <t>2015-12-04 00:00:00 UTC</t>
  </si>
  <si>
    <t>2015-12-14 22:09:37 UTC</t>
  </si>
  <si>
    <t>BIOD|ETH|ELEC|EFFEC|HY|NG|OTHER|PHEV|LPG</t>
  </si>
  <si>
    <t>http://www.gpo.gov/fdsys/|http://thomas.loc.gov/home/LegislativeData.php?&amp;n=PublicLaws&amp;c=112</t>
  </si>
  <si>
    <t>Aftermarket Alternative Fuel Vehicle (AFV) Conversions</t>
  </si>
  <si>
    <t xml:space="preserve">Conventional original equipment manufacturer vehicles altered to operate
on propane, natural gas, methane gas, ethanol, or electricity are
classified as aftermarket AFV conversions. All vehicle conversions,
except those that are completed for a vehicle to run on electricity,
must meet current applicable U.S. Environmental Protection Agency (EPA)
standards. For more information about vehicle conversion certification
requirements, see the Alternative Fuels Data Center\'s [Vehicle
Conversions](https://afdc.energy.gov/vehicles/conversions.html) website
and EPA\'s [Certification and Compliance for Vehicles and
Engines](epa.gov/ve-certification) website. (Reference 40
[CFR](https://www.govinfo.gov/) 85 and [Enforcement Policy on Vehicle
and Engine Tampering and Aftermarket Defeat
Devices](https://www.epa.gov/sites/default/files/2020-12/documents/epatamperingpolicy-enforcementpolicyonvehicleandenginetampering.pdf))
</t>
  </si>
  <si>
    <t>2011-04-08 00:00:00 UTC</t>
  </si>
  <si>
    <t>2011-03-30 00:00:00 UTC</t>
  </si>
  <si>
    <t>AFTMKTCONV|ETH|ELEC|HEV|NG|PHEV|LPG</t>
  </si>
  <si>
    <t>http://www.gpo.gov/fdsys/</t>
  </si>
  <si>
    <t xml:space="preserve">The following fuels are defined as alternative fuels by the Energy
Policy Act (EPAct) of 1992: pure methanol, ethanol, and other alcohols;
blends of 85% or more of alcohol with gasoline; natural gas and liquid
fuels domestically produced from natural gas; propane; coal-derived
liquid fuels; hydrogen; electricity; pure biodiesel (B100); fuels, other
than alcohol, derived from biological materials; and P-Series fuels. In
addition, the U.S. Department of Energy may designate other fuels as
alternative fuels, provided that the fuel is substantially
non-petroleum, yields substantial energy security benefits, and offers
substantial environmental benefits. For more information, see the
[EPAct](https://epact.energy.gov/) website. (Reference 42 [U.S.
Code](https://www.govinfo.gov/) 13211)
</t>
  </si>
  <si>
    <t xml:space="preserve">The U.S. Department of Energy (DOE) provides loan guarantees through the
Loan Guarantee Program to eligible projects that reduce air pollution
and greenhouse gases and support early commercial use of advanced
technologies, including biofuels and alternative fuel vehicles. The
program is not intended for research and development projects. DOE may
issue loan guarantees for up to 100% of the amount of the loan for an
eligible project. Eligible projects may include the deployment of
fueling infrastructure, including associated hardware and software, for
alternative fuels. For loan guarantees of over 80%, the loan must be
issued and funded by the Treasury Department\'s Federal Financing Bank.
For more information, see the [Loan Guarantee
Program](http://www.energy.gov/lpo/loan-programs-office) website and the
[Alternative Fuel
Infrastructure](https://energy.gov/sites/prod/files/2017/01/f34/FactSheet_Vehicle_Announcements_01_9_17.pdf)
fact sheet. (Reference 42 [U.S. Code](https://www.govinfo.gov/) 16513)
</t>
  </si>
  <si>
    <t>Incentives</t>
  </si>
  <si>
    <t>2017-01-11 15:46:16 UTC</t>
  </si>
  <si>
    <t>Qualified Plug-In Electric Vehicle (PEV) Tax Credit</t>
  </si>
  <si>
    <t xml:space="preserve">A tax credit is available for the purchase of a new qualified PEV that
draws propulsion using a traction battery that has at least five
kilowatt-hours (kWh) of capacity, uses an external source of energy to
recharge the battery, has a gross vehicle weight rating of up to 14,000
pounds, and meets specified emission standards. The minimum credit
amount is \$2,500, and the credit may be up to \$7,500, based on each
vehicle\'s traction battery capacity and the gross vehicle weight
rating. The credit will begin to be phased out for each manufacturer in
the second quarter following the calendar quarter in which a minimum of
200,000 qualified PEVs have been sold by that manufacturer for use in
the United States. This tax credit applies to vehicles acquired after
December 31, 2009. For more information, including qualifying vehicles
and sales by manufacturer, see the Internal Revenue Service (IRS) [PEV
Credit](http://www.irs.gov/Businesses/Plug-In-Electric-Vehicle-Credit-IRC-30-and-IRC-30D)
website. Also refer to IRS Form 8936, which is available via the [IRS
Forms and
Publications](http://apps.irs.gov/app/picklist/list/formsPublications.html)
website.
(Reference [Public
Law](https://www.congress.gov/public-laws/112th-congress) 112-240,
Section 403; and 26 [U.S. Code](https://www.govinfo.gov/) 30D)
</t>
  </si>
  <si>
    <t>2008-10-03 00:00:00 UTC</t>
  </si>
  <si>
    <t>2013-01-02 00:00:00 UTC</t>
  </si>
  <si>
    <t>U.S. Internal Revenue Service</t>
  </si>
  <si>
    <t>http://thomas.loc.gov/home/LegislativeData.php?&amp;n=PublicLaws&amp;c=112|http://www.gpo.gov/fdsys/</t>
  </si>
  <si>
    <t>Advanced Technology Vehicle (ATV) and Alternative Fuel Infrastructure Manufacturing Incentives</t>
  </si>
  <si>
    <t xml:space="preserve">Through the Advanced Technology Vehicles Manufacturing Loan Program,
manufacturers may be eligible for direct loans for up to 30% of the cost
of re-equipping, expanding, or establishing manufacturing facilities in
the United States used to produce qualified ATVs, ATV components, or
alternative fuel infrastructure, including associated hardware and
software. Qualified ATVs are light-duty or ultra-efficient vehicles that
meet specified federal emission standards and fuel economy requirements.
Ultra-efficient vehicles are fully closed compartment vehicles, designed
to carry at least two adult passengers, which achieve at least 75 miles
per gallon while operating on gasoline or diesel fuel, as hybrid
electric vehicles operating on gasoline or diesel fuel, or as fully
electric vehicles. Qualified components must be designed for ATVs and
installed for the purpose of meeting ATV performance requirements, as
determined by the U.S. Department of Energy.
For more information, see the [Advanced Technology Vehicles
Manufacturing Loan Program](https://www.energy.gov/lpo/atvm) website and
the [Alternative Fuel
Infrastructure](https://energy.gov/sites/prod/files/2017/01/f34/FactSheet_Vehicle_Announcements_01_9_17.pdf)
fact sheet. (Reference 42 [U.S. Code](https://www.govinfo.gov/) 17013)
</t>
  </si>
  <si>
    <t>2007-12-17 00:00:00 UTC</t>
  </si>
  <si>
    <t>2009-10-28 00:00:00 UTC</t>
  </si>
  <si>
    <t>2017-01-11 15:44:49 UTC</t>
  </si>
  <si>
    <t>ELEC|EFFEC|HEV|PHEV</t>
  </si>
  <si>
    <t>Procurement Preference for Electric and Hybrid Electric Vehicles</t>
  </si>
  <si>
    <t xml:space="preserve">The U.S. Department of Defense (DOD) must exhibit a preference for the
lease or procurement of motor vehicles with electric or hybrid electric
propulsion systems, including plug-in hybrid systems, if the vehicles
are commercially available at a cost reasonably comparable to motor
vehicles with internal combustion engines. Tactical vehicles designed
for use in combat are excluded from the requirement. (Reference 10 [U.S.
Code](https://www.govinfo.gov/) 2922g)
</t>
  </si>
  <si>
    <t>U.S. Department of Defense</t>
  </si>
  <si>
    <t>Alternative Fuel Labeling Requirements</t>
  </si>
  <si>
    <t xml:space="preserve">Retailers offering alternative fuel for sale must ensure dispensers are
labeled with information to help consumers make informed decisions about
fueling a vehicle, including the name of the fuel and the minimum
percentage of the main component of the fuel. Labels may also list the
percentage of other fuel components. This requirement applies to, but is
not limited to, the following fuel types: methanol, denatured ethanol,
and/or other alcohols; mixtures containing 85% or more by volume of
methanol and/or other alcohols; mixtures containing more than 10% but
less than 83% by volume of ethanol; natural gas; propane; hydrogen; coal
derived liquid biofuel; and electricity.
Fuel dispensers distributing biodiesel blends containing more than 5%
biodiesel by volume must include the percentage of biodiesel included.
For ethanol blends containing no greater than 50% ethanol by volume,
retailers must post the exact percentage of ethanol concentration,
rounded to the nearest multiple of 10. For ethanol blends containing
more than 50% but no greater than 83% ethanol by volume, retailers must
(1) post the exact percentage of ethanol concentration, (2) post the
percentage rounded to the nearest multiple of 10, or (3) post notice
that the fuel contains 51% to 83% ethanol.
Electric vehicle supply equipment (EVSE) manufacturers must determine
and disclose (via a delivery ticket or permanent label or marking)
kilowatt capacity, voltage, whether the voltage is alternating current
or direct current, amperage, and whether the system is conductive or
inductive.
(Reference 81 [Federal Register](https://www.federalregister.gov/) 2054
and 16 [CFR](https://www.govinfo.gov/) 306 and 309)
</t>
  </si>
  <si>
    <t>1993-08-03 00:00:00 UTC</t>
  </si>
  <si>
    <t>Federal Trade Commission</t>
  </si>
  <si>
    <t>2016-01-21 20:49:44 UTC</t>
  </si>
  <si>
    <t>AFTMKTCONV|BIOD|ETH|ELEC|HY|NG|NEVS|PHEV|LPG</t>
  </si>
  <si>
    <t>http://www.gpo.gov/fdsys|https://www.federalregister.gov</t>
  </si>
  <si>
    <t>Advanced Energy Research Project Grants</t>
  </si>
  <si>
    <t>The Advanced Research Projects Agency - Energy (ARPA-E) was
established within the U.S. Department of Energy with the mission
to fund projects that will develop transformational technologies
that reduce the nation's dependence on foreign energy imports;
reduce U.S. energy related emissions, including greenhouse gases;
improve energy efficiency across all sectors of the economy; and
ensure that the United States maintains its leadership in
developing and deploying advanced energy technologies. The ARPA-E
focuses on various concepts in multiple program areas including,
but not limited to, vehicle technologies, biomass energy, and
energy storage. For more information, visit the ARPA-E ( http://arpa-e.energy.gov/ ) website.</t>
  </si>
  <si>
    <t>2007-08-09 00:00:00 UTC</t>
  </si>
  <si>
    <t>BIOD|ETH|ELEC|EFFEC|HEV|OTHER|PHEV</t>
  </si>
  <si>
    <t>Airport Zero Emission Vehicle (ZEV) and Infrastructure Incentives</t>
  </si>
  <si>
    <t xml:space="preserve">The Zero Emissions Airport Vehicle and Infrastructure Pilot Program
provides funding to airports for up to 50% of the cost to acquire ZEVs
and install or modify supporting infrastructure for acquired vehicles.
Grant funding must be used for airport-owned, on-road vehicles used
exclusively for airport purposes. Vehicles and infrastructure must meet
the Federal Aviation Administration\'s Airport Improvement Program
requirements, including Buy American requirements. To be eligible, an
airport must be for public use. The program will give priority to
applicants located in nonattainment areas, as defined by the Clean Air
Act, and projects that achieve the greatest air quality benefits, as
measured by the amount of emissions reduced per dollar of funds spent
under the program. For more information, see the [Zero Emissions Airport
Vehicle and Infrastructure Pilot
Program](http://www.faa.gov/airports/environmental/zero_emissions_vehicles/)
website. (Reference [Public
Law](https://www.congress.gov/public-laws/112th-congress) 112-95 and 49
[U.S. Code](https://www.govinfo.gov/) 47136a)
</t>
  </si>
  <si>
    <t>2012-02-14 00:00:00 UTC</t>
  </si>
  <si>
    <t xml:space="preserve">Fueling equipment for natural gas, propane, liquefied hydrogen,
electricity, E85, or diesel fuel blends containing a minimum of 20%
biodiesel installed through December 31, 2021, is eligible for a tax
credit of 30% of the cost, not to exceed \$30,000. Permitting and
inspection fees are not included in covered expenses. Fueling station
owners who install qualified equipment at multiple sites are allowed to
use the credit towards each location. Consumers who purchase qualified
residential fueling equipment prior to December 31, 2021, may receive a
tax credit of up to \$1,000. Unused credits that qualify as general
business tax credits, as defined by the Internal Revenue Service (IRS),
may be carried backward one year and carried forward 20 years. For more
information about claiming the credit, see IRS Form 8911, which is
available on the [IRS Forms and
Publications](http://apps.irs.gov/app/picklist/list/formsPublications.html)
website. (Reference [Public
Law](https://www.congress.gov/public-laws/116th-congress) 116-260,
[Public Law](https://www.congress.gov/public-laws/116th-congress)
116-94, [Public
Law](https://www.congress.gov/public-laws/115th-congress) 115-123,
[Public Law](https://www.congress.gov/public-laws/114th-congress)
114-113, 26 [U.S. Code](https://www.govinfo.gov/app/collection/uscode)
30C and 38, and IRS Notice
[2007-43](https://www.irs.gov/pub/irs-drop/n-07-43.pdf))
</t>
  </si>
  <si>
    <t>2020-12-27 00:00:00 UTC</t>
  </si>
  <si>
    <t>2021-01-04 17:24:12 UTC</t>
  </si>
  <si>
    <t>https://www.irs.gov/pub/irs-drop/n-07-43.pdf|http://www.gpo.gov/fdsys/|https://www.congress.gov/|https://www.congress.gov/public-laws/115th-congress|https://www.congress.gov/|https://www.congress.gov/</t>
  </si>
  <si>
    <t>Alternative Fuel and Advanced Vehicle Technology Research and Demonstration Bonds</t>
  </si>
  <si>
    <t xml:space="preserve">Qualified state, tribal, and local governments may issue Qualified
Energy Conservation Bonds subsidized by the U.S. Department of Treasury
at competitive rates to fund capital expenditures on qualified energy
conservation projects. Eligible activities include research and
demonstration projects related to cellulosic ethanol and other
non-fossil fuels, as well as advanced battery manufacturing
technologies. Government entities may choose to issue tax credit bonds
or direct payment bonds to subsidize the borrowing costs. For
information on eligibility, processes, and limitations, see IRS Notices
[2009-29](https://www.irs.gov/pub/irs-drop/n-09-29.pdf),
[2010-35](https://www.irs.gov/pub/irs-drop/n-10-35.pdf), and
[2012-44](https://www.irs.gov/pub/irs-drop/n-12-44.pdf) or contact local
issuing agencies. (Reference 26 [U.S. Code](https://www.govinfo.gov/)
54D)
</t>
  </si>
  <si>
    <t>Qualified Two-Wheeled Plug-In Electric Drive Motor Vehicle Tax Credit</t>
  </si>
  <si>
    <t xml:space="preserve">A credit is available for the purchase of a new qualified two-wheeled
plug-in electric drive vehicle that draws propulsion using a traction
battery that has at least 2.5 kilowatt hours (kWh) of capacity, uses an
external source of energy to recharge the battery, has a gross vehicle
weight rating of up to 14,000 pounds, is manufactured primarily for use
on public roadways, and can drive at least 45 miles per hour. The credit
is for 10% of the cost of the qualified vehicle, up to \$2,500. For more
information about claiming the credit, see the Internal Revenue Service
(IRS) [Plug-In Electric Vehicle
Credit](https://www.irs.gov/Businesses/Plug-In-Electric-Vehicle-Credit-IRC-30-and-IRC-30D)
website and IRS Form 8936, which is available on the [IRS Forms and
Publications](http://apps.irs.gov/app/picklist/list/formsPublications.html)
website. (Reference [Public
Law](https://www.congress.gov/public-laws/116th-congress) 116-260,
[Public Law](https://www.congress.gov/public-laws/116th-congress)
116-94, [Public
Law](https://www.congress.gov/public-laws/115th-congress) 115-123,
[Public Law](https://www.congress.gov/public-laws/114th-congress)
114-113, and 26 [U.S.
Code](https://www.govinfo.gov/app/collection/uscode) 30D)
</t>
  </si>
  <si>
    <t>2021-01-04 17:26:43 UTC</t>
  </si>
  <si>
    <t>http://www.gpo.gov/fdsys/|www.congress.gov|https://www.congress.gov/public-laws/115th-congress|https://www.congress.gov/|https://www.congress.gov/</t>
  </si>
  <si>
    <t>Low and Zero Emission Public Transportation Research, Demonstration, and Deployment Funding</t>
  </si>
  <si>
    <t xml:space="preserve">Financial assistance is available to local, state, and federal
government entities; public transportation providers; private and
non-profit organizations; and higher education institutions for
research, demonstration, and deployment projects involving low or zero
emission public transportation vehicles. Funding opportunities include
the [Public Transportation Innovation
Program](https://www.transit.dot.gov/funding/grants/public-transportation-innovation-5312)
and the [Low or No Emission (Low-No) Vehicle
Program](https://www.transit.dot.gov/funding/grants/low-or-no-emission-vehicle-program-5339c).
Eligible vehicles must be designated for public transportation use and
significantly reduce energy consumption or harmful emissions compared to
a comparable standard vehicle. Funding is available through fiscal year
2020 (verified December 2020), but is subject to congressional
appropriations thereafter. For more information, see the [FAST Act
Section
5312](https://www.transit.dot.gov/sites/fta.dot.gov/files/docs/5312_Public_Transportation_Innovation_(Research)_Fact_Sheet.pdf)
fact sheet and the
[MAP-21](https://www.transit.dot.gov/regulations-and-guidance/legislation/map-21/map-21)
website. (Reference [Public
Law](https://www.congress.gov/public-laws/113th-congress) 113-159,
[Public Law](https://www.congress.gov/public-laws/114th-congress)
114-94, 49 [U.S. Code](https://www.govinfo.gov/) 5312, and 49 [U.S.
Code](https://www.govinfo.gov/) 5339(c))
</t>
  </si>
  <si>
    <t>2012-07-06 00:00:00 UTC</t>
  </si>
  <si>
    <t>2015-12-18 00:00:00 UTC</t>
  </si>
  <si>
    <t>2017-01-06 22:06:58 UTC</t>
  </si>
  <si>
    <t>AFTMKTCONV|BIOD|ETH|ELEC|HEV|HY|NG|NEVS|PHEV|LPG</t>
  </si>
  <si>
    <t>http://www.gpo.gov/fdsys/|https://www.congress.gov/public-laws/114th-congress|http://thomas.loc.gov/home/LegislativeData.php?&amp;n=PublicLaws&amp;c=113</t>
  </si>
  <si>
    <t>Electric Vehicle Charging on Federal Property</t>
  </si>
  <si>
    <t xml:space="preserve">The U.S. General Services Administration (GSA) or any federal agency may
install electric vehicle supply equipment (EVSE) for federal employees
and others authorized to park at federal facilities to charge their
privately owned vehicles. Employees and other users must pay to
reimburse federal agencies for the EVSE procurement, installation, and
use. Federal agencies may provide EVSE through a contract with a vendor.
GSA must submit a report to Congress by December 2018, and annually
thereafter for 10 years, on the number of EVSE installed by GSA, the
number of EVSE installation requests from other federal agencies, and
the status of requests for EVSE from other federal agencies. (Reference
[Public Law](https://www.congress.gov/public-laws/114th-congress)
114-94)
</t>
  </si>
  <si>
    <t>2015-12-14 22:23:22 UTC</t>
  </si>
  <si>
    <t>http://thomas.loc.gov/home/LegislativeData.php?n=Browse</t>
  </si>
  <si>
    <t>National Alternative Fuels Corridors</t>
  </si>
  <si>
    <t xml:space="preserve">The U.S. Department of Transportation Federal Highway Administration
(FHWA) designates a national network of plug-in electric vehicle
charging and hydrogen, propane, and natural gas fueling infrastructure
along national highway system corridors. To designate the corridors,
FHWA solicits nominations from state and local officials and works with
other federal officials and industry stakeholders. Within five years of
the establishment of the corridors, and every five years thereafter,
FHWA will update and redesignate the corridors. During the designation
and redesignation process, FHWA will issue a report identifying charging
and fueling infrastructure, analyzing standardization needs for fuel
providers and purchasers, and reestablishing the goal of achieving
strategic deployment of fueling infrastructure in the designated
corridors. For more information, see the FHWA [Alternative Fuel
Corridors](http://www.fhwa.dot.gov/environment/alternative_fuel_corridors/)
website. (Reference [Public
Law](https://www.congress.gov/public-laws/114th-congress) 114-94)
</t>
  </si>
  <si>
    <t>2016-11-03 13:48:11 UTC</t>
  </si>
  <si>
    <t>Natural Gas Vehicle (NGV) and Plug-In Electric Vehicle (PEV) Weight Exemption</t>
  </si>
  <si>
    <t xml:space="preserve">NGVs and PEVs may exceed the federal maximum gross vehicle weight limit
for comparable conventional fuel vehicles by up to 2,000 pounds (lbs.).
The NGV or PEV must not exceed a maximum gross vehicle weight of 82,000
lbs. (Reference [Public
Law](https://www.congress.gov/public-laws/116th-congress) 116-6 and 23
[U.S. Code](https://www.govinfo.gov/) 127(s))
</t>
  </si>
  <si>
    <t>2019-02-15 00:00:00 UTC</t>
  </si>
  <si>
    <t>2019-03-11 13:19:28 UTC</t>
  </si>
  <si>
    <t>http://thomas.loc.gov/home/LegislativeData.php?&amp;n=PublicLaws&amp;c=114|http://www.gpo.gov/fdsys/browse/collectionUScode.action?collectionCode=USCODE|https://www.congress.gov/public-laws/116th-congress</t>
  </si>
  <si>
    <t>Freight Efficiency and Zero-Emission Vehicle Infrastructure Grants</t>
  </si>
  <si>
    <t xml:space="preserve">The U.S. Department of Transportation (DOT) Infrastructure for
Rebuilding America (INFRA) grant program provides federal financial
assistance to eligible transportation infrastructure projects that
address climate change and environmental justice impacts, among other
key objectives. Eligible projects include, but are not limited to,
supporting a modal shift in freight or passenger movement to reduce
vehicle miles traveled, developing zero-emission vehicle infrastructure,
using one or more demand management strategies to reduce congestion and
greenhouse gas emissions, and supporting the installation of electric
vehicle charging stations along the National Highways System. Eligible
applicants for INFRA grants are states, metropolitan planning
organizations that serve urbanized areas with a population of more than
200,000 individuals, local governments, political subdivisions, port
authorities, and tribal governments. Additional terms and conditions
apply. For more information, including funding application deadlines,
see the DOT [INFRA
Grants](https://www.transportation.gov/buildamerica/financing/infra-grants/infrastructure-rebuilding-america)
website.
</t>
  </si>
  <si>
    <t>Zero Emission Vehicle Infrastructure and Advanced Vehicle Grants</t>
  </si>
  <si>
    <t xml:space="preserve">The U.S. Department of Transportation (DOT) Rebuilding American
Infrastructure with Sustainability and Equity (RAISE) grant program
provides federal financial assistance to eligible surface transportation
infrastructure projects. Eligible projects include, but are not limited
to, supporting connected, electric, and automated vehicles, a modal
shift in freight or passenger movement to reduce greenhouse gas
emissions, and the installation of zero-emission vehicle infrastructure.
Eligible applicants for RAISE grants are state, local, tribal, and U.S.
territories' governments, including transit agencies, port authorities,
metropolitan planning organizations, and other political subdivisions of
state or local governments. Additional terms and conditions apply. For
more information, see the DOT [RAISE
Grants](https://www.transportation.gov/RAISEgrants) website.
</t>
  </si>
  <si>
    <t>2021-07-07 16:40:29 UTC</t>
  </si>
  <si>
    <t>Propane and Electricity Tax Exemptions</t>
  </si>
  <si>
    <t xml:space="preserve">Propane and electricity used to operate motor vehicles are exempt from
state motor fuel taxes. For more information, see the Utah State Tax
Commission [Fuel Taxes](http://tax.utah.gov/fuel) website. (Reference
[Utah Code](http://le.utah.gov/xcode/code.html) 59-13-102, 59-13-201,
and 59-13-301)
</t>
  </si>
  <si>
    <t>2011-03-23 00:00:00 UTC</t>
  </si>
  <si>
    <t>2021-03-10 21:02:47 UTC</t>
  </si>
  <si>
    <t>ELEC|PHEV|LPG</t>
  </si>
  <si>
    <t>http://le.utah.gov/xcode/code.html</t>
  </si>
  <si>
    <t>Alternative Fuel Vehicle Decal and High Occupancy Vehicle (HOV) Lane Exemption</t>
  </si>
  <si>
    <t xml:space="preserve">Propane, natural gas, plug-in electric, and plug-in hybrid electric
vehicles are permitted to use HOV lanes, regardless of the number of
passengers. Qualified vehicles must display the special clean fuel decal
issued by the Utah Department of Transportation (UDOT); a limited number
of decals are available. This exemption expires September 29, 2025. For
more information about qualifying vehicles and decal availability, see
the [Clean Fuel Vehicle Decal and
Permit](https://www.udot.utah.gov/connect/public/express-lanes/get-a-pass-for-the-express-lanes/%20)
website. (Reference [Utah Code](http://le.utah.gov/xcode/code.html)
41-1a-416, 41-1a-418, 41-6a-702, 59-13-102, and 72-6-121)
</t>
  </si>
  <si>
    <t>2025-09-29 00:00:00 UTC</t>
  </si>
  <si>
    <t>Alternative Fuel Vehicle Inspection and Permit</t>
  </si>
  <si>
    <t xml:space="preserve">The Utah State Tax Commission (Commission) may require vehicles
operating on clean fuels to be inspected for safe operation. In
addition, clean fuel vehicles that have a gross vehicle weight rating of
more than 26,000 pounds or have more than three axels are required to
obtain a special fuel user permit from the Commission. Clean fuels are
defined as propane, natural gas, electricity, and hydrogen. (Reference
[Utah Code](http://le.utah.gov/xcode/code.html) 59-13-102, 59-13-303,
and 59-13-304)
</t>
  </si>
  <si>
    <t>Alternative Fuel Use and Vehicle Acquisition Requirement</t>
  </si>
  <si>
    <t xml:space="preserve">At least 50% of new or replacement light-duty state agency vehicles must
meet Bin 2 emissions standards established in Title 40 of the [U.S. Code
of Federal Regulations](https://www.govinfo.gov/app/collection/uscode),
or be propelled to a significant extent by electricity, natural gas,
propane, hydrogen, or biodiesel. (Reference [Utah
Code](http://le.utah.gov/xcode/code.html) 63A-9-401 and 63A-9-403)
</t>
  </si>
  <si>
    <t>2014-03-29 00:00:00 UTC</t>
  </si>
  <si>
    <t xml:space="preserve">An entity that provides electric vehicle battery charging services is
not defined as a public utility, unless the entity conducts another
activity in the state that subjects it to the regulation and
jurisdiction of the Utah Public Service Commission. The entity must
obtain the electricity from a regulated utility or electric corporation,
at established rates. (Reference Utah [House Bill](https://le.utah.gov/)
180, 2020[Utah Code](http://le.utah.gov/xcode/code.html) 54-2-1)
</t>
  </si>
  <si>
    <t>2014-03-20 00:00:00 UTC</t>
  </si>
  <si>
    <t xml:space="preserve">Taxpayers may be eligible for a tax credit for the purchase of a
qualified heavy-duty AFV. Qualifying fuels include natural gas,
electricity, and hydrogen. Each qualified heavy-duty AFV is eligible for
the following tax credit amounts:
Year
Credit Amount
2021
\$15,000
2022
\$13,500
2023
\$12,000
2024
\$10,500
2025
\$9,000
2026
\$7,500
2027
\$6,000
2028
\$4,500
2029
\$3,000
2030
\$1,500
At least 50% of the qualified vehicle\'s miles must be driven in the
state. A single taxpayer may claim credits for up to 10 AFVs or
\$500,000 annually. If more than 30% of the total available tax credits
in a single year have not been claimed by May 1, a taxpayer may apply
for credits for an additional eight AFVs. Up to 25% of the tax credits
are reserved for taxpayers with small fleets of less than 40 vehicles.
Additional conditions and restrictions may apply. For more information,
see the [Alternative Fuel Heavy Duty Vehicle Tax Credit
Program](https://deq.utah.gov/air-quality/incentive-programs-aq/alternative-fuel-heavy-duty-vehicle-tax-credit-program)
website.
(Reference Utah [House Bill](https://le.utah.gov/) 91, 2021 and [Utah
Code](https://le.utah.gov/xcode/code.html) 59-7-618, 59-10-1033, and
59-13-201)
</t>
  </si>
  <si>
    <t>2015-04-01 00:00:00 UTC</t>
  </si>
  <si>
    <t>2017-03-22 00:00:00 UTC</t>
  </si>
  <si>
    <t>2021-03-10 20:59:43 UTC</t>
  </si>
  <si>
    <t>ELEC|HY|NG</t>
  </si>
  <si>
    <t>http://le.utah.gov/|https://le.utah.gov/</t>
  </si>
  <si>
    <t>Plug-In Electric Vehicle (PEV) Infrastructure Bond Authorization</t>
  </si>
  <si>
    <t xml:space="preserve">Interlocal entities, such as counties, local districts, and military
installations, are authorized to issue bonds for PEV charging
infrastructure. PEV charging infrastructure is defined as any permanent
equipment on commercial or industrial property that charges or stores
energy for delivery to PEVs. (Reference [Utah
Code](http://le.utah.gov/xcode/code.html) 11-13-103, 11-13-218,
11-42-102, and 11-42a-102)
</t>
  </si>
  <si>
    <t>2016-03-29 00:00:00 UTC</t>
  </si>
  <si>
    <t>2016-04-11 21:49:46 UTC</t>
  </si>
  <si>
    <t>http://le.utah.gov/xcode/code.html|http://le.utah.gov/</t>
  </si>
  <si>
    <t xml:space="preserve">The Utah Conversion to Alternate Fuel Grant Program provides grants to
businesses that install conversion equipment on eligible vehicles that
allow the vehicles to operate on alternative fuel or reduce a vehicle's
emissions of regulated pollutants. Businesses are required to pass these
savings along to the individual who purchases the converted vehicle.
Grants are available for 50% of the cost of conversion, up to \$2,500.
Eligible alternative fuels include propane, natural gas, and
electricity. For more information, see the [Utah Conversion to
Alternative Fuel Grant Program](http://air.utah.gov/altfuel/index.php)
website. (Reference [Utah Code](http://le.utah.gov/xcode/code.html)
19-1-401, 19-1-402, 19-1-403.3, and 19-1-405)
</t>
  </si>
  <si>
    <t>2015-05-12 00:00:00 UTC</t>
  </si>
  <si>
    <t>http://le.utah.gov/|http://le.utah.gov/xcode/code.html</t>
  </si>
  <si>
    <t xml:space="preserve">Utah joined Arizona, Colorado, Idaho, Montana, Nevada, New Mexico, and
Wyoming (Signatory States) in signing the REV West [memorandum of
understanding](https://www.naseo.org/Data/Sites/1/revwest_mou.pdf) (MOU)
to create an Intermountain West Electric Vehicle (EV) Corridor that will
make it possible to seamlessly drive an EV across the Signatory States\'
major transportation corridors.
In 2019, the Signatory States signed a revised [REV West
MOU](https://www.naseo.org/issues/transportation/rev-west) to update
their EV corridor goals based on progress to date. Signatory States are
committed to:
-   Educate consumers and fleet owners to raise EV awareness, reduce
    range anxiety, and increase EV adoption;
-   Coordinate on EV charging station locations to achieve a consistent
    user experience across Signatory States;
-   Use and promote the REV West [Voluntary Minimum
    Standards](https://www.naseo.org/Data/Sites/1/revwest_volminimumstandards.pdf)
    for EV charging stations and explore opportunities for implementing
    the standards in Signatory States;
-   Identify and develop opportunities to incorporate EV charging
    stations into planning and development processes such as building
    codes, metering policies, and renewable energy generation projects;
-   Encourage EV manufacturers to stock and market a wide variety of EVs
    within the Signatory States;
-   Identify, respond to, and collaborate on funding opportunities to
    support the development of the plan; and
-   Support the build-out of direct current (DC) fast charging stations
    along EV corridors through investments, partnerships, and other
    mechanisms.
The Signatory States maintain a coordination group composed of senior
leadership from each state who meet on a quarterly basis and report on
the above actions. For more information, see the [REV
West](https://www.naseo.org/issues/transportation/rev-west) website.
</t>
  </si>
  <si>
    <t>2020-02-03 18:21:41 UTC</t>
  </si>
  <si>
    <t>Non-Residential Electric Vehicle Supply Equipment (EVSE) Rebate - Rocky Mountain Power</t>
  </si>
  <si>
    <t xml:space="preserve">Rocky Mountain Power provides rebates to non-residential and
multi-family customers toward the purchase of Level 2 and direct current
(DC) fast EVSE. Customers installing Level 2 EVSE may receive a rebate
of 75% of equipment cost, up to \$1,000 for single port stations and
\$1,500 for multi-port stations. Customers installing DC fast EVSE may
receive a rebate of 75% of equipment and installation cost, up to
\$30,000 for single port stations and \$42,000 for multi-port stations.
Rebates are available on a first-come, first-served basis. Additional
terms and conditions apply. For more information, see the Rocky Mountain
Power [Utah Electric Vehicle
Incentives](https://www.rockymountainpower.net/savings-energy-choices/electric-vehicles/utah-incentives.html)
website.
</t>
  </si>
  <si>
    <t>2018-03-09 22:11:27 UTC</t>
  </si>
  <si>
    <t xml:space="preserve">Beginning in 2021, all-electric vehicle (EV), plug-in hybrid electric
vehicle (PHEV), and hybrid electric vehicle (HEV) owners are required to
pay an additional registration fee as follows:
::: {align="center"}
         Registration Fee
  ------ ------------------
  EV     \$120
  PHEV   \$52
  HEV    \$20
:::
Owners of a vehicles powered by a fuel other than motor fuel, diesel
fuel, electricity, natural gas, or propane are required to pay an
additional \$120 registration fee. A six-month registration option with
fees at prorated amounts is also available.
(Reference [Utah Code](https://le.utah.gov/xcode/code.html) 41-1a-1206)
</t>
  </si>
  <si>
    <t>2018-03-22 00:00:00 UTC</t>
  </si>
  <si>
    <t>2018-09-20 21:20:52 UTC</t>
  </si>
  <si>
    <t>BIOD|ETH|ELEC|HEV|HY|OTHER|PHEV</t>
  </si>
  <si>
    <t>https://le.utah.gov/|https://le.utah.gov/</t>
  </si>
  <si>
    <t>Road Usage Charge Program</t>
  </si>
  <si>
    <t xml:space="preserve">The owner of an all-electric vehicle (EV), plug-in hybrid electric
vehicle (PHEV), and hybrid electric vehicle (HEV) may enroll in the Utah
Department of Transportation's (UDOT) mileage-based roadway operations
and maintenance fee program in lieu of paying additional EV, PHEV, or
HEV [registration fees](https://afdc.energy.gov/laws/12063). To
participate, the owner or lessee must enroll, report mileage driven, and
pay the road usage fee for each payment period. Additional conditions
apply. For more information, see the UDOT [Road Usage
Charge](https://roadusagecharge.utah.gov/) website.(Reference [Utah
Code](https://le.utah.gov/xcode/code.html) 72-1-213)
</t>
  </si>
  <si>
    <t>2019-04-04 17:26:11 UTC</t>
  </si>
  <si>
    <t>https://le.utah.gov/xcode/code.html</t>
  </si>
  <si>
    <t xml:space="preserve">The Utah Department of Environmental Quality offers rebates for up to
50% the installation cost of Level 2 and direct current (DC) fast EVSE.
Utah-based businesses and non-profit organizations are eligible for a
maximum rebate of \$75,000 each, and governmental entities are also
eligible to apply. For more information, see the [Workplace Electric
Vehicle Charging Funding Assistance
Program](https://deq.utah.gov/air-quality/workplace-electric-vehicle-charging-funding-assistance-program)
website.
</t>
  </si>
  <si>
    <t>2019-11-15 16:36:11 UTC</t>
  </si>
  <si>
    <t>Residential Electric Vehicle Supply Equipment (EVSE) Rebate - Rocky Mountain Power</t>
  </si>
  <si>
    <t xml:space="preserve">Rocky Mountain Power provides rebates for residential customers for the
purchase of Level 2 EVSE. Level 2 EVSE purchased on or after January 1,
2020, are eligible for a rebate of 75% of equipment cost, up to \$200
per EVSE. Rebates are available on a first-come, first-served basis.
Additional terms and conditions apply. For more information, see the
Rocky Mountain Power [Utah Electric Vehicle
Incentives](https://www.rockymountainpower.net/savings-energy-choices/electric-vehicles/utah-incentives.html)
website.
</t>
  </si>
  <si>
    <t>2020-04-10 16:19:27 UTC</t>
  </si>
  <si>
    <t>Residential Electric Vehicle Time of Use (TOU) Rate Pilot â€“ Rocky Mountain Power</t>
  </si>
  <si>
    <t xml:space="preserve">Rocky Mountain Power offers a TOU rate to residential customers that own
plug-in electric vehicles. Residential customers that participate for
one year are eligible for a \$200 incentive. This program ends January
1, 2022. For more information, see the Rocky Mountain Power [Utah
Electric Vehicle
Incentives](https://www.rockymountainpower.net/savings-energy-choices/electric-vehicles/utah-incentives.html)
website.
</t>
  </si>
  <si>
    <t>2020-04-10 16:42:09 UTC</t>
  </si>
  <si>
    <t xml:space="preserve">The Utah Public Service Commission is authorized to establish a
large-scale EVSE program, with a maximum cost of \$50,000,000. The
program may include utility-owned EVSE, a new EVSE rate structure, and a
public education plan. Utilities implementing EVSE programs must submit
annual progress reports by June 1 for the previous calendar year.
(Reference Utah [House Bill](https://le.utah.gov/) 396, 2020, and [Utah
Code](https://le.utah.gov/xcode/code.html) 54-4-41)
</t>
  </si>
  <si>
    <t>2020-03-28 00:00:00 UTC</t>
  </si>
  <si>
    <t>2020-04-10 18:52:00 UTC</t>
  </si>
  <si>
    <t>https://le.utah.gov/xcode/code.html|Electric Vehicle Supply Equipment (EVSE) Rebate Program Authorization</t>
  </si>
  <si>
    <t>Electric Vehicle Supply Equipment (EVSE) Plan</t>
  </si>
  <si>
    <t xml:space="preserve">The Utah Department of Transportation (UDOT) must lead state agencies in
the creation of a statewide EVSE plan to provide electric vehicle
charging facilities along certain state highways at distances no greater
than every 50 miles. EVSE locations must be determined by June 30, 2021,
and installed by December 31, 2025. UDOT must submit a report outlining
the plan by November 30, 2020.
(Reference Utah [Utah Code](https://le.utah.gov/xcode/code.html)
72-1-215)
</t>
  </si>
  <si>
    <t>2020-03-24 00:00:00 UTC</t>
  </si>
  <si>
    <t>2020-04-10 18:56:37 UTC</t>
  </si>
  <si>
    <t>https://le.utah.gov/xcode/code.html|https://le.utah.gov/</t>
  </si>
  <si>
    <t>Electric Vehicle Emissions Inspections Exemption</t>
  </si>
  <si>
    <t xml:space="preserve">Vehicles powered exclusively by electricity are exempt from state motor
vehicle emissions inspections. (Reference [Utah
Code](https://le.utah.gov/xcode/code.html) 41-1a-1223 and 41-6a-1642)
</t>
  </si>
  <si>
    <t>2020-04-10 19:07:32 UTC</t>
  </si>
  <si>
    <t xml:space="preserve">Alternative fuel vehicles (AFVs) displaying the Virginia Clean Special
Fuel license plate may use Virginia HOV lanes on specified areas of
I-64, I-264, the Dulles Toll Road, and in the City of Alexandria,
regardless of the number of occupants. For HOV lanes serving the I-66
corridor, only registered vehicles displaying Clean Special Fuel license
plates issued before July 1, 2011, are exempt from HOV lane
requirements. Only dedicated AFVs are eligible; see the [Virginia
Department of Motor
Vehicles](http://www.dmv.state.va.us/webdoc/citizen/vehicles/cleanspecialfuel.asp)
website for a complete list of qualifying vehicles. The annual fee for
Clean Special Fuel license plates is \$25 in addition to the prescribed
fee for commonwealth license plates. This exemption expires September
30, 2025. For more information, see the Virginia Department of
Transportation [HOV
Lanes](http://www.virginiadot.org/travel/hov-default.asp) website.
(Reference [Virginia Code](http://lis.virginia.gov/000/src.htm) 33.2-501
and 46.2-749.3)
</t>
  </si>
  <si>
    <t>2012-04-18 00:00:00 UTC</t>
  </si>
  <si>
    <t>2015-09-10 19:28:49 UTC</t>
  </si>
  <si>
    <t>http://lis.virginia.gov/000/src.htm</t>
  </si>
  <si>
    <t>Alternative Fuel School Bus and Fueling Infrastructure Loans</t>
  </si>
  <si>
    <t xml:space="preserve">The Virginia Board of Education may use funding from the Literary Fund
to provide loans to school boards that convert school buses to operate
on alternative fuels or construct alternative fueling stations.
(Reference [Virginia Code](http://lis.virginia.gov/000/src.htm)
22.1-146)
</t>
  </si>
  <si>
    <t>Alternative Fuel Vehicle (AFV) Tax Reduction Authorization</t>
  </si>
  <si>
    <t>Local governments may reduce personal property taxes paid on AFVs and
low-speed vehicles. AFVs include vehicles that operate using natural
gas, liquefied petroleum gas or propane, hydrogen, or electricity.
(Reference [Virginia Code](http://lis.virginia.gov/000/src.htm)
58.1-3506)</t>
  </si>
  <si>
    <t>Alternative Fuel and Vehicle Tax</t>
  </si>
  <si>
    <t xml:space="preserve">Alternative fuels used to operate on-road vehicles are taxed at a rate
of \$0.212 per gasoline gallon equivalent (GGE). Alternative fuels are
taxed at the same rate as gasoline and gasohol (5.1% of the statewide
average wholesale price of a gallon of self-serve unleaded regular
gasoline). Refer to the Virginia Department of Motor Vehicles (DMV)
[Fuels Tax Rates and Alternative Fuels
Conversion](https://www.dmv.virginia.gov/commercial/#taxact/tax_rates.asp)
website for fuel-specific GGE calculations.
All-electric vehicles (EVs) registered in Virginia are subject to a
\$88.20 annual license tax at time of registration. For more
information, see the Virginia DMV [Electric
Vehicles](https://www.dmv.virginia.gov/vehicles/#alternative_vehicles.html)
website.
(Reference [Virginia Code](http://lis.virginia.gov/000/src.htm)
58.1-2217 and 58.1-2249)
</t>
  </si>
  <si>
    <t>2013-04-03 00:00:00 UTC</t>
  </si>
  <si>
    <t>2014-02-27 00:00:00 UTC</t>
  </si>
  <si>
    <t>http://virginiageneralassembly.gov/|http://lis.virginia.gov/000/src.htm|http://virginiageneralassembly.gov/</t>
  </si>
  <si>
    <t>Alternative Fuel Provider License</t>
  </si>
  <si>
    <t xml:space="preserve">Alternative fuel providers, bulk users, and retailers, or any person who
fuels an alternative fuel vehicle from a private source that does not
pay the alternative fuels tax must obtain an alternative fuel license
from the Virginia Department of Motor Vehicles (DMV). For more
information, see the DMV [Fuels Tax
Licensing](http://www.dmv.virginia.gov/commercial/#taxact/license.asp)
website. (Reference [Virginia Code](http://lis.virginia.gov/000/src.htm)
58.1-2244)
</t>
  </si>
  <si>
    <t>State Energy Plan</t>
  </si>
  <si>
    <t xml:space="preserve">The Department of Mines, Minerals and Energy (DMME) is responsible for
creating the Virginia Energy Plan (Plan) to assess the commonwealth\'s
primary energy sources and recommends actions to meet state energy
goals. The Plan must include policies to promote alternative fuel use,
transportation electrification, efficient driving techniques, and
reducing vehicle miles traveled. The Plan must assess statewide EV
charging infrastructure and consider the impact of statewide policies,
electric vehicle (EV) market projections, and statewide EV registration
data to support the state's 2045 net-zero carbon target in the
transportation sector. The DMME must submit the Plan to the governor,
the State Corporation Commission, and the General Assembly by October 1
of each year following the election of a new governor. For more
information, see the [Virginia Energy
Plan](https://dmme.virginia.gov/DE/VirginiaEnergyPlan.shtml) website.
(Reference [Senate Bill](http://lis.virginia.gov/000/src.htm) 1223,
2021, and [Virginia Code](http://lis.virginia.gov/000/src.htm) 67-101
and 67-102)
</t>
  </si>
  <si>
    <t>2021-03-24 00:00:00 UTC</t>
  </si>
  <si>
    <t>2021-05-11 18:37:39 UTC</t>
  </si>
  <si>
    <t>BIOD|ETH|ELEC|EFFEC|NG|PHEV</t>
  </si>
  <si>
    <t>http://lis.virginia.gov/000/src.htm|http://virginiageneralassembly.gov/|http://lis.virginia.gov/000/src.htm</t>
  </si>
  <si>
    <t xml:space="preserve">An entity that is not a public utility, public service corporation, or
public service company that provides retail plug-in electric vehicle
(PEV) charging services is not defined as a public utility and may sell
electricity if the electricity is used solely for transportation
purchases and the entity procured the electricity from an authorized
public utility. The Virginia State Corporation Commission may not set
the rates, charges, or fees for retail PEV charging services provided by
non-utilities. (Reference [Virginia
Code](http://lis.virginia.gov/000/src.htm) 56-1.2:1 and 56-232.2:1)
</t>
  </si>
  <si>
    <t>2018-03-09 00:00:00 UTC</t>
  </si>
  <si>
    <t>2018-04-09 19:14:53 UTC</t>
  </si>
  <si>
    <t>http://lis.virginia.gov/</t>
  </si>
  <si>
    <t>Alternative Fuel and Hybrid Electric Vehicle (HEV) Emissions Testing Exemption</t>
  </si>
  <si>
    <t xml:space="preserve">Vehicles powered exclusively by natural gas, propane, hydrogen, a
combination of compressed natural gas and hydrogen, or electricity are
exempt from the Virginia emissions inspection program. Qualified HEVs
with U.S. Environmental Protection Agency fuel economy ratings of at
least 50 miles per gallon (city) are also exempt from the emissions
inspection program unless remote sensing devices indicate the HEV may
not meet current emissions standards. For more information, including a
list of HEVs that qualify, see the Virginia Department of Motor Vehicles
[Emissions
Inspections](http://www.dmv.state.va.us/vehicles/#emissions.asp)
website. (Reference [Virginia Code](http://lis.virginia.gov/000/src.htm)
46.2-1177 through 46.2-1178 and 46.2-749.3)
</t>
  </si>
  <si>
    <t>2005-09-01 00:00:00 UTC</t>
  </si>
  <si>
    <t>Aftermarket Electric Vehicle (EV) Conversion Regulations</t>
  </si>
  <si>
    <t xml:space="preserve">Any motor vehicle, other than a motorcycle, that has been modified to
replace the internal combustion engine with an electric propulsion
system must be titled by and registered with the Virginia Department of
Motor Vehicles (DMV) as a converted EV. DMV converted EV registration
requires certification by a Virginia safety inspector that the
conversion to electric propulsion is complete and proof that the vehicle
has passed a Virginia safety inspection. The inspector may charge a fee,
not to exceed \$40, in addition to any fee imposed for Virginia safety
inspection. Converted EVs must be equipped with special equipment,
including high voltage cables, a temperature monitoring system for
traction batteries other than lead acid batteries, and labeling on three
sides of the vehicle identifying it as \"Converted Electric.\" For more
information, see the DMV [Titling a Converted
EV](http://www.dmvnow.com/vehicles/#electric.asp) website. (Reference
[Virginia Code](http://lis.virginia.gov/000/src.htm) 46.2-602.3,
46.2-625, and 46.2-1001.1)
</t>
  </si>
  <si>
    <t>2012-03-08 00:00:00 UTC</t>
  </si>
  <si>
    <t>2013-03-12 00:00:00 UTC</t>
  </si>
  <si>
    <t>AIRQEMISSIONS|REGIS</t>
  </si>
  <si>
    <t xml:space="preserve">The Virginia Department of Mines, Minerals and Energy, in collaboration
with the Virginia Department of Transportation, offers up to \$10,000 to
state agencies and local governments for the incremental cost of new or
converted AFVs. To be eligible, vehicles must comply with Buy America
provisions or qualify for a waiver from the U.S. Department of
Transportation Federal Highway Administration, and must be garaged in
areas of air quality nonattainment, as recognized by the federal
[Congestion Mitigation and Air Quality Improvement
(CMAQ)](https://www.fhwa.dot.gov/environment/air_quality/cmaq/) program.
For more information, see the Virginia [CMAQ Incentive
Program](http://www.vacleancities.org/reports-2/cmaq-incentive-program/)
website.
</t>
  </si>
  <si>
    <t>2015-07-09 14:19:18 UTC</t>
  </si>
  <si>
    <t>Public Entity Retail Plug-In Electric Vehicle (PEV) Infrastructure Authorization</t>
  </si>
  <si>
    <t xml:space="preserve">Any state government entity, as well as any locality, public institution
of higher education, or school boards, may operate retail fee-based PEV
charging infrastructure on its property. A locality may restrict use to
employees of the locality and authorized visitors and may install
signage that details these restrictions. Retail fee-based PEV charging
provided by state agencies must be offered at rates similar to those in
competitive areas. PEV charging infrastructure access must be restricted
to employees, students, and authorized visitors only during school
hours, and must be accompanied by appropriate signage. (Reference
[Virginia Code](http://lis.virginia.gov/000/src.htm) 22.1-131, 56-1.2,
56-1.2:1, 56-232.2:1, and 2.2-614.5)
</t>
  </si>
  <si>
    <t>2017-02-23 00:00:00 UTC</t>
  </si>
  <si>
    <t>2019-03-08 00:00:00 UTC</t>
  </si>
  <si>
    <t>2019-03-11 20:54:14 UTC</t>
  </si>
  <si>
    <t>Transit Emissions Reduction Grants</t>
  </si>
  <si>
    <t xml:space="preserve">The Virginia Department of Rail and Public Transportation's (DRPT)
Making Efficient + Responsible Investments in Transit (MERIT) program
provides funding for capital improvement projects, including the
purchase or lease of new plug-in electric or hybrid electric vehicles.
Funding amounts vary based on the project type.
In addition, as part of the MERIT program, the Clean Transportation
Voucher Program (Program) offers grants of up to 100% of the incremental
cost for transit agencies to replace model year 2009 or older Class 7
and Class 8 diesel transit buses with all-electric buses and up to 100%
of the purchase cost of associated charging infrastructure. Awards are
capped at \$500,000 per electric bus, including charging infrastructure.
The Program is funded by Virginia\'s portion of the [Volkswagen
Environmental Mitigation
Trust](https://www.epa.gov/enforcement/volkswagen-clean-air-act-civil-settlement).
For more information, including program guidance and the application,
see the [DRPT MERIT](http://www.drpt.virginia.gov/) website and the
Virginia Department of Environmental Quality [Volkswagen Settlement
Agreements](https://www.deq.virginia.gov/Programs/Air/VWMitigation.aspx)
website.
</t>
  </si>
  <si>
    <t>2019-12-01 00:00:00 UTC</t>
  </si>
  <si>
    <t>2020-02-28 17:43:16 UTC</t>
  </si>
  <si>
    <t>Plug-In Electric Vehicle (PEV) Time-of-Use (TOU) Rate â€“ Appalachian Power Company</t>
  </si>
  <si>
    <t xml:space="preserve">Appalachian Power Company offers a TOU rate to residential customers
that own a PEV. Eligible customers must have a meter that is capable of
separately identifying PEV usage. For more information, including
billing rates and additional service conditions, see the Appalachian
Power Company [Virginia Rates &amp;
Tariffs](https://www.appalachianpower.com/account/bills/rates/apcoratestariffsva.aspx)
website. This service is experimental and only available until September
12, 2023.
</t>
  </si>
  <si>
    <t>2020-04-08 17:13:15 UTC</t>
  </si>
  <si>
    <t>2023-09-12 00:00:00 UTC</t>
  </si>
  <si>
    <t>Electric Vehicle (EV) Rebate Program Working Group</t>
  </si>
  <si>
    <t xml:space="preserve">The Virginia Department of Mines, Minerals, and Energy in collaboration
with the Department of Environmental Quality, Department of Taxation,
and the Department of Motor Vehicles will convene a working group to
evaluate the feasibility of an EV rebate program. The working group
will:
-   Review methods for structuring and administering an EV rebate
    program;
-   Review funding options;
-   Evaluate vehicle sales data in states that offer EV rebates,
-   Identify metrics for evaluating an EV rebate program for incentives
    under \$4,500, and;
-   Recommend incentives for low-income individuals.
The working group published a
[report](https://www.virginiaev.org/wp-content/uploads/2020/11/FINAL-EV-Rebate-Report-11.18.pdf)
with program recommendations to the Virginia General Assembly on
November 1, 2020. The EV rebate program must be operational by December
30, 2021.
(Reference [House Bill](https://lis.virginia.gov/000/sab.htm) 717, 2020)
</t>
  </si>
  <si>
    <t>2020-04-09 00:00:00 UTC</t>
  </si>
  <si>
    <t>2020-05-11 18:42:40 UTC</t>
  </si>
  <si>
    <t>2021-12-30 00:00:00 UTC</t>
  </si>
  <si>
    <t>https://lis.virginia.gov/000/sab.htm</t>
  </si>
  <si>
    <t xml:space="preserve">Homeowners associations (HOAs) or condominium associations may not
prohibit the installation of an EVSE for personal use within the EVSE
owner's designated parking space. HOAs may establish restrictions on the
number, size, placement, manner of installation, and insurance
requirements for the EVSE if it is installed on the exterior of the
property or in a common area. HOAs are not liable for the EVSE.
A condominium association may prohibit the installation of an EVSE if it
is not technically feasible or practical due to safety risks, structural
issues, or engineering conditions. Condominiums may establish
requirements on the manner of installation, architectural design,
insurance requirements, and community-related expenses for the EVSE.
(Reference [Virginia Code](https://law.lis.virginia.gov/vacode/)
55.1-1823.1, 55.1-1962.1, and 55.1-2139.1)
</t>
  </si>
  <si>
    <t>2020-05-11 18:46:15 UTC</t>
  </si>
  <si>
    <t>Utility Company Electric Vehicle Supply Equipment (EVSE) Requirement</t>
  </si>
  <si>
    <t xml:space="preserve">Utilities must establish electric distribution grid transformation
projects that facilitate the integration of electrical facilities and
infrastructure necessary to support EVSE. Utilities will petition the
State Corporation Commission for program approval and will receive a
final order within six months of the petition filing.
(Reference [Virginia Code](https://law.lis.virginia.gov/vacode/) 56-576
and 56-585.1)
</t>
  </si>
  <si>
    <t>2020-05-11 18:50:59 UTC</t>
  </si>
  <si>
    <t>Electric Vehicle Supply Equipment (EVSE) Rebates - Dominion Energy</t>
  </si>
  <si>
    <t xml:space="preserve">Dominion Energy offers rebates to multi-family, workplace, and transit
customers for the purchase and make-ready costs of Level 2 and direct
current (DC) fast EVSE. The total number of rebates and funding
available are as follows:
::: {align="center"}
  Customer                   EVSE Technology   Number of Rebates Available   Total Funding Available
  -------------------------- ----------------- ----------------------------- -------------------------------------------------------------------
  Multi-Family               Level 2           25                            \$4,000 for dual-port charging stations; \$11,000 for make-ready
  Workplace                  Level 2           400                           \$2,700 for dual-port charging stations; \$11,000 for make-ready
  Transit                    DC fast           30                            \$53,000 for dual-port charging stations; \$73,000 for make-ready
  All Commercial Customers   DC fast           60                            \$35,000 for dual-port charging stations; \$73,000 for make-ready
:::
Rebates are awarded on a first-come, first served basis. For more
information, see the Dominion Energy [Electric
Vehicles](https://www.dominionenergy.com/virginia/save-energy/electric-vehicles)
website.
</t>
  </si>
  <si>
    <t>2020-07-11 04:37:30 UTC</t>
  </si>
  <si>
    <t>Zero Emission Vehicle (ZEV) Sales Requirement and Low-Emission Vehicle (LEV) Standards</t>
  </si>
  <si>
    <t xml:space="preserve">The Virginia Air Pollution Control Board (Board) may adopt the
California motor vehicle emissions and compliance requirements specified
in Title 13 of the [California Code of Regulations](https://oal.ca.gov/)
and create an Advanced Clean Cars Program. These regulations may apply
to new vehicles with a gross vehicle weight rating of up to 14,000
pounds and may require manufacturers to meet the [greenhouse gas
emissions standard](https://www.afdc.energy.gov/laws/6493) and the [ZEV
production and sales
requirements](https://www.afdc.energy.gov/laws/4249). This program must
be applicable to vehicles by model year 2025.
(Reference [House Bill](https://lis.virginia.gov/000/sab.htm) 1965,
2021, and [Virginia Code](http://law.lis.virginia.gov/vacode/title10.1/)
10.1-1307.04)
</t>
  </si>
  <si>
    <t>2021-03-18 00:00:00 UTC</t>
  </si>
  <si>
    <t>2021-04-13 12:50:37 UTC</t>
  </si>
  <si>
    <t>http://law.lis.virginia.gov/</t>
  </si>
  <si>
    <t>Alternative Fuel Vehicle Grant Authorization</t>
  </si>
  <si>
    <t xml:space="preserve">Local governments are authorized to establish a green bank to promote
investment in clean energy technologies, including alternative fuel
vehicles and related infrastructure. (Reference [House
Bill](https://lis.virginia.gov/) 1919, 2021)
</t>
  </si>
  <si>
    <t>2021-05-11 19:01:44 UTC</t>
  </si>
  <si>
    <t>https://lis.virginia.gov/</t>
  </si>
  <si>
    <t>Transportation Electrification Study</t>
  </si>
  <si>
    <t xml:space="preserve">The State Corporation Commission (Commission) must propose policies to
govern public, investor-owned electric utility programs and accelerate
widespread transportation electrification in Virginia. The Commission
must evaluate:
-   Utility and public investments that complement private efforts to
    deploy electric vehicle supply equipment (EVSE), focusing on
    low-income, minority, and rural communities;
-   Smart growth policies that can advance transportation
    electrification; and,
-   Utility actions that can facilitate EVSE deployment and
    transportation electrification.
The report must address how transportation electrification will impact
ratepayers, grid management, renewable energy development, and vehicle
charging costs. The Commission must publish the report by May 1, 2022.
(Reference [House Bill](https://lis.virginia.gov/) 2282, 2021)
</t>
  </si>
  <si>
    <t>2021-05-11 19:08:18 UTC</t>
  </si>
  <si>
    <t>AFP|GOV</t>
  </si>
  <si>
    <t>Utility Electrification Investment Recovery Requirement</t>
  </si>
  <si>
    <t xml:space="preserve">Beginning July 1, 2021, costs incurred by investor-owned electric
utilities associated with investments in transportation electrification
may only be recovered through the utility's rates for electricity
generation and distribution. (Reference [House
Bill](https://lis.virginia.gov/) 2282, 2021)
</t>
  </si>
  <si>
    <t>2021-05-11 19:11:50 UTC</t>
  </si>
  <si>
    <t>Electric Vehicle Supply Equipment (EVSE) Residential Rebate â€“ Dominion Energy</t>
  </si>
  <si>
    <t xml:space="preserve">Dominion Energy offers residential customers a rebate of \$125 for the
purchase of a new Level 2 EVSE. To be eligible, customers must enroll in
Dominion Energy's demand response program and register their EVSE on or
after March 1, 2021. Customers will also receive an annual payment of
\$40 on the anniversary of their enrollment in the demand response
program. For more information, including additional eligibility
requirements, see the Dominion Energy [EV Charger
Rewards](https://www.dominionenergy.com/virginia/save-energy/ev-charger-rewards)
website.
</t>
  </si>
  <si>
    <t>2021-06-21 20:53:28 UTC</t>
  </si>
  <si>
    <t>Electric Vehicle Supply Equipment (EVSE) New Construction and Building Renovation Requirement</t>
  </si>
  <si>
    <t xml:space="preserve">Any executive branch agency or institution designing new building
construction of more than 5,000 square feet, or a renovation that costs
more than 50% of the value of the building, must include EVSE
infrastructure. EVSE infrastructure must be sufficient to support
charging for every centralized fleet vehicle based at that building.
(Reference [Virginia Code](https://law.lis.virginia.gov/vacode/)
2.2-1183 and 2.2-1183)
</t>
  </si>
  <si>
    <t>2021-03-31 00:00:00 UTC</t>
  </si>
  <si>
    <t>2021-07-23 11:44:05 UTC</t>
  </si>
  <si>
    <t>https://law.lis.virginia.gov/vacode/</t>
  </si>
  <si>
    <t>Zero Emission Vehicle (ZEV) Infrastructure New Building Requirement for Localities</t>
  </si>
  <si>
    <t xml:space="preserve">Any locality designing new building construction of more than 5,000
square feet, or a renovation that costs more than 50% of the value of
the building, must include sufficient ZEV charging and fueling
infrastructure. The building must be capable of supporting projected ZEV
charging and fueling demand over the first 10 years following building
occupancy. Alternatively, the building must earn a ZEV or electric
vehicle charging credit from the Virginia Energy Conservation and
Environmental Standards (VEES), the U.S. Green Building Council's
Leadership in Energy and Environmental Design (LEED) green building
rating standard, or the Green Building Initiative\'s Green Globes
building standard. (Reference [Virginia
Code](https://law.lis.virginia.gov/vacode/) 15.2-1804.1)
</t>
  </si>
  <si>
    <t>2021-07-23 11:45:24 UTC</t>
  </si>
  <si>
    <t xml:space="preserve">PEV owners must pay an annual fee of \$109 in addition to standard
vehicle registration fees. (Reference [Virginia
Code](http://lis.virginia.gov/000/src.htm) 46.2-770 through 46.2-772)
</t>
  </si>
  <si>
    <t>2021-11-02 12:55:17 UTC</t>
  </si>
  <si>
    <t>Hybrid Electric Vehicle (HEV) and Plug-In Electric Vehicle (PEV) Acquisition Requirements</t>
  </si>
  <si>
    <t xml:space="preserve">The Vermont Department of Buildings and General Services (Department)
must, to the extent possible, purchase or lease HEVs or PEVs for state
use. At least 50% of the vehicles purchased or leased annually must be
HEVs or PEVs. Beginning July 1, 2021, at least 75% of the vehicles
purchased or leased annually must be HEVs or PEVs. The Department must
acquire the lowest-cost make and model that meets the State's needs.
(Reference [Vermont Statutes](http://legislature.vermont.gov/statutes/)
Title 29, Chapter 49, Section 903)
</t>
  </si>
  <si>
    <t>2019-06-19 18:15:19 UTC</t>
  </si>
  <si>
    <t>http://www.leg.state.vt.us/statutesMain.cfm|https://legislature.vermont.gov/|https://governor.vermont.gov/document-types/executive-orders</t>
  </si>
  <si>
    <t xml:space="preserve">Vermont joined California, Connecticut, Maine, Maryland, Massachusetts,
New Jersey, New York, Oregon, and Rhode Island in signing a [memorandum
of
understanding](https://www.nescaum.org/documents/zev-mou-10-governors-signed-20191120.pdf/)
(MOU) to support the deployment of ZEVs through involvement in a ZEV
Program Implementation Task Force (Task Force). In May 2014, the Task
Force published a [ZEV Action
Plan](https://www.nescaum.org/documents/multi-state-zev-action-plan.pdf)
(Plan) identifying 11 priority actions to accomplish the goals of the
MOU, including deploying at least 3.3 million ZEVs and adequate fueling
infrastructure within the signatory states by 2025. The Plan also
includes a research agenda to inform future actions. On an annual basis,
each state must report on the number of registered ZEVs, the number of
public electric vehicle supply equipment (EVSE) and hydrogen fueling
stations, and available information regarding workplace fueling for
ZEVs.
In June 2018, the Task Force published a new [ZEV Action
Plan](https://www.nescaum.org/documents/2018-zev-action-plan.pdf) for
2018-2021. Building on the 2014 Action Plan, the 2018 Action Plan makes
recommendations for states and other key partners in five priority
areas:
-   Raising consumer awareness and interest in electric vehicle
    technology;
-   Building out a reliable and convenient residential, workplace and
    public charging/fueling infrastructure network;
-   Continuing and improving access to consumer purchase and
    non-financial incentives;
-   Expanding public and private sector fleet adoption; and
-   Supporting dealership efforts to increase ZEV sales.
For more information, see the
[ZEVs](https://www.nescaum.org/topics/zero-emission-vehicles) website.
</t>
  </si>
  <si>
    <t>2018-06-25 19:42:21 UTC</t>
  </si>
  <si>
    <t>VEC offers a \$250 bill credit to members who purchase a new or used
plug-in hybrid electric vehicle (PHEV) and a \$500 bill credit to
members who purchase a new or used all-electric vehicle (EV). Members
who lease a PHEV are eligible for an annual bill credit of \$50 for each
year of the lease, and members who lease an EV are eligible for an
annual bill credit of \$100 for each year of the lease. For more
information, including how to apply, see the VEC [Energy Transformation
Program](https://vermontelectric.coop/energy-transformation-programs)
website.</t>
  </si>
  <si>
    <t>2019-12-20 16:25:59 UTC</t>
  </si>
  <si>
    <t>Plug-In Electric Vehicle (PEV) Rebates - Green Mountain Power (GMP)</t>
  </si>
  <si>
    <t xml:space="preserve">GMP provides residential and business customers rebates of \$1,500 for
the purchase of a new all-electric vehicle, \$1,000 for the purchase of
a new plug-in hybrid electric vehicle, \$750 for the purchase of used
PEVs, and \$500 for the purchase of an electric motorcycle. Customers
with qualifying low and moderate household incomes are eligible for an
additional \$1,000 rebate. PEVs must have a manufacturer\'s suggested
retail price that is less than or equal to \$60,000. For more
information, see the GMP [Electric
Vehicles](https://greenmountainpower.com/rebates-programs/electric-vehicles/)
website.
</t>
  </si>
  <si>
    <t>2019-07-09 16:52:13 UTC</t>
  </si>
  <si>
    <t>Through the Vermont Diesel Emissions Reduction Grants Program, the
Vermont Department of Environmental Conservation (DEC) provides funding
to local, state and regional agencies or departments, businesses,
institutions, and nonprofit organizations for projects focused on
reducing emissions from diesel engines and vehicles. Qualifying
heavy-duty vehicles include buses and Class 5-8 trucks. Projects
eligible for funding are as follows:
-   Verified emission control technologies;
-   Verified idle reduction technologies;
-   Verified aerodynamic technologies and low rolling resistance tires;
-   Certified engine replacements;
-   Alternative fuel conversions; and
-   Certified vehicle or equipment replacements.
All technologies and engines must be certified by the U.S. Environmental
Protection Agency. Alternative fuels include, but are not limited to,
natural gas, propane, and electricity. Cost share requirements vary by
project. For more information, including application details, see the
DEC [Vermont Diesel Emissions Reduction
Grants](http://dec.vermont.gov/air-quality/mobile-sources/diesel-emissions/vt-diesel-grant)
website.</t>
  </si>
  <si>
    <t>2018-07-09 19:34:22 UTC</t>
  </si>
  <si>
    <t>AFTMKTCONV|BIOD|ELEC|HY|IR|NG|PHEV|LPG</t>
  </si>
  <si>
    <t xml:space="preserve">VEC offers a bill credit of \$500 per connector, up to \$2,000, to VEC
member businesses and public entities that install Level 2 or direct
current (DC) fast EVSE after July 2, 2017. To qualify, the EVSE must be
available for public use.
VEC also offers residential customers a \$250 bill credit for the
purchase of a Level 2 EVSE. Members with eligible chargers may receive
an additional \$50 incentive for participating. For more information,
including additional restrictions and how to apply, see the VEC [Energy
Transformation
Program](https://vermontelectric.coop/energy-transformation-programs)
website.
</t>
  </si>
  <si>
    <t>2020-07-11 12:19:14 UTC</t>
  </si>
  <si>
    <t xml:space="preserve">The Vermont State Infrastructure Bank (SIB) offers loan assistance to
municipalities, regional development corporations, political
subdivisions of the state, and private companies working for the state
to finance public electric vehicle charging and natural gas fueling
stations. 1% fixed loans up to \$100,000 are available to
municipalities, non-profits, and private sector borrowers. Other terms
and conditions may apply. See the Vermont Economic Development
Authority\'s
[SIB](https://www.veda.org/financing-options/vermont-commercial-financing/electric-vehicle-charging-station-loan-program/)
website for more information, including how to apply.
</t>
  </si>
  <si>
    <t>2018-08-29 16:07:12 UTC</t>
  </si>
  <si>
    <t>Plug-In Electric Vehicle (PEV) Analysis</t>
  </si>
  <si>
    <t xml:space="preserve">The Vermont Public Utility Commission (Commission) completed a report
that evaluated PEVs and PEV charging in the state. The Commission was to
provide public notice, opportunity for submission of written comments,
and one or more workshops on PEVs before the evaluation is conducted. In
its report, the Commission was required to include analysis and
recommendations on the following topics regarding electric vehicle
supply equipment (EVSE) owned by electric utilities:
-   Removal of barriers to EVSE installation, including strategies to
    reduce operating costs for EVSE users;
-   Strategies to manage the impact of PEV charging on the electric
    transmission and distribution system;
-   Strategies to facilitate the services provided by PEVs to the
    electric transmission and distribution system;
-   Benefits and costs to the electric system of PEV charging, electric
    utility planning for PEV charging, and rate design for PEV charging;
    and
-   The role of electric utilities with respect to the deployment and
    operation of EVSE.
For EVSE owned or operated by non-utility entities, the Commission was
also to report on its analysis and recommendations for:
-   How and when these EVSE stations will obtain electricity;
-   Safety standards for EVSE;
-   The role of the Commission and other relevant state agencies in
    managing these EVSE;
-   Regulations, if any, on pricing structures for EVSE, including
    transparency to the consumer of any rates or prices; and
-   Billing and complaint procedures for EVSE.
The Commission also was to consider:
-   Options for PEV drivers to contribute toward the cost of maintaining
    the State\'s transportation infrastructure;
-   The accuracy of electric metering and submetering technology for PEV
    charging;
-   Strategies to encourage PEV adoption and achieve the State\'s
    Comprehensive Energy Plan and greenhouse gas reduction goals; and
-   Any other topics that the Commission believes are relevant to fair,
    cost-effective, and accessible PEV charging.
The Commission published a
[report](https://puc.vermont.gov/sites/psbnew/files/doc_library/Electric%20vehicles%20report.pdf)
with its findings on June 27, 2019 and a
[report](https://puc.vermont.gov/sites/psbnew/files/doc_library/EV-Supplemental-Report.pdf)
with supplemental findings on December 13, 2019.
</t>
  </si>
  <si>
    <t>2018-05-21 00:00:00 UTC</t>
  </si>
  <si>
    <t>2019-07-09 17:08:18 UTC</t>
  </si>
  <si>
    <t>https://legislature.vermont.gov/</t>
  </si>
  <si>
    <t>Plug-In Electric Vehicle (PEV) Incentives - Burlington Electric Department (BED)</t>
  </si>
  <si>
    <t xml:space="preserve">BED provides low- or no-interest loans for the purchase of a new PEV.
Eligible customers can also apply for a rebate of \$1,800 towards the
purchase of a new all-electric vehicle (EV) or \$1,500 towards the
purchase of a plug-in hybrid electric vehicle (PHEV). An additional
\$600 is available for moderate income customers buying an EV or \$300
for a PHEV. Vehicles must have a manufacturer\'s suggested retail price
that is less than or equal to \$50,000. Additional terms and conditions
apply. For more information, including income eligibility, see the BED
[Electric Vehicles](https://www.burlingtonelectric.com/ev#financing)
website.
</t>
  </si>
  <si>
    <t>2019-02-08 21:00:47 UTC</t>
  </si>
  <si>
    <t>Plug-In Electric Vehicle (PEV) Time-Of-Use (TOU) Rate and EVSE Rebate - BED</t>
  </si>
  <si>
    <t xml:space="preserve">Burlington Electric Department (BED) offers a TOU rate to residential
customers who own a PEV. To qualify, customers must install a WiFi
enabled electric vehicle supply equipment (EVSE).
BED also offers a rebate of \$400 for the purchase and installation of a
qualifying Wifi enabled EVSE for customers that have enrolled in BED's
Residential EV Rate. Eligible applicants must have purchased EVSE within
60 days of the acquisition of the EV.
For more information, see the BED [EV
Rate](https://www.burlingtonelectric.com/evrate) website.
</t>
  </si>
  <si>
    <t>2019-02-08 21:02:41 UTC</t>
  </si>
  <si>
    <t>Residential Electric Vehicle Supply Equipment (EVSE) Incentive - Green Mountain Power (GMP)</t>
  </si>
  <si>
    <t xml:space="preserve">GMP residential customers are eligible for a free Level 2 EVSE when they
purchase a new or used plug-in electric vehicle. For more information
about these incentives, see the GMP [In-Home Level 2 EV
Charger](https://greenmountainpower.com/rebates-programs/electric-vehicles/in-home-ev-charger/)
website.
</t>
  </si>
  <si>
    <t>2019-02-08 21:04:23 UTC</t>
  </si>
  <si>
    <t>Plug-In Electric Vehicle (PEV) Incentive</t>
  </si>
  <si>
    <t xml:space="preserve">The Vermont Agency of Transportation provides financial incentives to
low- and moderate-income residents for the purchase or lease of a new
PEV with a base manufacturer's suggested retail price of \$40,000 or
less, on a first-come, first-served basis. Incentives are offered in the
following amounts:
**Tax Filing Status**
**Adjusted Gross Income (AGI) Limits for Enhanced and Standard
Incentives**
**State Incentive Amount**
**Plug-in Hybrid Electric Vehicle**
**All-Electric Vehicle**
Individual filing as single or head of household; or Married filing
separately
\$50,000 or less
\$3,000
\$4,000
\$50,001 up to \$100,000
\$1,500
\$2,500
Married filing jointly; or Individual filing as qualifying widower
\$75,000 or less
\$3,000
\$4,000
\$75,001 up to \$125,000
\$1,500
\$2,500
Incentives are limited to one per individual or married couple.
Additional terms and conditions apply. For more information, including
application and eligibility requirements, visit the [Drive Electric
Vermont](https://www.driveelectricvt.com/) website.
(Reference [House Bill](https://legislature.vermont.gov/) 529, 2019,
[House Bill](https://legislature.vermont.gov/) 969, 2020, and [House
Bill](https://legislature.vermont.gov/) 433, 2021)
</t>
  </si>
  <si>
    <t>2021-06-03 00:00:00 UTC</t>
  </si>
  <si>
    <t>2021-08-11 01:31:48 UTC</t>
  </si>
  <si>
    <t>https://legislature.vermont.gov/|https://legislature.vermont.gov/|https://legislature.vermont.gov/</t>
  </si>
  <si>
    <t>Fuel-Efficient Vehicle and Emission Reduction Incentives</t>
  </si>
  <si>
    <t xml:space="preserve">The Vermont Agency of Transportation (VTrans) administers the High Fuel
Efficiency Used-Vehicle
Program,[MileageSmart](https://www.mileagesmartvt.org/), which provides
incentives of up to \$5,000 to replace eligible vehicles with a used
vehicle that has a U.S. Environmental Protection Agency (EPA) combined
city/highway fuel economy of at least 40 miles per gallon (mpg).
VTrans also offers vouchers of up to \$2,500 for the repair of vehicles
that failed the on-board diagnostic (OBD) systems inspection. Eligible
vehicles for replacement include those that have failed the OBD systems
inspection or those that are more than 15 years old and have an EPA
combined city/highway fuel economy of less than 25 mpg. Eligible
vehicles for a repair voucher are those that have failed the OBD systems
inspection, require repairs that are not under warranty, and will be
able to pass the inspection once the repairs are made. For more
information on the emissions repair program, visit the VTrans [Statewide
Vehicle Incentives
Programs](https://vtrans.vermont.gov/planning/projects-programs/vehicle-incentives)
website. The emissions repair program must be operational by January 1,
2023.
(Reference [House Bill](https://legislature.vermont.gov/) 529, 2019 and
[House Bill](https://legislature.vermont.gov/) 433, 2021)
</t>
  </si>
  <si>
    <t>2019-06-19 18:02:02 UTC</t>
  </si>
  <si>
    <t>https://legislature.vermont.gov/|https://legislature.vermont.gov/</t>
  </si>
  <si>
    <t xml:space="preserve">An entity that supplies electricity to the public exclusively to charge
plug-in electric vehicles is not defined as a public utility and may
charge for this electricity by the kilowatt-hour. (Reference [Vermont
Statutes](https://legislature.vermont.gov/statutes/) Title 30, Chapter
5, Section 203)
</t>
  </si>
  <si>
    <t>2019-06-19 18:19:16 UTC</t>
  </si>
  <si>
    <t>https://legislature.vermont.gov/|https://legislature.vermont.gov/statutes/</t>
  </si>
  <si>
    <t>Electric Vehicle Supply Equipment (EVSE) Fee Authorization</t>
  </si>
  <si>
    <t xml:space="preserve">Any Vermont agency or department that owns or controls EVSE may
establish and set user fees. The agency or department may establish fees
that are less than or equal to the cost of charging or the retail rate
charged for the use of EVSE available to the public. Fees collected must
be deposited into the same fund or account from which the EVSE expenses
originated. This authorization expires on July 1, 2022. (Reference
[Vermont Statutes](https://legislature.vermont.gov/statutes/) Title 32,
Chapter 7, Section 604)
</t>
  </si>
  <si>
    <t>2019-06-19 18:25:32 UTC</t>
  </si>
  <si>
    <t>2022-07-01 00:00:00 UTC</t>
  </si>
  <si>
    <t>Fuel-Efficient Vehicle Incentive Analysis</t>
  </si>
  <si>
    <t xml:space="preserve">The Vermont Agency of Transportation (VTrans) must complete a study and
submit a to the legislature determining whether to implement a rebate
program for individuals to purchase or lease fuel-efficient vehicles
that is funded by fees collected from individuals that purchase or lease
inefficient vehicles. The report must also assess how this incentive
program could function with other Vermont incentive programs to reach
the plug-in electric vehicle goal in the [Vermont Comprehensive Energy
Plan](https://publicservice.vermont.gov/publications-resources/publications/energy_plan).
VTrans published a
[report](https://legislature.vermont.gov/assets/Legislative-Reports/Feebate-Study-Report-10-15-2019-Final.pdf)
on October 15, 2019. (Reference [House
Bill](https://legislature.vermont.gov/) 529, 2019)
</t>
  </si>
  <si>
    <t>2019-06-19 18:28:48 UTC</t>
  </si>
  <si>
    <t>Plug-in Electric Vehicle and Off-Road Equipment Rebates - VPPSA</t>
  </si>
  <si>
    <t xml:space="preserve">Vermont Public Power Supply Authority (VPPSA) member customers are
eligible for rebates of up to \$1,000 on the purchase of a new
all-electric vehicle (EV), and up to \$500 on the purchase of a new
plug-in hybrid electric vehicle (PHEV). VPPSA also offers rebates of
\$500 for the purchase of a pre-owned EV and \$250 for the purchase of a
pre-owned PHEV. Low-income customers may receive an additional \$400
rebate for a new EV or PHEV.
Additional rebates are available for the purchase of an electric
forklift, residential or commercial lawnmower, and other yard care
equipment.
For more information visit the VPPSA [Electric Vehicle
Rebate](https://vppsa.com/resources/rebate-forms/) website.
</t>
  </si>
  <si>
    <t>2020-07-11 12:27:59 UTC</t>
  </si>
  <si>
    <t>Plug-in Electric Vehicle (PEV) Rebate - Stowe Electric</t>
  </si>
  <si>
    <t xml:space="preserve">Stowe Electric offers customers rebates for the purchase or lease of
PEVs. New plug-in hybrid electric vehicles (PHEVs) are eligible for a
\$750 rebate, new all-electric vehicles (EVs) are eligible for a \$1,000
rebate, and income-qualifying customers are eligible for an additional
\$250 rebate for either vehicle. Stowe Electric also offers a \$400
rebate for the purchase of used EVs and a \$300 rebate for the purchase
of used PHEVs. For more information, including how to apply, see the
Stowe Electric [Rebate
Programs](https://www.stoweelectric.com/programs/rebate-programs)
website.
</t>
  </si>
  <si>
    <t>2019-12-20 16:37:47 UTC</t>
  </si>
  <si>
    <t>2020-08-03 15:39:09 UTC</t>
  </si>
  <si>
    <t xml:space="preserve">GMP offers business customers a \$750 incentive for the purchase of a
Level 2 EVSE. For more information about these incentives, see the GMP
[Electric
Vehicles](https://greenmountainpower.com/rebates-programs/business-innovation/electric-vehicles/)
website.
</t>
  </si>
  <si>
    <t>2021-08-11 12:09:54 UTC</t>
  </si>
  <si>
    <t xml:space="preserve">VPPSA offers member customers a \$500 rebate for the purchase of a Level
2 EVSE. To qualify, the EVSE must be installed for workplace or public
use. For more information about these incentives, see the VPPSA
[Electric Vehicle Charging
Station](https://vppsa.com/2021-electric-vehicle-charging-station-rebate//)
website.
</t>
  </si>
  <si>
    <t>2021-08-11 12:11:21 UTC</t>
  </si>
  <si>
    <t>Electric Vehicle Supply Equipment (EVSE) Multi-Unit Dwelling (MUD) Pilot Program</t>
  </si>
  <si>
    <t xml:space="preserve">The Vermont Agency of Transportation must establish and administer,
through a memorandum of understanding with the Department of Housing and
Community Development (DHCD), a pilot program to support the
installation of EVSE at MUDs and affordable housing units. The DHCD must
consult with other state agencies regarding the design, award of
funding, and administration of this pilot program. The DHCD must submit
a written report on the outcomes of the pilot program to the legislature
by January 15, 2022. Additional terms and conditions apply. (Reference
[House Bill](https://legislature.vermont.gov/) 433, 2021)
</t>
  </si>
  <si>
    <t>2021-08-11 12:22:40 UTC</t>
  </si>
  <si>
    <t>CCEINIT|OTHER</t>
  </si>
  <si>
    <t>STATION|MUD</t>
  </si>
  <si>
    <t>Electric Vehicle Supply Equipment (EVSE) Deployment Goal</t>
  </si>
  <si>
    <t xml:space="preserve">To the extent possible, Vermont must adopt the goal to have at least one
direct current (DC) fast EVSE charging port available to the public
within five miles of every interstate exit within the state; and 50
miles of another DC fast EVSE charging port available to the public
along a state highway. The Vermont Agency of Transportation must submit
an updated Vermont map showing the locations of all public DC fast EVSE
to the legislature by January 15 each year until this goal is met.
Additional terms and conditions apply. (Reference [House
Bill](https://legislature.vermont.gov/) 433, 2021)
</t>
  </si>
  <si>
    <t>2021-08-11 12:25:11 UTC</t>
  </si>
  <si>
    <t xml:space="preserve">Utility companies must offer PEV rates for public and private electric
vehicle supply equipment by June 30, 2024. The PEV rates must be
approved by the Public Utility Commission (PUC). The PUC must submit a
written report to the legislature on the progress towards this goal by
January 15 of each year through 2025. (Reference [House
Bill](https://legislature.vermont.gov/) 433, 2021)
</t>
  </si>
  <si>
    <t>2021-08-11 12:26:49 UTC</t>
  </si>
  <si>
    <t xml:space="preserve">A PEV is defined as a vehicle that can be powered by an electric motor
that draws electricity from a battery and is capable of being charged
from an external source. A PEV includes both a vehicle that can only be
powered by an electric motor that draws electricity from a battery
(all-electric vehicle) and a vehicle that can be powered by an electric
motor that draws electricity from a battery and by an internal
combustion engine (plug-in hybrid electric vehicle). (Reference [House
Bill](https://legislature.vermont.gov/) 433, 2021)
</t>
  </si>
  <si>
    <t>2021-08-11 12:28:10 UTC</t>
  </si>
  <si>
    <t>Public Transportation Electrification Plan</t>
  </si>
  <si>
    <t xml:space="preserve">The Vermont Agency of Transportation (VTrans), in consultation with
public transit providers, must prepare a long-range plan that outlines
the costs, timeline, training, maintenance, and operational actions
required to move to a fully electrified public transportation fleet.
VTrans must file the long-range plan with the legislature by January 31,
2022. (Reference [House Bill](https://legislature.vermont.gov/) 433,
2021)
</t>
  </si>
  <si>
    <t>2021-08-11 12:29:57 UTC</t>
  </si>
  <si>
    <t xml:space="preserve">AFVs powered exclusively by electric, natural gas, and propane vehicles
are exempt from state emissions control inspections. Plug-in hybrid
electric vehicles that obtain a U.S. Environmental Protection Agency
fuel economy rating of at least 50 miles per gallon during city driving
are also exempt from these inspections. (Reference [Revised Code of
Washington](http://apps.leg.wa.gov/rcw/) 46.16A.060)
</t>
  </si>
  <si>
    <t>http://apps.leg.wa.gov/rcw/</t>
  </si>
  <si>
    <t>State Plug-In Electric Vehicle (PEV) Charging Infrastructure Availability</t>
  </si>
  <si>
    <t xml:space="preserve">Publicly and privately owned PEVs may charge at state office locations
if the vehicles are used for state business, conducting business with
the state, or as commuter vehicles. Additionally, contingent upon
funding, the state must install electrical outlets suitable for charging
PEVs in each of the state\'s fleet parking and maintenance facilities as
well as every state-operated highway rest stop. The Washington
Department of Enterprise Services may report to the governor and the
legislature on the amount of electricity consumed and the number of PEVs
using state-owned charging equipment if it represents a significant cost
to the state. (Reference [Revised Code of
Washington](http://apps.leg.wa.gov/rcw/) 43.01.250, 43.19.648, and
47.38.075)
</t>
  </si>
  <si>
    <t>2007-05-07 00:00:00 UTC</t>
  </si>
  <si>
    <t>2015-05-01 00:00:00 UTC</t>
  </si>
  <si>
    <t>2015-06-12 19:45:54 UTC</t>
  </si>
  <si>
    <t>Alternative Fuel Use Requirement</t>
  </si>
  <si>
    <t xml:space="preserve">All state agencies must, to the extent practicable, use 100% biofuels or
electricity to operate all publicly owned vehicles. Agencies must
prioritize all-electric vehicles (EVs) when leasing or purchasing new
vehicles, and all trips that may feasibly use EVs must employ them. For
vehicle classes without EV model options, agencies must prioritize the
most cost-efficient, low-emission vehicle option available. Agencies may
substitute natural gas or propane for electricity or biofuel if the
Washington State Department of Commerce (Department) determines that
electricity and biofuel are not reasonably available. Practicability and
measures of compliance are defined in [rules
adopted](http://apps.leg.wa.gov/wac/default.aspx?cite=194-28&amp;full=true)
by the Department. The governor has established a cross-agency Governing
Council, which must adopt and implement standards, measures, targets,
and tools to support agencies in reducing greenhouse gas emissions and
prioritizing EV adoption.
In addition, all local government agencies must, to the extent
practicable, use 100% biofuels or electricity to operate all publicly
owned vehicles. Transit agencies using compressed natural gas and engine
retrofits that would void vehicle warranties are exempt from this
requirement. To allow the motor vehicle fuel needs of state and local
government to be satisfied by Washington-produced biofuels, the
Washington Department of Enterprise Services and local governments may
contract in advance and execute contracts with public or private
producers and suppliers for the purchase of appropriate biofuels.
Agencies may substitute natural gas or propane in vehicles if the
Department determines that biofuels and electricity are not reasonably
available. Practicability and measures of compliance are defined in
[rules](http://apps.leg.wa.gov/wac/default.aspx?cite=194-29) adopted by
the Department.
(Reference [Executive
Order](http://www.governor.wa.gov/office-governor/official-actions/executive-orders)
18-01, 2018, [Washington Administrative
Code](http://apps.leg.wa.gov/wac/) 194-28 and 194-29, and [Revised Code
of Washington](http://apps.leg.wa.gov/rcw/) 43.19.647 and 43.19.648)
</t>
  </si>
  <si>
    <t>2018-01-16 00:00:00 UTC</t>
  </si>
  <si>
    <t>2018-03-12 15:05:58 UTC</t>
  </si>
  <si>
    <t>BIOD|ETH|ELEC</t>
  </si>
  <si>
    <t>http://apps.leg.wa.gov/rcw/|http://apps.leg.wa.gov/wac/|http://www.governor.wa.gov/office-governor/official-actions/executive-orders</t>
  </si>
  <si>
    <t>Plug-In Electric Vehicle (PEV) Promotion and Infrastructure Development</t>
  </si>
  <si>
    <t xml:space="preserve">Any regional transportation planning organization containing a county
with a population greater than one million must collaborate with state
and local governments to promote PEV use, invest in PEV charging
infrastructure, and seek federal or private funding for these efforts.
Collaborative planning efforts may include:
-   Developing short- and long-term plans outlining how state, regional,
    and local governments may construct electric vehicle supply
    equipment locations and ensure that the infrastructure can be
    electrically supported;
-   Supporting public education and training programs on PEVs;
-   Developing an implementation plan for counties with a population
    greater than 500,000 to have 10% of public and private parking
    spaces ready for PEV charging by December 31, 2018; and
-   Developing model ordinances and guidance for local governments for
    site assessment and installing PEV infrastructure.
(Reference [Revised Code of Washington](http://apps.leg.wa.gov/rcw/)
47.80.090)
</t>
  </si>
  <si>
    <t>2009-05-13 00:00:00 UTC</t>
  </si>
  <si>
    <t>Electric Vehicle and Fuel Cell Electric Vehicle (FCEV) Infrastructure and Battery Tax Credit</t>
  </si>
  <si>
    <t xml:space="preserve">Public lands used for installing, maintaining, and operating EVSE are
exempt from leasehold excise taxes. Additionally, the state sales and
use taxes do not apply to plug-in electric vehicle (PEV) and FCEV
batteries or fuel cells; labor and services for installing, repairing,
altering, or improving PEV and FCEV batteries or fuel cells and PEV and
FCEV infrastructure; the sale of property used for PEV and hydrogen
fueling infrastructure, and the sale of zero emission buses. (Reference
[Revised Code of Washington](http://apps.leg.wa.gov/rcw/) 82.29A.125,
82.08.816, and 82.12.816)
</t>
  </si>
  <si>
    <t>2019-05-07 00:00:00 UTC</t>
  </si>
  <si>
    <t>2019-06-07 21:22:38 UTC</t>
  </si>
  <si>
    <t>2025-07-01 00:00:00 UTC</t>
  </si>
  <si>
    <t>http://apps.leg.wa.gov/rcw/|http://leg.wa.gov/</t>
  </si>
  <si>
    <t>Electric Vehicle Supply Equipment (EVSE) and Battery Exchange Station Regulations</t>
  </si>
  <si>
    <t>State and local governments may lease land for installing,
maintaining, and operating EVSE or electric vehicle battery
exchange stations for up to 50 years for at least $1 per year.
Additionally, the installation of battery charging and exchange
stations is categorically exempt from the Washington
Environmental Policy Act. (Reference Revised Code of Washington ( http://apps.leg.wa.gov/rcw/ ) 79.13.100 and 43.21C.410)</t>
  </si>
  <si>
    <t>Plug-In Electric Vehicle (PEV) Infrastructure Definitions</t>
  </si>
  <si>
    <t xml:space="preserve">PEV infrastructure is defined as structures, machinery, and equipment
necessary and integral to support a PEV, including battery charging
stations, rapid charging stations, and battery exchange stations. A
battery charging station is defined as an electrical component assembly
or cluster of component assemblies designed specifically to charge
batteries within a PEV. A rapid charging station is defined as an
industrial grade electrical outlet that allows for faster recharging of
PEV batteries through higher power levels. A battery exchange station is
defined as a fully automated facility that will enable a PEV with a
swappable battery to enter a drive lane and exchange the depleted
battery with a fully charged battery through a fully automated process.
Infrastructure must meet or exceed any applicable state building
standards, codes, and regulations. (Reference [Revised Code of
Washington](http://apps.leg.wa.gov/rcw/) 19.28.281 and 47.80.090)
</t>
  </si>
  <si>
    <t>Local Government Plug-in Electric Vehicle (PEV) Infrastructure Requirements</t>
  </si>
  <si>
    <t xml:space="preserve">Jurisdictions must develop regulations to allow the use of PEV
infrastructure and battery charging stations in all areas except
critical areas or areas zoned for residential or resource use. The
Washington Department of Commerce included a model ordinance,
development regulations, and guidance for local governments for site
assessment and installing PEV infrastructure in [Electric Vehicle
Infrastructure: A Guide for Local Governments in Washington
State](https://www.psrc.org/sites/default/files/electric-vehicle-guidance.pdf).
This requirement applies to jurisdictions that meet specific location
criteria and is contingent upon federal funding. Additionally, cities or
municipalities may adopt incentive programs to encourage retrofitting of
existing structures capable of charging PEVs. (Reference [Revised Code
of Washington](http://apps.leg.wa.gov/rcw/) 35.63.126, 35.63.127,
35A.63.107, 36.70.695, 36.70A.695, and 43.31.970)
</t>
  </si>
  <si>
    <t>Low Carbon Fuel and Fuel-Efficient Vehicle Acquisition Requirement</t>
  </si>
  <si>
    <t xml:space="preserve">Washington state agencies must consider purchasing low carbon fuel
vehicles or converting conventional vehicles to use low carbon fuels
when financially comparable over the vehicle\'s useful life. Low carbon
fuels include hydrogen, biomethane, electricity, or natural gas blends
of at least 90%. State agencies must achieve an average fuel economy of
36 miles per gallon (mpg) for passenger vehicle fleets in motor pools
and leased conventional vehicles. State agencies must also purchase low
carbon fuel vehicles or, when purchasing new conventional vehicles,
achieve an average fuel economy of 40 mpg for light-duty passenger
vehicles and 27 mpg for light-duty vans and sport utility vehicles. When
calculating average fuel economy, emergency response vehicles, passenger
vans with a gross vehicle weight rating of 8,500 pounds or greater,
off-road vehicles, low carbon fuel vehicles, and vehicles driven less
than 2,000 miles per year are excluded. (Reference [Revised Code of
Washington](http://apps.leg.wa.gov/rcw/) 43.19.622)
</t>
  </si>
  <si>
    <t>2010-03-22 00:00:00 UTC</t>
  </si>
  <si>
    <t>ELEC|EFFEC|HY|NG|PHEV</t>
  </si>
  <si>
    <t xml:space="preserve">All-electric vehicle owners must pay an annual fee of \$150 in addition
to standard registration fees. Plug-in hybrid electric vehicles with an
all-electric range of at least 30 miles are subject to a fee of \$75.
Hybrid electric vehicles are subject to a fee of \$75. (Reference
[Revised Code of Washington](http://apps.leg.wa.gov/rcw/) 46.17.323-324)
</t>
  </si>
  <si>
    <t>2021-06-14 17:59:54 UTC</t>
  </si>
  <si>
    <t>Plug-In Electric Vehicle (PEV) Road User Assessment System Pilot</t>
  </si>
  <si>
    <t xml:space="preserve">The Washington Transportation Commission (Commission) studied the
feasibility of transitioning from a fuel tax to a road user assessment
system in the state. In 2012, the Commission conducted a limited scope
pilot project to test the feasibility of this new system as it applies
to PEVs. For the results of this evaluation, see the Washington State
Department of Transportation
[report](https://www.wsdot.wa.gov/research/reports/fullreports/807.1.pdf).
The Commission began a year-long pilot project in fall 2017. On January
13, 2020, the Commission submitted a
[report](https://waroadusagecharge.org/final-report/) of findings and
recommendations to the governor, state legislature, and the U.S.
Department of Transportation. The state legislature directed the
Commission to further study aspects of the road usage charge program.
For more information, see the Commission [Road Usage Charge
Assessment](https://waroadusagecharge.org/) website.
</t>
  </si>
  <si>
    <t>2016-03-25 00:00:00 UTC</t>
  </si>
  <si>
    <t>2020-04-13 15:47:12 UTC</t>
  </si>
  <si>
    <t>http://leg.wa.gov/</t>
  </si>
  <si>
    <t xml:space="preserve">An entity that offers electric vehicle supply equipment (EVSE) to the
public for hire may not have their rates, services, facilities or
practices regulated by the Washington Utilities and Transportation
Commission (Commission). The exemption does not apply if the entity is
otherwise subject to Commission jurisdiction as an electrical company,
or if an entity\'s battery charging facilities and services are
subsidized by any regulated service. A utility may offer battery
charging facilities as a regulated service, subject to Commission
approval. (Reference [Revised Code of
Washington](http://apps.leg.wa.gov/rcw/) 80.28.320)
</t>
  </si>
  <si>
    <t>2011-07-22 00:00:00 UTC</t>
  </si>
  <si>
    <t>STATION|AFP|FLEET|GOV|OTHER</t>
  </si>
  <si>
    <t>Plug-In Electric Vehicle (PEV) Charging Signage and Parking Regulations</t>
  </si>
  <si>
    <t xml:space="preserve">A public PEV charging station is defined as a public parking space that
is served by charging equipment. Public PEV charging stations must have
vertical signage that identifies the station and indicates that it is
only for PEV charging. The signage must be consistent with the U.S.
Department of Transportation Federal Highway Administration\'s [Manual
on Uniform Traffic Control Devices](https://mutcd.fhwa.dot.gov/).
By 2023, all public PEV charging stations must also display all charges
and fees associated with operation. Any person who parks a vehicle in a
public PEV charging station parking space and does not connect to the
equipment is subject to a fine of \$124.
By 2023, the Department of Agriculture must adopt rules requiring
electric vehicle service providers (EVSP) to meet interoperability
standards and offer multiple payment methods at public PEV charging
stations. EVSPs must report inventory and payment information to the
National Renewable Energy Laboratory annually. EVSE installed before
January 1, 2024 are exempt from the rules until January 1, 2034.
(Reference [House Bill](https://leg.wa.gov/) 1287, 2021, [Senate
Bill](https://leg.wa.gov/) 5192, 2021, and [Revised Code of
Washington](http://apps.leg.wa.gov/rcw/default.aspx) 46.08.185)
</t>
  </si>
  <si>
    <t>2013-04-23 00:00:00 UTC</t>
  </si>
  <si>
    <t>2021-06-14 17:52:42 UTC</t>
  </si>
  <si>
    <t>http://apps.leg.wa.gov/rcw/default.aspx|https://leg.wa.gov/|https://leg.wa.gov/</t>
  </si>
  <si>
    <t>Utility Electrification Plans and Return on Investment Authorization</t>
  </si>
  <si>
    <t xml:space="preserve">Utilities are authorized to submit transportation electrification plans
that deploy electric vehicle supply equipment (EVSE) or programs and
incentives that support transportation electrification. Additionally,
utilities petition the Washington Utilities and Transportation
Commission (UTC) for a rate of return on EVSE installed for the benefit
of ratepayers through December 31, 2030. The UTC may approve an
additional 2% to the standard rate of return if the utility installs
EVSE on a fully regulated basis similar to other capital investments
behind a customer\'s meter, and the expenditures do not increase
ratepayer costs more than 0.25%. EVSE are subject to a depreciation
schedule and may be gifted to the customer when fully depreciated. The
UTC issued a
[report](https://app.leg.wa.gov/ReportsToTheLegislature/Home/GetPDF?fileName=EVSE%20Report%20to%20the%20Legislature%20-%20Final_a9efaf10-04d7-4c3e-b2df-f0c3da1d06ed.pdf)
on the use and impacts of the incentive in 2017. (Reference [Revised
Code of Washington](http://apps.leg.wa.gov/rcw/) 80.28.360 and
80.28.365)
</t>
  </si>
  <si>
    <t>2015-05-11 00:00:00 UTC</t>
  </si>
  <si>
    <t>2019-04-30 00:00:00 UTC</t>
  </si>
  <si>
    <t>2019-05-10 00:34:17 UTC</t>
  </si>
  <si>
    <t>2030-12-31 00:00:00 UTC</t>
  </si>
  <si>
    <t>http://apps.leg.wa.gov/rcw|http://leg.wa.gov/</t>
  </si>
  <si>
    <t>Alternative Fueling Infrastructure Grant Program</t>
  </si>
  <si>
    <t xml:space="preserve">The Washington State Department of Transportation (WSDOT) offers
competitive grants to strengthen and expand the [West Coast Electric
Highway](http://www.westcoastgreenhighway.com/WAelectrichighways.htm)
network by deploying electric vehicle supply equipment with Level 2 and
direct current (DC) fast chargers and hydrogen fueling infrastructure
along highway corridors in Washington. Eligible project costs include
siting, equipment purchases, electrical upgrades, installation,
operations, and maintenance. For more information, including funding
availability and application periods, see the WSDOT [Innovative
Partnerships - Electric Vehicle Charging
Infrastructure](https://www.wsdot.wa.gov/Funding/Partners/EVIB.htm)
website. (Reference [Revised Code of
Washington](http://apps.leg.wa.gov/rcw/) 47.04.350)
</t>
  </si>
  <si>
    <t>2015-07-16 00:00:00 UTC</t>
  </si>
  <si>
    <t>2019-06-07 20:58:57 UTC</t>
  </si>
  <si>
    <t xml:space="preserve">The Washington State Department of Ecology (Ecology) will work with the
Office of the Governor and state agencies to select projects and
distribute funding to leverage 15% of Washington\'s portion of the [VW
Environmental Mitigation
Trust](https://www.epa.gov/enforcement/volkswagen-clean-air-act-civil-settlement)
for the acquisition, installation, operation, and maintenance of
light-duty zero-emission vehicle charging infrastructure.
Ecology will establish a competitive process to identify and select
projects to fund with the remaining 85% of the appropriation to maximize
total air pollution reduction and health benefits, improve air quality
in areas disproportionately affected by air pollution, leverage
additional matching funds, achieve substantial emission reduction beyond
what would occur absent the funding, accelerate fleet turnover to the
cleanest engines, and accelerate adoption of electric vehicles,
equipment, and vessels. As appropriate, Ecology will work with state
agencies to select projects and distribute funding. For more
information, see the Ecology [VW Enforcement
Action](https://ecology.wa.gov/About-us/How-we-operate/Grants-loans/Find-a-grant-or-loan/Volkswagen-enforcement-action-grants)
website.
</t>
  </si>
  <si>
    <t>2018-03-27 00:00:00 UTC</t>
  </si>
  <si>
    <t>2018-04-24 21:28:51 UTC</t>
  </si>
  <si>
    <t>Utility Electric Transportation Plan Authorization</t>
  </si>
  <si>
    <t xml:space="preserve">The governing authority or commission of an electric utility may adopt
an electric transportation plan that proves that utility outreach and
investment in the electrification of transportation infrastructure does
not increase net costs to ratepayers in excess of 0.025%. The governing
authority or commission may consider items such as the impact of
electrification on the utilities load, demand response and load
management opportunities, system reliability and distribution system
efficiencies, and interoperability concerns. Upon making this
determination, electric utilities may offer incentive programs for
customers. (Reference [Revised Code of
Washington](https://apps.leg.wa.gov/rcw/) 35.92.450)
</t>
  </si>
  <si>
    <t>2019-04-23 00:00:00 UTC</t>
  </si>
  <si>
    <t>2019-05-10 00:41:38 UTC</t>
  </si>
  <si>
    <t>https://apps.leg.wa.gov/rcw/|http://leg.wa.gov/</t>
  </si>
  <si>
    <t>Green Transportation Grant Program</t>
  </si>
  <si>
    <t xml:space="preserve">The Washington State Department of Transportation (WSDOT) offers grants
for projects that reduce the carbon intensity of the Washington
transportation system, including fleet electrification, modification or
replacement of facilities to facilitate fleet electrification and
hydrogen fueling, upgrades to electrical transmission and distribution
systems, and construction of charging and fueling infrastructure. To be
eligible, a transit authority must provide matching funding for that
project that is at least equal to 20% of the total cost of the project.
For more information, including funding availability and program dates,
see the WSDOT [Green Transportation Capital
Grants](https://wsdot.wa.gov/transit/grants/green-transportation-capital)
(Reference [Revised Code of Washington](http://apps.leg.wa.gov/rcw/)
47.66.120)
</t>
  </si>
  <si>
    <t>2019-06-07 21:05:15 UTC</t>
  </si>
  <si>
    <t>STATION|GOV|OTHER</t>
  </si>
  <si>
    <t>http://leg.wa.gov/|http://apps.leg.wa.gov/rcw/</t>
  </si>
  <si>
    <t>Alternative Fuel Vehicle (AFV) Car Share Pilot Program</t>
  </si>
  <si>
    <t xml:space="preserve">The Washington State Department of Transportation (WSDOT) will develop a
pilot program to provide AFV use opportunities to underserved and
low-income communities and to those without easy access to
transportation corridors. (Reference [Revised Code of
Washington](http://apps.leg.wa.gov/rcw/) 47.04.355)
</t>
  </si>
  <si>
    <t>2019-06-07 21:10:37 UTC</t>
  </si>
  <si>
    <t>Alternative Fuel Vehicle (AFV) Retail Sales and Use Tax Exemption</t>
  </si>
  <si>
    <t xml:space="preserve">The retail sales and state use tax of 6.5% does not apply to the sale or
lease of new or used passenger vehicles, light-duty trucks, and
medium-duty passenger AFVs. AFVs powered by natural gas, propane,
hydrogen, and electricity are eligible. Vehicles must not have a selling
price plus trade-in property value that exceeds \$45,000 for new
vehicles and \$30,000 for used vehicles. The maximum eligible amount for
used purchased or leased vehicles is \$16,000. The maximum eligible
amounts for new purchased or leased vehicles are as follows:
&lt;div&gt;
  Newly Purchases or Leased Year   Maximum Amount
  -------------------------------- ----------------
  Through July 31, 2021            \$25,000
  August 1, 2021 - July 31 2023    \$20,000
  August 1, 2023 - July 31 2025    \$15,000
&lt;/div&gt;
For more information, see the Renewable Energy/Green Incentives section
of Washington Department of Revenue\'s [Incentives
Programs](https://dor.wa.gov/find-taxes-rates/tax-incentives/incentive-programs)
website.
(Reference [Revised Code of Washington](http://apps.leg.wa.gov/rcw/)
82.12.9999)
</t>
  </si>
  <si>
    <t>2019-06-07 21:19:50 UTC</t>
  </si>
  <si>
    <t>2028-08-01 00:00:00 UTC</t>
  </si>
  <si>
    <t>Alternative Fuel Vehicle (AFV) Technical Assistance and Education Program</t>
  </si>
  <si>
    <t xml:space="preserve">The Washington State University (WSU) [Energy
Program](http://www.energy.wsu.edu/) must establish and administer a
technical assistance and education program on the use of AFVs for public
agencies, including state and local governments. For more information,
visit the WSU Energy Program [Green Transportation
Program](http://www.energy.wsu.edu/GreenTransportationProgram.aspx)
website. (Reference [Revised Code of
Washington](http://apps.leg.wa.gov/rcw/) 28B.30.903)
</t>
  </si>
  <si>
    <t>2019-06-07 21:28:59 UTC</t>
  </si>
  <si>
    <t>http://apps.leg.wa.gov/|http://apps.leg.wa.gov/rcw/</t>
  </si>
  <si>
    <t xml:space="preserve">Pacific Power offers non-residential customers quarterly grants for up
to 100% of eligible purchase and installation costs of EVSE. Twenty-five
percent of funds will be earmarked for workplace charging and fleet
electrification projects. Additional requirements may apply. For more
information, including application timelines, visit the Pacific Power
[Charging Station
Grants](https://www.pacificpower.net/savings-energy-choices/electric-vehicles/charging-station-grants.html)
website.
</t>
  </si>
  <si>
    <t>2019-10-16 15:36:23 UTC</t>
  </si>
  <si>
    <t xml:space="preserve">Plug-In Electric Vehicle (PEV) Charging Study Incentive - Tacoma Public Utility (TPU) </t>
  </si>
  <si>
    <t xml:space="preserve">TPU is conducting a study to understand the charging patterns for
residential PEVs. In exchange for completion of surveys about PEV
charging and use, TPU customers may be eligible for an up to \$250
incentive per year. Eligible residential customers must own or lease a
PEV and own their own charging equipment. For more information, see the
TPU [EV Charging
Study](https://www.mytpu.org/community-environment/clean-renewable-energy/electric-vehicles/electric-vehicle-charging/)
website.
</t>
  </si>
  <si>
    <t>2020-04-07 15:58:31 UTC</t>
  </si>
  <si>
    <t xml:space="preserve">By July 1, 2021, the Washington State Building Code Council (Council)
must adopt rules for EVSE installation at all new buildings that provide
on-site parking. At least one parking space, or 10% of parking spaces
rounded to the next whole number, must be made-ready for Level 2 EVSE.
Electrical capacity must accommodate the potential to serve a minimum of
20% of the total parking spaces with Level 2 EVSE. For assembly,
education, or mercantile buildings, the requirements apply only to
employee parking spaces. Buildings classified as utility or
miscellaneous are exempt from these requirements. Buildings classified
as residential R-3 must implement rules for EVSE installation by July 1,
2024. By July 1, 2024, the Council is required to adopt rules that
exceed the minimum requirements set in July 2021. Additional terms and
conditions apply. (Reference [House
Bill](https://leg.wa.gov/House/Pages/default.aspx) 1287,2021 and
[Revised Code of Washington](https://apps.leg.wa.gov/rcw/) 19.27.540)
</t>
  </si>
  <si>
    <t>2020-04-13 15:43:07 UTC</t>
  </si>
  <si>
    <t>2020-08-03 15:41:14 UTC</t>
  </si>
  <si>
    <t>Zero Emission Vehicles (ZEVs) Support</t>
  </si>
  <si>
    <t xml:space="preserve">The Department of Commerce must develop and maintain a publicly
available mapping and forecasting tool that locates and provides
information on electric vehicle charging and refueling infrastructure.
Electric utilities with more than 25,000 customers must analyze how
their resource plans support and account for anticipated levels of ZEV
use, relevant infrastructure forecasts and associated energy impacts,
and information from the utilities\' transportation electrification
plans. (Reference [House Bill](https://leg.wa.gov/) 1287, 2021)
</t>
  </si>
  <si>
    <t>2021-07-25 00:00:00 UTC</t>
  </si>
  <si>
    <t>2021-06-11 16:19:58 UTC</t>
  </si>
  <si>
    <t xml:space="preserve">Residential Electric Vehicle Supply Equipment (EVSE) Rebate - Snohomish Public Utility District </t>
  </si>
  <si>
    <t xml:space="preserve">Snohomish Public Utility District offers residential customers a \$500
rebate for the purchase and installation of qualified Level 2 EVSE. For
more information, see the [PUD Electric
Vehicle](https://www.snopud.com/default.ashx?p=1097) website.
</t>
  </si>
  <si>
    <t>2021-06-14 17:22:55 UTC</t>
  </si>
  <si>
    <t>Electric Vehicle Supply Equipment (EVSE) Incentive â€“ Clark Public Utilities (CPU)</t>
  </si>
  <si>
    <t xml:space="preserve">CPU offers customers rebates for the purchase and installation of Level
2 EVSE. Rebates are available in the following amounts:
::: {align="center"}
  Eligible Customers                        EVSE Type                                        Rebate Amount
  ----------------------------------------- ------------------------------------------------ ---------------
  Residential                               Non-ENERGY STAR certified; No Wi-Fi connection   \$100
  Residential, Commercial, and Industrial   ENERGY STAR certified; Wi-Fi enabled             \$500
:::
For more information, including funding availability, see the CPU
[Electric Vehicle
Program](https://www.clarkpublicutilities.com/residential-customers/reduce-energy-waste-and-lower-your-bill/all-rebates-incentives-and-low-interest-loans/electric-vehicle-program/)
website.
</t>
  </si>
  <si>
    <t>2021-06-14 17:32:49 UTC</t>
  </si>
  <si>
    <t>Used Electric Vehicle (EV) Rebate â€“ Clark Public Utilities (CPU)</t>
  </si>
  <si>
    <t xml:space="preserve">CPU offers rebates to low-income customers for the purchase of a used
EV. EVs must be \$20,000 or less in value and must be registered in
Clark County. For more information, see the CPU [Electric Vehicle
Program](https://www.clarkpublicutilities.com/residential-customers/reduce-energy-waste-and-lower-your-bill/all-rebates-incentives-and-low-interest-loans/electric-vehicle-program/)
website.
</t>
  </si>
  <si>
    <t>2021-06-14 17:33:14 UTC</t>
  </si>
  <si>
    <t>Public Electric Vehicle Supply Equipment (EVSE) Incentive â€“ Clark Public Utilities (CPU)</t>
  </si>
  <si>
    <t xml:space="preserve">CPU offers limited grants to install publicly accessible EVSE in Clark
County. Rebates of up to 50% of the project costs are available to
municipalities, local government agencies, and non-profits in Clark
County. For more information, see the CPU [Electric Vehicle
Program](https://www.clarkpublicutilities.com/business-customers/reduce-waste-in-your-business/all-programs/electric-vehicle-program/)
website.
</t>
  </si>
  <si>
    <t>2021-06-14 17:48:56 UTC</t>
  </si>
  <si>
    <t xml:space="preserve">EVSE ports are subject to the following annual registration fees:
-   \$20 per Level 2 port
-   \$40 per Direct Current (DC) Fast port
The Department of Agriculture may adopt additional registration fees and
consider differential fees for electric vehicle service providers
operating less than 25 public EVSEs in Washington.
EVSE found to be an economic detriment to the customer may be subject to
a \$200 penalty for the first violation, and \$400 penalty for the
second violation.
(Reference [SenateBill](https://leg.wa.gov/) 5192, 2021)
</t>
  </si>
  <si>
    <t>2021-06-14 17:57:38 UTC</t>
  </si>
  <si>
    <t>Electric Vehicle Supply Equipment (EVSE) Rebate â€“ Tacoma Public Utility (TPU)</t>
  </si>
  <si>
    <t xml:space="preserve">TPU offers residential customers a \$600 rebate, in the form of bill
credit, for the installation of a Level 2 EVSE, a smart splitter, or a
240-volt outlet. For more information, see the TPU [EV
Charging](https://www.mytpu.org/ways-to-save/residential-incentives/ev-charging/)
website.
</t>
  </si>
  <si>
    <t>2021-10-12 15:45:29 UTC</t>
  </si>
  <si>
    <t>Electric Vehicle Supply Equipment (EVSE) Rebates â€“ Tacoma Public Utility (TPU)</t>
  </si>
  <si>
    <t xml:space="preserve">TPU offers rebates for the installation of Level 2 EVSE at multifamily
dwellings and businesses located in the City of Tacoma. Rebate amounts
for the first two EVSE ports are available in the following amounts:
::: {align="center"}
  Applicant Type         Standard Rebate Amount                 Rebate for Historically Underinvested Communities
  ---------------------- -------------------------------------- ---------------------------------------------------
  Business               60% of project costs, up to \$12,000   80% of project costs, up to \$16,000
  Multifamily Dwelling   80% of project costs, up to \$16,000   100% of project costs, up to \$20,000
:::
A rebate of up to \$2,000 is available for every additional EVSE port
installed. Applicants may also receive a rebate for 100% of utility
infrastructure upgrade costs, up to \$25,000, to increase grid
reliability. For more information, including funding terms and
availability, see the TPU [Public Electric Vehicle
Charging](https://www.mytpu.org/community-environment/clean-renewable-energy/electric-vehicles/public-electric-vehicle-charging/)
and [Multifamily Dwelling EV
Charging](https://www.mytpu.org/community-environment/clean-renewable-energy/electric-vehicles/multifamily-dwelling-ev-charging/)
websites.
</t>
  </si>
  <si>
    <t>2021-10-12 15:55:23 UTC</t>
  </si>
  <si>
    <t>Alternative Fuel Vehicle and Alternative Fuel Use Policy</t>
  </si>
  <si>
    <t xml:space="preserve">The Wisconsin Department of Administration (DOA) encourages state
employees operating state-owned or leased motor vehicles to use hybrid
electric vehicles or vehicles that operate on gasohol (a motor fuel
containing at least 10% alcohol) or alternative fuels whenever feasible
and cost effective. DOA must place a list of gasohol and alternative
fueling station locations in each state-owned or state-leased motor
vehicle for driver reference. DOA also encourages Wisconsin residents
and state employees who use personal motor vehicles on state business to
use gasohol and alternative fuels. (Reference [Wisconsin
Statutes](http://legis.wisconsin.gov/rsb/stats.html) 16.045)
</t>
  </si>
  <si>
    <t>http://legis.wisconsin.gov/rsb/stats.html|https://docs.legis.wisconsin.gov/code/executive_orders/2003_jim_doyle/2006-141.pdf</t>
  </si>
  <si>
    <t xml:space="preserve">A county, city, village, town, or other political subdivision may not
levy or collect any excise, license, privilege, or occupational tax on
motor vehicle fuel, alternative fuels, or the purchase, sale, handling,
or consumption of motor vehicle fuel or alternative fuels. (Reference
[Wisconsin Statutes](http://legis.wisconsin.gov/rsb/stats.html) 78.82)
</t>
  </si>
  <si>
    <t>1993-08-10 00:00:00 UTC</t>
  </si>
  <si>
    <t>http://legis.wisconsin.gov/rsb/stats.html</t>
  </si>
  <si>
    <t>Alternative Fuel Tax Refund for Taxis</t>
  </si>
  <si>
    <t xml:space="preserve">A person using alternative fuel to operate a taxi used to transport
passengers may be reimbursed for the paid amount of the Wisconsin state
fuel tax. Refund claims must be filed within one year of the fuel
purchase date and must be for a minimum of 100 gallons of alternative
fuel. (Reference [Wisconsin
Statutes](http://legis.wisconsin.gov/rsb/stats.html) 78.75(1m)(a)(1) and
78.75(1m)(b))
</t>
  </si>
  <si>
    <t xml:space="preserve">In addition to standard registration fees, all-electric vehicle owners
must pay an annual fee of \$100. Plug-in hybrid electric vehicle owners
must pay an annual fee of \$75. (Reference [Wisconsin
Statutes](http://legis.wisconsin.gov/rsb/stats.html) 341.25(1)(L))
</t>
  </si>
  <si>
    <t>2017-09-21 00:00:00 UTC</t>
  </si>
  <si>
    <t>2019-07-03 00:00:00 UTC</t>
  </si>
  <si>
    <t>2019-07-24 19:32:17 UTC</t>
  </si>
  <si>
    <t>https://legis.wisconsin.gov/|http://legis.wisconsin.gov/rsb/stats.html|https://legis.wisconsin.gov/</t>
  </si>
  <si>
    <t>Heavy-Duty Transit Bus Grants</t>
  </si>
  <si>
    <t>The Wisconsin Department of Administration (DOA) offers grants for the
replacement of eligible public transit buses. Funding is available for
the replacement and scrapping of model year 1992-2009 heavy-duty public
transit buses with new replacement diesel or alternative fueled buses.
The program is funded by Wisconsin's portion of the [Volkswagen
Environmental Mitigation
Trust](https://www.epa.gov/enforcement/volkswagen-clean-air-act-civil-settlement).
For more information, including how to apply, see the DOA [VW Mitigation
Program](https://doa.wi.gov/Pages/vwsettlementwisconsin.aspx) website.</t>
  </si>
  <si>
    <t>2018-10-02 20:41:05 UTC</t>
  </si>
  <si>
    <t>Plug-In Electric Vehicle (PEV) Charging Rate Incentive - Madison Gas and Electric (MGE)</t>
  </si>
  <si>
    <t xml:space="preserve">MGE offers a time-of-use (TOU) electricity rate for customers with a
PEV. For more information, see the MGE [Shift &amp;
Save](https://www.mge.com/our-environment/electric-vehicles/shift-save)
website.
</t>
  </si>
  <si>
    <t>2019-08-05 17:31:26 UTC</t>
  </si>
  <si>
    <t xml:space="preserve">The Wisconsin Department of Natural Resources (DNR) provides U.S.
Environmental Protection Agency Diesel Emission Reduction Act (DERA)
funding for projects that reduce diesel emissions in Wisconsin. Funding
for between 25% and 100% of eligible projects costs is available to
businesses, nonprofits, and public entities that reduce diesel emissions
by replacing engines, retrofitting exhaust controls, purchasing new
vehicles, or installing idle reduction equipment. For more information,
including funding amounts and application details, see the DNR [Clean
Diesel Grant Program](https://dnr.wi.gov/Aid/CleanDiesel.html) website.
</t>
  </si>
  <si>
    <t>2019-12-11 15:43:33 UTC</t>
  </si>
  <si>
    <t>BIOD|ELEC|IR|NG|PHEV|LPG</t>
  </si>
  <si>
    <t>Electric Vehicle Supply Equipment (EVSE) Leasing Program â€“ Madison Gas and Electric (MGE)</t>
  </si>
  <si>
    <t xml:space="preserve">MGE residential customers can pay \$20 per month for the installation
and maintenance of a Level 2 EVSE. Participants must sign a five-year
service agreement. For more information, see MGE's
[Charge\@Home](https://www.mge.com/our-environment/electric-vehicles/charge@home-program)
website.
</t>
  </si>
  <si>
    <t>2019-12-11 15:53:55 UTC</t>
  </si>
  <si>
    <t>Electric Vehicle Supply Equipment (EVSE) Rebate â€“ Barron Electric Cooperative (BEC)</t>
  </si>
  <si>
    <t xml:space="preserve">BEC offers residential customers rebates for the full cost of a Level 2
EVSE. For more information, see the BEC [Residential
Programs](https://www.barronelectric.com/rebates) website.
</t>
  </si>
  <si>
    <t>2019-12-11 16:18:08 UTC</t>
  </si>
  <si>
    <t>Electric Vehicle Supply Equipment (EVSE) Rebate â€“ Chippewa Valley Electric Cooperative (CVEC)</t>
  </si>
  <si>
    <t xml:space="preserve">CVEC offers customers a \$200 rebate to purchase and install a new EVSE.
All rebate documentation must be submitted within three months of the
EVSE purchase. The rebate is available until December 31, 2019 and is
available on a first-come, first-served basis. For more information,
including eligibility requirements and how to apply, see the CVEC
[Rebates](https://www.cvecoop.com/rebates.php) website.
</t>
  </si>
  <si>
    <t>2019-12-11 16:20:01 UTC</t>
  </si>
  <si>
    <t>Electric Vehicle Supply Equipment (EVSE) Rebate â€“ Clark Electric Cooperative (CEC)</t>
  </si>
  <si>
    <t xml:space="preserve">CEC offers customers a \$400 rebate to purchase and install a new EVSE.
Required documentation must be submitted to CEC within three months of
the EVSE purchase date. The EVSE rebate is available on a first-come,
first-served basis. For more information, see the CEC [Rebates and
Incentives](https://www.cecoop.com/rebatesincentives) website.
</t>
  </si>
  <si>
    <t>2019-12-11 16:21:45 UTC</t>
  </si>
  <si>
    <t>Electric Vehicle Supply Equipment (EVSE) Rebate â€“ East Central Energy (ECE)</t>
  </si>
  <si>
    <t xml:space="preserve">ECE offers residential customers a \$1,000 rebate to install a Level 2
EVSE on a time-of-use or off-peak storage electricity rate. For more
information, see the ECE [Residential
Rebates](https://www.eastcentralenergy.com/content/residential-rebates)
website.
</t>
  </si>
  <si>
    <t>2019-12-11 16:23:21 UTC</t>
  </si>
  <si>
    <t>Electric Vehicle Supply Equipment (EVSE) Rebate â€“ Price Electric Cooperative</t>
  </si>
  <si>
    <t xml:space="preserve">Price Electric Cooperative offers residential customers a \$500 rebate
to customers who purchase and install an EVSE. The EVSE rebate is
available on a first-come, first-served basis. For more information,
including application details, see the Price Electric Cooperative
[Rebates](https://www.price-electric.com/content/rebates) website.
</t>
  </si>
  <si>
    <t>2019-12-11 16:25:43 UTC</t>
  </si>
  <si>
    <t>Electric Vehicle Supply Equipment (EVSE) Rebate â€“ Riverland Energy Cooperative (REC)</t>
  </si>
  <si>
    <t xml:space="preserve">REC offers residential customers a \$400 rebate to purchase and install
an EVSE. The EVSE rebate is available on a first-come, first-served
basis. For more information, including application details, see the REC
[Rebates](https://www.riverlandenergy.com/rebates) website.
</t>
  </si>
  <si>
    <t>2019-12-11 16:27:04 UTC</t>
  </si>
  <si>
    <t>Electric Vehicle Supply Equipment (EVSE) Rebate â€“ Pierce Pepin Cooperative Services (PPCS)</t>
  </si>
  <si>
    <t xml:space="preserve">PPCS offers residential customers a \$400 rebate to purchase and install
an EVSE. The EVSE rebate is available on a first-come, first-served
basis. For more information, see the PPCS [Programs &amp;
Rebates](https://www.piercepepin.coop/programs-rebates) website.
</t>
  </si>
  <si>
    <t>2020-02-07 22:41:26 UTC</t>
  </si>
  <si>
    <t xml:space="preserve">Climate Change Task Force  </t>
  </si>
  <si>
    <t xml:space="preserve">The Governor will convene a Climate Change Task Force (Task Force) to
advise the Governor in developing a mitigation strategy and
incorporating recommendations, including transportation, into existing
plans. The Task Force will submit a preliminary report of its findings
and recommendations to the Governor by August 31, 2020. For more
information, see the Wisconsin Task Force website. (Reference [Executive
Order](https://evers.wi.gov/Pages/Newsroom/Executive-Orders.aspx) 52,
2020)
</t>
  </si>
  <si>
    <t>2019-10-17 00:00:00 UTC</t>
  </si>
  <si>
    <t>2020-07-13 01:25:33 UTC</t>
  </si>
  <si>
    <t xml:space="preserve">Incentives or subsidies from political subdivisions for the production
of alternative fuels are prohibited by law, with exceptions for certain
coal-based liquid fuels. (Reference [West Virginia
Code](http://www.legis.state.wv.us/WVCODE/Code.cfm) 8-27A-3 and
11-13D-3D)
</t>
  </si>
  <si>
    <t>Provision for Establishment of Alternative Fuel Vehicle (AFV) Acquisition Requirements</t>
  </si>
  <si>
    <t xml:space="preserve">The West Virginia Department of Administration (Department) may require
that up to 75% of a state agency\'s fleet consist of AFVs. To meet these
requirements, agencies may purchase or lease AFVs or convert existing
vehicles to operate using alternative fuels. The Department may waive
this requirement if an agency\'s vehicles are operating in an area where
the agency cannot reasonably establish a central alternative fueling
station or the lifetime cost of the vehicle or fueling infrastructure is
significantly higher as compared to conventional vehicles or fuels. This
requirement does not apply to law enforcement, emergency, public transit
authority, state rail authority, non-road vehicles, or school buses.
(Reference [West Virginia
Code](http://www.legis.state.wv.us/WVCODE/Code.cfm) 5A-2A-1 and 5A-2A-2)
</t>
  </si>
  <si>
    <t>http://www.legis.state.wv.us/WVCODE/Code.cfm</t>
  </si>
  <si>
    <t xml:space="preserve">West Virginia higher education governing boards must use alternative
fuels to the maximum extent feasible. (Reference [West Virginia
Code](http://www.legis.state.wv.us/WVCODE/Code.cfm) 18B-5-9)
</t>
  </si>
  <si>
    <t>2011-04-05 00:00:00 UTC</t>
  </si>
  <si>
    <t>BIOD|ETH|ELEC|HY|NG|OTHER|PHEV|LPG</t>
  </si>
  <si>
    <t>Alternative fuels are subject to an excise tax at a rate of \$0.205 per
gasoline gallon equivalent, with a variable component equal to at least
5% of the average wholesale price of the fuel. (Reference [West Virginia
Code](http://www.legis.state.wv.us/WVCODE/Code.cfm) 11-14C-2, 11-14C-5,
11-14C-6a, 11-15A-13a, and 11-15-18b)</t>
  </si>
  <si>
    <t>STATION|PURCH|FLEET|GOV</t>
  </si>
  <si>
    <t xml:space="preserve">In addition to standard registration fees, owners of vehicles fueled
with natural gas, hydrogen, or electricity must pay an annual fee of
\$200. Plug-in hybrid electric vehicle owners must pay an annual fee of
\$100. (Reference [West Virginia
Code](http://www.wvlegislature.gov/WVCODE/Code.cfm) 17A-10-3C)
</t>
  </si>
  <si>
    <t>2017-06-16 00:00:00 UTC</t>
  </si>
  <si>
    <t>2017-07-11 16:58:18 UTC</t>
  </si>
  <si>
    <t>Senate Bill 1006, 2017|West Virginia Code 17A-10-3c</t>
  </si>
  <si>
    <t>Alternative Fuel Use Promotion</t>
  </si>
  <si>
    <t xml:space="preserve">The West Virginia Public Service Commission (PSC) ) does not have
jurisdiction over the sale of alternative fuels by non-utilities. The
PSC authorizes ratemaking allowances for public utilities to encourage
the use of alternative fuels in new demonstration technologies,
including alternative fuel vehicles (AFVs). AFVs included those using
natural gas, methanol, or electricity as the primary fuel. (Reference
[West Virginia Code](http://www.legis.state.wv.us/WVCODE/Code.cfm)
24-2D-1 through 24-2D-3)
</t>
  </si>
  <si>
    <t>2015-01-01 00:00:00 UTC</t>
  </si>
  <si>
    <t>REQ|UTILITY</t>
  </si>
  <si>
    <t>http://www.wvlegislature.gov/index.cfm</t>
  </si>
  <si>
    <t>Residential Electric Vehicle Supply Equipment (EVSE) Rebate - Appalachian Power</t>
  </si>
  <si>
    <t xml:space="preserve">Appalachian Power offers residential customers a rebate of up to \$250
for the installation of an ENERGY STAR certified Level 2 EVSE. For more
information, see the Appalachian Power [Charge
Forward](https://takechargewv.com/programs/for-your-home/chargeforward)
website.
</t>
  </si>
  <si>
    <t>2021-07-01 00:00:00 UTC</t>
  </si>
  <si>
    <t>2021-10-13 15:12:26 UTC</t>
  </si>
  <si>
    <t>2024-06-20 00:00:00 UTC</t>
  </si>
  <si>
    <t xml:space="preserve">Owners of PEVs must pay an annual decal fee of \$200. Multipurpose
vehicles and motorcycles are exempt. Multipurpose vehicles are defined
as having at least four wheels, an unladen weight of at least 300 pounds
(lbs.) but less than 3,000 lbs., a permanent upright seat or saddle for
the driver which is mounted at least 24 inches from the ground, and an
identifying number (Reference [House
Bill](https://wyoleg.gov/Legislation/2021) 0144, 2021, and [Wyoming
Statutes](http://legisweb.state.wy.us/LSOWEB/LegInfo.aspx) 31-3-102
(a)(xxiii), 31-1-101(a)(xv)(M), and 39-17-301 (a))
</t>
  </si>
  <si>
    <t>2015-02-25 00:00:00 UTC</t>
  </si>
  <si>
    <t>2016-03-02 00:00:00 UTC</t>
  </si>
  <si>
    <t>2019-03-06 19:52:41 UTC</t>
  </si>
  <si>
    <t>http://legisweb.state.wy.us/LSOWEB/Default.aspx|https://www.wyoleg.gov/|http://legisweb.state.wy.us/statutes/statutes.aspx</t>
  </si>
  <si>
    <t xml:space="preserve">A license tax of \$0.24 per gasoline gallon equivalent (GGE) or diesel
gallon equivalent (DGE) is collected on all alternative fuel used, sold,
or distributed for sale or use in Wyoming. Alternative fuels include
compressed natural gas (CNG), liquefied natural gas (LNG), propane,
electricity, and renewable diesel. For taxation purposes, one GGE of CNG
is equal to 5.66 pounds (lbs.), one DGE of LNG is equal to 6.06 lbs.,
one GGE of propane is equal to 1.35 gallons, and one GGE of electricity
is equal to 33.56 kilowatt-hours. For more information, refer to the
[Wyoming Department of Transportation Tax
Rates](http://www.dot.state.wy.us/home/business_with_wydot/fuel_tax/tax_rates.html)
website. (Reference [Wyoming
Statutes](http://legisweb.state.wy.us/LSOWEB/LegInfo.aspx) 39-17-104,
39-17-204, 39-17-301. 39-17-303, and 39-17-304)
</t>
  </si>
  <si>
    <t>2015-04-15 18:00:17 UTC</t>
  </si>
  <si>
    <t>ETH|ELEC|NG|PHEV|LPG</t>
  </si>
  <si>
    <t>http://legisweb.state.wy.us/statutes/statutes.aspx</t>
  </si>
  <si>
    <t xml:space="preserve">Alternative fuels are defined as pure methanol, ethanol and other blends
of at least 85% alcohol, natural gas, propane, coal-derived liquid
fuels, hydrogen, electricity, pure biodiesel, renewable diesel, fuels
other than alcohol that are derived from biological materials, and
P-series fuels. Biodiesel is defined as mono-alkyl esters of long chain
fatty acids derived from vegetable oils or animal fats that meets
current [ASTM](%20https://www.astm.org/Standard/index.html) biodiesel
standards. (Reference [Wyoming
Statutes](http://legisweb.state.wy.us/LSOWEB/LegInfo.aspx) 39-17-301)
</t>
  </si>
  <si>
    <t>2015-04-15 18:07:02 UTC</t>
  </si>
  <si>
    <t xml:space="preserve">YTCC offers a rebate of \$5,000 toward the purchase of publicly
accessible EVSE. Eligible entities include businesses and municipalities
in the communities surrounding Grand Teton National Park and Yellowstone
National Park. Rebates are available on a first-come, first-served
basis. For more information, see the [YTCC Vehicle and Infrastructure
Rebates](https://ytcleancities.org/what-we-are-doing-why/services/#rebates)
website.
</t>
  </si>
  <si>
    <t>2016-03-14 17:07:16 UTC</t>
  </si>
  <si>
    <t>2021-03-10 00:00:00 UTC</t>
  </si>
  <si>
    <t xml:space="preserve">Wyoming joined Arizona, Colorado, Idaho, Montana, Nevada, New Mexico,
and Utah (Signatory States) in signing the REV West [memorandum of
understanding](https://www.naseo.org/Data/Sites/1/revwest_mou.pdf) (MOU)
to create an Intermountain West Electric Vehicle (EV) Corridor that will
make it possible to seamlessly drive an EV across the Signatory States\'
major transportation corridors.
In 2019, the Signatory States signed a revised [REV West
MOU](https://www.naseo.org/issues/transportation/rev-west) to update
their EV corridor goals based on progress to date. Signatory States are
committed to:
-   Educate consumers and fleet owners to raise EV awareness, reduce
    range anxiety, and increase EV adoption;
-   Coordinate on EV charging station locations to achieve a consistent
    user experience across Signatory States;
-   Use and promote the REV West [Voluntary Minimum
    Standards](https://www.naseo.org/Data/Sites/1/revwest_volminimumstandards.pdf)
    for EV charging stations and explore opportunities for implementing
    the standards in Signatory States;
-   Identify and develop opportunities to incorporate EV charging
    stations into planning and development processes such as building
    codes, metering policies, and renewable energy generation projects;
-   Encourage EV manufacturers to stock and market a wide variety of EVs
    within the Signatory States;
-   Identify, respond to, and collaborate on funding opportunities to
    support the development of the plan; and
-   Support the build-out of direct current (DC) fast charging stations
    along EV corridors through investments, partnerships, and other
    mechanisms.
The Signatory States maintain a coordination group composed of senior
leadership from each state who meet on a quarterly basis and report on
the above actions. For more information, see the [REV
West](https://www.naseo.org/issues/transportation/rev-west) website.
</t>
  </si>
  <si>
    <t>2020-02-03 20:12:06 UTC</t>
  </si>
  <si>
    <t xml:space="preserve">The Wyoming Department of Environmental Quality (DEQ) offers grants for
nitrogen oxide emissions reduction projects. Funding is for heavy-duty
on-road new diesel or alternative fuel repowers and replacements, as
well as off-road repowers and replacements. Both government and
non-government entities are eligible for funding. Vehicles that qualify
for replacement or repower include:
-   Model Year (MY) 1992-2009 Class 8 local freight trucks and port
    drayage trucks;
-   MY 1992-2009 Class 4-7 local freight trucks;
-   MY 2009 or older Class 4-8 school buses, shuttle buses, and transit
    buses;
-   Airport ground support equipment;
-   Light-duty zero emission vehicle supply equipment; and
-   Diesel Emission Reduction Act projects.
This grant program is funded by Wyoming\'s portion of the [Volkswagen
Environmental Mitigation
Trust](https://www.epa.gov/enforcement/volkswagen-clean-air-act-civil-settlement).
For more information, including how to apply, see the Wyoming DEQ'S
[Volkswagen
Settlement](http://deq.wyoming.gov/admin/volkswagen-settlement/)
website.
</t>
  </si>
  <si>
    <t>2019-03-06 19:49:44 UTC</t>
  </si>
  <si>
    <t>count</t>
  </si>
  <si>
    <t>https://hudsoncountyview.com/mukherji-bill-to-establish-loan-program-for-school-districts-to-acquire-electric-school-buses-advances/</t>
  </si>
  <si>
    <t>https://vppsa.com/2023-electric-vehicle-charging-station-rebate/</t>
  </si>
  <si>
    <t>http://vppsa.com/wp-content/uploads/2023/01/2023-Level-2-Charger-REBATE_Fillable.pdf</t>
  </si>
  <si>
    <t>https://okcoop.org/wp-content/uploads/2023/01/2023-Rebate-Program-1.pdf</t>
  </si>
  <si>
    <t>https://www.nationalgridus.com/media/pdfs/bus-ways-to-save/ev/ev-infrastructure-brochure-public_workplace_ada-ma.pdf</t>
  </si>
  <si>
    <t>https://www.epelectric.com/files/html/Rates_and_Regulatory/TX%20Rates/Section%201%20-%20Sheet%2039.0%20-%20Schedule%20EVC%20Electric%20Vehicle%20Charging%20Rate.pdf</t>
  </si>
  <si>
    <t>https://www.firstenergycorp.com/help/electric-vehicles/nj-ev/new-jersey-ev.html</t>
  </si>
  <si>
    <t>https://www.rockymountainpower.net/content/dam/pcorp/documents/en/rockymountainpower/savings-energy-choices/electric-vehicles/AC_Level_2_Application.docx</t>
  </si>
  <si>
    <t>Single port: $1,000 per charger up to 75% of total charger cost
Multi-port: $1,500 per charger up to 75% of total charger cost</t>
  </si>
  <si>
    <t>Electric School Bus and Infrastructure Rebate - Duke Energy (Indiana)</t>
  </si>
  <si>
    <t>Electric School Bus and Infrastructure Rebate - Duke Energy (North Carolina)</t>
  </si>
  <si>
    <t>https://www.eversource.com/content/docs/default-source/save-money-energy/eversource-ct-ev-business-application.pdf?sfvrsn=a6f1304c_12</t>
  </si>
  <si>
    <t>Must be a current Duke Energy Indiana commercial or industrial customer in good standing, Designate parking spaces for EVs,
Must install charger(s) behind a separate meter, or multiple separate meters, and take service on any available commercial rate schedule.</t>
  </si>
  <si>
    <t>Commercial Electric Vehicle (EV) Charging Station Rebate - Duke Energy (Indiana)</t>
  </si>
  <si>
    <t>Commercial Electric Vehicle (EV) Charging Station Rebates - Duke Energy (Florida)</t>
  </si>
  <si>
    <t>https://clpud.org/energy-efficiency/ev-charging-station-rebate/#:~:text=Central%20Lincoln%20offers%20a%20%24250,must%20be%20220V%20or%20higher.</t>
  </si>
  <si>
    <t>Funding round ended August 31st, 2023.</t>
  </si>
  <si>
    <t>https://www.nyseg.com/documents/40132/5899096/NY-EV-Make-Ready-Program-Participant-Guide.pdf/075951b6-1d36-758b-4e7d-0cfbd97b6481?version=1.0&amp;t=1645136572903</t>
  </si>
  <si>
    <t>https://www.oru.com/en/our-energy-future/electric-vehicles/new-york/commercial-ev-drivers/-/media/files/oru/documents/energy-future/ev-make-ready-program/participant-guide.pdf?rev=eb0792dc1d164a20b8ea8558d137d18e</t>
  </si>
  <si>
    <t>100% of funds covered for DAC communities</t>
  </si>
  <si>
    <t>New York Truck Voucher Incentive Program (NYTVIP)</t>
  </si>
  <si>
    <t>Diesel Emission Reduction Project Funding (DERA)</t>
  </si>
  <si>
    <t>Vermont Diesel Emissions Reduction Financial Assistance (DERA)</t>
  </si>
  <si>
    <t>Diesel Emissions Reduction Act Tribal and Insular Areas Grants (DERA)</t>
  </si>
  <si>
    <t>Diesel Emissions Reduction Act National Grants (DERA)</t>
  </si>
  <si>
    <t>Reduce Emissions from Diesels (DERA)</t>
  </si>
  <si>
    <t>RI Diesel Emissions Reduction Act (DERA)</t>
  </si>
  <si>
    <t>Diesel Emissions Reductions Grants (DERA)</t>
  </si>
  <si>
    <t>Clean Diesel Grant Program (DERA)</t>
  </si>
  <si>
    <t>Yes, unpecified</t>
  </si>
  <si>
    <t>Be an individual public school or public-school district, or a transport business that offer farmworker trasnport services
- Must have at least one site located within the 3CE service area. The account associated with the location of the school bus must be in “good standing.”</t>
  </si>
  <si>
    <t>Closed Aug. 2022</t>
  </si>
  <si>
    <t>Most recent round 2022. Upcoming funding expected</t>
  </si>
  <si>
    <t>Not to exceed $100,000</t>
  </si>
  <si>
    <t>Date of Data Extract: 01/11/2024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</si>
</sst>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_(&quot;$&quot;* #,##0_);_(&quot;$&quot;* \(#,##0\);_(&quot;$&quot;* &quot;-&quot;??_);_(@_)"/>
    <numFmt numFmtId="165" formatCode="_([$$-409]* #,##0_);_([$$-409]* \(#,##0\);_([$$-409]* &quot;-&quot;??_);_(@_)"/>
    <numFmt numFmtId="166" formatCode="_(&quot;$&quot;* #,##0.000_);_(&quot;$&quot;* \(#,##0.000\);_(&quot;$&quot;* &quot;-&quot;??_);_(@_)"/>
    <numFmt numFmtId="167" formatCode="&quot;$&quot;#,##0"/>
  </numFmts>
  <fonts count="22" x14ac:knownFonts="1">
    <font>
      <sz val="11"/>
      <color theme="1"/>
      <name val="Calibri"/>
      <family val="2"/>
      <scheme val="minor"/>
    </font>
    <font>
      <sz val="11"/>
      <color theme="1"/>
      <name val="Calibri"/>
      <family val="2"/>
      <scheme val="minor"/>
    </font>
    <font>
      <b/>
      <sz val="11"/>
      <color theme="3"/>
      <name val="Calibri"/>
      <family val="2"/>
      <scheme val="minor"/>
    </font>
    <font>
      <u/>
      <sz val="11"/>
      <color theme="10"/>
      <name val="Calibri"/>
      <family val="2"/>
      <scheme val="minor"/>
    </font>
    <font>
      <i/>
      <sz val="11"/>
      <color theme="1"/>
      <name val="Calibri"/>
      <family val="2"/>
      <scheme val="minor"/>
    </font>
    <font>
      <sz val="11"/>
      <name val="Calibri"/>
      <family val="2"/>
      <scheme val="minor"/>
    </font>
    <font>
      <sz val="11"/>
      <color rgb="FF000000"/>
      <name val="Calibri"/>
      <family val="2"/>
    </font>
    <font>
      <u/>
      <sz val="11"/>
      <color theme="1"/>
      <name val="Calibri"/>
      <family val="2"/>
      <scheme val="minor"/>
    </font>
    <font>
      <sz val="11"/>
      <color rgb="FF000000"/>
      <name val="Calibri"/>
      <family val="2"/>
      <charset val="1"/>
    </font>
    <font>
      <u/>
      <sz val="11"/>
      <name val="Calibri"/>
      <family val="2"/>
      <scheme val="minor"/>
    </font>
    <font>
      <b/>
      <sz val="12"/>
      <color theme="1"/>
      <name val="Calibri"/>
      <family val="2"/>
      <scheme val="minor"/>
    </font>
    <font>
      <sz val="8"/>
      <name val="Calibri"/>
      <family val="2"/>
      <scheme val="minor"/>
    </font>
    <font>
      <b/>
      <sz val="10"/>
      <color rgb="FF44546A"/>
      <name val="Calibri"/>
      <family val="2"/>
      <scheme val="minor"/>
    </font>
    <font>
      <b/>
      <sz val="10"/>
      <color theme="3"/>
      <name val="Calibri"/>
      <family val="2"/>
      <scheme val="minor"/>
    </font>
    <font>
      <sz val="10"/>
      <color rgb="FF44546A"/>
      <name val="Calibri"/>
      <family val="2"/>
      <scheme val="minor"/>
    </font>
    <font>
      <b/>
      <sz val="11"/>
      <color theme="1"/>
      <name val="Calibri"/>
      <family val="2"/>
      <scheme val="minor"/>
    </font>
    <font>
      <sz val="11"/>
      <color rgb="FF000000"/>
      <name val="Calibri"/>
      <family val="2"/>
      <scheme val="minor"/>
    </font>
    <font>
      <sz val="11"/>
      <color rgb="FF333333"/>
      <name val="Calibri"/>
      <family val="2"/>
      <scheme val="minor"/>
    </font>
    <font>
      <u/>
      <sz val="11"/>
      <color rgb="FF000000"/>
      <name val="Calibri"/>
      <family val="2"/>
    </font>
    <font>
      <b/>
      <sz val="10"/>
      <color rgb="FF44546A"/>
      <name val="Calibri"/>
      <family val="2"/>
    </font>
    <font>
      <sz val="10"/>
      <color rgb="FF44546A"/>
      <name val="Calibri"/>
      <family val="2"/>
    </font>
    <font>
      <b/>
      <sz val="11"/>
      <color theme="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2"/>
        <bgColor indexed="64"/>
      </patternFill>
    </fill>
    <fill>
      <patternFill patternType="solid">
        <fgColor rgb="FFE2EFDA"/>
        <bgColor indexed="64"/>
      </patternFill>
    </fill>
    <fill>
      <patternFill patternType="solid">
        <fgColor rgb="FFC00000"/>
        <bgColor indexed="64"/>
      </patternFill>
    </fill>
    <fill>
      <patternFill patternType="solid">
        <fgColor rgb="FFFCE4D6"/>
        <bgColor indexed="64"/>
      </patternFill>
    </fill>
    <fill>
      <patternFill patternType="solid">
        <fgColor theme="0"/>
        <bgColor indexed="64"/>
      </patternFill>
    </fill>
    <fill>
      <patternFill patternType="solid">
        <fgColor rgb="FFF0AB00"/>
        <bgColor indexed="64"/>
      </patternFill>
    </fill>
  </fills>
  <borders count="31">
    <border>
      <left/>
      <right/>
      <top/>
      <bottom/>
      <diagonal/>
    </border>
    <border>
      <left/>
      <right/>
      <top/>
      <bottom style="medium">
        <color theme="4" tint="0.39997558519241921"/>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right/>
      <top/>
      <bottom style="medium">
        <color rgb="FF8EA9DB"/>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theme="4" tint="0.39997558519241921"/>
      </bottom>
      <diagonal/>
    </border>
    <border>
      <left style="medium">
        <color indexed="64"/>
      </left>
      <right/>
      <top/>
      <bottom style="thin">
        <color theme="4" tint="0.3999755851924192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thin">
        <color theme="4" tint="0.39997558519241921"/>
      </bottom>
      <diagonal/>
    </border>
    <border>
      <left/>
      <right/>
      <top style="thin">
        <color indexed="64"/>
      </top>
      <bottom/>
      <diagonal/>
    </border>
    <border>
      <left style="medium">
        <color indexed="64"/>
      </left>
      <right/>
      <top style="thin">
        <color indexed="64"/>
      </top>
      <bottom/>
      <diagonal/>
    </border>
  </borders>
  <cellStyleXfs count="5">
    <xf numFmtId="0" fontId="0" fillId="0" borderId="0"/>
    <xf numFmtId="44" fontId="1" fillId="0" borderId="0" applyFont="0" applyFill="0" applyBorder="0" applyAlignment="0" applyProtection="0"/>
    <xf numFmtId="0" fontId="2" fillId="0" borderId="1" applyNumberFormat="0" applyFill="0" applyAlignment="0" applyProtection="0"/>
    <xf numFmtId="0" fontId="3" fillId="0" borderId="0" applyNumberFormat="0" applyFill="0" applyBorder="0" applyAlignment="0" applyProtection="0"/>
    <xf numFmtId="9" fontId="1" fillId="0" borderId="0" applyFont="0" applyFill="0" applyBorder="0" applyAlignment="0" applyProtection="0"/>
  </cellStyleXfs>
  <cellXfs count="179">
    <xf numFmtId="0" fontId="0" fillId="0" borderId="0" xfId="0"/>
    <xf numFmtId="0" fontId="2" fillId="0" borderId="1" xfId="2"/>
    <xf numFmtId="164" fontId="0" fillId="0" borderId="0" xfId="1" applyNumberFormat="1" applyFont="1"/>
    <xf numFmtId="0" fontId="3" fillId="0" borderId="0" xfId="3"/>
    <xf numFmtId="0" fontId="0" fillId="2" borderId="0" xfId="0" applyFill="1"/>
    <xf numFmtId="164" fontId="0" fillId="3" borderId="0" xfId="1" applyNumberFormat="1" applyFont="1" applyFill="1"/>
    <xf numFmtId="164" fontId="0" fillId="0" borderId="0" xfId="1" applyNumberFormat="1" applyFont="1" applyFill="1"/>
    <xf numFmtId="0" fontId="3" fillId="0" borderId="0" xfId="3" applyFill="1"/>
    <xf numFmtId="0" fontId="0" fillId="0" borderId="0" xfId="0" applyAlignment="1">
      <alignment wrapText="1"/>
    </xf>
    <xf numFmtId="9" fontId="0" fillId="0" borderId="0" xfId="0" applyNumberFormat="1"/>
    <xf numFmtId="14" fontId="0" fillId="0" borderId="0" xfId="0" applyNumberFormat="1"/>
    <xf numFmtId="9" fontId="0" fillId="0" borderId="0" xfId="1" applyNumberFormat="1" applyFont="1" applyFill="1"/>
    <xf numFmtId="164" fontId="0" fillId="0" borderId="0" xfId="1" applyNumberFormat="1" applyFont="1" applyFill="1" applyAlignment="1"/>
    <xf numFmtId="0" fontId="5" fillId="0" borderId="0" xfId="0" applyFont="1"/>
    <xf numFmtId="0" fontId="0" fillId="5" borderId="0" xfId="0" applyFill="1"/>
    <xf numFmtId="0" fontId="0" fillId="6" borderId="0" xfId="0" applyFill="1"/>
    <xf numFmtId="0" fontId="3" fillId="0" borderId="0" xfId="3" applyAlignment="1"/>
    <xf numFmtId="0" fontId="8" fillId="0" borderId="0" xfId="0" applyFont="1"/>
    <xf numFmtId="0" fontId="0" fillId="7" borderId="0" xfId="0" applyFill="1"/>
    <xf numFmtId="0" fontId="3" fillId="0" borderId="0" xfId="3" applyFill="1" applyBorder="1"/>
    <xf numFmtId="9" fontId="0" fillId="3" borderId="0" xfId="1" applyNumberFormat="1" applyFont="1" applyFill="1"/>
    <xf numFmtId="164" fontId="5" fillId="0" borderId="0" xfId="1" applyNumberFormat="1" applyFont="1" applyFill="1"/>
    <xf numFmtId="0" fontId="3" fillId="0" borderId="0" xfId="3" applyAlignment="1">
      <alignment horizontal="left"/>
    </xf>
    <xf numFmtId="0" fontId="3" fillId="0" borderId="0" xfId="3" applyAlignment="1">
      <alignment wrapText="1"/>
    </xf>
    <xf numFmtId="0" fontId="0" fillId="8" borderId="2" xfId="0" applyFill="1" applyBorder="1"/>
    <xf numFmtId="0" fontId="0" fillId="8" borderId="3" xfId="0" applyFill="1" applyBorder="1" applyAlignment="1">
      <alignment wrapText="1"/>
    </xf>
    <xf numFmtId="0" fontId="0" fillId="8" borderId="4" xfId="0" applyFill="1" applyBorder="1"/>
    <xf numFmtId="0" fontId="0" fillId="8" borderId="5" xfId="0" applyFill="1" applyBorder="1"/>
    <xf numFmtId="0" fontId="0" fillId="8" borderId="0" xfId="0" applyFill="1" applyAlignment="1">
      <alignment wrapText="1"/>
    </xf>
    <xf numFmtId="0" fontId="0" fillId="8" borderId="6" xfId="0" applyFill="1" applyBorder="1"/>
    <xf numFmtId="0" fontId="10" fillId="8" borderId="0" xfId="0" applyFont="1" applyFill="1" applyAlignment="1">
      <alignment wrapText="1"/>
    </xf>
    <xf numFmtId="0" fontId="0" fillId="8" borderId="7" xfId="0" applyFill="1" applyBorder="1"/>
    <xf numFmtId="0" fontId="0" fillId="8" borderId="8" xfId="0" applyFill="1" applyBorder="1" applyAlignment="1">
      <alignment wrapText="1"/>
    </xf>
    <xf numFmtId="0" fontId="0" fillId="8" borderId="9" xfId="0" applyFill="1" applyBorder="1"/>
    <xf numFmtId="0" fontId="3" fillId="8" borderId="0" xfId="3" applyFill="1" applyBorder="1" applyAlignment="1">
      <alignment horizontal="left" wrapText="1" indent="3"/>
    </xf>
    <xf numFmtId="0" fontId="0" fillId="0" borderId="0" xfId="0" pivotButton="1"/>
    <xf numFmtId="0" fontId="0" fillId="0" borderId="0" xfId="0" applyAlignment="1">
      <alignment horizontal="left"/>
    </xf>
    <xf numFmtId="9" fontId="0" fillId="0" borderId="0" xfId="4" applyFont="1"/>
    <xf numFmtId="0" fontId="0" fillId="0" borderId="0" xfId="0" applyAlignment="1">
      <alignment horizontal="left" indent="1"/>
    </xf>
    <xf numFmtId="9" fontId="0" fillId="0" borderId="0" xfId="4" applyFont="1" applyFill="1"/>
    <xf numFmtId="44" fontId="0" fillId="0" borderId="0" xfId="1" applyFont="1"/>
    <xf numFmtId="0" fontId="0" fillId="0" borderId="0" xfId="1" applyNumberFormat="1" applyFont="1" applyFill="1"/>
    <xf numFmtId="164" fontId="6" fillId="0" borderId="0" xfId="1" applyNumberFormat="1" applyFont="1"/>
    <xf numFmtId="9" fontId="8" fillId="0" borderId="0" xfId="0" applyNumberFormat="1" applyFont="1"/>
    <xf numFmtId="44" fontId="0" fillId="0" borderId="0" xfId="1" applyFont="1" applyFill="1"/>
    <xf numFmtId="164" fontId="0" fillId="0" borderId="0" xfId="0" applyNumberFormat="1"/>
    <xf numFmtId="0" fontId="12" fillId="0" borderId="10" xfId="0" applyFont="1" applyBorder="1" applyAlignment="1">
      <alignment vertical="center" wrapText="1"/>
    </xf>
    <xf numFmtId="0" fontId="13" fillId="0" borderId="1" xfId="2" applyFont="1" applyFill="1" applyAlignment="1">
      <alignment vertical="center"/>
    </xf>
    <xf numFmtId="0" fontId="13" fillId="0" borderId="1" xfId="2" applyFont="1" applyFill="1" applyAlignment="1">
      <alignment vertical="center" wrapText="1"/>
    </xf>
    <xf numFmtId="0" fontId="0" fillId="8" borderId="0" xfId="0" applyFill="1" applyAlignment="1">
      <alignment horizontal="left" wrapText="1" indent="3"/>
    </xf>
    <xf numFmtId="49" fontId="0" fillId="0" borderId="0" xfId="0" applyNumberFormat="1"/>
    <xf numFmtId="49" fontId="0" fillId="0" borderId="0" xfId="1" applyNumberFormat="1" applyFont="1" applyFill="1"/>
    <xf numFmtId="49" fontId="0" fillId="0" borderId="0" xfId="1" applyNumberFormat="1" applyFont="1"/>
    <xf numFmtId="49" fontId="0" fillId="0" borderId="0" xfId="1" applyNumberFormat="1" applyFont="1" applyFill="1" applyAlignment="1"/>
    <xf numFmtId="49" fontId="0" fillId="3" borderId="0" xfId="1" applyNumberFormat="1" applyFont="1" applyFill="1"/>
    <xf numFmtId="49" fontId="5" fillId="0" borderId="0" xfId="0" applyNumberFormat="1" applyFont="1"/>
    <xf numFmtId="49" fontId="0" fillId="3" borderId="0" xfId="0" applyNumberFormat="1" applyFill="1"/>
    <xf numFmtId="49" fontId="0" fillId="4" borderId="0" xfId="0" applyNumberFormat="1" applyFill="1"/>
    <xf numFmtId="49" fontId="8" fillId="0" borderId="0" xfId="0" applyNumberFormat="1" applyFont="1"/>
    <xf numFmtId="49" fontId="6" fillId="0" borderId="0" xfId="0" applyNumberFormat="1" applyFont="1"/>
    <xf numFmtId="49" fontId="0" fillId="4" borderId="0" xfId="1" applyNumberFormat="1" applyFont="1" applyFill="1"/>
    <xf numFmtId="49" fontId="5" fillId="0" borderId="0" xfId="1" applyNumberFormat="1" applyFont="1" applyFill="1"/>
    <xf numFmtId="49" fontId="3" fillId="0" borderId="0" xfId="3" applyNumberFormat="1"/>
    <xf numFmtId="0" fontId="6" fillId="8" borderId="0" xfId="0" applyFont="1" applyFill="1" applyAlignment="1">
      <alignment wrapText="1"/>
    </xf>
    <xf numFmtId="0" fontId="15" fillId="0" borderId="0" xfId="0" applyFont="1" applyAlignment="1">
      <alignment horizontal="left"/>
    </xf>
    <xf numFmtId="0" fontId="15" fillId="0" borderId="0" xfId="0" applyFont="1"/>
    <xf numFmtId="0" fontId="0" fillId="0" borderId="12" xfId="0" applyBorder="1"/>
    <xf numFmtId="0" fontId="15" fillId="0" borderId="13" xfId="0" applyFont="1" applyBorder="1"/>
    <xf numFmtId="0" fontId="15" fillId="0" borderId="15" xfId="0" applyFont="1" applyBorder="1" applyAlignment="1">
      <alignment horizontal="left" indent="1"/>
    </xf>
    <xf numFmtId="164" fontId="0" fillId="0" borderId="0" xfId="1" applyNumberFormat="1" applyFont="1" applyBorder="1"/>
    <xf numFmtId="164" fontId="0" fillId="0" borderId="16" xfId="1" applyNumberFormat="1" applyFont="1" applyBorder="1"/>
    <xf numFmtId="44" fontId="0" fillId="0" borderId="0" xfId="1" applyFont="1" applyBorder="1"/>
    <xf numFmtId="0" fontId="0" fillId="0" borderId="16" xfId="0" applyBorder="1"/>
    <xf numFmtId="0" fontId="15" fillId="0" borderId="17" xfId="0" applyFont="1" applyBorder="1" applyAlignment="1">
      <alignment horizontal="left" indent="1"/>
    </xf>
    <xf numFmtId="0" fontId="0" fillId="0" borderId="18" xfId="0" applyBorder="1"/>
    <xf numFmtId="164" fontId="0" fillId="0" borderId="18" xfId="1" applyNumberFormat="1" applyFont="1" applyBorder="1"/>
    <xf numFmtId="164" fontId="0" fillId="0" borderId="19" xfId="1" applyNumberFormat="1" applyFont="1" applyBorder="1"/>
    <xf numFmtId="0" fontId="15" fillId="0" borderId="12" xfId="0" applyFont="1" applyBorder="1" applyAlignment="1">
      <alignment horizontal="left" indent="1"/>
    </xf>
    <xf numFmtId="164" fontId="0" fillId="0" borderId="14" xfId="0" applyNumberFormat="1" applyBorder="1"/>
    <xf numFmtId="164" fontId="0" fillId="0" borderId="16" xfId="0" applyNumberFormat="1" applyBorder="1"/>
    <xf numFmtId="164" fontId="0" fillId="0" borderId="19" xfId="0" applyNumberFormat="1" applyBorder="1"/>
    <xf numFmtId="0" fontId="15" fillId="0" borderId="20" xfId="0" applyFont="1" applyBorder="1" applyAlignment="1">
      <alignment horizontal="left"/>
    </xf>
    <xf numFmtId="0" fontId="15" fillId="0" borderId="21" xfId="0" applyFont="1" applyBorder="1" applyAlignment="1">
      <alignment horizontal="left"/>
    </xf>
    <xf numFmtId="0" fontId="15" fillId="0" borderId="17" xfId="0" applyFont="1" applyBorder="1" applyAlignment="1">
      <alignment horizontal="left"/>
    </xf>
    <xf numFmtId="44" fontId="15" fillId="0" borderId="12" xfId="1" applyFont="1" applyBorder="1" applyAlignment="1">
      <alignment horizontal="left" indent="1"/>
    </xf>
    <xf numFmtId="44" fontId="15" fillId="0" borderId="15" xfId="1" applyFont="1" applyBorder="1" applyAlignment="1">
      <alignment horizontal="left" indent="1"/>
    </xf>
    <xf numFmtId="44" fontId="15" fillId="0" borderId="17" xfId="1" applyFont="1" applyBorder="1" applyAlignment="1">
      <alignment horizontal="left" indent="1"/>
    </xf>
    <xf numFmtId="0" fontId="0" fillId="0" borderId="13" xfId="0" applyBorder="1"/>
    <xf numFmtId="0" fontId="0" fillId="0" borderId="14" xfId="0" applyBorder="1"/>
    <xf numFmtId="9" fontId="0" fillId="0" borderId="16" xfId="0" applyNumberFormat="1" applyBorder="1"/>
    <xf numFmtId="0" fontId="0" fillId="0" borderId="15" xfId="0" applyBorder="1" applyAlignment="1">
      <alignment horizontal="left" indent="1"/>
    </xf>
    <xf numFmtId="0" fontId="0" fillId="0" borderId="17" xfId="0" applyBorder="1" applyAlignment="1">
      <alignment horizontal="left" indent="1"/>
    </xf>
    <xf numFmtId="9" fontId="0" fillId="0" borderId="19" xfId="0" applyNumberFormat="1" applyBorder="1"/>
    <xf numFmtId="164" fontId="0" fillId="0" borderId="13" xfId="0" applyNumberFormat="1" applyBorder="1"/>
    <xf numFmtId="0" fontId="0" fillId="0" borderId="15" xfId="0" applyBorder="1"/>
    <xf numFmtId="44" fontId="0" fillId="0" borderId="0" xfId="0" applyNumberFormat="1"/>
    <xf numFmtId="44" fontId="0" fillId="0" borderId="18" xfId="1" applyFont="1" applyBorder="1"/>
    <xf numFmtId="9" fontId="0" fillId="0" borderId="0" xfId="4" applyFont="1" applyBorder="1"/>
    <xf numFmtId="0" fontId="15" fillId="0" borderId="23" xfId="0" applyFont="1" applyBorder="1" applyAlignment="1">
      <alignment horizontal="left" indent="1"/>
    </xf>
    <xf numFmtId="0" fontId="15" fillId="0" borderId="24" xfId="0" applyFont="1" applyBorder="1" applyAlignment="1">
      <alignment horizontal="left" indent="1"/>
    </xf>
    <xf numFmtId="0" fontId="15" fillId="0" borderId="11" xfId="0" applyFont="1" applyBorder="1"/>
    <xf numFmtId="164" fontId="0" fillId="0" borderId="23" xfId="0" applyNumberFormat="1" applyBorder="1"/>
    <xf numFmtId="0" fontId="0" fillId="0" borderId="24" xfId="0" applyBorder="1"/>
    <xf numFmtId="164" fontId="0" fillId="0" borderId="27" xfId="0" applyNumberFormat="1" applyBorder="1"/>
    <xf numFmtId="164" fontId="0" fillId="0" borderId="25" xfId="0" applyNumberFormat="1" applyBorder="1"/>
    <xf numFmtId="44" fontId="0" fillId="0" borderId="25" xfId="0" applyNumberFormat="1" applyBorder="1"/>
    <xf numFmtId="0" fontId="0" fillId="0" borderId="11" xfId="0" applyBorder="1"/>
    <xf numFmtId="164" fontId="0" fillId="0" borderId="17" xfId="0" applyNumberFormat="1" applyBorder="1"/>
    <xf numFmtId="164" fontId="0" fillId="0" borderId="18" xfId="0" applyNumberFormat="1" applyBorder="1"/>
    <xf numFmtId="44" fontId="0" fillId="0" borderId="18" xfId="0" applyNumberFormat="1" applyBorder="1"/>
    <xf numFmtId="164" fontId="0" fillId="0" borderId="13" xfId="1" applyNumberFormat="1" applyFont="1" applyBorder="1"/>
    <xf numFmtId="164" fontId="0" fillId="0" borderId="14" xfId="1" applyNumberFormat="1" applyFont="1" applyBorder="1"/>
    <xf numFmtId="164" fontId="0" fillId="0" borderId="15" xfId="1" applyNumberFormat="1" applyFont="1" applyBorder="1"/>
    <xf numFmtId="0" fontId="0" fillId="0" borderId="17" xfId="0" applyBorder="1"/>
    <xf numFmtId="0" fontId="15" fillId="0" borderId="25" xfId="0" applyFont="1" applyBorder="1" applyAlignment="1">
      <alignment horizontal="left"/>
    </xf>
    <xf numFmtId="0" fontId="15" fillId="0" borderId="26" xfId="0" applyFont="1" applyBorder="1" applyAlignment="1">
      <alignment horizontal="left"/>
    </xf>
    <xf numFmtId="0" fontId="0" fillId="0" borderId="24" xfId="0" applyBorder="1" applyAlignment="1">
      <alignment horizontal="left" indent="1"/>
    </xf>
    <xf numFmtId="0" fontId="15" fillId="0" borderId="11" xfId="0" applyFont="1" applyBorder="1" applyAlignment="1">
      <alignment horizontal="left"/>
    </xf>
    <xf numFmtId="0" fontId="15" fillId="0" borderId="27" xfId="0" applyFont="1" applyBorder="1" applyAlignment="1">
      <alignment horizontal="left"/>
    </xf>
    <xf numFmtId="164" fontId="0" fillId="0" borderId="24" xfId="0" applyNumberFormat="1" applyBorder="1"/>
    <xf numFmtId="9" fontId="0" fillId="0" borderId="16" xfId="4" applyFont="1" applyBorder="1"/>
    <xf numFmtId="164" fontId="15" fillId="0" borderId="0" xfId="0" applyNumberFormat="1" applyFont="1"/>
    <xf numFmtId="9" fontId="15" fillId="0" borderId="16" xfId="0" applyNumberFormat="1" applyFont="1" applyBorder="1"/>
    <xf numFmtId="9" fontId="15" fillId="0" borderId="16" xfId="4" applyFont="1" applyBorder="1"/>
    <xf numFmtId="0" fontId="15" fillId="0" borderId="23" xfId="0" applyFont="1" applyBorder="1"/>
    <xf numFmtId="0" fontId="0" fillId="0" borderId="23" xfId="0" applyBorder="1"/>
    <xf numFmtId="0" fontId="15" fillId="0" borderId="28" xfId="0" applyFont="1" applyBorder="1" applyAlignment="1">
      <alignment horizontal="left"/>
    </xf>
    <xf numFmtId="0" fontId="0" fillId="0" borderId="23" xfId="0" applyBorder="1" applyAlignment="1">
      <alignment horizontal="left" indent="1"/>
    </xf>
    <xf numFmtId="0" fontId="0" fillId="0" borderId="26" xfId="0" applyBorder="1"/>
    <xf numFmtId="9" fontId="0" fillId="0" borderId="18" xfId="0" applyNumberFormat="1" applyBorder="1"/>
    <xf numFmtId="164" fontId="0" fillId="0" borderId="0" xfId="1" applyNumberFormat="1" applyFont="1" applyFill="1" applyBorder="1"/>
    <xf numFmtId="164" fontId="0" fillId="0" borderId="12" xfId="1" applyNumberFormat="1" applyFont="1" applyBorder="1"/>
    <xf numFmtId="164" fontId="0" fillId="0" borderId="17" xfId="1" applyNumberFormat="1" applyFont="1" applyBorder="1"/>
    <xf numFmtId="44" fontId="15" fillId="0" borderId="11" xfId="1" applyFont="1" applyFill="1" applyBorder="1" applyAlignment="1">
      <alignment horizontal="left" indent="1"/>
    </xf>
    <xf numFmtId="44" fontId="15" fillId="0" borderId="11" xfId="1" applyFont="1" applyBorder="1" applyAlignment="1">
      <alignment horizontal="left" indent="1"/>
    </xf>
    <xf numFmtId="44" fontId="15" fillId="0" borderId="26" xfId="1" applyFont="1" applyFill="1" applyBorder="1" applyAlignment="1">
      <alignment horizontal="left" indent="1"/>
    </xf>
    <xf numFmtId="164" fontId="0" fillId="0" borderId="0" xfId="1" applyNumberFormat="1" applyFont="1" applyBorder="1" applyAlignment="1">
      <alignment horizontal="left" indent="1"/>
    </xf>
    <xf numFmtId="164" fontId="0" fillId="0" borderId="0" xfId="1" applyNumberFormat="1" applyFont="1" applyBorder="1" applyAlignment="1"/>
    <xf numFmtId="164" fontId="0" fillId="0" borderId="13" xfId="1" applyNumberFormat="1" applyFont="1" applyBorder="1" applyAlignment="1"/>
    <xf numFmtId="0" fontId="15" fillId="0" borderId="22" xfId="0" applyFont="1" applyBorder="1" applyAlignment="1">
      <alignment horizontal="left" indent="1"/>
    </xf>
    <xf numFmtId="0" fontId="15" fillId="0" borderId="11" xfId="0" applyFont="1" applyBorder="1" applyAlignment="1">
      <alignment horizontal="left" indent="1"/>
    </xf>
    <xf numFmtId="164" fontId="0" fillId="0" borderId="26" xfId="0" applyNumberFormat="1" applyBorder="1"/>
    <xf numFmtId="0" fontId="0" fillId="0" borderId="29" xfId="0" applyBorder="1"/>
    <xf numFmtId="0" fontId="0" fillId="0" borderId="30" xfId="0" applyBorder="1" applyAlignment="1">
      <alignment horizontal="left" indent="1"/>
    </xf>
    <xf numFmtId="164" fontId="0" fillId="0" borderId="29" xfId="1" applyNumberFormat="1" applyFont="1" applyBorder="1"/>
    <xf numFmtId="0" fontId="16" fillId="0" borderId="0" xfId="0" applyFont="1"/>
    <xf numFmtId="0" fontId="17" fillId="0" borderId="0" xfId="0" applyFont="1"/>
    <xf numFmtId="165" fontId="0" fillId="0" borderId="0" xfId="0" applyNumberFormat="1"/>
    <xf numFmtId="166" fontId="0" fillId="0" borderId="0" xfId="1" applyNumberFormat="1" applyFont="1" applyFill="1"/>
    <xf numFmtId="0" fontId="5" fillId="0" borderId="0" xfId="3" applyFont="1"/>
    <xf numFmtId="164" fontId="0" fillId="0" borderId="0" xfId="1" applyNumberFormat="1" applyFont="1" applyFill="1" applyAlignment="1">
      <alignment wrapText="1"/>
    </xf>
    <xf numFmtId="9" fontId="0" fillId="0" borderId="0" xfId="1" applyNumberFormat="1" applyFont="1"/>
    <xf numFmtId="164" fontId="0" fillId="0" borderId="0" xfId="1" applyNumberFormat="1" applyFont="1" applyAlignment="1"/>
    <xf numFmtId="9" fontId="0" fillId="0" borderId="0" xfId="1" applyNumberFormat="1" applyFont="1" applyFill="1" applyAlignment="1">
      <alignment wrapText="1"/>
    </xf>
    <xf numFmtId="49" fontId="0" fillId="0" borderId="0" xfId="1" applyNumberFormat="1" applyFont="1" applyFill="1" applyAlignment="1">
      <alignment wrapText="1"/>
    </xf>
    <xf numFmtId="9" fontId="0" fillId="0" borderId="0" xfId="1" applyNumberFormat="1" applyFont="1" applyFill="1" applyAlignment="1"/>
    <xf numFmtId="9" fontId="0" fillId="0" borderId="0" xfId="1" applyNumberFormat="1" applyFont="1" applyAlignment="1"/>
    <xf numFmtId="9" fontId="0" fillId="0" borderId="0" xfId="4" applyFont="1" applyAlignment="1"/>
    <xf numFmtId="9" fontId="0" fillId="0" borderId="0" xfId="4" applyFont="1" applyFill="1" applyAlignment="1"/>
    <xf numFmtId="167" fontId="0" fillId="0" borderId="0" xfId="1" applyNumberFormat="1" applyFont="1" applyFill="1"/>
    <xf numFmtId="9" fontId="8" fillId="0" borderId="0" xfId="4" applyFont="1"/>
    <xf numFmtId="49" fontId="5" fillId="0" borderId="0" xfId="0" applyNumberFormat="1" applyFont="1" applyAlignment="1">
      <alignment wrapText="1"/>
    </xf>
    <xf numFmtId="49" fontId="3" fillId="0" borderId="0" xfId="3" applyNumberFormat="1" applyFill="1" applyAlignment="1"/>
    <xf numFmtId="49" fontId="3" fillId="0" borderId="0" xfId="3" applyNumberFormat="1" applyFill="1" applyBorder="1" applyAlignment="1"/>
    <xf numFmtId="6" fontId="0" fillId="0" borderId="0" xfId="1" applyNumberFormat="1" applyFont="1" applyFill="1"/>
    <xf numFmtId="0" fontId="19" fillId="0" borderId="1" xfId="2" applyFont="1" applyFill="1" applyAlignment="1">
      <alignment vertical="center" wrapText="1"/>
    </xf>
    <xf numFmtId="49" fontId="3" fillId="0" borderId="0" xfId="3" applyNumberFormat="1" applyFill="1" applyBorder="1"/>
    <xf numFmtId="49" fontId="3" fillId="0" borderId="0" xfId="3" applyNumberFormat="1" applyFill="1"/>
    <xf numFmtId="9" fontId="5" fillId="0" borderId="0" xfId="0" applyNumberFormat="1" applyFont="1"/>
    <xf numFmtId="0" fontId="9" fillId="0" borderId="0" xfId="3" applyFont="1"/>
    <xf numFmtId="44" fontId="5" fillId="0" borderId="0" xfId="1" applyFont="1" applyFill="1"/>
    <xf numFmtId="0" fontId="0" fillId="0" borderId="0" xfId="0" applyAlignment="1"/>
    <xf numFmtId="49" fontId="0" fillId="0" borderId="0" xfId="0" applyNumberFormat="1" applyFill="1"/>
    <xf numFmtId="0" fontId="16" fillId="0" borderId="0" xfId="0" applyFont="1" applyFill="1"/>
    <xf numFmtId="49" fontId="0" fillId="0" borderId="0" xfId="0" applyNumberFormat="1" applyAlignment="1"/>
    <xf numFmtId="0" fontId="16" fillId="0" borderId="0" xfId="0" applyFont="1" applyAlignment="1"/>
    <xf numFmtId="49" fontId="21" fillId="9" borderId="1" xfId="2" applyNumberFormat="1" applyFont="1" applyFill="1" applyAlignment="1"/>
    <xf numFmtId="49" fontId="21" fillId="9" borderId="1" xfId="2" applyNumberFormat="1" applyFont="1" applyFill="1"/>
    <xf numFmtId="0" fontId="21" fillId="9" borderId="1" xfId="2" applyFont="1" applyFill="1"/>
  </cellXfs>
  <cellStyles count="5">
    <cellStyle name="Currency" xfId="1" builtinId="4"/>
    <cellStyle name="Heading 3" xfId="2" builtinId="18"/>
    <cellStyle name="Hyperlink" xfId="3" builtinId="8"/>
    <cellStyle name="Normal" xfId="0" builtinId="0"/>
    <cellStyle name="Percent" xfId="4" builtinId="5"/>
  </cellStyles>
  <dxfs count="0"/>
  <tableStyles count="0" defaultTableStyle="TableStyleMedium2" defaultPivotStyle="PivotStyleLight16"/>
  <colors>
    <mruColors>
      <color rgb="FFF0AB00"/>
      <color rgb="FFAFEE3E"/>
      <color rgb="FF9EEA16"/>
      <color rgb="FFE0F709"/>
      <color rgb="FFFF3F3F"/>
      <color rgb="FFFF5353"/>
      <color rgb="FFFF5D5D"/>
      <color rgb="FFFF7D7D"/>
      <color rgb="FFF692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ichStyles" Target="richData/richStyles.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Array" Target="richData/rdarray.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17/06/relationships/rdRichValue" Target="richData/rdrichvalue.xml"/><Relationship Id="rId23" Type="http://schemas.openxmlformats.org/officeDocument/2006/relationships/calcChain" Target="calcChain.xml"/><Relationship Id="rId10" Type="http://schemas.openxmlformats.org/officeDocument/2006/relationships/theme" Target="theme/theme1.xml"/><Relationship Id="rId19"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20/07/relationships/rdRichValueWebImage" Target="richData/rdRichValueWebImage.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Type of Program</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46350021872265967"/>
          <c:y val="0.16245370370370371"/>
          <c:w val="0.48694422572178475"/>
          <c:h val="0.72088764946048411"/>
        </c:manualLayout>
      </c:layout>
      <c:barChart>
        <c:barDir val="bar"/>
        <c:grouping val="clustered"/>
        <c:varyColors val="0"/>
        <c:ser>
          <c:idx val="0"/>
          <c:order val="0"/>
          <c:tx>
            <c:strRef>
              <c:f>'PIVOT 2022.12'!$E$2</c:f>
              <c:strCache>
                <c:ptCount val="1"/>
                <c:pt idx="0">
                  <c:v>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2022.12'!$D$3:$D$14</c:f>
              <c:strCache>
                <c:ptCount val="12"/>
                <c:pt idx="0">
                  <c:v>Bill Credit</c:v>
                </c:pt>
                <c:pt idx="1">
                  <c:v>Discount/point of sale coupon or voucher</c:v>
                </c:pt>
                <c:pt idx="2">
                  <c:v>Equipment</c:v>
                </c:pt>
                <c:pt idx="3">
                  <c:v>Grant</c:v>
                </c:pt>
                <c:pt idx="4">
                  <c:v>Incentive</c:v>
                </c:pt>
                <c:pt idx="5">
                  <c:v>Law</c:v>
                </c:pt>
                <c:pt idx="6">
                  <c:v>Loan</c:v>
                </c:pt>
                <c:pt idx="7">
                  <c:v>Rate</c:v>
                </c:pt>
                <c:pt idx="8">
                  <c:v>Rebate</c:v>
                </c:pt>
                <c:pt idx="9">
                  <c:v>Sales/use tax exemption </c:v>
                </c:pt>
                <c:pt idx="10">
                  <c:v>Tax Credit</c:v>
                </c:pt>
                <c:pt idx="11">
                  <c:v>Technical Assistance</c:v>
                </c:pt>
              </c:strCache>
            </c:strRef>
          </c:cat>
          <c:val>
            <c:numRef>
              <c:f>'PIVOT 2022.12'!$E$3:$E$14</c:f>
              <c:numCache>
                <c:formatCode>General</c:formatCode>
                <c:ptCount val="12"/>
                <c:pt idx="0">
                  <c:v>4</c:v>
                </c:pt>
                <c:pt idx="1">
                  <c:v>5</c:v>
                </c:pt>
                <c:pt idx="2">
                  <c:v>1</c:v>
                </c:pt>
                <c:pt idx="3">
                  <c:v>67</c:v>
                </c:pt>
                <c:pt idx="4">
                  <c:v>10</c:v>
                </c:pt>
                <c:pt idx="5">
                  <c:v>9</c:v>
                </c:pt>
                <c:pt idx="6">
                  <c:v>9</c:v>
                </c:pt>
                <c:pt idx="7">
                  <c:v>7</c:v>
                </c:pt>
                <c:pt idx="8">
                  <c:v>95</c:v>
                </c:pt>
                <c:pt idx="9">
                  <c:v>2</c:v>
                </c:pt>
                <c:pt idx="10">
                  <c:v>11</c:v>
                </c:pt>
                <c:pt idx="11">
                  <c:v>3</c:v>
                </c:pt>
              </c:numCache>
            </c:numRef>
          </c:val>
          <c:extLst>
            <c:ext xmlns:c16="http://schemas.microsoft.com/office/drawing/2014/chart" uri="{C3380CC4-5D6E-409C-BE32-E72D297353CC}">
              <c16:uniqueId val="{00000000-4A4E-4444-9D48-F15EEA2B5D53}"/>
            </c:ext>
          </c:extLst>
        </c:ser>
        <c:dLbls>
          <c:dLblPos val="outEnd"/>
          <c:showLegendKey val="0"/>
          <c:showVal val="1"/>
          <c:showCatName val="0"/>
          <c:showSerName val="0"/>
          <c:showPercent val="0"/>
          <c:showBubbleSize val="0"/>
        </c:dLbls>
        <c:gapWidth val="115"/>
        <c:overlap val="-20"/>
        <c:axId val="1473287855"/>
        <c:axId val="1473277039"/>
      </c:barChart>
      <c:catAx>
        <c:axId val="147328785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277039"/>
        <c:crosses val="autoZero"/>
        <c:auto val="1"/>
        <c:lblAlgn val="ctr"/>
        <c:lblOffset val="100"/>
        <c:noMultiLvlLbl val="0"/>
      </c:catAx>
      <c:valAx>
        <c:axId val="147327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287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Eligible Sectors Types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5"/>
          <c:order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2022.12'!$J$3:$J$13</c:f>
              <c:strCache>
                <c:ptCount val="11"/>
                <c:pt idx="0">
                  <c:v>Disaster recovery investments</c:v>
                </c:pt>
                <c:pt idx="1">
                  <c:v>Other</c:v>
                </c:pt>
                <c:pt idx="2">
                  <c:v>Technology innovation</c:v>
                </c:pt>
                <c:pt idx="3">
                  <c:v>Economic development investments</c:v>
                </c:pt>
                <c:pt idx="4">
                  <c:v>Resilience investments or Infrastructure</c:v>
                </c:pt>
                <c:pt idx="5">
                  <c:v>Energy</c:v>
                </c:pt>
                <c:pt idx="6">
                  <c:v>EVs</c:v>
                </c:pt>
                <c:pt idx="7">
                  <c:v>Any public fleet vehicle</c:v>
                </c:pt>
                <c:pt idx="8">
                  <c:v>Any fleet vehicles</c:v>
                </c:pt>
                <c:pt idx="9">
                  <c:v>MDHV vehicles only</c:v>
                </c:pt>
                <c:pt idx="10">
                  <c:v>ESBs only</c:v>
                </c:pt>
              </c:strCache>
            </c:strRef>
          </c:cat>
          <c:val>
            <c:numRef>
              <c:f>'PIVOT 2022.12'!$K$3:$K$13</c:f>
              <c:numCache>
                <c:formatCode>General</c:formatCode>
                <c:ptCount val="11"/>
                <c:pt idx="0">
                  <c:v>3</c:v>
                </c:pt>
                <c:pt idx="1">
                  <c:v>9</c:v>
                </c:pt>
                <c:pt idx="2">
                  <c:v>4</c:v>
                </c:pt>
                <c:pt idx="3">
                  <c:v>6</c:v>
                </c:pt>
                <c:pt idx="4">
                  <c:v>4</c:v>
                </c:pt>
                <c:pt idx="5">
                  <c:v>15</c:v>
                </c:pt>
                <c:pt idx="6">
                  <c:v>91</c:v>
                </c:pt>
                <c:pt idx="7">
                  <c:v>9</c:v>
                </c:pt>
                <c:pt idx="8">
                  <c:v>39</c:v>
                </c:pt>
                <c:pt idx="9">
                  <c:v>27</c:v>
                </c:pt>
                <c:pt idx="10">
                  <c:v>16</c:v>
                </c:pt>
              </c:numCache>
            </c:numRef>
          </c:val>
          <c:extLst>
            <c:ext xmlns:c16="http://schemas.microsoft.com/office/drawing/2014/chart" uri="{C3380CC4-5D6E-409C-BE32-E72D297353CC}">
              <c16:uniqueId val="{00000004-166F-478B-903E-E089B978EE0D}"/>
            </c:ext>
          </c:extLst>
        </c:ser>
        <c:dLbls>
          <c:dLblPos val="outEnd"/>
          <c:showLegendKey val="0"/>
          <c:showVal val="1"/>
          <c:showCatName val="0"/>
          <c:showSerName val="0"/>
          <c:showPercent val="0"/>
          <c:showBubbleSize val="0"/>
        </c:dLbls>
        <c:gapWidth val="115"/>
        <c:overlap val="-20"/>
        <c:axId val="1473066959"/>
        <c:axId val="1473068623"/>
      </c:barChart>
      <c:catAx>
        <c:axId val="14730669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068623"/>
        <c:crosses val="autoZero"/>
        <c:auto val="1"/>
        <c:lblAlgn val="ctr"/>
        <c:lblOffset val="100"/>
        <c:noMultiLvlLbl val="0"/>
      </c:catAx>
      <c:valAx>
        <c:axId val="1473068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066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EJ Approach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 2022.12'!$E$16</c:f>
              <c:strCache>
                <c:ptCount val="1"/>
                <c:pt idx="0">
                  <c:v>Count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7B3-4E47-90BC-4F72D7F1534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7B3-4E47-90BC-4F72D7F1534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7B3-4E47-90BC-4F72D7F1534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7B3-4E47-90BC-4F72D7F153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2022.12'!$D$17:$D$20</c:f>
              <c:strCache>
                <c:ptCount val="4"/>
                <c:pt idx="0">
                  <c:v>exclusive to</c:v>
                </c:pt>
                <c:pt idx="1">
                  <c:v>extra funds</c:v>
                </c:pt>
                <c:pt idx="2">
                  <c:v>none</c:v>
                </c:pt>
                <c:pt idx="3">
                  <c:v>process priority</c:v>
                </c:pt>
              </c:strCache>
            </c:strRef>
          </c:cat>
          <c:val>
            <c:numRef>
              <c:f>'PIVOT 2022.12'!$E$17:$E$20</c:f>
              <c:numCache>
                <c:formatCode>General</c:formatCode>
                <c:ptCount val="4"/>
                <c:pt idx="0">
                  <c:v>11</c:v>
                </c:pt>
                <c:pt idx="1">
                  <c:v>35</c:v>
                </c:pt>
                <c:pt idx="2">
                  <c:v>125</c:v>
                </c:pt>
                <c:pt idx="3">
                  <c:v>52</c:v>
                </c:pt>
              </c:numCache>
            </c:numRef>
          </c:val>
          <c:extLst>
            <c:ext xmlns:c16="http://schemas.microsoft.com/office/drawing/2014/chart" uri="{C3380CC4-5D6E-409C-BE32-E72D297353CC}">
              <c16:uniqueId val="{00000008-27B3-4E47-90BC-4F72D7F153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Type of Technology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2022.12'!$H$10</c:f>
              <c:strCache>
                <c:ptCount val="1"/>
                <c:pt idx="0">
                  <c:v>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2022.12'!$G$11:$G$18</c:f>
              <c:strCache>
                <c:ptCount val="8"/>
                <c:pt idx="0">
                  <c:v>Anything</c:v>
                </c:pt>
                <c:pt idx="1">
                  <c:v>Bus (&amp;/or Battery)</c:v>
                </c:pt>
                <c:pt idx="2">
                  <c:v>Bus + Charger</c:v>
                </c:pt>
                <c:pt idx="3">
                  <c:v>Charger</c:v>
                </c:pt>
                <c:pt idx="4">
                  <c:v>Charger + infrastructure</c:v>
                </c:pt>
                <c:pt idx="5">
                  <c:v>Infrastructure</c:v>
                </c:pt>
                <c:pt idx="6">
                  <c:v>Maintenance Cost</c:v>
                </c:pt>
                <c:pt idx="7">
                  <c:v>Workforce Training </c:v>
                </c:pt>
              </c:strCache>
            </c:strRef>
          </c:cat>
          <c:val>
            <c:numRef>
              <c:f>'PIVOT 2022.12'!$H$11:$H$18</c:f>
              <c:numCache>
                <c:formatCode>General</c:formatCode>
                <c:ptCount val="8"/>
                <c:pt idx="0">
                  <c:v>23</c:v>
                </c:pt>
                <c:pt idx="1">
                  <c:v>66</c:v>
                </c:pt>
                <c:pt idx="2">
                  <c:v>7</c:v>
                </c:pt>
                <c:pt idx="3">
                  <c:v>61</c:v>
                </c:pt>
                <c:pt idx="4">
                  <c:v>33</c:v>
                </c:pt>
                <c:pt idx="5">
                  <c:v>17</c:v>
                </c:pt>
                <c:pt idx="6">
                  <c:v>14</c:v>
                </c:pt>
                <c:pt idx="7">
                  <c:v>2</c:v>
                </c:pt>
              </c:numCache>
            </c:numRef>
          </c:val>
          <c:extLst>
            <c:ext xmlns:c16="http://schemas.microsoft.com/office/drawing/2014/chart" uri="{C3380CC4-5D6E-409C-BE32-E72D297353CC}">
              <c16:uniqueId val="{00000000-EF75-4DFC-9AA6-BD0181787A66}"/>
            </c:ext>
          </c:extLst>
        </c:ser>
        <c:dLbls>
          <c:showLegendKey val="0"/>
          <c:showVal val="1"/>
          <c:showCatName val="0"/>
          <c:showSerName val="0"/>
          <c:showPercent val="0"/>
          <c:showBubbleSize val="0"/>
        </c:dLbls>
        <c:gapWidth val="150"/>
        <c:shape val="box"/>
        <c:axId val="1109997439"/>
        <c:axId val="1110009087"/>
        <c:axId val="0"/>
      </c:bar3DChart>
      <c:catAx>
        <c:axId val="110999743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009087"/>
        <c:crosses val="autoZero"/>
        <c:auto val="1"/>
        <c:lblAlgn val="ctr"/>
        <c:lblOffset val="100"/>
        <c:noMultiLvlLbl val="0"/>
      </c:catAx>
      <c:valAx>
        <c:axId val="1110009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997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a:t>
            </a:r>
            <a:r>
              <a:rPr lang="en-US" baseline="0"/>
              <a:t> Maximum Allowance by Applicable Tech.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Awards'!$N$4:$N$9</c:f>
              <c:strCache>
                <c:ptCount val="6"/>
                <c:pt idx="0">
                  <c:v>Anything</c:v>
                </c:pt>
                <c:pt idx="1">
                  <c:v>Bus (&amp;/or Battery)</c:v>
                </c:pt>
                <c:pt idx="2">
                  <c:v>Bus + Charger</c:v>
                </c:pt>
                <c:pt idx="3">
                  <c:v>Charger</c:v>
                </c:pt>
                <c:pt idx="4">
                  <c:v>Charger + infrastructure</c:v>
                </c:pt>
                <c:pt idx="5">
                  <c:v>Infrastructure</c:v>
                </c:pt>
              </c:strCache>
            </c:strRef>
          </c:cat>
          <c:val>
            <c:numRef>
              <c:f>'AVG Awards'!$O$4:$O$9</c:f>
              <c:numCache>
                <c:formatCode>_("$"* #,##0_);_("$"* \(#,##0\);_("$"* "-"??_);_(@_)</c:formatCode>
                <c:ptCount val="6"/>
                <c:pt idx="0">
                  <c:v>0</c:v>
                </c:pt>
                <c:pt idx="1">
                  <c:v>0</c:v>
                </c:pt>
                <c:pt idx="2">
                  <c:v>135000</c:v>
                </c:pt>
                <c:pt idx="3">
                  <c:v>0</c:v>
                </c:pt>
                <c:pt idx="4">
                  <c:v>0</c:v>
                </c:pt>
                <c:pt idx="5">
                  <c:v>107500.4</c:v>
                </c:pt>
              </c:numCache>
            </c:numRef>
          </c:val>
          <c:extLst>
            <c:ext xmlns:c16="http://schemas.microsoft.com/office/drawing/2014/chart" uri="{C3380CC4-5D6E-409C-BE32-E72D297353CC}">
              <c16:uniqueId val="{00000000-C442-4288-8141-65E0E073ED4A}"/>
            </c:ext>
          </c:extLst>
        </c:ser>
        <c:dLbls>
          <c:dLblPos val="outEnd"/>
          <c:showLegendKey val="0"/>
          <c:showVal val="1"/>
          <c:showCatName val="0"/>
          <c:showSerName val="0"/>
          <c:showPercent val="0"/>
          <c:showBubbleSize val="0"/>
        </c:dLbls>
        <c:gapWidth val="115"/>
        <c:overlap val="-20"/>
        <c:axId val="1137629039"/>
        <c:axId val="1137640687"/>
      </c:barChart>
      <c:catAx>
        <c:axId val="113762903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640687"/>
        <c:crosses val="autoZero"/>
        <c:auto val="1"/>
        <c:lblAlgn val="ctr"/>
        <c:lblOffset val="100"/>
        <c:noMultiLvlLbl val="0"/>
      </c:catAx>
      <c:valAx>
        <c:axId val="1137640687"/>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629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Maximum Allowance by Sector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'AVG Awards'!$N$11:$N$19</c:f>
              <c:strCache>
                <c:ptCount val="9"/>
                <c:pt idx="0">
                  <c:v>Other</c:v>
                </c:pt>
                <c:pt idx="1">
                  <c:v>Resilience investments</c:v>
                </c:pt>
                <c:pt idx="2">
                  <c:v>Economic development investments</c:v>
                </c:pt>
                <c:pt idx="3">
                  <c:v>Energy</c:v>
                </c:pt>
                <c:pt idx="4">
                  <c:v>EVs</c:v>
                </c:pt>
                <c:pt idx="5">
                  <c:v>Any public fleet vehicle</c:v>
                </c:pt>
                <c:pt idx="6">
                  <c:v>Any fleet vehicles</c:v>
                </c:pt>
                <c:pt idx="7">
                  <c:v>MDHV vehicles only</c:v>
                </c:pt>
                <c:pt idx="8">
                  <c:v>ESBs only</c:v>
                </c:pt>
              </c:strCache>
            </c:strRef>
          </c:cat>
          <c:val>
            <c:numRef>
              <c:f>'AVG Awards'!$O$11:$O$19</c:f>
              <c:numCache>
                <c:formatCode>_("$"* #,##0_);_("$"* \(#,##0\);_("$"* "-"??_);_(@_)</c:formatCode>
                <c:ptCount val="9"/>
                <c:pt idx="0">
                  <c:v>0</c:v>
                </c:pt>
                <c:pt idx="1">
                  <c:v>0</c:v>
                </c:pt>
                <c:pt idx="2">
                  <c:v>26525000</c:v>
                </c:pt>
                <c:pt idx="3">
                  <c:v>0</c:v>
                </c:pt>
                <c:pt idx="4">
                  <c:v>0</c:v>
                </c:pt>
                <c:pt idx="5">
                  <c:v>113166.87666666668</c:v>
                </c:pt>
                <c:pt idx="6">
                  <c:v>0</c:v>
                </c:pt>
                <c:pt idx="7">
                  <c:v>451858.375</c:v>
                </c:pt>
                <c:pt idx="8">
                  <c:v>107667.04047619046</c:v>
                </c:pt>
              </c:numCache>
            </c:numRef>
          </c:val>
          <c:extLst>
            <c:ext xmlns:c16="http://schemas.microsoft.com/office/drawing/2014/chart" uri="{C3380CC4-5D6E-409C-BE32-E72D297353CC}">
              <c16:uniqueId val="{00000000-E147-4442-85DD-52E6A41B1E64}"/>
            </c:ext>
          </c:extLst>
        </c:ser>
        <c:dLbls>
          <c:dLblPos val="outEnd"/>
          <c:showLegendKey val="0"/>
          <c:showVal val="1"/>
          <c:showCatName val="0"/>
          <c:showSerName val="0"/>
          <c:showPercent val="0"/>
          <c:showBubbleSize val="0"/>
        </c:dLbls>
        <c:gapWidth val="100"/>
        <c:axId val="1876599199"/>
        <c:axId val="1876592543"/>
      </c:barChart>
      <c:catAx>
        <c:axId val="187659919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6592543"/>
        <c:crosses val="autoZero"/>
        <c:auto val="1"/>
        <c:lblAlgn val="ctr"/>
        <c:lblOffset val="100"/>
        <c:noMultiLvlLbl val="0"/>
      </c:catAx>
      <c:valAx>
        <c:axId val="1876592543"/>
        <c:scaling>
          <c:orientation val="minMax"/>
        </c:scaling>
        <c:delete val="0"/>
        <c:axPos val="b"/>
        <c:majorGridlines>
          <c:spPr>
            <a:ln w="9525" cap="flat" cmpd="sng" algn="ctr">
              <a:solidFill>
                <a:schemeClr val="tx2">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65991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Maximum Allowance by Funder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ofPieChart>
        <c:ofPieType val="bar"/>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3-8828-4A0E-AAE7-2EC627F2888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A65C-481E-8DC8-101B21433E3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2-8828-4A0E-AAE7-2EC627F2888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A65C-481E-8DC8-101B21433E3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A65C-481E-8DC8-101B21433E3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4-8828-4A0E-AAE7-2EC627F2888D}"/>
              </c:ext>
            </c:extLst>
          </c:dPt>
          <c:dLbls>
            <c:dLbl>
              <c:idx val="0"/>
              <c:layout>
                <c:manualLayout>
                  <c:x val="-7.528197812147798E-2"/>
                  <c:y val="0.2423708790693063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28-4A0E-AAE7-2EC627F2888D}"/>
                </c:ext>
              </c:extLst>
            </c:dLbl>
            <c:dLbl>
              <c:idx val="2"/>
              <c:layout>
                <c:manualLayout>
                  <c:x val="-7.1610082229119756E-2"/>
                  <c:y val="-0.2594370428529696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8-4A0E-AAE7-2EC627F2888D}"/>
                </c:ext>
              </c:extLst>
            </c:dLbl>
            <c:dLbl>
              <c:idx val="5"/>
              <c:layout>
                <c:manualLayout>
                  <c:x val="4.4895973228491856E-2"/>
                  <c:y val="0.2906127746142280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828-4A0E-AAE7-2EC627F2888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'AVG Awards'!$N$21:$N$25</c:f>
              <c:strCache>
                <c:ptCount val="5"/>
                <c:pt idx="0">
                  <c:v> City </c:v>
                </c:pt>
                <c:pt idx="1">
                  <c:v> Federal </c:v>
                </c:pt>
                <c:pt idx="2">
                  <c:v> State </c:v>
                </c:pt>
                <c:pt idx="3">
                  <c:v> Utility </c:v>
                </c:pt>
                <c:pt idx="4">
                  <c:v> VW Settlement </c:v>
                </c:pt>
              </c:strCache>
            </c:strRef>
          </c:cat>
          <c:val>
            <c:numRef>
              <c:f>'AVG Awards'!$O$21:$O$25</c:f>
              <c:numCache>
                <c:formatCode>_("$"* #,##0_);_("$"* \(#,##0\);_("$"* "-"??_);_(@_)</c:formatCode>
                <c:ptCount val="5"/>
                <c:pt idx="0">
                  <c:v>5000.25</c:v>
                </c:pt>
                <c:pt idx="1">
                  <c:v>0</c:v>
                </c:pt>
                <c:pt idx="2">
                  <c:v>0</c:v>
                </c:pt>
                <c:pt idx="3">
                  <c:v>0</c:v>
                </c:pt>
                <c:pt idx="4">
                  <c:v>0</c:v>
                </c:pt>
              </c:numCache>
            </c:numRef>
          </c:val>
          <c:extLst>
            <c:ext xmlns:c16="http://schemas.microsoft.com/office/drawing/2014/chart" uri="{C3380CC4-5D6E-409C-BE32-E72D297353CC}">
              <c16:uniqueId val="{00000000-8828-4A0E-AAE7-2EC627F2888D}"/>
            </c:ext>
          </c:extLst>
        </c:ser>
        <c:dLbls>
          <c:showLegendKey val="0"/>
          <c:showVal val="0"/>
          <c:showCatName val="0"/>
          <c:showSerName val="0"/>
          <c:showPercent val="0"/>
          <c:showBubbleSize val="0"/>
          <c:showLeaderLines val="1"/>
        </c:dLbls>
        <c:gapWidth val="100"/>
        <c:secondPieSize val="75"/>
        <c:serLines>
          <c:spPr>
            <a:ln w="9525">
              <a:solidFill>
                <a:schemeClr val="tx2">
                  <a:lumMod val="60000"/>
                  <a:lumOff val="40000"/>
                </a:schemeClr>
              </a:solidFill>
              <a:prstDash val="dash"/>
            </a:ln>
            <a:effectLst/>
          </c:spPr>
        </c:serLines>
      </c:of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EJ Approach by Funder Type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'PIVOT 2022.12'!$M$3</c:f>
              <c:strCache>
                <c:ptCount val="1"/>
                <c:pt idx="0">
                  <c:v>exclusive to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2022.12'!$N$2:$S$2</c:f>
              <c:strCache>
                <c:ptCount val="6"/>
                <c:pt idx="0">
                  <c:v>City</c:v>
                </c:pt>
                <c:pt idx="1">
                  <c:v>Federal</c:v>
                </c:pt>
                <c:pt idx="2">
                  <c:v>Regional jurisdiction</c:v>
                </c:pt>
                <c:pt idx="3">
                  <c:v>State</c:v>
                </c:pt>
                <c:pt idx="4">
                  <c:v>Utility</c:v>
                </c:pt>
                <c:pt idx="5">
                  <c:v>VW Settlement</c:v>
                </c:pt>
              </c:strCache>
            </c:strRef>
          </c:cat>
          <c:val>
            <c:numRef>
              <c:f>'PIVOT 2022.12'!$N$3:$S$3</c:f>
              <c:numCache>
                <c:formatCode>General</c:formatCode>
                <c:ptCount val="6"/>
                <c:pt idx="1">
                  <c:v>8</c:v>
                </c:pt>
                <c:pt idx="2">
                  <c:v>1</c:v>
                </c:pt>
                <c:pt idx="3">
                  <c:v>1</c:v>
                </c:pt>
                <c:pt idx="4">
                  <c:v>1</c:v>
                </c:pt>
                <c:pt idx="5">
                  <c:v>1</c:v>
                </c:pt>
              </c:numCache>
            </c:numRef>
          </c:val>
          <c:extLst>
            <c:ext xmlns:c16="http://schemas.microsoft.com/office/drawing/2014/chart" uri="{C3380CC4-5D6E-409C-BE32-E72D297353CC}">
              <c16:uniqueId val="{00000000-0785-4E68-AF50-28F9194DC3AC}"/>
            </c:ext>
          </c:extLst>
        </c:ser>
        <c:ser>
          <c:idx val="1"/>
          <c:order val="1"/>
          <c:tx>
            <c:strRef>
              <c:f>'PIVOT 2022.12'!$M$4</c:f>
              <c:strCache>
                <c:ptCount val="1"/>
                <c:pt idx="0">
                  <c:v>extra funds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2022.12'!$N$2:$S$2</c:f>
              <c:strCache>
                <c:ptCount val="6"/>
                <c:pt idx="0">
                  <c:v>City</c:v>
                </c:pt>
                <c:pt idx="1">
                  <c:v>Federal</c:v>
                </c:pt>
                <c:pt idx="2">
                  <c:v>Regional jurisdiction</c:v>
                </c:pt>
                <c:pt idx="3">
                  <c:v>State</c:v>
                </c:pt>
                <c:pt idx="4">
                  <c:v>Utility</c:v>
                </c:pt>
                <c:pt idx="5">
                  <c:v>VW Settlement</c:v>
                </c:pt>
              </c:strCache>
            </c:strRef>
          </c:cat>
          <c:val>
            <c:numRef>
              <c:f>'PIVOT 2022.12'!$N$4:$S$4</c:f>
              <c:numCache>
                <c:formatCode>General</c:formatCode>
                <c:ptCount val="6"/>
                <c:pt idx="1">
                  <c:v>4</c:v>
                </c:pt>
                <c:pt idx="3">
                  <c:v>16</c:v>
                </c:pt>
                <c:pt idx="4">
                  <c:v>14</c:v>
                </c:pt>
              </c:numCache>
            </c:numRef>
          </c:val>
          <c:extLst>
            <c:ext xmlns:c16="http://schemas.microsoft.com/office/drawing/2014/chart" uri="{C3380CC4-5D6E-409C-BE32-E72D297353CC}">
              <c16:uniqueId val="{00000001-0785-4E68-AF50-28F9194DC3AC}"/>
            </c:ext>
          </c:extLst>
        </c:ser>
        <c:ser>
          <c:idx val="2"/>
          <c:order val="2"/>
          <c:tx>
            <c:strRef>
              <c:f>'PIVOT 2022.12'!$M$5</c:f>
              <c:strCache>
                <c:ptCount val="1"/>
                <c:pt idx="0">
                  <c:v>none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2022.12'!$N$2:$S$2</c:f>
              <c:strCache>
                <c:ptCount val="6"/>
                <c:pt idx="0">
                  <c:v>City</c:v>
                </c:pt>
                <c:pt idx="1">
                  <c:v>Federal</c:v>
                </c:pt>
                <c:pt idx="2">
                  <c:v>Regional jurisdiction</c:v>
                </c:pt>
                <c:pt idx="3">
                  <c:v>State</c:v>
                </c:pt>
                <c:pt idx="4">
                  <c:v>Utility</c:v>
                </c:pt>
                <c:pt idx="5">
                  <c:v>VW Settlement</c:v>
                </c:pt>
              </c:strCache>
            </c:strRef>
          </c:cat>
          <c:val>
            <c:numRef>
              <c:f>'PIVOT 2022.12'!$N$5:$S$5</c:f>
              <c:numCache>
                <c:formatCode>General</c:formatCode>
                <c:ptCount val="6"/>
                <c:pt idx="0">
                  <c:v>2</c:v>
                </c:pt>
                <c:pt idx="1">
                  <c:v>11</c:v>
                </c:pt>
                <c:pt idx="2">
                  <c:v>1</c:v>
                </c:pt>
                <c:pt idx="3">
                  <c:v>35</c:v>
                </c:pt>
                <c:pt idx="4">
                  <c:v>67</c:v>
                </c:pt>
                <c:pt idx="5">
                  <c:v>9</c:v>
                </c:pt>
              </c:numCache>
            </c:numRef>
          </c:val>
          <c:extLst>
            <c:ext xmlns:c16="http://schemas.microsoft.com/office/drawing/2014/chart" uri="{C3380CC4-5D6E-409C-BE32-E72D297353CC}">
              <c16:uniqueId val="{00000002-0785-4E68-AF50-28F9194DC3AC}"/>
            </c:ext>
          </c:extLst>
        </c:ser>
        <c:ser>
          <c:idx val="3"/>
          <c:order val="3"/>
          <c:tx>
            <c:strRef>
              <c:f>'PIVOT 2022.12'!$M$6</c:f>
              <c:strCache>
                <c:ptCount val="1"/>
                <c:pt idx="0">
                  <c:v>process priority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2022.12'!$N$2:$S$2</c:f>
              <c:strCache>
                <c:ptCount val="6"/>
                <c:pt idx="0">
                  <c:v>City</c:v>
                </c:pt>
                <c:pt idx="1">
                  <c:v>Federal</c:v>
                </c:pt>
                <c:pt idx="2">
                  <c:v>Regional jurisdiction</c:v>
                </c:pt>
                <c:pt idx="3">
                  <c:v>State</c:v>
                </c:pt>
                <c:pt idx="4">
                  <c:v>Utility</c:v>
                </c:pt>
                <c:pt idx="5">
                  <c:v>VW Settlement</c:v>
                </c:pt>
              </c:strCache>
            </c:strRef>
          </c:cat>
          <c:val>
            <c:numRef>
              <c:f>'PIVOT 2022.12'!$N$6:$S$6</c:f>
              <c:numCache>
                <c:formatCode>General</c:formatCode>
                <c:ptCount val="6"/>
                <c:pt idx="1">
                  <c:v>14</c:v>
                </c:pt>
                <c:pt idx="3">
                  <c:v>13</c:v>
                </c:pt>
                <c:pt idx="4">
                  <c:v>3</c:v>
                </c:pt>
                <c:pt idx="5">
                  <c:v>22</c:v>
                </c:pt>
              </c:numCache>
            </c:numRef>
          </c:val>
          <c:extLst>
            <c:ext xmlns:c16="http://schemas.microsoft.com/office/drawing/2014/chart" uri="{C3380CC4-5D6E-409C-BE32-E72D297353CC}">
              <c16:uniqueId val="{00000003-0785-4E68-AF50-28F9194DC3AC}"/>
            </c:ext>
          </c:extLst>
        </c:ser>
        <c:dLbls>
          <c:dLblPos val="ctr"/>
          <c:showLegendKey val="0"/>
          <c:showVal val="1"/>
          <c:showCatName val="0"/>
          <c:showSerName val="0"/>
          <c:showPercent val="0"/>
          <c:showBubbleSize val="0"/>
        </c:dLbls>
        <c:gapWidth val="79"/>
        <c:overlap val="100"/>
        <c:axId val="1479594991"/>
        <c:axId val="1479607887"/>
      </c:barChart>
      <c:catAx>
        <c:axId val="1479594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79607887"/>
        <c:crosses val="autoZero"/>
        <c:auto val="1"/>
        <c:lblAlgn val="ctr"/>
        <c:lblOffset val="100"/>
        <c:noMultiLvlLbl val="0"/>
      </c:catAx>
      <c:valAx>
        <c:axId val="1479607887"/>
        <c:scaling>
          <c:orientation val="minMax"/>
        </c:scaling>
        <c:delete val="1"/>
        <c:axPos val="b"/>
        <c:numFmt formatCode="General" sourceLinked="1"/>
        <c:majorTickMark val="none"/>
        <c:minorTickMark val="none"/>
        <c:tickLblPos val="nextTo"/>
        <c:crossAx val="14795949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MAXIMUM</a:t>
            </a:r>
            <a:r>
              <a:rPr lang="en-US" baseline="0"/>
              <a:t> BY TECHNOLOGY AND SECTOR</a:t>
            </a:r>
            <a:r>
              <a:rPr lang="en-US"/>
              <a: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'AVG Awards'!$R$13</c:f>
              <c:strCache>
                <c:ptCount val="1"/>
                <c:pt idx="0">
                  <c:v>Any fleet vehicles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'AVG Awards'!$Q$14:$Q$19</c:f>
              <c:strCache>
                <c:ptCount val="6"/>
                <c:pt idx="0">
                  <c:v>Anything</c:v>
                </c:pt>
                <c:pt idx="1">
                  <c:v>Bus (&amp;/or Battery)</c:v>
                </c:pt>
                <c:pt idx="2">
                  <c:v>Bus + Charger</c:v>
                </c:pt>
                <c:pt idx="3">
                  <c:v>Charger</c:v>
                </c:pt>
                <c:pt idx="4">
                  <c:v>Charger + infrastructure</c:v>
                </c:pt>
                <c:pt idx="5">
                  <c:v>Infrastructure</c:v>
                </c:pt>
              </c:strCache>
            </c:strRef>
          </c:cat>
          <c:val>
            <c:numRef>
              <c:f>'AVG Awards'!$R$14:$R$19</c:f>
              <c:numCache>
                <c:formatCode>_("$"* #,##0_);_("$"* \(#,##0\);_("$"* "-"??_);_(@_)</c:formatCode>
                <c:ptCount val="6"/>
                <c:pt idx="1">
                  <c:v>858750</c:v>
                </c:pt>
                <c:pt idx="2">
                  <c:v>12000</c:v>
                </c:pt>
                <c:pt idx="3">
                  <c:v>11745.833333333334</c:v>
                </c:pt>
                <c:pt idx="4">
                  <c:v>31055.555555555555</c:v>
                </c:pt>
              </c:numCache>
            </c:numRef>
          </c:val>
          <c:extLst>
            <c:ext xmlns:c16="http://schemas.microsoft.com/office/drawing/2014/chart" uri="{C3380CC4-5D6E-409C-BE32-E72D297353CC}">
              <c16:uniqueId val="{00000000-60BC-43D2-96A6-7AAFBB90851A}"/>
            </c:ext>
          </c:extLst>
        </c:ser>
        <c:ser>
          <c:idx val="1"/>
          <c:order val="1"/>
          <c:tx>
            <c:strRef>
              <c:f>'AVG Awards'!$S$13</c:f>
              <c:strCache>
                <c:ptCount val="1"/>
                <c:pt idx="0">
                  <c:v>Any public fleet vehicle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cat>
            <c:strRef>
              <c:f>'AVG Awards'!$Q$14:$Q$19</c:f>
              <c:strCache>
                <c:ptCount val="6"/>
                <c:pt idx="0">
                  <c:v>Anything</c:v>
                </c:pt>
                <c:pt idx="1">
                  <c:v>Bus (&amp;/or Battery)</c:v>
                </c:pt>
                <c:pt idx="2">
                  <c:v>Bus + Charger</c:v>
                </c:pt>
                <c:pt idx="3">
                  <c:v>Charger</c:v>
                </c:pt>
                <c:pt idx="4">
                  <c:v>Charger + infrastructure</c:v>
                </c:pt>
                <c:pt idx="5">
                  <c:v>Infrastructure</c:v>
                </c:pt>
              </c:strCache>
            </c:strRef>
          </c:cat>
          <c:val>
            <c:numRef>
              <c:f>'AVG Awards'!$S$14:$S$19</c:f>
              <c:numCache>
                <c:formatCode>_("$"* #,##0_);_("$"* \(#,##0\);_("$"* "-"??_);_(@_)</c:formatCode>
                <c:ptCount val="6"/>
                <c:pt idx="1">
                  <c:v>31250</c:v>
                </c:pt>
                <c:pt idx="2">
                  <c:v>120000</c:v>
                </c:pt>
                <c:pt idx="3">
                  <c:v>50000</c:v>
                </c:pt>
                <c:pt idx="4">
                  <c:v>500000</c:v>
                </c:pt>
                <c:pt idx="5">
                  <c:v>25000000</c:v>
                </c:pt>
              </c:numCache>
            </c:numRef>
          </c:val>
          <c:extLst>
            <c:ext xmlns:c16="http://schemas.microsoft.com/office/drawing/2014/chart" uri="{C3380CC4-5D6E-409C-BE32-E72D297353CC}">
              <c16:uniqueId val="{00000001-60BC-43D2-96A6-7AAFBB90851A}"/>
            </c:ext>
          </c:extLst>
        </c:ser>
        <c:ser>
          <c:idx val="2"/>
          <c:order val="2"/>
          <c:tx>
            <c:strRef>
              <c:f>'AVG Awards'!$T$13</c:f>
              <c:strCache>
                <c:ptCount val="1"/>
                <c:pt idx="0">
                  <c:v>Economic development investments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invertIfNegative val="0"/>
          <c:cat>
            <c:strRef>
              <c:f>'AVG Awards'!$Q$14:$Q$19</c:f>
              <c:strCache>
                <c:ptCount val="6"/>
                <c:pt idx="0">
                  <c:v>Anything</c:v>
                </c:pt>
                <c:pt idx="1">
                  <c:v>Bus (&amp;/or Battery)</c:v>
                </c:pt>
                <c:pt idx="2">
                  <c:v>Bus + Charger</c:v>
                </c:pt>
                <c:pt idx="3">
                  <c:v>Charger</c:v>
                </c:pt>
                <c:pt idx="4">
                  <c:v>Charger + infrastructure</c:v>
                </c:pt>
                <c:pt idx="5">
                  <c:v>Infrastructure</c:v>
                </c:pt>
              </c:strCache>
            </c:strRef>
          </c:cat>
          <c:val>
            <c:numRef>
              <c:f>'AVG Awards'!$T$14:$T$19</c:f>
              <c:numCache>
                <c:formatCode>_("$"* #,##0_);_("$"* \(#,##0\);_("$"* "-"??_);_(@_)</c:formatCode>
                <c:ptCount val="6"/>
                <c:pt idx="0">
                  <c:v>26462500</c:v>
                </c:pt>
              </c:numCache>
            </c:numRef>
          </c:val>
          <c:extLst>
            <c:ext xmlns:c16="http://schemas.microsoft.com/office/drawing/2014/chart" uri="{C3380CC4-5D6E-409C-BE32-E72D297353CC}">
              <c16:uniqueId val="{00000002-60BC-43D2-96A6-7AAFBB90851A}"/>
            </c:ext>
          </c:extLst>
        </c:ser>
        <c:ser>
          <c:idx val="3"/>
          <c:order val="3"/>
          <c:tx>
            <c:strRef>
              <c:f>'AVG Awards'!$U$13</c:f>
              <c:strCache>
                <c:ptCount val="1"/>
                <c:pt idx="0">
                  <c:v>Energy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invertIfNegative val="0"/>
          <c:cat>
            <c:strRef>
              <c:f>'AVG Awards'!$Q$14:$Q$19</c:f>
              <c:strCache>
                <c:ptCount val="6"/>
                <c:pt idx="0">
                  <c:v>Anything</c:v>
                </c:pt>
                <c:pt idx="1">
                  <c:v>Bus (&amp;/or Battery)</c:v>
                </c:pt>
                <c:pt idx="2">
                  <c:v>Bus + Charger</c:v>
                </c:pt>
                <c:pt idx="3">
                  <c:v>Charger</c:v>
                </c:pt>
                <c:pt idx="4">
                  <c:v>Charger + infrastructure</c:v>
                </c:pt>
                <c:pt idx="5">
                  <c:v>Infrastructure</c:v>
                </c:pt>
              </c:strCache>
            </c:strRef>
          </c:cat>
          <c:val>
            <c:numRef>
              <c:f>'AVG Awards'!$U$14:$U$19</c:f>
              <c:numCache>
                <c:formatCode>_("$"* #,##0_);_("$"* \(#,##0\);_("$"* "-"??_);_(@_)</c:formatCode>
                <c:ptCount val="6"/>
                <c:pt idx="0">
                  <c:v>2127500</c:v>
                </c:pt>
                <c:pt idx="1">
                  <c:v>500000</c:v>
                </c:pt>
                <c:pt idx="2">
                  <c:v>55000</c:v>
                </c:pt>
                <c:pt idx="3">
                  <c:v>1000000</c:v>
                </c:pt>
              </c:numCache>
            </c:numRef>
          </c:val>
          <c:extLst>
            <c:ext xmlns:c16="http://schemas.microsoft.com/office/drawing/2014/chart" uri="{C3380CC4-5D6E-409C-BE32-E72D297353CC}">
              <c16:uniqueId val="{00000003-60BC-43D2-96A6-7AAFBB90851A}"/>
            </c:ext>
          </c:extLst>
        </c:ser>
        <c:ser>
          <c:idx val="4"/>
          <c:order val="4"/>
          <c:tx>
            <c:strRef>
              <c:f>'AVG Awards'!$V$13</c:f>
              <c:strCache>
                <c:ptCount val="1"/>
                <c:pt idx="0">
                  <c:v>ESBs only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invertIfNegative val="0"/>
          <c:cat>
            <c:strRef>
              <c:f>'AVG Awards'!$Q$14:$Q$19</c:f>
              <c:strCache>
                <c:ptCount val="6"/>
                <c:pt idx="0">
                  <c:v>Anything</c:v>
                </c:pt>
                <c:pt idx="1">
                  <c:v>Bus (&amp;/or Battery)</c:v>
                </c:pt>
                <c:pt idx="2">
                  <c:v>Bus + Charger</c:v>
                </c:pt>
                <c:pt idx="3">
                  <c:v>Charger</c:v>
                </c:pt>
                <c:pt idx="4">
                  <c:v>Charger + infrastructure</c:v>
                </c:pt>
                <c:pt idx="5">
                  <c:v>Infrastructure</c:v>
                </c:pt>
              </c:strCache>
            </c:strRef>
          </c:cat>
          <c:val>
            <c:numRef>
              <c:f>'AVG Awards'!$V$14:$V$19</c:f>
              <c:numCache>
                <c:formatCode>_("$"* #,##0_);_("$"* \(#,##0\);_("$"* "-"??_);_(@_)</c:formatCode>
                <c:ptCount val="6"/>
                <c:pt idx="1">
                  <c:v>203000.12142857144</c:v>
                </c:pt>
                <c:pt idx="3">
                  <c:v>120000</c:v>
                </c:pt>
                <c:pt idx="4">
                  <c:v>1</c:v>
                </c:pt>
              </c:numCache>
            </c:numRef>
          </c:val>
          <c:extLst>
            <c:ext xmlns:c16="http://schemas.microsoft.com/office/drawing/2014/chart" uri="{C3380CC4-5D6E-409C-BE32-E72D297353CC}">
              <c16:uniqueId val="{00000004-60BC-43D2-96A6-7AAFBB90851A}"/>
            </c:ext>
          </c:extLst>
        </c:ser>
        <c:ser>
          <c:idx val="5"/>
          <c:order val="5"/>
          <c:tx>
            <c:strRef>
              <c:f>'AVG Awards'!$W$13</c:f>
              <c:strCache>
                <c:ptCount val="1"/>
                <c:pt idx="0">
                  <c:v>EVs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invertIfNegative val="0"/>
          <c:cat>
            <c:strRef>
              <c:f>'AVG Awards'!$Q$14:$Q$19</c:f>
              <c:strCache>
                <c:ptCount val="6"/>
                <c:pt idx="0">
                  <c:v>Anything</c:v>
                </c:pt>
                <c:pt idx="1">
                  <c:v>Bus (&amp;/or Battery)</c:v>
                </c:pt>
                <c:pt idx="2">
                  <c:v>Bus + Charger</c:v>
                </c:pt>
                <c:pt idx="3">
                  <c:v>Charger</c:v>
                </c:pt>
                <c:pt idx="4">
                  <c:v>Charger + infrastructure</c:v>
                </c:pt>
                <c:pt idx="5">
                  <c:v>Infrastructure</c:v>
                </c:pt>
              </c:strCache>
            </c:strRef>
          </c:cat>
          <c:val>
            <c:numRef>
              <c:f>'AVG Awards'!$W$14:$W$19</c:f>
              <c:numCache>
                <c:formatCode>_("$"* #,##0_);_("$"* \(#,##0\);_("$"* "-"??_);_(@_)</c:formatCode>
                <c:ptCount val="6"/>
                <c:pt idx="1">
                  <c:v>0</c:v>
                </c:pt>
                <c:pt idx="2">
                  <c:v>0</c:v>
                </c:pt>
                <c:pt idx="3">
                  <c:v>0</c:v>
                </c:pt>
                <c:pt idx="4">
                  <c:v>0</c:v>
                </c:pt>
                <c:pt idx="5">
                  <c:v>215000</c:v>
                </c:pt>
              </c:numCache>
            </c:numRef>
          </c:val>
          <c:extLst>
            <c:ext xmlns:c16="http://schemas.microsoft.com/office/drawing/2014/chart" uri="{C3380CC4-5D6E-409C-BE32-E72D297353CC}">
              <c16:uniqueId val="{00000005-60BC-43D2-96A6-7AAFBB90851A}"/>
            </c:ext>
          </c:extLst>
        </c:ser>
        <c:ser>
          <c:idx val="6"/>
          <c:order val="6"/>
          <c:tx>
            <c:strRef>
              <c:f>'AVG Awards'!$X$13</c:f>
              <c:strCache>
                <c:ptCount val="1"/>
                <c:pt idx="0">
                  <c:v>MDHV vehicles only</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invertIfNegative val="0"/>
          <c:cat>
            <c:strRef>
              <c:f>'AVG Awards'!$Q$14:$Q$19</c:f>
              <c:strCache>
                <c:ptCount val="6"/>
                <c:pt idx="0">
                  <c:v>Anything</c:v>
                </c:pt>
                <c:pt idx="1">
                  <c:v>Bus (&amp;/or Battery)</c:v>
                </c:pt>
                <c:pt idx="2">
                  <c:v>Bus + Charger</c:v>
                </c:pt>
                <c:pt idx="3">
                  <c:v>Charger</c:v>
                </c:pt>
                <c:pt idx="4">
                  <c:v>Charger + infrastructure</c:v>
                </c:pt>
                <c:pt idx="5">
                  <c:v>Infrastructure</c:v>
                </c:pt>
              </c:strCache>
            </c:strRef>
          </c:cat>
          <c:val>
            <c:numRef>
              <c:f>'AVG Awards'!$X$14:$X$19</c:f>
              <c:numCache>
                <c:formatCode>_("$"* #,##0_);_("$"* \(#,##0\);_("$"* "-"??_);_(@_)</c:formatCode>
                <c:ptCount val="6"/>
                <c:pt idx="1">
                  <c:v>528716.75</c:v>
                </c:pt>
                <c:pt idx="2">
                  <c:v>375000</c:v>
                </c:pt>
              </c:numCache>
            </c:numRef>
          </c:val>
          <c:extLst>
            <c:ext xmlns:c16="http://schemas.microsoft.com/office/drawing/2014/chart" uri="{C3380CC4-5D6E-409C-BE32-E72D297353CC}">
              <c16:uniqueId val="{00000006-60BC-43D2-96A6-7AAFBB90851A}"/>
            </c:ext>
          </c:extLst>
        </c:ser>
        <c:ser>
          <c:idx val="7"/>
          <c:order val="7"/>
          <c:tx>
            <c:strRef>
              <c:f>'AVG Awards'!$Y$13</c:f>
              <c:strCache>
                <c:ptCount val="1"/>
                <c:pt idx="0">
                  <c:v>Other</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invertIfNegative val="0"/>
          <c:cat>
            <c:strRef>
              <c:f>'AVG Awards'!$Q$14:$Q$19</c:f>
              <c:strCache>
                <c:ptCount val="6"/>
                <c:pt idx="0">
                  <c:v>Anything</c:v>
                </c:pt>
                <c:pt idx="1">
                  <c:v>Bus (&amp;/or Battery)</c:v>
                </c:pt>
                <c:pt idx="2">
                  <c:v>Bus + Charger</c:v>
                </c:pt>
                <c:pt idx="3">
                  <c:v>Charger</c:v>
                </c:pt>
                <c:pt idx="4">
                  <c:v>Charger + infrastructure</c:v>
                </c:pt>
                <c:pt idx="5">
                  <c:v>Infrastructure</c:v>
                </c:pt>
              </c:strCache>
            </c:strRef>
          </c:cat>
          <c:val>
            <c:numRef>
              <c:f>'AVG Awards'!$Y$14:$Y$19</c:f>
              <c:numCache>
                <c:formatCode>_("$"* #,##0_);_("$"* \(#,##0\);_("$"* "-"??_);_(@_)</c:formatCode>
                <c:ptCount val="6"/>
                <c:pt idx="0">
                  <c:v>10150000</c:v>
                </c:pt>
                <c:pt idx="1">
                  <c:v>0</c:v>
                </c:pt>
                <c:pt idx="4">
                  <c:v>80000</c:v>
                </c:pt>
              </c:numCache>
            </c:numRef>
          </c:val>
          <c:extLst>
            <c:ext xmlns:c16="http://schemas.microsoft.com/office/drawing/2014/chart" uri="{C3380CC4-5D6E-409C-BE32-E72D297353CC}">
              <c16:uniqueId val="{00000007-60BC-43D2-96A6-7AAFBB90851A}"/>
            </c:ext>
          </c:extLst>
        </c:ser>
        <c:ser>
          <c:idx val="8"/>
          <c:order val="8"/>
          <c:tx>
            <c:strRef>
              <c:f>'AVG Awards'!$Z$13</c:f>
              <c:strCache>
                <c:ptCount val="1"/>
                <c:pt idx="0">
                  <c:v>Resilience investments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sp3d/>
          </c:spPr>
          <c:invertIfNegative val="0"/>
          <c:cat>
            <c:strRef>
              <c:f>'AVG Awards'!$Q$14:$Q$19</c:f>
              <c:strCache>
                <c:ptCount val="6"/>
                <c:pt idx="0">
                  <c:v>Anything</c:v>
                </c:pt>
                <c:pt idx="1">
                  <c:v>Bus (&amp;/or Battery)</c:v>
                </c:pt>
                <c:pt idx="2">
                  <c:v>Bus + Charger</c:v>
                </c:pt>
                <c:pt idx="3">
                  <c:v>Charger</c:v>
                </c:pt>
                <c:pt idx="4">
                  <c:v>Charger + infrastructure</c:v>
                </c:pt>
                <c:pt idx="5">
                  <c:v>Infrastructure</c:v>
                </c:pt>
              </c:strCache>
            </c:strRef>
          </c:cat>
          <c:val>
            <c:numRef>
              <c:f>'AVG Awards'!$Z$14:$Z$19</c:f>
              <c:numCache>
                <c:formatCode>_("$"* #,##0_);_("$"* \(#,##0\);_("$"* "-"??_);_(@_)</c:formatCode>
                <c:ptCount val="6"/>
                <c:pt idx="4">
                  <c:v>0</c:v>
                </c:pt>
              </c:numCache>
            </c:numRef>
          </c:val>
          <c:extLst>
            <c:ext xmlns:c16="http://schemas.microsoft.com/office/drawing/2014/chart" uri="{C3380CC4-5D6E-409C-BE32-E72D297353CC}">
              <c16:uniqueId val="{00000008-60BC-43D2-96A6-7AAFBB90851A}"/>
            </c:ext>
          </c:extLst>
        </c:ser>
        <c:dLbls>
          <c:showLegendKey val="0"/>
          <c:showVal val="0"/>
          <c:showCatName val="0"/>
          <c:showSerName val="0"/>
          <c:showPercent val="0"/>
          <c:showBubbleSize val="0"/>
        </c:dLbls>
        <c:gapWidth val="150"/>
        <c:shape val="box"/>
        <c:axId val="1781576959"/>
        <c:axId val="1781578623"/>
        <c:axId val="0"/>
      </c:bar3DChart>
      <c:catAx>
        <c:axId val="178157695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81578623"/>
        <c:crosses val="autoZero"/>
        <c:auto val="1"/>
        <c:lblAlgn val="ctr"/>
        <c:lblOffset val="100"/>
        <c:noMultiLvlLbl val="0"/>
      </c:catAx>
      <c:valAx>
        <c:axId val="1781578623"/>
        <c:scaling>
          <c:orientation val="minMax"/>
        </c:scaling>
        <c:delete val="0"/>
        <c:axPos val="b"/>
        <c:majorGridlines>
          <c:spPr>
            <a:ln w="9525" cap="flat" cmpd="sng" algn="ctr">
              <a:solidFill>
                <a:schemeClr val="tx2">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81576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TECH</a:t>
            </a:r>
            <a:r>
              <a:rPr lang="en-US" baseline="0"/>
              <a:t> FUNDING BY SECTOR</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'AVG Awards'!$R$4</c:f>
              <c:strCache>
                <c:ptCount val="1"/>
                <c:pt idx="0">
                  <c:v>City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1"/>
              <c:layout>
                <c:manualLayout>
                  <c:x val="-3.9401148144196264E-17"/>
                  <c:y val="2.48356471714984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31D-444B-9CBC-348C7239BC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Awards'!$Q$5:$Q$10</c:f>
              <c:strCache>
                <c:ptCount val="6"/>
                <c:pt idx="0">
                  <c:v>Anything</c:v>
                </c:pt>
                <c:pt idx="1">
                  <c:v>Bus (&amp;/or Battery)</c:v>
                </c:pt>
                <c:pt idx="2">
                  <c:v>Bus + Charger</c:v>
                </c:pt>
                <c:pt idx="3">
                  <c:v>Charger</c:v>
                </c:pt>
                <c:pt idx="4">
                  <c:v>Charger + infrastructure</c:v>
                </c:pt>
                <c:pt idx="5">
                  <c:v>Infrastructure</c:v>
                </c:pt>
              </c:strCache>
            </c:strRef>
          </c:cat>
          <c:val>
            <c:numRef>
              <c:f>'AVG Awards'!$R$5:$R$10</c:f>
              <c:numCache>
                <c:formatCode>_("$"* #,##0_);_("$"* \(#,##0\);_("$"* "-"??_);_(@_)</c:formatCode>
                <c:ptCount val="6"/>
                <c:pt idx="1">
                  <c:v>0.5</c:v>
                </c:pt>
                <c:pt idx="3">
                  <c:v>10000</c:v>
                </c:pt>
              </c:numCache>
            </c:numRef>
          </c:val>
          <c:extLst>
            <c:ext xmlns:c16="http://schemas.microsoft.com/office/drawing/2014/chart" uri="{C3380CC4-5D6E-409C-BE32-E72D297353CC}">
              <c16:uniqueId val="{00000001-431D-444B-9CBC-348C7239BCED}"/>
            </c:ext>
          </c:extLst>
        </c:ser>
        <c:ser>
          <c:idx val="1"/>
          <c:order val="1"/>
          <c:tx>
            <c:strRef>
              <c:f>'AVG Awards'!$S$4</c:f>
              <c:strCache>
                <c:ptCount val="1"/>
                <c:pt idx="0">
                  <c:v>State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Awards'!$Q$5:$Q$10</c:f>
              <c:strCache>
                <c:ptCount val="6"/>
                <c:pt idx="0">
                  <c:v>Anything</c:v>
                </c:pt>
                <c:pt idx="1">
                  <c:v>Bus (&amp;/or Battery)</c:v>
                </c:pt>
                <c:pt idx="2">
                  <c:v>Bus + Charger</c:v>
                </c:pt>
                <c:pt idx="3">
                  <c:v>Charger</c:v>
                </c:pt>
                <c:pt idx="4">
                  <c:v>Charger + infrastructure</c:v>
                </c:pt>
                <c:pt idx="5">
                  <c:v>Infrastructure</c:v>
                </c:pt>
              </c:strCache>
            </c:strRef>
          </c:cat>
          <c:val>
            <c:numRef>
              <c:f>'AVG Awards'!$S$5:$S$10</c:f>
              <c:numCache>
                <c:formatCode>_("$"* #,##0_);_("$"* \(#,##0\);_("$"* "-"??_);_(@_)</c:formatCode>
                <c:ptCount val="6"/>
                <c:pt idx="0">
                  <c:v>833333.33333333337</c:v>
                </c:pt>
                <c:pt idx="1">
                  <c:v>0</c:v>
                </c:pt>
                <c:pt idx="2">
                  <c:v>0</c:v>
                </c:pt>
                <c:pt idx="3">
                  <c:v>10900</c:v>
                </c:pt>
                <c:pt idx="4">
                  <c:v>0</c:v>
                </c:pt>
              </c:numCache>
            </c:numRef>
          </c:val>
          <c:extLst>
            <c:ext xmlns:c16="http://schemas.microsoft.com/office/drawing/2014/chart" uri="{C3380CC4-5D6E-409C-BE32-E72D297353CC}">
              <c16:uniqueId val="{00000002-431D-444B-9CBC-348C7239BCED}"/>
            </c:ext>
          </c:extLst>
        </c:ser>
        <c:ser>
          <c:idx val="2"/>
          <c:order val="2"/>
          <c:tx>
            <c:strRef>
              <c:f>'AVG Awards'!$T$4</c:f>
              <c:strCache>
                <c:ptCount val="1"/>
                <c:pt idx="0">
                  <c:v>Utility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5"/>
              <c:layout>
                <c:manualLayout>
                  <c:x val="0"/>
                  <c:y val="2.17311912750611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1D-444B-9CBC-348C7239BC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Awards'!$Q$5:$Q$10</c:f>
              <c:strCache>
                <c:ptCount val="6"/>
                <c:pt idx="0">
                  <c:v>Anything</c:v>
                </c:pt>
                <c:pt idx="1">
                  <c:v>Bus (&amp;/or Battery)</c:v>
                </c:pt>
                <c:pt idx="2">
                  <c:v>Bus + Charger</c:v>
                </c:pt>
                <c:pt idx="3">
                  <c:v>Charger</c:v>
                </c:pt>
                <c:pt idx="4">
                  <c:v>Charger + infrastructure</c:v>
                </c:pt>
                <c:pt idx="5">
                  <c:v>Infrastructure</c:v>
                </c:pt>
              </c:strCache>
            </c:strRef>
          </c:cat>
          <c:val>
            <c:numRef>
              <c:f>'AVG Awards'!$T$5:$T$10</c:f>
              <c:numCache>
                <c:formatCode>_("$"* #,##0_);_("$"* \(#,##0\);_("$"* "-"??_);_(@_)</c:formatCode>
                <c:ptCount val="6"/>
                <c:pt idx="1">
                  <c:v>0</c:v>
                </c:pt>
                <c:pt idx="2">
                  <c:v>5000</c:v>
                </c:pt>
                <c:pt idx="3" formatCode="_(&quot;$&quot;* #,##0.00_);_(&quot;$&quot;* \(#,##0.00\);_(&quot;$&quot;* &quot;-&quot;??_);_(@_)">
                  <c:v>37804.285714285717</c:v>
                </c:pt>
                <c:pt idx="4">
                  <c:v>11445.545454545454</c:v>
                </c:pt>
                <c:pt idx="5">
                  <c:v>215000</c:v>
                </c:pt>
              </c:numCache>
            </c:numRef>
          </c:val>
          <c:extLst>
            <c:ext xmlns:c16="http://schemas.microsoft.com/office/drawing/2014/chart" uri="{C3380CC4-5D6E-409C-BE32-E72D297353CC}">
              <c16:uniqueId val="{00000004-431D-444B-9CBC-348C7239BCED}"/>
            </c:ext>
          </c:extLst>
        </c:ser>
        <c:ser>
          <c:idx val="3"/>
          <c:order val="3"/>
          <c:tx>
            <c:strRef>
              <c:f>'AVG Awards'!$U$4</c:f>
              <c:strCache>
                <c:ptCount val="1"/>
                <c:pt idx="0">
                  <c:v>VW</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Awards'!$Q$5:$Q$10</c:f>
              <c:strCache>
                <c:ptCount val="6"/>
                <c:pt idx="0">
                  <c:v>Anything</c:v>
                </c:pt>
                <c:pt idx="1">
                  <c:v>Bus (&amp;/or Battery)</c:v>
                </c:pt>
                <c:pt idx="2">
                  <c:v>Bus + Charger</c:v>
                </c:pt>
                <c:pt idx="3">
                  <c:v>Charger</c:v>
                </c:pt>
                <c:pt idx="4">
                  <c:v>Charger + infrastructure</c:v>
                </c:pt>
                <c:pt idx="5">
                  <c:v>Infrastructure</c:v>
                </c:pt>
              </c:strCache>
            </c:strRef>
          </c:cat>
          <c:val>
            <c:numRef>
              <c:f>'AVG Awards'!$U$5:$U$10</c:f>
              <c:numCache>
                <c:formatCode>_("$"* #,##0.00_);_("$"* \(#,##0.00\);_("$"* "-"??_);_(@_)</c:formatCode>
                <c:ptCount val="6"/>
                <c:pt idx="1">
                  <c:v>312009.39545454545</c:v>
                </c:pt>
                <c:pt idx="2">
                  <c:v>375000</c:v>
                </c:pt>
                <c:pt idx="3">
                  <c:v>0</c:v>
                </c:pt>
              </c:numCache>
            </c:numRef>
          </c:val>
          <c:extLst>
            <c:ext xmlns:c16="http://schemas.microsoft.com/office/drawing/2014/chart" uri="{C3380CC4-5D6E-409C-BE32-E72D297353CC}">
              <c16:uniqueId val="{00000005-431D-444B-9CBC-348C7239BCED}"/>
            </c:ext>
          </c:extLst>
        </c:ser>
        <c:ser>
          <c:idx val="4"/>
          <c:order val="4"/>
          <c:tx>
            <c:strRef>
              <c:f>'AVG Awards'!$V$4</c:f>
              <c:strCache>
                <c:ptCount val="1"/>
                <c:pt idx="0">
                  <c:v>Federal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Awards'!$Q$5:$Q$10</c:f>
              <c:strCache>
                <c:ptCount val="6"/>
                <c:pt idx="0">
                  <c:v>Anything</c:v>
                </c:pt>
                <c:pt idx="1">
                  <c:v>Bus (&amp;/or Battery)</c:v>
                </c:pt>
                <c:pt idx="2">
                  <c:v>Bus + Charger</c:v>
                </c:pt>
                <c:pt idx="3">
                  <c:v>Charger</c:v>
                </c:pt>
                <c:pt idx="4">
                  <c:v>Charger + infrastructure</c:v>
                </c:pt>
                <c:pt idx="5">
                  <c:v>Infrastructure</c:v>
                </c:pt>
              </c:strCache>
            </c:strRef>
          </c:cat>
          <c:val>
            <c:numRef>
              <c:f>'AVG Awards'!$V$5:$V$10</c:f>
              <c:numCache>
                <c:formatCode>_("$"* #,##0_);_("$"* \(#,##0\);_("$"* "-"??_);_(@_)</c:formatCode>
                <c:ptCount val="6"/>
                <c:pt idx="0">
                  <c:v>20901666.666666668</c:v>
                </c:pt>
                <c:pt idx="1">
                  <c:v>0</c:v>
                </c:pt>
                <c:pt idx="4">
                  <c:v>80000</c:v>
                </c:pt>
                <c:pt idx="5">
                  <c:v>0.8</c:v>
                </c:pt>
              </c:numCache>
            </c:numRef>
          </c:val>
          <c:extLst>
            <c:ext xmlns:c16="http://schemas.microsoft.com/office/drawing/2014/chart" uri="{C3380CC4-5D6E-409C-BE32-E72D297353CC}">
              <c16:uniqueId val="{00000006-431D-444B-9CBC-348C7239BCED}"/>
            </c:ext>
          </c:extLst>
        </c:ser>
        <c:dLbls>
          <c:showLegendKey val="0"/>
          <c:showVal val="1"/>
          <c:showCatName val="0"/>
          <c:showSerName val="0"/>
          <c:showPercent val="0"/>
          <c:showBubbleSize val="0"/>
        </c:dLbls>
        <c:gapWidth val="150"/>
        <c:shape val="box"/>
        <c:axId val="1131658767"/>
        <c:axId val="1131662095"/>
        <c:axId val="0"/>
      </c:bar3DChart>
      <c:catAx>
        <c:axId val="11316587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662095"/>
        <c:crosses val="autoZero"/>
        <c:auto val="1"/>
        <c:lblAlgn val="ctr"/>
        <c:lblOffset val="100"/>
        <c:noMultiLvlLbl val="0"/>
      </c:catAx>
      <c:valAx>
        <c:axId val="11316620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658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Programs by Application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2022.12'!$D$23:$D$25</c:f>
              <c:strCache>
                <c:ptCount val="3"/>
                <c:pt idx="0">
                  <c:v>Annual Window</c:v>
                </c:pt>
                <c:pt idx="1">
                  <c:v>Rolling</c:v>
                </c:pt>
                <c:pt idx="2">
                  <c:v>Unknown</c:v>
                </c:pt>
              </c:strCache>
            </c:strRef>
          </c:cat>
          <c:val>
            <c:numRef>
              <c:f>'PIVOT 2022.12'!$E$23:$E$25</c:f>
              <c:numCache>
                <c:formatCode>General</c:formatCode>
                <c:ptCount val="3"/>
                <c:pt idx="0">
                  <c:v>34</c:v>
                </c:pt>
                <c:pt idx="1">
                  <c:v>137</c:v>
                </c:pt>
                <c:pt idx="2">
                  <c:v>52</c:v>
                </c:pt>
              </c:numCache>
            </c:numRef>
          </c:val>
          <c:extLst>
            <c:ext xmlns:c16="http://schemas.microsoft.com/office/drawing/2014/chart" uri="{C3380CC4-5D6E-409C-BE32-E72D297353CC}">
              <c16:uniqueId val="{00000000-C2AC-452C-9313-AC2504C6CCF7}"/>
            </c:ext>
          </c:extLst>
        </c:ser>
        <c:dLbls>
          <c:dLblPos val="outEnd"/>
          <c:showLegendKey val="0"/>
          <c:showVal val="1"/>
          <c:showCatName val="0"/>
          <c:showSerName val="0"/>
          <c:showPercent val="0"/>
          <c:showBubbleSize val="0"/>
        </c:dLbls>
        <c:gapWidth val="100"/>
        <c:overlap val="-24"/>
        <c:axId val="1116908143"/>
        <c:axId val="1116912303"/>
      </c:barChart>
      <c:catAx>
        <c:axId val="111690814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16912303"/>
        <c:crosses val="autoZero"/>
        <c:auto val="1"/>
        <c:lblAlgn val="ctr"/>
        <c:lblOffset val="100"/>
        <c:noMultiLvlLbl val="0"/>
      </c:catAx>
      <c:valAx>
        <c:axId val="111691230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Number of Programs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16908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'AVG Awards'!$R$13</c:f>
              <c:strCache>
                <c:ptCount val="1"/>
                <c:pt idx="0">
                  <c:v>Any fleet vehicles</c:v>
                </c:pt>
              </c:strCache>
            </c:strRef>
          </c:tx>
          <c:spPr>
            <a:solidFill>
              <a:schemeClr val="accent1"/>
            </a:solidFill>
            <a:ln>
              <a:noFill/>
            </a:ln>
            <a:effectLst/>
          </c:spPr>
          <c:invertIfNegative val="0"/>
          <c:cat>
            <c:strRef>
              <c:f>'AVG Awards'!$Q$14:$Q$19</c:f>
              <c:strCache>
                <c:ptCount val="6"/>
                <c:pt idx="0">
                  <c:v>Anything</c:v>
                </c:pt>
                <c:pt idx="1">
                  <c:v>Bus (&amp;/or Battery)</c:v>
                </c:pt>
                <c:pt idx="2">
                  <c:v>Bus + Charger</c:v>
                </c:pt>
                <c:pt idx="3">
                  <c:v>Charger</c:v>
                </c:pt>
                <c:pt idx="4">
                  <c:v>Charger + infrastructure</c:v>
                </c:pt>
                <c:pt idx="5">
                  <c:v>Infrastructure</c:v>
                </c:pt>
              </c:strCache>
            </c:strRef>
          </c:cat>
          <c:val>
            <c:numRef>
              <c:f>'AVG Awards'!$R$14:$R$19</c:f>
              <c:numCache>
                <c:formatCode>_("$"* #,##0_);_("$"* \(#,##0\);_("$"* "-"??_);_(@_)</c:formatCode>
                <c:ptCount val="6"/>
                <c:pt idx="1">
                  <c:v>858750</c:v>
                </c:pt>
                <c:pt idx="2">
                  <c:v>12000</c:v>
                </c:pt>
                <c:pt idx="3">
                  <c:v>11745.833333333334</c:v>
                </c:pt>
                <c:pt idx="4">
                  <c:v>31055.555555555555</c:v>
                </c:pt>
              </c:numCache>
            </c:numRef>
          </c:val>
          <c:extLst>
            <c:ext xmlns:c16="http://schemas.microsoft.com/office/drawing/2014/chart" uri="{C3380CC4-5D6E-409C-BE32-E72D297353CC}">
              <c16:uniqueId val="{00000000-3B39-4BE8-9D84-460FD20D54D7}"/>
            </c:ext>
          </c:extLst>
        </c:ser>
        <c:ser>
          <c:idx val="1"/>
          <c:order val="1"/>
          <c:tx>
            <c:strRef>
              <c:f>'AVG Awards'!$S$13</c:f>
              <c:strCache>
                <c:ptCount val="1"/>
                <c:pt idx="0">
                  <c:v>Any public fleet vehicle</c:v>
                </c:pt>
              </c:strCache>
            </c:strRef>
          </c:tx>
          <c:spPr>
            <a:solidFill>
              <a:schemeClr val="accent2"/>
            </a:solidFill>
            <a:ln>
              <a:noFill/>
            </a:ln>
            <a:effectLst/>
          </c:spPr>
          <c:invertIfNegative val="0"/>
          <c:cat>
            <c:strRef>
              <c:f>'AVG Awards'!$Q$14:$Q$19</c:f>
              <c:strCache>
                <c:ptCount val="6"/>
                <c:pt idx="0">
                  <c:v>Anything</c:v>
                </c:pt>
                <c:pt idx="1">
                  <c:v>Bus (&amp;/or Battery)</c:v>
                </c:pt>
                <c:pt idx="2">
                  <c:v>Bus + Charger</c:v>
                </c:pt>
                <c:pt idx="3">
                  <c:v>Charger</c:v>
                </c:pt>
                <c:pt idx="4">
                  <c:v>Charger + infrastructure</c:v>
                </c:pt>
                <c:pt idx="5">
                  <c:v>Infrastructure</c:v>
                </c:pt>
              </c:strCache>
            </c:strRef>
          </c:cat>
          <c:val>
            <c:numRef>
              <c:f>'AVG Awards'!$S$14:$S$19</c:f>
              <c:numCache>
                <c:formatCode>_("$"* #,##0_);_("$"* \(#,##0\);_("$"* "-"??_);_(@_)</c:formatCode>
                <c:ptCount val="6"/>
                <c:pt idx="1">
                  <c:v>31250</c:v>
                </c:pt>
                <c:pt idx="2">
                  <c:v>120000</c:v>
                </c:pt>
                <c:pt idx="3">
                  <c:v>50000</c:v>
                </c:pt>
                <c:pt idx="4">
                  <c:v>500000</c:v>
                </c:pt>
                <c:pt idx="5">
                  <c:v>25000000</c:v>
                </c:pt>
              </c:numCache>
            </c:numRef>
          </c:val>
          <c:extLst>
            <c:ext xmlns:c16="http://schemas.microsoft.com/office/drawing/2014/chart" uri="{C3380CC4-5D6E-409C-BE32-E72D297353CC}">
              <c16:uniqueId val="{00000001-3B39-4BE8-9D84-460FD20D54D7}"/>
            </c:ext>
          </c:extLst>
        </c:ser>
        <c:ser>
          <c:idx val="2"/>
          <c:order val="2"/>
          <c:tx>
            <c:strRef>
              <c:f>'AVG Awards'!$T$13</c:f>
              <c:strCache>
                <c:ptCount val="1"/>
                <c:pt idx="0">
                  <c:v>Economic development investments</c:v>
                </c:pt>
              </c:strCache>
            </c:strRef>
          </c:tx>
          <c:spPr>
            <a:solidFill>
              <a:schemeClr val="accent3"/>
            </a:solidFill>
            <a:ln>
              <a:noFill/>
            </a:ln>
            <a:effectLst/>
          </c:spPr>
          <c:invertIfNegative val="0"/>
          <c:cat>
            <c:strRef>
              <c:f>'AVG Awards'!$Q$14:$Q$19</c:f>
              <c:strCache>
                <c:ptCount val="6"/>
                <c:pt idx="0">
                  <c:v>Anything</c:v>
                </c:pt>
                <c:pt idx="1">
                  <c:v>Bus (&amp;/or Battery)</c:v>
                </c:pt>
                <c:pt idx="2">
                  <c:v>Bus + Charger</c:v>
                </c:pt>
                <c:pt idx="3">
                  <c:v>Charger</c:v>
                </c:pt>
                <c:pt idx="4">
                  <c:v>Charger + infrastructure</c:v>
                </c:pt>
                <c:pt idx="5">
                  <c:v>Infrastructure</c:v>
                </c:pt>
              </c:strCache>
            </c:strRef>
          </c:cat>
          <c:val>
            <c:numRef>
              <c:f>'AVG Awards'!$T$14:$T$19</c:f>
              <c:numCache>
                <c:formatCode>_("$"* #,##0_);_("$"* \(#,##0\);_("$"* "-"??_);_(@_)</c:formatCode>
                <c:ptCount val="6"/>
                <c:pt idx="0">
                  <c:v>26462500</c:v>
                </c:pt>
              </c:numCache>
            </c:numRef>
          </c:val>
          <c:extLst>
            <c:ext xmlns:c16="http://schemas.microsoft.com/office/drawing/2014/chart" uri="{C3380CC4-5D6E-409C-BE32-E72D297353CC}">
              <c16:uniqueId val="{00000002-3B39-4BE8-9D84-460FD20D54D7}"/>
            </c:ext>
          </c:extLst>
        </c:ser>
        <c:ser>
          <c:idx val="3"/>
          <c:order val="3"/>
          <c:tx>
            <c:strRef>
              <c:f>'AVG Awards'!$U$13</c:f>
              <c:strCache>
                <c:ptCount val="1"/>
                <c:pt idx="0">
                  <c:v>Energy</c:v>
                </c:pt>
              </c:strCache>
            </c:strRef>
          </c:tx>
          <c:spPr>
            <a:solidFill>
              <a:schemeClr val="accent4"/>
            </a:solidFill>
            <a:ln>
              <a:noFill/>
            </a:ln>
            <a:effectLst/>
          </c:spPr>
          <c:invertIfNegative val="0"/>
          <c:cat>
            <c:strRef>
              <c:f>'AVG Awards'!$Q$14:$Q$19</c:f>
              <c:strCache>
                <c:ptCount val="6"/>
                <c:pt idx="0">
                  <c:v>Anything</c:v>
                </c:pt>
                <c:pt idx="1">
                  <c:v>Bus (&amp;/or Battery)</c:v>
                </c:pt>
                <c:pt idx="2">
                  <c:v>Bus + Charger</c:v>
                </c:pt>
                <c:pt idx="3">
                  <c:v>Charger</c:v>
                </c:pt>
                <c:pt idx="4">
                  <c:v>Charger + infrastructure</c:v>
                </c:pt>
                <c:pt idx="5">
                  <c:v>Infrastructure</c:v>
                </c:pt>
              </c:strCache>
            </c:strRef>
          </c:cat>
          <c:val>
            <c:numRef>
              <c:f>'AVG Awards'!$U$14:$U$19</c:f>
              <c:numCache>
                <c:formatCode>_("$"* #,##0_);_("$"* \(#,##0\);_("$"* "-"??_);_(@_)</c:formatCode>
                <c:ptCount val="6"/>
                <c:pt idx="0">
                  <c:v>2127500</c:v>
                </c:pt>
                <c:pt idx="1">
                  <c:v>500000</c:v>
                </c:pt>
                <c:pt idx="2">
                  <c:v>55000</c:v>
                </c:pt>
                <c:pt idx="3">
                  <c:v>1000000</c:v>
                </c:pt>
              </c:numCache>
            </c:numRef>
          </c:val>
          <c:extLst>
            <c:ext xmlns:c16="http://schemas.microsoft.com/office/drawing/2014/chart" uri="{C3380CC4-5D6E-409C-BE32-E72D297353CC}">
              <c16:uniqueId val="{00000003-3B39-4BE8-9D84-460FD20D54D7}"/>
            </c:ext>
          </c:extLst>
        </c:ser>
        <c:ser>
          <c:idx val="4"/>
          <c:order val="4"/>
          <c:tx>
            <c:strRef>
              <c:f>'AVG Awards'!$V$13</c:f>
              <c:strCache>
                <c:ptCount val="1"/>
                <c:pt idx="0">
                  <c:v>ESBs only</c:v>
                </c:pt>
              </c:strCache>
            </c:strRef>
          </c:tx>
          <c:spPr>
            <a:solidFill>
              <a:schemeClr val="accent5"/>
            </a:solidFill>
            <a:ln>
              <a:noFill/>
            </a:ln>
            <a:effectLst/>
          </c:spPr>
          <c:invertIfNegative val="0"/>
          <c:cat>
            <c:strRef>
              <c:f>'AVG Awards'!$Q$14:$Q$19</c:f>
              <c:strCache>
                <c:ptCount val="6"/>
                <c:pt idx="0">
                  <c:v>Anything</c:v>
                </c:pt>
                <c:pt idx="1">
                  <c:v>Bus (&amp;/or Battery)</c:v>
                </c:pt>
                <c:pt idx="2">
                  <c:v>Bus + Charger</c:v>
                </c:pt>
                <c:pt idx="3">
                  <c:v>Charger</c:v>
                </c:pt>
                <c:pt idx="4">
                  <c:v>Charger + infrastructure</c:v>
                </c:pt>
                <c:pt idx="5">
                  <c:v>Infrastructure</c:v>
                </c:pt>
              </c:strCache>
            </c:strRef>
          </c:cat>
          <c:val>
            <c:numRef>
              <c:f>'AVG Awards'!$V$14:$V$19</c:f>
              <c:numCache>
                <c:formatCode>_("$"* #,##0_);_("$"* \(#,##0\);_("$"* "-"??_);_(@_)</c:formatCode>
                <c:ptCount val="6"/>
                <c:pt idx="1">
                  <c:v>203000.12142857144</c:v>
                </c:pt>
                <c:pt idx="3">
                  <c:v>120000</c:v>
                </c:pt>
                <c:pt idx="4">
                  <c:v>1</c:v>
                </c:pt>
              </c:numCache>
            </c:numRef>
          </c:val>
          <c:extLst>
            <c:ext xmlns:c16="http://schemas.microsoft.com/office/drawing/2014/chart" uri="{C3380CC4-5D6E-409C-BE32-E72D297353CC}">
              <c16:uniqueId val="{00000004-3B39-4BE8-9D84-460FD20D54D7}"/>
            </c:ext>
          </c:extLst>
        </c:ser>
        <c:ser>
          <c:idx val="5"/>
          <c:order val="5"/>
          <c:tx>
            <c:strRef>
              <c:f>'AVG Awards'!$W$13</c:f>
              <c:strCache>
                <c:ptCount val="1"/>
                <c:pt idx="0">
                  <c:v>EVs</c:v>
                </c:pt>
              </c:strCache>
            </c:strRef>
          </c:tx>
          <c:spPr>
            <a:solidFill>
              <a:schemeClr val="accent6"/>
            </a:solidFill>
            <a:ln>
              <a:noFill/>
            </a:ln>
            <a:effectLst/>
          </c:spPr>
          <c:invertIfNegative val="0"/>
          <c:cat>
            <c:strRef>
              <c:f>'AVG Awards'!$Q$14:$Q$19</c:f>
              <c:strCache>
                <c:ptCount val="6"/>
                <c:pt idx="0">
                  <c:v>Anything</c:v>
                </c:pt>
                <c:pt idx="1">
                  <c:v>Bus (&amp;/or Battery)</c:v>
                </c:pt>
                <c:pt idx="2">
                  <c:v>Bus + Charger</c:v>
                </c:pt>
                <c:pt idx="3">
                  <c:v>Charger</c:v>
                </c:pt>
                <c:pt idx="4">
                  <c:v>Charger + infrastructure</c:v>
                </c:pt>
                <c:pt idx="5">
                  <c:v>Infrastructure</c:v>
                </c:pt>
              </c:strCache>
            </c:strRef>
          </c:cat>
          <c:val>
            <c:numRef>
              <c:f>'AVG Awards'!$W$14:$W$19</c:f>
              <c:numCache>
                <c:formatCode>_("$"* #,##0_);_("$"* \(#,##0\);_("$"* "-"??_);_(@_)</c:formatCode>
                <c:ptCount val="6"/>
                <c:pt idx="1">
                  <c:v>0</c:v>
                </c:pt>
                <c:pt idx="2">
                  <c:v>0</c:v>
                </c:pt>
                <c:pt idx="3">
                  <c:v>0</c:v>
                </c:pt>
                <c:pt idx="4">
                  <c:v>0</c:v>
                </c:pt>
                <c:pt idx="5">
                  <c:v>215000</c:v>
                </c:pt>
              </c:numCache>
            </c:numRef>
          </c:val>
          <c:extLst>
            <c:ext xmlns:c16="http://schemas.microsoft.com/office/drawing/2014/chart" uri="{C3380CC4-5D6E-409C-BE32-E72D297353CC}">
              <c16:uniqueId val="{00000005-3B39-4BE8-9D84-460FD20D54D7}"/>
            </c:ext>
          </c:extLst>
        </c:ser>
        <c:ser>
          <c:idx val="6"/>
          <c:order val="6"/>
          <c:tx>
            <c:strRef>
              <c:f>'AVG Awards'!$X$13</c:f>
              <c:strCache>
                <c:ptCount val="1"/>
                <c:pt idx="0">
                  <c:v>MDHV vehicles only</c:v>
                </c:pt>
              </c:strCache>
            </c:strRef>
          </c:tx>
          <c:spPr>
            <a:solidFill>
              <a:schemeClr val="accent1">
                <a:lumMod val="60000"/>
              </a:schemeClr>
            </a:solidFill>
            <a:ln>
              <a:noFill/>
            </a:ln>
            <a:effectLst/>
          </c:spPr>
          <c:invertIfNegative val="0"/>
          <c:cat>
            <c:strRef>
              <c:f>'AVG Awards'!$Q$14:$Q$19</c:f>
              <c:strCache>
                <c:ptCount val="6"/>
                <c:pt idx="0">
                  <c:v>Anything</c:v>
                </c:pt>
                <c:pt idx="1">
                  <c:v>Bus (&amp;/or Battery)</c:v>
                </c:pt>
                <c:pt idx="2">
                  <c:v>Bus + Charger</c:v>
                </c:pt>
                <c:pt idx="3">
                  <c:v>Charger</c:v>
                </c:pt>
                <c:pt idx="4">
                  <c:v>Charger + infrastructure</c:v>
                </c:pt>
                <c:pt idx="5">
                  <c:v>Infrastructure</c:v>
                </c:pt>
              </c:strCache>
            </c:strRef>
          </c:cat>
          <c:val>
            <c:numRef>
              <c:f>'AVG Awards'!$X$14:$X$19</c:f>
              <c:numCache>
                <c:formatCode>_("$"* #,##0_);_("$"* \(#,##0\);_("$"* "-"??_);_(@_)</c:formatCode>
                <c:ptCount val="6"/>
                <c:pt idx="1">
                  <c:v>528716.75</c:v>
                </c:pt>
                <c:pt idx="2">
                  <c:v>375000</c:v>
                </c:pt>
              </c:numCache>
            </c:numRef>
          </c:val>
          <c:extLst>
            <c:ext xmlns:c16="http://schemas.microsoft.com/office/drawing/2014/chart" uri="{C3380CC4-5D6E-409C-BE32-E72D297353CC}">
              <c16:uniqueId val="{00000006-3B39-4BE8-9D84-460FD20D54D7}"/>
            </c:ext>
          </c:extLst>
        </c:ser>
        <c:ser>
          <c:idx val="7"/>
          <c:order val="7"/>
          <c:tx>
            <c:strRef>
              <c:f>'AVG Awards'!$Y$13</c:f>
              <c:strCache>
                <c:ptCount val="1"/>
                <c:pt idx="0">
                  <c:v>Other</c:v>
                </c:pt>
              </c:strCache>
            </c:strRef>
          </c:tx>
          <c:spPr>
            <a:solidFill>
              <a:schemeClr val="accent2">
                <a:lumMod val="60000"/>
              </a:schemeClr>
            </a:solidFill>
            <a:ln>
              <a:noFill/>
            </a:ln>
            <a:effectLst/>
          </c:spPr>
          <c:invertIfNegative val="0"/>
          <c:cat>
            <c:strRef>
              <c:f>'AVG Awards'!$Q$14:$Q$19</c:f>
              <c:strCache>
                <c:ptCount val="6"/>
                <c:pt idx="0">
                  <c:v>Anything</c:v>
                </c:pt>
                <c:pt idx="1">
                  <c:v>Bus (&amp;/or Battery)</c:v>
                </c:pt>
                <c:pt idx="2">
                  <c:v>Bus + Charger</c:v>
                </c:pt>
                <c:pt idx="3">
                  <c:v>Charger</c:v>
                </c:pt>
                <c:pt idx="4">
                  <c:v>Charger + infrastructure</c:v>
                </c:pt>
                <c:pt idx="5">
                  <c:v>Infrastructure</c:v>
                </c:pt>
              </c:strCache>
            </c:strRef>
          </c:cat>
          <c:val>
            <c:numRef>
              <c:f>'AVG Awards'!$Y$14:$Y$19</c:f>
              <c:numCache>
                <c:formatCode>_("$"* #,##0_);_("$"* \(#,##0\);_("$"* "-"??_);_(@_)</c:formatCode>
                <c:ptCount val="6"/>
                <c:pt idx="0">
                  <c:v>10150000</c:v>
                </c:pt>
                <c:pt idx="1">
                  <c:v>0</c:v>
                </c:pt>
                <c:pt idx="4">
                  <c:v>80000</c:v>
                </c:pt>
              </c:numCache>
            </c:numRef>
          </c:val>
          <c:extLst>
            <c:ext xmlns:c16="http://schemas.microsoft.com/office/drawing/2014/chart" uri="{C3380CC4-5D6E-409C-BE32-E72D297353CC}">
              <c16:uniqueId val="{00000007-3B39-4BE8-9D84-460FD20D54D7}"/>
            </c:ext>
          </c:extLst>
        </c:ser>
        <c:ser>
          <c:idx val="8"/>
          <c:order val="8"/>
          <c:tx>
            <c:strRef>
              <c:f>'AVG Awards'!$Z$13</c:f>
              <c:strCache>
                <c:ptCount val="1"/>
                <c:pt idx="0">
                  <c:v>Resilience investments</c:v>
                </c:pt>
              </c:strCache>
            </c:strRef>
          </c:tx>
          <c:spPr>
            <a:solidFill>
              <a:schemeClr val="accent3">
                <a:lumMod val="60000"/>
              </a:schemeClr>
            </a:solidFill>
            <a:ln>
              <a:noFill/>
            </a:ln>
            <a:effectLst/>
          </c:spPr>
          <c:invertIfNegative val="0"/>
          <c:cat>
            <c:strRef>
              <c:f>'AVG Awards'!$Q$14:$Q$19</c:f>
              <c:strCache>
                <c:ptCount val="6"/>
                <c:pt idx="0">
                  <c:v>Anything</c:v>
                </c:pt>
                <c:pt idx="1">
                  <c:v>Bus (&amp;/or Battery)</c:v>
                </c:pt>
                <c:pt idx="2">
                  <c:v>Bus + Charger</c:v>
                </c:pt>
                <c:pt idx="3">
                  <c:v>Charger</c:v>
                </c:pt>
                <c:pt idx="4">
                  <c:v>Charger + infrastructure</c:v>
                </c:pt>
                <c:pt idx="5">
                  <c:v>Infrastructure</c:v>
                </c:pt>
              </c:strCache>
            </c:strRef>
          </c:cat>
          <c:val>
            <c:numRef>
              <c:f>'AVG Awards'!$Z$14:$Z$19</c:f>
              <c:numCache>
                <c:formatCode>_("$"* #,##0_);_("$"* \(#,##0\);_("$"* "-"??_);_(@_)</c:formatCode>
                <c:ptCount val="6"/>
                <c:pt idx="4">
                  <c:v>0</c:v>
                </c:pt>
              </c:numCache>
            </c:numRef>
          </c:val>
          <c:extLst>
            <c:ext xmlns:c16="http://schemas.microsoft.com/office/drawing/2014/chart" uri="{C3380CC4-5D6E-409C-BE32-E72D297353CC}">
              <c16:uniqueId val="{00000008-3B39-4BE8-9D84-460FD20D54D7}"/>
            </c:ext>
          </c:extLst>
        </c:ser>
        <c:dLbls>
          <c:showLegendKey val="0"/>
          <c:showVal val="0"/>
          <c:showCatName val="0"/>
          <c:showSerName val="0"/>
          <c:showPercent val="0"/>
          <c:showBubbleSize val="0"/>
        </c:dLbls>
        <c:gapWidth val="150"/>
        <c:overlap val="100"/>
        <c:axId val="1343876319"/>
        <c:axId val="1343881727"/>
      </c:barChart>
      <c:catAx>
        <c:axId val="134387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881727"/>
        <c:crosses val="autoZero"/>
        <c:auto val="1"/>
        <c:lblAlgn val="ctr"/>
        <c:lblOffset val="100"/>
        <c:noMultiLvlLbl val="0"/>
      </c:catAx>
      <c:valAx>
        <c:axId val="1343881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8763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Programs</a:t>
            </a:r>
            <a:r>
              <a:rPr lang="en-US" baseline="0"/>
              <a:t> with No EJ Considerations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bar"/>
        <c:grouping val="clustered"/>
        <c:varyColors val="0"/>
        <c:ser>
          <c:idx val="0"/>
          <c:order val="0"/>
          <c:tx>
            <c:strRef>
              <c:f>'PIVOT 2022.12'!$B$23</c:f>
              <c:strCache>
                <c:ptCount val="1"/>
                <c:pt idx="0">
                  <c:v>10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2022.12'!$J$17:$J$27</c:f>
              <c:strCache>
                <c:ptCount val="11"/>
                <c:pt idx="0">
                  <c:v>Any fleet vehicles</c:v>
                </c:pt>
                <c:pt idx="1">
                  <c:v>Any public fleet vehicle</c:v>
                </c:pt>
                <c:pt idx="2">
                  <c:v>Disaster recovery investments</c:v>
                </c:pt>
                <c:pt idx="3">
                  <c:v>Energy</c:v>
                </c:pt>
                <c:pt idx="4">
                  <c:v>ESBs only</c:v>
                </c:pt>
                <c:pt idx="5">
                  <c:v>EVs</c:v>
                </c:pt>
                <c:pt idx="6">
                  <c:v>MDHV vehicles only</c:v>
                </c:pt>
                <c:pt idx="7">
                  <c:v>No bounds</c:v>
                </c:pt>
                <c:pt idx="8">
                  <c:v>Other</c:v>
                </c:pt>
                <c:pt idx="9">
                  <c:v>Resilience investments or Infrastructure</c:v>
                </c:pt>
                <c:pt idx="10">
                  <c:v>Technology innovation</c:v>
                </c:pt>
              </c:strCache>
            </c:strRef>
          </c:cat>
          <c:val>
            <c:numRef>
              <c:f>'PIVOT 2022.12'!$K$17:$K$27</c:f>
              <c:numCache>
                <c:formatCode>General</c:formatCode>
                <c:ptCount val="11"/>
                <c:pt idx="0">
                  <c:v>26</c:v>
                </c:pt>
                <c:pt idx="1">
                  <c:v>2</c:v>
                </c:pt>
                <c:pt idx="2">
                  <c:v>3</c:v>
                </c:pt>
                <c:pt idx="3">
                  <c:v>9</c:v>
                </c:pt>
                <c:pt idx="4">
                  <c:v>13</c:v>
                </c:pt>
                <c:pt idx="5">
                  <c:v>65</c:v>
                </c:pt>
                <c:pt idx="6">
                  <c:v>6</c:v>
                </c:pt>
                <c:pt idx="7">
                  <c:v>5</c:v>
                </c:pt>
                <c:pt idx="8">
                  <c:v>7</c:v>
                </c:pt>
                <c:pt idx="9">
                  <c:v>2</c:v>
                </c:pt>
                <c:pt idx="10">
                  <c:v>4</c:v>
                </c:pt>
              </c:numCache>
            </c:numRef>
          </c:val>
          <c:extLst>
            <c:ext xmlns:c16="http://schemas.microsoft.com/office/drawing/2014/chart" uri="{C3380CC4-5D6E-409C-BE32-E72D297353CC}">
              <c16:uniqueId val="{00000000-4939-4F2E-AD94-A7FF8CACADC6}"/>
            </c:ext>
          </c:extLst>
        </c:ser>
        <c:dLbls>
          <c:dLblPos val="outEnd"/>
          <c:showLegendKey val="0"/>
          <c:showVal val="1"/>
          <c:showCatName val="0"/>
          <c:showSerName val="0"/>
          <c:showPercent val="0"/>
          <c:showBubbleSize val="0"/>
        </c:dLbls>
        <c:gapWidth val="100"/>
        <c:axId val="1189508655"/>
        <c:axId val="1189526959"/>
      </c:barChart>
      <c:catAx>
        <c:axId val="1189508655"/>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89526959"/>
        <c:crosses val="autoZero"/>
        <c:auto val="1"/>
        <c:lblAlgn val="ctr"/>
        <c:lblOffset val="100"/>
        <c:noMultiLvlLbl val="0"/>
      </c:catAx>
      <c:valAx>
        <c:axId val="1189526959"/>
        <c:scaling>
          <c:orientation val="minMax"/>
        </c:scaling>
        <c:delete val="0"/>
        <c:axPos val="b"/>
        <c:majorGridlines>
          <c:spPr>
            <a:ln w="9525" cap="flat" cmpd="sng" algn="ctr">
              <a:solidFill>
                <a:schemeClr val="tx2">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895086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Programs with No EJ Considerations</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2022.12'!$J$30:$J$43</c:f>
              <c:strCache>
                <c:ptCount val="14"/>
                <c:pt idx="0">
                  <c:v>Bill Credit</c:v>
                </c:pt>
                <c:pt idx="1">
                  <c:v>Discount/point of sale coupon or grant</c:v>
                </c:pt>
                <c:pt idx="2">
                  <c:v>Discount/point of sale coupon or voucher</c:v>
                </c:pt>
                <c:pt idx="3">
                  <c:v>Equipment</c:v>
                </c:pt>
                <c:pt idx="4">
                  <c:v>Grant</c:v>
                </c:pt>
                <c:pt idx="5">
                  <c:v>Incentive</c:v>
                </c:pt>
                <c:pt idx="6">
                  <c:v>Law</c:v>
                </c:pt>
                <c:pt idx="7">
                  <c:v>Loan</c:v>
                </c:pt>
                <c:pt idx="8">
                  <c:v>Penalty/disincentive</c:v>
                </c:pt>
                <c:pt idx="9">
                  <c:v>Rate</c:v>
                </c:pt>
                <c:pt idx="10">
                  <c:v>Rebate</c:v>
                </c:pt>
                <c:pt idx="11">
                  <c:v>Sales/use tax exemption </c:v>
                </c:pt>
                <c:pt idx="12">
                  <c:v>Tax Credit</c:v>
                </c:pt>
                <c:pt idx="13">
                  <c:v>Technical Assistance</c:v>
                </c:pt>
              </c:strCache>
            </c:strRef>
          </c:cat>
          <c:val>
            <c:numRef>
              <c:f>'PIVOT 2022.12'!$K$30:$K$43</c:f>
              <c:numCache>
                <c:formatCode>General</c:formatCode>
                <c:ptCount val="14"/>
                <c:pt idx="0">
                  <c:v>5</c:v>
                </c:pt>
                <c:pt idx="1">
                  <c:v>1</c:v>
                </c:pt>
                <c:pt idx="2">
                  <c:v>1</c:v>
                </c:pt>
                <c:pt idx="3">
                  <c:v>1</c:v>
                </c:pt>
                <c:pt idx="4">
                  <c:v>27</c:v>
                </c:pt>
                <c:pt idx="5">
                  <c:v>11</c:v>
                </c:pt>
                <c:pt idx="6">
                  <c:v>5</c:v>
                </c:pt>
                <c:pt idx="7">
                  <c:v>7</c:v>
                </c:pt>
                <c:pt idx="8">
                  <c:v>2</c:v>
                </c:pt>
                <c:pt idx="9">
                  <c:v>8</c:v>
                </c:pt>
                <c:pt idx="10">
                  <c:v>58</c:v>
                </c:pt>
                <c:pt idx="11">
                  <c:v>4</c:v>
                </c:pt>
                <c:pt idx="12">
                  <c:v>11</c:v>
                </c:pt>
                <c:pt idx="13">
                  <c:v>2</c:v>
                </c:pt>
              </c:numCache>
            </c:numRef>
          </c:val>
          <c:extLst>
            <c:ext xmlns:c16="http://schemas.microsoft.com/office/drawing/2014/chart" uri="{C3380CC4-5D6E-409C-BE32-E72D297353CC}">
              <c16:uniqueId val="{00000000-FF2D-4118-82E9-C0C6B6FD2B42}"/>
            </c:ext>
          </c:extLst>
        </c:ser>
        <c:dLbls>
          <c:dLblPos val="outEnd"/>
          <c:showLegendKey val="0"/>
          <c:showVal val="1"/>
          <c:showCatName val="0"/>
          <c:showSerName val="0"/>
          <c:showPercent val="0"/>
          <c:showBubbleSize val="0"/>
        </c:dLbls>
        <c:gapWidth val="182"/>
        <c:axId val="18268447"/>
        <c:axId val="18268863"/>
      </c:barChart>
      <c:catAx>
        <c:axId val="18268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8863"/>
        <c:crosses val="autoZero"/>
        <c:auto val="1"/>
        <c:lblAlgn val="ctr"/>
        <c:lblOffset val="100"/>
        <c:noMultiLvlLbl val="0"/>
      </c:catAx>
      <c:valAx>
        <c:axId val="18268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8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TYPE OF FUNDER</cx:v>
        </cx:txData>
      </cx:tx>
      <cx:txPr>
        <a:bodyPr spcFirstLastPara="1" vertOverflow="ellipsis" horzOverflow="overflow" wrap="square" lIns="0" tIns="0" rIns="0" bIns="0" anchor="ctr" anchorCtr="1"/>
        <a:lstStyle/>
        <a:p>
          <a:pPr algn="ctr" rtl="0">
            <a:defRPr/>
          </a:pPr>
          <a:r>
            <a:rPr lang="en-US" sz="1600" b="1" i="0" u="none" strike="noStrike" cap="all" baseline="0">
              <a:solidFill>
                <a:sysClr val="windowText" lastClr="000000">
                  <a:lumMod val="65000"/>
                  <a:lumOff val="35000"/>
                </a:sysClr>
              </a:solidFill>
              <a:latin typeface="Calibri" panose="020F0502020204030204"/>
            </a:rPr>
            <a:t>TYPE OF FUNDER</a:t>
          </a:r>
        </a:p>
      </cx:txPr>
    </cx:title>
    <cx:plotArea>
      <cx:plotAreaRegion>
        <cx:series layoutId="treemap" uniqueId="{AEEBE741-0634-4FED-9408-ADCD94DCFFDF}">
          <cx:dataLabels pos="ctr">
            <cx:txPr>
              <a:bodyPr spcFirstLastPara="1" vertOverflow="ellipsis" horzOverflow="overflow" wrap="square" lIns="0" tIns="0" rIns="0" bIns="0" anchor="ctr" anchorCtr="1"/>
              <a:lstStyle/>
              <a:p>
                <a:pPr algn="ctr" rtl="0">
                  <a:defRPr/>
                </a:pPr>
                <a:endParaRPr lang="en-US" sz="10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entityId">
        <cx:lvl ptCount="54">
          <cx:pt idx="0"/>
          <cx:pt idx="1"/>
          <cx:pt idx="2"/>
          <cx:pt idx="3"/>
          <cx:pt idx="4"/>
          <cx:pt idx="5"/>
          <cx:pt idx="6"/>
          <cx:pt idx="7"/>
          <cx:pt idx="8"/>
          <cx:pt idx="9"/>
          <cx:pt idx="10"/>
          <cx:pt idx="11"/>
          <cx:pt idx="12"/>
          <cx:pt idx="13"/>
          <cx:pt idx="14"/>
          <cx:pt idx="15"/>
          <cx:pt idx="16"/>
          <cx:pt idx="17"/>
          <cx:pt idx="18"/>
          <cx:pt idx="19"/>
          <cx:pt idx="20"/>
          <cx:pt idx="21"/>
          <cx:pt idx="22">19840</cx:pt>
          <cx:pt idx="23">21196</cx:pt>
          <cx:pt idx="24">21412</cx:pt>
          <cx:pt idx="25">21512</cx:pt>
          <cx:pt idx="26">21789</cx:pt>
          <cx:pt idx="27">21502</cx:pt>
          <cx:pt idx="28"/>
          <cx:pt idx="29">23611</cx:pt>
          <cx:pt idx="30">23624</cx:pt>
          <cx:pt idx="31">22869</cx:pt>
          <cx:pt idx="32">23097</cx:pt>
          <cx:pt idx="33">23117</cx:pt>
          <cx:pt idx="34">23132</cx:pt>
          <cx:pt idx="35">23035</cx:pt>
          <cx:pt idx="36">23161</cx:pt>
          <cx:pt idx="37">24230</cx:pt>
          <cx:pt idx="38">24293</cx:pt>
          <cx:pt idx="39">24561</cx:pt>
          <cx:pt idx="40">25623</cx:pt>
          <cx:pt idx="41"/>
          <cx:pt idx="42">27664</cx:pt>
          <cx:pt idx="43">31410</cx:pt>
          <cx:pt idx="44">31418</cx:pt>
          <cx:pt idx="45">33025</cx:pt>
          <cx:pt idx="46">33145</cx:pt>
          <cx:pt idx="47">34626</cx:pt>
          <cx:pt idx="48">35364</cx:pt>
          <cx:pt idx="49">35022</cx:pt>
          <cx:pt idx="50">35841</cx:pt>
          <cx:pt idx="51">36208</cx:pt>
          <cx:pt idx="52">36684</cx:pt>
          <cx:pt idx="53">36927</cx:pt>
        </cx:lvl>
      </cx:strDim>
      <cx:strDim type="cat">
        <cx:f>_xlchart.v6.3</cx:f>
        <cx:nf>_xlchart.v6.2</cx:nf>
      </cx:strDim>
      <cx:numDim type="colorVal">
        <cx:f>_xlchart.v6.5</cx:f>
        <cx:nf>_xlchart.v6.4</cx:nf>
      </cx:numDim>
    </cx:data>
  </cx:chartData>
  <cx:chart>
    <cx:title pos="t" align="ctr" overlay="0">
      <cx:tx>
        <cx:txData>
          <cx:v>ESB Applicable Programs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ESB Applicable Programs</a:t>
          </a:r>
        </a:p>
      </cx:txPr>
    </cx:title>
    <cx:plotArea>
      <cx:plotAreaRegion>
        <cx:series layoutId="regionMap" uniqueId="{09EBA92E-B791-41EC-AC6B-9E9217DF4734}">
          <cx:dataLabels>
            <cx:visibility seriesName="0" categoryName="0" value="1"/>
          </cx:dataLabels>
          <cx:dataId val="0"/>
          <cx:layoutPr>
            <cx:geography cultureLanguage="en-US" cultureRegion="US" attribution="Powered by Bing">
              <cx:geoCache provider="{E9337A44-BEBE-4D9F-B70C-5C5E7DAFC167}">
                <cx:binary>lHpbl9s20u1fyfLzYQLiQgCzJt8DL5Jaasmy3G73+IWr3XaTBO8kQAD89afoJPNNnExyTi+33BJF
AiSqdu3aG/98cf94ab4+Tz+4tunmf7y4n9+UWg//+Omn+aX82j7PP7bVy9TP/av+8aVvf+pfX6uX
rz99mZ5t1RU/YRTSn17K50l/dW/+559wteJrnz7r56zTlfbvzNfJ377OptHzXx79Lwd/+PrtMg9+
+Przm+cvbdWl1ayn6kW/+fXQ3Zef32AeRfTNDz/950V+PXx5buHMW9l/+frD3dw8d1/+5MSvz7P+
+U3Awx9DjHAYkUhGWEgUvfnBfv3tkJCUIhlyGQnO3vzQ9ZMuf35D8Y9wRkhFJMKIogjDobk33w7B
5ShDoWQkhI9/m9y1b3zRd/9+HL++/6Ez7bWvOj3//Cbi6M0Pwy/f2+6PUQE/BFECc4B5EY7h+Mvz
DVYAvh7+n3EqzNRK2R8CPncxLspP/lhG6MELjfco76/TjHTmybQkS6fb2EoX7fpO3U0yDHem4ReV
mKK9inF5EP16qjB7EkVUxqS6F7OqExbGc10/t3l95j3a2YDGQp3Ltr+b+wth1bux4xer5JAw6/ZL
OMVSLjoeeyH2PF9vlYvEMRzeaUt37VrW6drbOg7z4lC0zaVBi0616HWMSdMmY73auDHo0axnPgma
Vs6gZAzosSaNTwI1jzEibbyE7FWP6NQFn/q6dHFTosdARRfZ6TUeVx13ugtjVdVxv9RV0mH1qryz
sZj5ZWiWOsYuvNZNc9CUf1k8TyfZLnE1W5xEMz1I0p5xoZMa05QEdj9O5kFTGFvNqeTtV+v9LRin
bC2Lr56lnOguztkYM2NjXgXveaTzOMfLuc77UzHD0+QuSLtueWdRc650c+47ejBdD6cMKR3RXWD9
tZr4JajQqULrqZfoKnP0WAbsQDp/zUcTW7yb2vBxCuYdq6dsnv2+iprzpKvXcOhjGVQf89nfKmEe
cMmeTF1k7XHO54z34sKJ27euPke1eg7ZevIWbrPuzjZcbiXK73BxJ2u9o5XZUVyfjV+vVPmTiuxe
TvXRyuo4qSBeVnWuBIKoqM5DmNCm3vHF7DTVadXzA27snun6GLbyYjFKeh49jX7e8cBf0Rqdtf+I
mrWOJS1fSQtxUET9ybHyLo/CUz7Sg+2KzKu2iAOKdExEeDAwcj/na9y4MK30kIaaPNVL81yw5r6w
mRThdSjZYdDlUXVzHOLiiKb6vK1wmNtHM+O4XuvPtG5eWVG+jtrdtsc4BOvjKCCo6foQjvupRi8e
mTIOm6RBbu+7KJ5EmDZdfTfWJimIvclu6uKpt6c1GvK4wGU8E3l0ob26NToYXx1bEtchu/Qru+AS
nuDgTmFJD0XhT1XZvIpC6xg5k1SO7BCtz4Stj1tMriM7IIQSyqpjztyLGPBZiMzV7iEq/c0O9Kkk
9XG1YUKG+jyN6vnbGN7UsfPkOldjXNigScxYvOaziOKmc/vCNc8cuVNE54zCqpS8S+sl6SjEn/bX
hdi4QtUTM+p1qmcACb1ruToi35wDWh8J5Hnrq0Pe12k/+Ue3jkm7iNSp9Vqt9bm2ejcqiNVgel/3
2aLcfhqXG23MwxS052WDA/HZleujXM3Nkrgv3A3DkkxR8zwv/5JeH7VdH/m4Pm4raJA/BU19pmX7
vD2YLR7Dwt54ZdOgXx9nb9Il9PFicbzdUk5M6tgUE04PDMPSBON6tTO6amz3fbHDrr0ryATXm1IJ
91NLnimhYmvZ0+zmTK7sUFHxWYbJWgIm5NS8N0GZbrFd1+60za0pAMvsoh+q0CVqxXulurOqAApM
uZ4iZtI1h1w3rdm1c/PqKM2q6skucxZW7gGHercFkxzn3Vjhx1wXKW4fNTwpsvAnN4wQL2h9RPRu
DuT7Yph3E1PHQE27nhiA6fXKJ3ctmXtoEUt1lw2tuwbGP3Jl96IzgDJ99SyK4OMii3f3s2MXOqGX
chqSKi/SBRdVQlB0Idy9SJZ/6JiNJVOvuvMnbMJkhGAOiirT/tgX0SXMiiG45ra/J/2SRjbceawP
41ofGxFdKFse1hFdBxqPbvuTHRhZT+RzpOp3qFdHPZHDiJtzO8LcHaSHLyEk4ElHDUqmTzOZ3hqz
nuSgH+Z53a0Nj1XuTiskwvYbVNWuH48BgfByEd+xIjyNzLzMubs6iM2JmocRQ4opOuzzcs0mzg4b
WAEx0PEami7WRXMM+fKwATZ1U1r06q2EyqbV+hiq9lmP4wecP5rWPZA8LOOKuhdcfp0reVe46LKl
5IYJSPJLqWDtIIlmDDkWhlWVLIV4MmYY47CDSiPp02jYAWpiGS9I3yIKOQ9AFdfLtdTqWcMYTQfo
Js25dDyKLYkg1dpnJS3kR3k/lZdtrBbzy7eMC90lxFOR5AH9pIPgEnZ5m6GgfLtUk4ojZZu49OTD
ilkVFwNWRxdoEmNPDo0r8gQx/VGo8dlLvRyYCl9UERV3o2Qx1/lwTwxxCbbRUQHE3telb7LKe5RF
LiY1j45Q7j401eoPapnTthznpDH1U+vcVfa1P/m+Pelw/kQCRmOSC53VdQBFr7O+gzqrg6RjTsYU
h+tdgx6cLZdjqKw5VhE1v/z17TO/Vn5vW31nePSuKhXerSoixzav6PHbX99eAjr9+paSbdox6tr5
KIWZj87L6Sh58XGh3qUL0ffclPkRyTyIm6DJE87KiiRyWsPjtxfrx/DYKqp3+co+hmKMV2/yYy66
neubj2WF56zQuT0KORR37VInplnGnUfVY8jD8s63NhPlChBi0GHU0S4UQbZ2S7qsddbRILNmjqEG
xH3wJObXaIp2tWsy37FEeZ26eORj6jl8ovF9MJQ2a+eui0cTzKfB9/qXF4OdPsHk1sPK5wsvJ7cD
UqRi3eWw6tWuCcpr19M+A/71KGLZsOeVyUMJVSAbS/E8daHIRrOIY9WZT5UTSReoMguljI3iVWwi
B9W4oY+R4zodBtslbRDVADcoDjXTcdFBYK8KvzRBfVw6dhF00HG5oKSexKEf/JMZSBmvkOZqAvCA
FOi8ubVyvRWTTyDZMp8D0aFM/KtBrX6LVCYBbMJ+zgTAn8NjHvuaP/EgurDWPuDJP9S0vzRRHo+5
2K+seq7oIbDTiUb18T9I/Z/w5BCFf+DJkksmqYDcRZSy73hyhwftet92h7ABnty1S9KPaoorDdk9
cRrFQY1OfRPoJCytjgNX7e083JUueI9l0qR0XS4TgNECAGZodDFUHGf9yPo1GaGObACzLNe5dbcy
KO5nge9Hof4l9RAPnQbiiC6KVB+9qJ8VhutzDPBoO3NHq3zXAz3tmIkNZndqhEK1AL7AM+vC+mgm
dzM5u3gOdGVdXvp8jgM0n6rcvnAKvLypnjnpz3SAkbw4BpRlA3f7EEogcMw8cDcplltoTGqY27X9
pw1Kea2OU+D2bNW7AUr4TMy+Zctt427R4B7HEl0BhpylCQFK15WQPfWSFgA5ccEund4VoTnSab61
i33xxu07P2Zs3goreZLKxRGB35zvTW8fIwZ3bIr6LEj+bgAiqcXnmgU3iDCd/vVCyz8us4Cghp+Q
SOi/vltmW4y80XbpDlZ06SyXmA4c2Le1+62CEe2uNDrmQ3H662ExI38yMEaEEhaGWDCx9Wn/2YdR
4gmmpjvokj22U3OmqjmLOV4ak1kEi9G059zqdGN5tVrSnNDDRKZs8EAPgIdjoIlkZrFZcdoZIFbA
mmsg3xMKEz7CekafIyj3tJ/iLpp2Aug8d9etBne1eFrkvLOjOm6Ew1ZnEwT7eYn2uoJbh6xtJDvk
rX8p8uhSYpJSoKDKT/E4NGfWose2r48Kgk51QHQ7G08ty8yYzao9e2nSqba3gnYHYLP9uL5gblLe
wWoqeh/ZNVt0fe4IVA213lzjTy0HYk+BGRSkft7umazocQ3Ro1rReTSwLvXngDdnTwGc4Ny60lnJ
pwxHc+am5lhE/sQdOmkI+xnwdaWpGZuLnlLB8idgrZCxi3ja6mixoFiXZaoJvQxr+7oVbbG4t92U
dV/6Ue6X1p1D3aehfZ0atdO2PUfUjrFf15cWZSSftkKWRF0SVO6yashK2qPryrrnFUHna/3bosyj
GFHbxeUYxmsjdzOAsqqbo0c0LgU6Dw30C4pfjKufjeeXrbcKgVVunMiPxS7wNNuoIqPQY8BNS7I8
4Dq8jkF1RBw4nzK3EB5qBblhF3Ypcn/d3g/Yn5CJKyA1k6nOHTQ9i4vO5VzHtlxdXNVz0uelT3RD
D2NVnzf+13P7QPXyNrTZN6j15kF4+xL26v0KFCI06H1w3AiLgVYO5eqMocENV/VMK3UOO/OQi/KZ
UphVwJ5QBz1Cu/jE54rt6uLEGHva+GDbwRcgezvEnhoKfWJTnVG73IbyvRqj+4LBtRr/SBv6pIoy
63OchfX6spTmRnp2WLr2GCzqWEpgu3La4WhNCn6sRLHbGKHWDZDgMSv6gwDiPgz+9C3goTUPjN1X
mB6checJ6EWhdtGuy7aa0Qz8IhudAtNNcGvvttaro/q2tWTLvKRd8YIC6D63gNt6BDVQiGldx/MI
nMK10ChDEZz58tisoEOUa5EtI4D/uuyXEXojgOONza5D/vWv4SMk/M/ggzMmEYsARJD4PXw0nqgR
U9YeZu5fuhke5GrvSP4B2BiUZUPLmLnlJkx7D2QblAQb15BIW4e0BdZcyigWGsqvltDI9La5NTX7
BtvfLsDx51H5l2WqXnvpX5QIQHhwF4Sr97KWKYpEETe2nu6BtdhsflcHeIlRXyWuCvCRLlBzuimg
GWp0LJ3xBzIObUKMubZ8HPYFRjFiw3RXifXc9dVTuHGdaIU0cVE77UI8Pg+TLNNCDSjmYfMw9cDY
dQ8MHJHBxpcOJK8kKk3scL+3qoR+zbxX2j/KETjI8oomMiQ9JPiGL+VK7nqlEjugZEP1iOpThgGc
Nsx5XwTogsYp7qfyGYn6KBb7SJC7OUUPeqjjMjwu/ZRtNbypNODwvOsjnY52PW0QKE1zlhCRW/7N
XL4PyfsFuu9Goet2NV1W5wK7vbXVsX4bTDzroXPdoqLm9LJdREJXOkET1DXmFkDTW2N31IPd03l5
COvowHr/4luYAHSXre8qoEi7wzTom+zNDd1XI0dp6O1+qVeApSErxvm10eaBRO66JbTmoGP9Tfj9
UUSUmEsRUYEjzngI8uZ/Fq9KAUlXtu4PhtevY31nYYk6wJFcuMtUJmvgTyOoTI6P2d+M/Ce0DEvQ
VglgHw1F9F3ZlNSaLvK8O+RFePVk6GLfRHdNGrXQfYEMVKk5cU0eBzK6bCXxb4YHLfg79VQSwgSH
GSAMxPC74S3njqh86A9YA5WCTmxjOgGEtESAGvYWkep57u+0e1ex9jRR6PlA9iuV3//NRLb8/r2M
CxMRIFeDpCW3/3+/AgXpZCnmvDts1HhLdQa6TROcBEdv/QCySaNvnHexGFliQqhuEF0b5dooYtOA
nCfpoeooUL+Pfz2zTcH+48xkxBDnIQs5/Q6Zhrqwq/KiO0gDxBl1J1KSd8FctYmzQOsIizJam8/f
yP8wg3rZ+BfQqR6K+doz9YykeyEltEffxDPB1muxx1HwcWjWRw2NPVGQ+B5EGlC+otbvN66zCTSR
tPtasUMJ7cGmYSINfUTjbm2pjqKFCk0g7WAtbCHSph+TslxuykxZCLkq0G4EaSAXZt8Zv5/EfBu9
PTSaJTXNQeGrAFTy3cajUDFnI9Aw1xaPQeFf6hV9jBy9SE8STqarCM0tH9rXURq4vHqe+rGDDj/B
lC9A4qF2NCgHxRDU8bZ3dWzs8lBOffc3Gfpn4UFDhFkYhYhh/F2c4qaSbY+BgpV43m0Excjm2Daf
v+mO7jHU091fL3tI/mzdaUg2T0MAqxXfrbu0oQDlHjJzo2Nzo96rdhcp8qh6e5tBFthBZX72DmrO
GuQxMssDmAHHkbZHAlDcLOwuXN+Xc3fX9ecVmIGUJnG4e0v4FgwI5Lpm8Vdic5BZ8dsZnyot1jjq
PDxEaKxtd79Ct2hAqNqua8WwI0HMluhAQZ7bNNMGIkGW7THE7iQtSrYOaQHNuWVTJlWZ+PZTNIfJ
RhjA/dhvfLyrll01fxYlMMCwNqmM+JC6sE4xHw6Vx1HmrIAeLGRBSocgLuK2wENmpsZAFOXnXOQm
BifkJdQmRqAz4XHIWlO87Wr3aHn+UFUmWUCgBn2SPOEGtMOpzxpG/jWBWN9Dq7ZJels1UKy5tH7+
OBkoyxjEqq4CQ6O8jVBEK/ARirsFnvFGo2rUnktBnzDQJrscW+rvXaBeAzwccMFSUZidH5rnsMmP
HAMRvrqBHErPDh5Qe9HiKVrC6yaGg55z8lkA6cr4LypyHx2wWQF2y+PYvXMYWnq4j8BCFYyKiyV9
slVBHi4nK9BLLuiFh39bfP6kYyOUC8lDJDj+Q+O08qAfaUC6wyZub4K3g2UPH3k+fNxuuYuGQ/c3
aPtnqM8QCHJCcBAF8Hb8P3q1CfuKA2kFsK1Brp5Btof+52/y5xtj+w7ReRRiSrdXicV3g1TlWOsG
oe5AxdLFls1gcTXrw+Tq/VjIhINR9q5G421dQTkR0PmE6DSX9eumQU4SyIiOsorITLJw86EOMsCX
GkThBdMnDkDIu+aoSjinn5JZqc8igmHGBdoy0Lto08QbENetezQFflwUQPU01UWMV2g52/Mcydhx
IOOw/iavn7H0wLr1qe9gmtBEcrI+lpJeaqDIjoBgOXdnxm+rdQcGMvA2SQaMe4yiiyfRQw+WTgRs
WQwfBvBfhIzXyl1ros7SmoeQs6eidScRqXM3kXOJiyyY/WkjbxuhQitPazbdQ3ic1uKtyKHDm8FN
wRO0Y+B9xm7pP4aGj3FedplxIEwBdX1lUC4CD4otdD6Lq48Yy7iBlRQNOWzUfxsOTQA0i2JPXWQe
2hm6vZFDV4OSrQOSrkkCmEue24cNwTf++C0MfvrFzf5VePrFsH0BDWyqivJXO/vfb//noW/h3z+3
c/73w80P/99359+M9L/81v5rv5nW8/df+t2VYTK/zm7z2n/35g/G+2/G85+68v/l4P+j7x7STXr5
7777ueq6r3Ovn39nuv9y1q+mu5A/UkEINEVUkm8W+r9Nd8l/xGSz4YEwguDCIhjrN9td/ki2esVB
4iMSMw516zfbnfxIpSQMpCEkmIQr//9Y7zDM75nRZvkLhDmgFswPtKbvijIpa9lq2oELjYK+HE0y
8GUip54ulGR+Fjo/RYMmX3OwwFQ6CN4IEk+5KfnDqHBbvPKQWPYFlVEffKB5NIpHO0x6fi08bfrn
lZMl+LIokU+xWufpuJJ1XmM3LGBrj0JE4Rj3jgcq7Yeomd9PjHucIjbPjxXuljpT81Cagxv1WB/K
Ygr7nRTNkr+w0rgiaSJc4NNQLs3bOhBkSHMblHy39AHsEqDIuPLeSDn2p7GrqjBGovTD28KMOdlH
jWB4j82S+xjupKhSZJruExIiCGLNizpKp4ZFfQK0UoJZ1BW0QnvQVsOv2DsQLeY58C5xZdEOIKo4
HSULmG9zElVmju49VKqlfGs6ih3IP7qR8wyjKY/mu7JgXRu3qmFV+AwyeQ0WRwTNYIzmBvF4tHWt
7mzZ2gkcInqjNgJ7gqxjH/c9D3VCPB6C3dTn9Wc8W0PAZ5ZNedbF0lZt3PAcTweQj5t2D3sVHHgj
LJL5v8B9mKsdyud1iGdGWpL4KvRHaaF7SBfZgohOI+7l1awltx+IFSN5D1+Uw5eodOWHQtrmBa1u
nfdzPc51qqZpqHaaUQaXYkR/isra5BmRNr+0UvcJxjl56EJWJlXIwBMfFV+rxHSoFwkMi481xfRd
FzXExyEagQAPYd/VyTzm/IPhQ2533QKS9ztpcBMmZaCUSjH2KDxOE9xqERtSAwMKZ0yHjK46Gq6r
m1mVVZHH4HKP8xClIGkaAN1Z9X5XguE5+7gKlu4qmzEQrwy0RRCj5WrrIQYZRXZx28vWwRaIiRew
SaMqquDUFhHxaYsjVCQgUq9iSLto4ToxcrY8XjC0HHsl7MjioWkCluVobotLMRiPD+C0tngXgTKI
LsOwhO/B+sNqb2tmxzPsLCqKc+AKxx87Fkh88KMUAgx0RgmFXS2RAYumQgOsigVSOdtLZI3LsB9V
FuEFOvi1CJ4G2vr3CyfkFk4zFKa8YslcU3tF3Bf3kAEqGTRjb8MBtSXcZ1N9acB1fAim2e5th8s9
w7b6PC5RsXcBlLAWieHQzzSHvQlttwdlQoMUB495FVE/xCsCdbJsNDnRKRzPVTGiZO068jao1yCV
VQC+4RThva1ED1rqyO9dieq9zG2bFiFYdbBPor2bWGHfR2ORp5NmPmlVqA6FIfgO5QV7RH7My7iU
FSioK/lKW+ufzdxMFxos9F1vbP7OLitOujDs3g3dUsDzmMsEXLv5negL83lpwuHOoIq8L2s0V6A2
8fIM/Rd8sRmj/exs+AQaYAVKkKrvIg+p0piy3hFZ9YdaqHaOW9Hlh7kq6gMofD6bgqi4L/q8ErA3
KFS3BhDy7bSq7lPnqALvShbXKJrAMZhUnoFKoXdVV4ls9W46zBOeD9QM3TtJAF0qrqczgVDcLwEY
yXSt2XWhefCMK+/gUv3wuFSDvgqjzG7qAr9ruFrerqpo7iKFGsCGSCeMVfQKtimQDFbS9lKLoEtL
pdBri1T3fjLtfAmdKGUchbDBKzaoxXd0XoOPaFjns154MyewFSgCraysh2tJGv5OLnm7896B0U9a
nhZELlm7DDJT0L+tcbCQOSOw6SnGCtLchLAbZY3AL49yEiaRzT0I2n7woIdgkcB2GrmvW0EyMbMg
DtuRqLgynCeWrd2LCbGCCEEAt7Bz5T3IWtFlcmy+9GPZZzmszwFXA7vL29rdgQEW7Gitgt1QEnIc
YUPDoW4sdBAtdudA4Qaqle/2QhcGzpU87XLGXyYLFme9jtU9glZ9105DkHFMhr0VfZSSSo6J4NF0
EZPGqfVD+SGfG38ujfAZ9LFqN67O7bUKwA7sW3JkotWJaiHHIhrhtIFU2puS8nPTegF7YYzaO6HY
SZduPOt6QXsMpPNd3qLpAs+AAyR3Su1r2/cg0qAqVUMYHaxfcSZzgfd+GmXc43XYoVZVaTfRchcU
YXc34t6nYZTrC/eDiVnjzbGsW7BXG2Z3GnAzcwUnKeqX8LBGS342YbHsPGy5S6AgiL2DjN7RYs33
4zD0SU5RDfuZJvylKex0YWpGQABgf0Un+nYvUFklQ61oGrTrnAhh3V1QVzRTq4ENd4qMGeGwASPy
frkrAwuNTmu6HSEkvA8QR3etUfIj5230AfxX/DbIoRODgsn3Vqpm12pNj3lQ1ymkN4Co9nkG8kaZ
DKz0u5ES8VpSVJzCCtW7YA2mmxAeXAxmwkzZmabhEo5p0a4krVdRJK2PorhtQY030I+kajH2rQia
IQtMu1xCQI79mqs6a3iUJ6tbir2ipMm6indZi1azY0GpirgnlTtUBVkS2J+ojss8zOdBNlXahqCK
llXVpE7mJCX9CuFglqkGPwU006KPmq3gomzk0qVttPQZSCHrHaiSeRatsPeG60alXCqQasB/S1ra
+Z1qpzl1nYQYrqZpp2FvDkimtk4Ghcy+tO1WQGx/8lDv0rBALHFDCFHaqiJtXE7AiFtlBb2Z/r/M
fNly3Dyz5KvMC/AEF4Agb9n7ptbW1nLDsC2bBLgAJMEFfPpJUjqSLH/n+2cuJmIujEBh6ba6m0BV
VmaJlehs3KG1nR+5aYHcWsJa0GJEWOpIf6cNBy5IB3zt1RgvkPEeVuB+WVsWNnRFw3hYcUQYmzHz
O7AgTNZ8l7WqlsLuyKaUg0dAX2t7tgC2mN50fq52eRCkoO8ETf2gWjmuvX5UVyQHzWOdEeKypUh6
MP6arGni08CJdpY2MkHtOnX8gG4HROLjEdTTMV8M1ejr+4GMKl3Dv6z1ktSqP+FSz+XCc1I4cT4x
uYmKym35WpDQqVwg+p2hsYrAILWMfWxZQH4kY0fcsVz+P4mC/v+Lb37KttQTTTnhsvwjUiEI5//n
6OZScv3r5X/d6e/6V/PXvrf4xvf/C4izB1oCCV1npg6/cood5iJQIeATMwrkIPQBmbxFNyAiAyln
nu+5wUQd/u/Qxgn+K/SADiLt7TInZC77vwltPGcCJz7AC+IHeHU79B0PSHQIXPoL+Jc7AoQSeFm/
KlALaGl7l6HK3aVKx3DjdL576UnlLouxDjfzrB1YzusseHje62yeZ2+z/7R3fql58T/tdcLvPJFI
GHWqOsxNkOeVij7scDAVssRovoyJZAQV4nXQao5+qYdtQsb6+NHkKvxsclJYB5ltwyr0HhKVF0fQ
wBM8qjArU9qrvk8ZQOuKPLhMv2Sl7s/JMEZOisQmq8UapGXzTFW1KLUTPnTJsKah0KAF2gy56zwe
44OBQ3aYe74K40MZJ34dfdhZ7Hj7rhNRZuxkRRgCK5DpcEwF/egchtxh1RpUc+cw26nfni0Z2z9U
xsXWCFIexZjKYz41aTwwMFgVWXyZmM258Xktj5nKrCaau2obJn12nOfyATFXkg5iBdJqtx68MbgS
Td2tExUHV+nUw4U+RHVI5VI5G9l4zbfQrqxrDexlk1mpnEJUedVNDa4oNKwy4DkjZ6l1n7QqIoVf
LBVQsI2n9ZWT6BHuvkXuHMmbldvFyboeanqXJjjEwIm8VEURL+3UBkEF4R04YOmC+bS5bZGPvMXf
0W0RovLXsXlielaikItkN5v+6Ca3/7ZpfqGcdluvlnKHqG4iZvPWAPcE9+2jmceUy4avYx1Rl7fv
PPCujOiAUvf5ufZ4ehfHFt00xHcWNfHTu6ExDiiszbCciEAboITeAZSSdq9Y320Dp+JXdBD+qgxG
eesOgbegVpY+ZDmyP/0QdgdVVvZSusCucJOLb3Mvf+81vcVfxz56zHNxE+apv3LymgPULekmTAFE
LGa7Lzu6SYow2YJdC4rtmFaR1fTpHRsy3H91V22TwQ5uVdPVUWcV4iUd+hXQ6uJZx8ZZpsTiJ7jR
8RGED7KM4YysZUtoVChk9SLPthHahbFcq9yVV6lJ5ZXNaglKE5qK9TQawlqt54k6MCnAhmnGSjVF
vkv9ZO1wquL82RVFDw8nrKz9ZIJO36VgmI/W3mvlMx5P/EHvZl2S+qYZd443FoeRaq+KSEacgyjz
LFnqTOoVbtz6dfB1XjTOD18V6ZYViINlavmLtrNEsKHWT4AiwyljsXdVDOEiEAzpqy4Hn8KueBIg
L5docCuoMqBHZeYa1GIQJ6emJEvs4J9HkiGIZFWPm5hg6ZADCSGu2eQs4Tcyli44nXXxk/fJdhDt
8ECb+oqV1SabzpG5wakXH+h0jsxmMR8mHza+wHM8IrPMakccdecggVATtsR1Mz4msX30G9d/Sfl4
R0C6eyiCsF/ZNBZHOdbFiYdw/eelXTkeBSnkf8goOs6fXCnih3bokpD6JPT9Kfn7BRpnTsHb1E+D
X5nP8x0PM5FHbsjV3lK+3OvMhT13v9pfl36y/+p+3duYMVtYeiArwLz2BUT524qa4VxwLi6yX8RF
UyxiOTnS09c8N/CuCM6wIjuWuX4dL1yZehNQ5F0F047BquPVvO5j2/uOj3HqjokXzTv+83tUZX2q
kAG7MwE85KaT/Q136/oIfqVYUl+r70nW7ZPBS74VUH3sSICYM6kD9b07aATc35tCNmvNZbD186z5
ZlnFrhAgDY36bkjG8tryNUUmtT0lhrWPhtIUEY9PVg7T7WPZVUDY6iY9F7RJtnXCnIVTO0WEKD59
BhcEaINtD8euDMxdkVXXbBpvgiFd2cUY7ypOy4cRsp15vA0FWxst3A2i0PTZ0efeDOwxNqW17dqa
INTEcNKRnRaKAykL9EEjoAccmfBnzxWvvugfgPxnxZQTABv+w7cJGfNw4iEG8uDh4KeI+U/Zn1F4
QePbPn8RTuZBHISrS9jZ+EwgUEE478JnULEHelSAq1yaZzsP/YWV6OYI/Mu7TUG2N3hg104vxdIg
b3CsPTs7Fqp+681jVlBcZ+WYbL+Mz2sH0HEbMB2w92Na+NU1GIH4xP/h5eYxuxEbQLo3jIIIPLRt
f7R1QY8IEMWqkGPyqH1xZtPDTWN6XUGV9jAvBbfwbSkwn09LJcvZi7S8a6EK58GPjVw5ykmXdaoT
MI4sYo2qBIjS7/BIrntBEOJNPTsnyCQlbfrW+3P26zpQaddDJrHjz3UyaBykeFqyCMrQPlpm/NyE
ytkJz693X8Y/1maxso+z6VN51EMRb3lmTBt9LPnYO49RWZ7dPgfuMW2dJ+fxr9sKsD+szO2Xg8zA
Gs/NPS5PsXACp370DUiVSFX3PxKlT2OWpAm4gDri3Gp5VHAVaRrWtw4v6oVFy4sjBnF2U9u9vFtj
mHgXzqFE6ApxdiZrmpstFzfVx8r/o33j9A7vr/LxfgneYbbe5z7eb5r7sN7/Z7TM2S5TvI2Ew4H3
qYQsBurKZcFIcprH5t5HA9YTJpKcLHxneFv3T4vTIY63n0Kqt9Ta5yeZTpyYT0EKYidvCpNcl4K7
E/wlfQRALBl+vcGLleTI2EcUUe1qDimks8lb1wLHHMFIlm17qqx7xX15x833rmAHQNrJCWgj/Il3
U8U2/AkADq+zIWf1TZiYpY2Tio6Ve/RInmwbZbtHOvWQVXjrzWMfs1LFoN++r5t7Pe9vnXLkx56F
8F6R2QDkVDdnINBvzTwh23BAOPHfY/OSEcfzYp5QNB8ooHnsc6bB+WXm1fPCMDNh9O+fMWN/f8Ye
JKyhB4gznALLPw/LIQUBMK0964UL+06PdXATMCFOTRZ3i/nUhNv1sy294AbuJT9V7+MBxpv38W7k
PQj3rpnctJ8D4+Gn9fO4l7Cfefyd1+FtqPOxjXCAOsf4/WR47U1j9thUKwFdSRSmDeix83M8T8/N
/ETPvXkhPBASgXKJV5wHX188cOISvP3UhrAMgUeVI4NRdmF5qKbAo5CevUltjy9n0y6D/EY74tWS
0wovTlTEh0IeOH0edb4IYkMPeaWbc+/2aqF5Vvys8BWJ2B+eC4Qiq48VPn2J6b7pAn+HrEMWacfH
D+/DVt5/8Lj8v79FJFEQH7ohOA8uYvo/v8WEdtyyh9R7oaVOFg3yecf2vfEbjk9xtoEqwjtUycrT
vNl/DFVIr0Q577zVyCmBSDUDM6DJkVlLmxMxLblyp2Ye54Lkq9A4ZPFlYp4dwhyRrQvFWRtaeidH
MDGuALmKJXeLx2rgzo5K2pyboW3OYAo352lcEt9sX9cCUs3OBFSWjnQuxFAyvGaMH+peeRcvM8H1
NFfZwae5ZrII6e+lzM1Kula1a3olDnNP9Oatl7/3PmY/eknPxCFzm3rz708Y8lxfHjEPGnWXIYdN
ITFHxvvLlzN6XVuB3lhAmsOL8RtYkmTdpMI36yRftl0bHyzfiw9pV92kSUI2szWP66JldfRhI6AM
FhU+iW3fI0VkfEGiMiWyWDCI/SKosZud19HhtqqQ7pM+yP51bm7nIYCU3bqzSrD1pxXzBHHDO79u
cfJNQwzx6bFJx8tszc0QOwr4hrDXHW69lXARurOxYRvZxuNqEPglywBUrNrW+ZHiV/MwcKRcg8Jc
8GNC6lYwsQC/l+oNsdQ4seqCKbnDTirN2xE5Ox5ALi03hNSHpLXdiBZJsRHh2JxJrt4ahVxoRHKa
f5pIpyXzDjbtmBeXyv/heLGPEFIBIuqQzD7YYVYdkPF469XzzGx77hgEAO7Zz0GF8HmmhdZgX2nb
v85JmJwyU6anuffRzGPcROPYkOM8LOPx81LtJtWhUfEkHCjTPYIg61si4meCk+Y8W60+50QGl8KN
ixubpWcyrXHbdDjYNuELiJCsb4jT+cYHQ77pcXjcIgYtb0dg1jcNvhBk7OidJdBUaQ9duBLVYR4r
VLiRGqyZWKjuYMVWe7Ck6Q5h7gYq+rDn3seaYFo9m8jsX6VhBowGyaPOtoIgSrPM3qexuqR2Wl4X
TlNezz2SInM8yBDOllFYl4TNp3UgQUNcYYlx4wwOOTucIh+EDNLKm8y5sXVCzyVRN9OBuzc15SzS
XRaf6i6OviwTlTbIwU0AkT3G5JA1dXqem3Kos6vAXM/GyPA0LQOSfpOtO+7KsS9INM8wHqRLsFOs
5WxCXpcfAg2pO7fF7dAw8Ir6/Hq2lJ8VxyTj8OAwNzdFHlbrERDD8mOMqNSOWoVMBbgMYD2Zlybu
4Iz4KpgtxYV3Edb4yUr/20LO24XbEn+a64ALLAG1IgWs/HFPU2Hv557uh/G1N48BivQiuwfDlbd5
tQe3U+096cQQerK2zKPXvkMA1YFEUUYs7dxdUBmzG4o2P7pBDEjKMvFV2xfjyoLreCsLxZcExGio
hysWxX0tnoaO/4KKQPykpYOf86DhBHMRkY4bHjV1HbEsAccATI5jAarADz9tfsc+yIhlKJEfUU5x
kQBKliCYk9W/H6h/gdfgDIGW406HKg5TTH/h5WQ+WGJ91bBLqmM7egWkVVst8l7k+1cw2wJYq2wb
YuEZzJ5mC968zdpO/jb7sXeedemwa12pboZ/2D+/3LwhdXHJ0ho0w0NZDTZqUaRgRvzpQYOawFGO
outcqNYHB/oWyJmOxOUNhEhtf1F1XC+S0O8vRCDz3JqlZblnQrh6GAM+7gfojpGWhBkPg70KEs/g
kITpJwyeDjg/SP848oFSuahMlW9aqkPoXFN/i/C32tDO9S/tSG+9CWsyekyhH+HNnegp3TaJXW0S
LdgF6epbDrRgmyBDvvWGam83snxCts9eIsXngDJXuocUPCxkd/3uW9H43+YA9H0pxK5vS1kXO69L
g3B4kL2ylgAN2YkEQOaXTg74QMj2oMN0OvlNEpxcIH4nT/fBD7cYb308lD9sr/rF0sF/8lTRRmER
jw8AboAK+n53GcDqXBSh297lojTLCtrJG9vSHQSoKTmXpdWtewbZdVwrezO0REO+RlC0whpCiIsZ
mMuWHHas7+1DUFVya3zgYSA08A04h+xKCWqt/ACVMVyQnFZS9uDgC5kvBQ+gaAdFAYVGyv4bDi4P
FQEG55EzK48a1VvPbBwf8ZfUP+EAnNhYsV+0L9aklek+iUm3rXr8OR0p87ORprqBGPfHIDznyUmI
vWwSp9pnDbBAJ++jebwYNNvUsujXSFrbT6BFbdM8SO/79jzg4d6NoRFbhWwBwIKGL9Kmy34S1BAB
K7X9ZSrofVq/VRce56iTQC3voMHSOgUJLVa5XSUPWe9/61G24ZeViXXbUrIGywoEG86zhfQyCH9l
7K291u4OTJgMB2Ki1m2dqrumEDguU6/4Qatx7YDQdsgkzxcsU8Gh8i322symDxQfPghNl/ME9NY9
RInTGiTv0Z0XvXbDabunx/KQ8U8vMy8OuO4XzJb5zrVCZIR7cAVim7v71i/ddZIExb0u4hIXDil/
eelTP6bjzxIX82KoS/vGrZDmtQQJtsRK3GsrDfDoVaz60SSg1k57yiD43bq2vKiCZOsWP70DhW7p
ZDklWzpOOixlXNu4FgUKrqjhjs/ex9R4k5cyj9fteJe8D32MN6NzN1t97CK6y8F4ml/jfxybX2R+
h6HLHwvPTsGbC1CFxvaS+7armitdBNcu5N/385BP9b7JHHO2p6EgrAtgiODjzZMCfIw9EQ2JZjME
N+pO+hvCbAhvmqGD7qK48vJRn31t6TuwdQ9JnplH1+nybeVQD5zfwYDdGwpQucLmXHlee+e2yadl
relexiJ8QJ0Bs1Ue6kOAFAwCTBXUx4Gat2Y2i8zg+6O0XIKQ4F3HjkyuBUSSNIbGYB4CVeLZs0P9
NjZCMLCMbVmt5ll4Geo/SXvdPxnqJJh44i4yRj7Fw+mApv5n9FR5ZQHZe+leAp1C+LbGWav2/Rhs
/Ja6N9V0kY9huAFy+WZNcx/WNDev1NO1Pvyx8u9988pmes33d3jfxzOr3vR1OUZxFys3itveXPnh
0W46ehoC31zNI3NjcgV2tMiRjftzogFXdIdTn6PyDIQ0y7AuwYOh8QmlIsQtHnB5Ret4O1tzA4I8
3eCgqBegI4JcAU0BRA5hYDZpicopPgsAg7XhmRke77knbngpwvM8NPcsDullm4Db9jHhUMgCyyIx
VyJEbZpidK+TyWs1RaWWfmZVmxFJqrvUEfYB/kMWmcL9UY99jjoswa9Jpnupna5fmzJ29k6coewJ
8dKlmyfNTsk+XDkDcn8eUG6mCnWXqRI0Kl8+gB0ijrQFTjKbQ1C5OLUoaosMpXoAiYgvLGcPll57
ZeVlsXRD4S7lKH085j2VVwlqPjkNucoby9rBldCrrgAOvIGc+Dt1ZR+ZrNOrhPLg0ir31ktM8bPo
oJEZpKjv/NH2t7mX4nL9e0UuLbnUseNuEMs661Hp7OC7RXESxQiRCciH33CXvVRDH/9y3adWt811
DnAdGn+GqiGgcdLIZTm97nPpoEYDZ6uSQpBvg++aDrT46Vj52wr87+39hJ6tmM+aU6NIs0iLDC64
Qp2HPtPtIq8ZPbgKtWwghOJW0KM60+SmxGmbgCEzHAc7qZKoGXikrQaQaCMokte9+ztxyFVvs+xH
DXg76mQYPwSqKhdwSrN703FnGeOPuYaiSa/L0OpONC3MdtC2uze8Sw/xQOVWBjI4ySDO16JGVgzf
GPKSHnKNJin8Zg0ffDx5lRmRB5XeLrEt85gNuAPUEF7aOK5PAyTs0TxOwNpdeumAZdPBNVTgEr0v
szPQTvV0glmmxKtp+rYsy5DlyMLfuNqzB4KPEHnE+ilBxm+V+0F61KKqr3InAxcISOMPB8n3xPZ/
ctuWixFU2LOfhO5+KliH/6xbPWSyuCr8zP9Z5Pmv0urre1ZBO/QfXN8vVQimowrkdhRZAZ/EpgSI
z59HlR4yh+WtNBebFuFtTb4FXouDFxnjPe3CapnlWfVUcKEi39LtuesrD7ofB9lljKNK1qoz/TJV
dQCB0JDt5kBkNnlDP5vzrI/iJRVXN+EY5MfY4f0aZUvUbV5nNZRe1H3yivGGt6pJojDYKcqq342v
vnsmDx4sIHCLoneKnWihfNIQDqKqRblUrTLPKStvG5Bm7uppPEVMuUyIZ567YyViee5BxH4N/yXk
eut+lMlijvdnXMAZxuHEXdAe/ZwRvaHShi6GemLDchTviJA7YSfoGetNp8C12bLeWYY67o5MlAkc
JHvoj7MdJ7I/JgNFdbN4EF8n5iW+8rFlXqjDelgVwXDRxL+2HdHczBloJHry4zRkCVBrU8VyZFmD
fgl02D4FTFcrZk/BkG2DQh3y4UUjg8Ah7PrNgupWxIH1iJwadIuidq5H5Gtw/jti/7Gdx/JtOz65
1+0+Tcjvmne3o2eSc0vifsv4UJ6b1OKoweWXj3UNOhtom8UGJObyMWX+UxuD8cyrEYpwoJrzsAnL
YIv8IVgu0ybITRkK/NTxkaS2fgDPl3hx8RhCfXAwflovZnOwzB3SRmcxcWLKOr5iglb3CVj8h97x
uuU8npTJOXaa6t7TZlmGoxPZuVoTrSfxoO8fG9N/bj7GbKb7FZG1B30QlnxMzGYbQL2uRAzqat+Y
5eAW+U1YleEK7oaNi5J3Gy6K6phURu4yuIX7oo0haMUDuvVEizpNKAwHSWgXnKkYi5UpxHCb52G8
UEHZXDItIWh3nPbRnkowFMJ43924udWpkr9q1O4yWQzW9Ug3AU3AK/QMCoNlCU8iWzoHFjP9s034
ndeNpfjd1QTu6pT7GRpUOIjb7MaeLBmgAhzOt5t5roA1z3lTXuh9zpvySX/vC7M6XXagpE9lvMhd
SLiPjHaYbiEzoHeAh729hOAjmtk1OmHgA/e5Ak8Jv8j2LrSTHdx4yFLQSVFX7AlYiIODYsiu8jD3
9jbYHetCuOwuqMHv5mAn/BL+Ak8/ewGT3Y5Gt7RuA2eUGw1nYI+qVMFVUsHfRFEw8ySr5MBRnuHU
2Jm3YUDyIgCfyW9IuoqSeL8tpZ9kpp0H1mZqWQXtCK0omNCj5yqUQmjJOrPy9ACyAMohpY1z8Goo
QW1d5Stg29mD1+ffkAprf6G+07rNSPod5YYcRIYmRSlD1IITVZluk7rzbliapQiLXfqD9c9wmYVB
vTyvP/HBZCbyB9UfoEVb9GU6nOYJQH1vPeKYASk+OUa2of511+unWoXDYxcYs2YlAdYIduijdghE
MVZ4b/K+OtIAtRRsTfhjK4W19PDz2M5mONantkn62zrW+qaX2Z07rQqll28LbcDLmEyAd0A+rfQn
qjO0V0Tga8iUlyzV5LGBAJrdoqoWAz2cu9t5bG5M2y0tsK7Os8VKxrd1nm4CKb1Dng10XyYs3BDV
4GSwc2vZOG17n/kDaMJ11z/rRN0I/DqSCIzvLMtkGpVCHYzXJT/06CDvknByscerV8fAyn7ioEaF
O+I9KO2M27Yo09Vsoh5ou7AsPGmvs/izUIPMv/r3y8//wioJiO8hqz9JSMGAhC7rC47uoE6Mb/zK
uu9D1P4sYw/SGlRMOtt9ke2bvo7XIkjlfQztD46xgr0oy10kGg/xx1pD3XZnsiu4BVjOVXmvqjSP
lPT8j+XQd7y9dG6BMf26dnppWjLQNWLtolTFlNcoR5Sky/P8oIH4/qq1sx9amT3rpiMLrkV5TbLa
3UrEHdsEkojrJJhgUEsmzwWSEgmc8nlT17MMKKgPmYiVRnOGWNGC37NERHOGOAXn6z7reQS4zrvM
c++Wycavc9M+HTbsPzArvL8DJeTRPCRjbd/DPxR0+NP7AHwTE1SPYveea0HR2ZpMPeQ0jlA+Ldv0
ldscAhss52ju1lMBND01rzMlMeFiHuzzxkAmY4JFUqBkle2PJ9TkpQdVlP5h7tXvvX8yUT7AILmn
fRT8wOOzI23XwQHvgjvUgYDTGXTtwbGgq9Fga68aZD4vyNYngLLxgRfqiKwyfZk3FRbHJgYRCYrO
vm1qUBBhZaeBd2Hgx6MI6dl1VfrS9igT5zZ4SqpEgtZPy198kN+Z9sfH0NHNQng2vbVNRlcy46iE
Koi1HVVm7zI7S0/UUAkdS29B0k6+pTEAtbx16iMguvAQTiAMdAT9fVmAsG0jU/UrFpHQBD8QCVQX
mRlx6bOQrngIntC8CUA4f92EsLV632QcGf9iNdhqde7y101ieqcpbHp9pxgVge7t2EeKJOD5piNh
sSqbMeXfRp2geGzgHHsvE/tRiRDOLlDGJoYvi6IAyZZMGGTl2TKilQlfMUgwrKIp3ryonC57O7NX
luX4j6r73aAEwLNu9YA6dJ7aBlSwaRgqF3mdEJQfZEUMhqCpd03jPoDJC3XcNDQ3sxkW+RrAuzh+
GSeN6y5ayABXpbnNWg9VYyYOMDIg9XHufTTzWAbC8DYrjzihUC3NS+y7MoMMbsxjenQmFgGb5NVu
UPpHd4KM51nT2vRYo24n6r/s3CLzHrIxXCNJ59/ZA0tv6rS/y90BSTDShFungHLJGl0PogpQYqSq
UaUM+PtyfmqdAHr00ASQ5M1uwDRb+GoXO2ZDlf5Np9BsiG1wblDoGEMwLeGcqt5ht7F88Qyzjk1o
2Gl2cFNnzZldnV59XjfwUReZdG63BDgNdyYDwbG3BQiETXqZXTJEmcnSNGl6VCIt7ugoPo+PiPqG
khZ303raFuETcY8oWhScCm2Xl6xNV9D24X/EC7WD6x8se6+zt/6IWgxlkY4RBCvBSWepvFgaGrJp
rSlbtSuADy/6zG3vzJCqjQo8sZ4ThXGGQp9FRsJjho/soRTXynbMtzzT969++1gpbzl6lr2Gb8xQ
QbK1TkEHlUQsdPWIQnbXyYR1dkKhrkhJn/psEEsPftm5inm8Cy2ISnkSktu8zN0oQDngF+1CINX8
LmObPpXyFmCwFNF7x7K+jnyeKt2uFNHnNWWl2ZNdZt/mlANn7pQjYoBbp59T2SBl5HInWc+zXb3T
lTQ/AhaVBrF6jK9zEeZSo0YRy44tlRz0w4Y9tagc1OTa+VnI1kbpoGy8yeEk7fANB+uc9+Gl0N39
vAIyTwSsPL9olVebNij5zsnb6radwLd5BbPtjaKdOU1FXpZ6SrnXU9Pbfg++deEsAweVJKLMFxhE
7ZpF3jJxKQZ+5bl5dT1fPhIWNqjr+Xc7zX1Y2ks+We/74hg/xH+//UOb/X3/g8ztIfODouvO31QV
j1qNldiDuR9D1DZ0+nbHC+icUagVtTql8A+ot+Ef5l7SxgiACMqqLEWDwqG9RjmYFnq3PQolVEsH
2MShIqDplql9n7EsXPk4qjaGaAGhXglUeOLgeCjGgjgHZB0NWWdZoSwBSnc3Bx8n6zdGwm9lkLnn
2bKTWbd2n0HgfO34ZbzHuY3ytCWjT6aTL6ygxY0KG+sqG7shKmjvXpnQQlYqG25S3TU/wNZ8oRBr
PNVA1qIg68yD8Fq+4HV+nZmkv5KCqhUPAnlVhyzeCqdvdpD2oFwJ6pWaturuBtcejzlvn53R7e5M
VboLobtk7YfIKijcdS+h30QePrtt5ghrW8X6h6lBhSxIofB5JN6yd8L6u4OnHfU02QMxJN6gdma5
8SvV3qS+OuWxcZ/yAhKvKa9kaxCsTC/TayaqG+jLxW4YuH+IS0pfG1yfifoOvSL8TOidkFTh3W/I
nmwwcAZehY+pjME19+wapZCMPiMlhqu05Wbl0aFa11lMICJtk0UfV8EaKmIkH4IwBammzdhtENtn
z2nH707SoCKYQl2emCnU7h7NWtrBQ0rL7kcQcAnheN3M2ryNP1VcxAnQP4S+zyPoB7ufCUUVoaTq
U6im77uShL9pZ90gKEb9+DRAddcQbM7MXWjtoFp0kQabjOjwIIdm2PqBtY9HWa4cEx7GvIFYNMzJ
w1i2w7rjHorxxy0i8PJ/03ZezY0jyRb+RYiAN68EjegkUVKrzQui3cB7j19/PxQ1goa7s3c2btyX
ClRmVoGtpkFlnnOyeVALmzxaNoY/2rh/tCm2/qbkRM7GclzfC+wtiJnmkMgo4XZGcE9AKqP/3AUo
sU7dIR6T0+AH0UUMZSkrRynWnrrZFEtS5YapjTaokSvn3hqVs9wXXwa7ACeaFS9wR1+UykkewBHJ
n3JJec19xbpXIxh8o1E9AurMTkUaRRzhfkdym50goz0h9DnufSsN9VUV5vpJIgHtoIpvpl97k6xx
0crVVkyl0XywC46H8K77+9ZshpUvZdlXXYKkObNXjyo6ycjq2PsF+BU4wL1KYEtxEfi7dOzfAGEC
yBWTxCRdM4dcgV1B/U2y8myNKsEnKiPZQ5lEn3g6qe/HIeKThL7Moe/r7lW2+aY2ZTj+JEl+8bvb
X1K7087DYN0ZiQ5xE2QgCT09uAinPHr9pRss61CgI0+NkYheMca9EwIbu85DSCGrsVaTlTdk3aYg
s/zKY0wLy9PhZ22ezs0lXEQl2n0GRWkbOsXo9k0t5ZTitOx4vbSQED16PHHZbj9bY58fKFuV3KC/
L/rAOWT1+FiOkfEAj3bH6XODeMavvEcLQo6aHz0a3Y9TkxaumtvVtgq/TtD9f0acdMY2qv/o9efe
tvpPdRw4p9KjUYJVJt16gN6NTjBf6aBYvTu5Rwuh4OP8mEpt8ZjNV5auPKZ86R+FSTi7vE53fa/5
rpgCbkrvJaX6EVMSzmvLeEFTv9v3tVm5YmqF/kTmDQVcKTNfoNf0T2mbu8k8K3I5XYV+124GeZBO
0zzkVvZ2lcQaVO/A/L6YlrAl1tGKktIGd39faZk19M/kj9Ir7MNQ1tHebj3nSP4yvQt1xT/3YVjv
gkqL7ykljlut0MqHyUbXz0nl9tj3/qPDL/NdniKADSWnOQR8/O9asPVopEN0QVJhekBjA7414A9Q
4zHsK72XX4rkUlUGqAN7Si9Qu6K7Tq+qfeQ7zcMYtlCTnaT6qnrZWS75pMcJ2AIlq79FVau5pqWl
jxpl1zuAVPJdV7QxWu1qslHIou4Vk916Q5p/MvqZf60p300OFqpcmb/tIn1WeIZwa5KKj72GgoYR
FX/oWnUf8F341e94hX0Q549GFrZ31djc23yUdrFq97vBACsjWza5BTNQPyMm8kM1U9SJzbNcByRy
+TA/mtSev1oBioxlp9TQ1zkflUmTn+yhOjoRNUHPl1B/q/XWzWoqAWU+uEFeJb/lgGOWk/FMYtp6
tu1S9NGnSTPOKjiSdeAgKqD345kciE2h0lH4yt7Wsll+DwNj2iBCVR5IU1pPWd3/VsDg/Gip2nMi
rs1LCnP8qIU+QEv0ShHRmI8vhvEjUgr/xZmaEUmgpt2ZPo9ISjhe2hE1UAeYHGru6fg0pnq/T5JK
Ri6gaz+TnqBAQkQ4PzjbZZ5e1L7OwQHUd7KFioA1OSYCZ1F+4v8y3o1yYz44eumsw770kSiKnLsR
MYJTVqBlNISO92KgqQpVYjjEBS0IkFXVSsq9PnoS5xAk8Y4KcrMR4C6fvyXi+2G5F9CvFm4fSBG7
mfWnpde6tVctsP4XWe6yJzq8kDJtjKNRdYmr6V2/b+GtIzWhZF+dxPpN1WV4LJ1If8y14Fc4f+ca
sbMqOokWASp52BGZnX0XduNu6OLsyVd7h3xlW/80nQo8e6v8lihZlHJofSplfdooSvzVHqtinWea
85jOw4jS+0pF3ffOMyVVQmKzVtZTZRWbwKucRxHoOKa+QzHYWS22QhrMY2XwxTLvIsISYzAf7eve
180SU9n5oBq6fvo8SmjJ2nmRnSWfBCCpL56fOy05OZHzzYo15xxqnK+D+nnStNBVJxXOhnPU0wpx
NBqFnIsi1twJihnQE3ihTlKre2R1x4diHsK7bEyzLYfj8K7gpLDWzVb9DOL/u1YNwx/U5xASIW3p
c9qupCRd1Y2DIju5b74uE386SAlf1LpkXAa+R+7kEW0e1DKUT2bkW3deLGWgzTM+r0ryBcxMsp7s
mgcuuRhPkwd6JEXWaIsc/rDujTjf2vJonfKybbsVJblnI7fSO2FbBqW2/wypbZW8GpIsK55GAOXW
9We77hFutfTwtYPXuO5SQ3uMnYAjKlgILzV2KONMp0FDLps8hn/Xq2WPcFdz7iuNIyAZqueUOtOq
VPVhL2xKqpn0gGmqFeC/RxTNrd/UoiACu43n20++xlNyqMrfZUmiDZGeTwdd4kFw5UEfCsc5NVFK
PQ+C8RcUJJOvvRyoAAgACablYJMADw6ypXbHdtJMNx7samOidYSgPwVJP0WCohiyfThlfB4KWVqX
FmLZWuB4T6OFQrXpnyGd+eiVRhIJlrjdeUqVX8in5ReepekPojTSejJ5avIbv/pk5mN0HshrkApp
qk9xkdv3Tqy/8P4xX6bRleNsZr/48YPVkuwZs8cugtUjhpJT3LpERGwzzlHCFpW1d98UP8XEDFAz
QIs5XltWNT3GvuesNNQ+dm1Af4urTTbMnZrYYC/mEOHgtKA/GNJJWIqe/kuykfEALLXAJByrPLVt
8naV0AlmA3LaWElhj7qciLle8k3E+4reSltYo9K5MkBdSyj07lLF8c5i4G3g7NvGetCcbDoblckP
QBpdmlKK+fjztcgTrHVRJvT+PP4yewN5qYuw0a3poMb1dJdHtuqWeu2t28SkCo+yHdo22TovR+Tx
Pe1RHkfD1bzAvwS86t1ojcmdxNGyVP3p0ZbGOYXwAIJ13Rmyzs80yE2nUFPUQvSvHR1ZzkH3a9Ry
Cq3tWCBeReK2CGNr7mnEs9h8paCOkF2NYi6GxrqnyjtuuxadZ9KmlCgKy17RHuerFwfxN/i08JF1
qXnl+15xm8jzn8GihBs9qrwHU+ZNEcbfOVxRgG+r+Ki2Bj8t81QMvaOCqjUcsgMr4VIHRHkyetT0
ifqo1U+hXvuRK5uJTDrJeogQo2TqVAldjlT0QSZFQhtkIh+gx0ayDidJu4ihDBQeC2B30/ZGfrNV
TdtSsFHL/ZBU+jWuV5R7CnrmKc4NB/3+GSduKfqhCcm0ONC4XpTArJ/6uqfZUJq/oFW6cWJZuswP
6l5bK581EKsnEgQIUMxTo0hTNxr7aJuqBV0Rsg4SeAEDdpfISUItNv9pe1EOebbvD3zW0Mxo9OFi
5HHujk4y7VDAsI9xJb0GUR4/9WPq6m1Vv/jjWKGNZz8WWqPcF75UvThab7gdNC2+YZkiROChKEBq
hjY690YOqKorgJ9mkflLmabos59GSGLKARUhx48/mzHlHr1HeEh4Y31oEAXUC9AreGFaQ9eJpWfZ
1uUnfj+AsWAerC47JUFurkwOmkdLmgAMdoZG+5o6WUuebH4yqHPepQCY1h5xn1JSCVC4bXlNXh8v
ulm7IufnXYotgxRLUO10YKKIRbFWddBDKZQC2RyxtgV0xq89eb45mCc8FKYnkPHCG3fk/vRxKq9T
YFr8YI2DvBXBWZ9Q3xwQmhHBsh9nm6olMXZdOwze2qKgvRPBWofkThXY3tWbmDVinWZa3l3XhuhF
lR0lIfFPiKdAcqmwxjv0KO4My+keOtif2zScipMd08QpD1+kGvVSuX+R5h46aTW8BiNJ3FzPhrsS
UbuVpA39Q9skeyPsnKOlSSF9M2Zbo3wvJ6mgy9hs6pDoR2kqXHlyAdUj4sQM0Dw42L3dP4j4rEIK
hvNzSBOjwU2trOcRL7TWQKqTo+8PylOqDD8zklPfiyKAEZ1rxkPqGdEdrU0OTTOlj60Rf2rl2P9s
Otksh6ZASHIG/3MVN82WXPu4FV7AA7VLjdA5CG+uV89pnXePfmhrr+33ukz9OzXI5XXR00oqSs1q
XdPabVdHFDmhdU/jwUEgy9hEyOu9XSbzpa6gpuJ+CPhwqadKsY1H0ge+8eSNvf9q8s+jIAuMd3D8
V41328VL8oOYSUavP0T++CRm0ZTBis/6n2JW8Y8+aRbtvcKhDF6nqmyP9kCNTuwaNZO29UCmrCNT
0h5GT34bdGlvSb3/sJh54C8Oied/EkGLPdGRBKLDjInEP6sXR+5HMo1ZYAssNhFCPoKzjmmf+vfb
eR0HRqNSlE9xbG3Dvhm/2pPpracGUPOoZPJZVkl3gZ1e2whN0dEGVfFwFgIQA9Iib1cJQsR8vDN+
wy0kAIRXeb9K8tTZDB2EkhuHCBbevpX8D95EKBCYfU1Wgtzrdde6tldJjaRV1K4akwTLOGWHvA7f
hohHhUMyD+JqcSxxi+Mm7h+ELNsj2gOyTey/rBPTJWa50z8IudlqWfu3r/Jv77a8giXkZvvan4F5
N+6bOy3bLC/mZpsl5L/7e/ztNv/5TmKZeJVKN5bbNgifln+CsC/Tv73F34Ysjps/xH+/1fLPuNlq
+YP9V3e7eQX/1dr//Hf5263+8yu1fTBDmofKdDGOPNqF88dQDP9h/sFFKYpVWWK/rbrOWz3Or7tc
59cFH5b92zsIo9jq46q/f0XLXZcYmbrztFk8H3f6v96fwwxH716PeDpf7njd9Xqf5b4frf/X+17v
+PFfIu7ewIEwyr7bLnddXtWNbZnevtC/XSIcH176soXwJPN/+Y1NOP6B7R+E/Pdbgalv1yMiFyta
ptb3SOdamwpEvCumQWfX94Oe1SB38ILRMly5tL21ZNe5uktqdK3qyuGJcnaLwGH0wcQBXjl1QVMd
1BzZkrVw+90GMULnDOYXBp0wdZOTHEuHp8BCLZDlRbFwrVNUQgWvRFiUjLpQLLrqGQlpIyFoBGeP
Zjfi0hgmeiAtMkeq9bZwMS1qSJ6nIY1X0VHZC2tpr3uO4WZpGu+oSZGPktP8CVTmnV5mzb1mm9mT
RPblZDjNo/CJqJJP7tYxq2FNS5DsSYSp8dzgkGTLQYSoyMBevIxHU3YVAUmRg+HSI8CC802E4x/e
XbW7R8tQPZKo/+bODjKvner98DONDFxmo5wHEgscWIbmj5ijtxbQhsR5cy8O/T3E1CVCcqReq7x/
WybWikHE0YPlbRejjINtrkPeVQoYLRqddfPrpZiTJbQiqDO4luEaFNv2GfTlSEuD9zUgT/8M/2DN
AyWx3UGTe8ScgoyzJh1vOiW07sVVAn2767L2fGPngShc83zKe+hmwdAEpy72t8seIkIMBcfbVeuZ
tFmYVy1DkFjdHTTI34tJXIlNito+VsVkHhaTlfTbVB77fQneHswkdUK0TAz+RJZLvw7nahdOYRdX
ywC8zjyK6dSFGVyieRebYopXRW9rxbKatnvrUKsaZH/SgT6fCZKVtHdF6tVw6kfWkSRB10PiXQuE
mrSdOWwjJ28ee19uHiulsA5WZ78I02JvpunFSBubswahYkiBI29N3e/ccV4pbNd7iJ0Wo7iPbfnI
Ws6LhQOd2S9pXtU7QdMVV6hkXd74ujfUXUQznYLOkDOX93otOLuCvRs0I2gHOmOV4TmghnuQG01L
SgQh6asplRKivitPkqu/XDeKVsmuCPeaqqMtl6KaK7/u0nWNgOmVOx1LrWOT3YAdvQxaUaOBRzZf
mD6E3DKvhd+PbOjYH0I1CfnqebkgYpcOfVq9NkQ7iJy1rkGUrukccAxmUAQiafK3NEd2vC+hOLxH
BKai7LWsT111fwP6iVPA51thtGbBPPivBgkQVNT/xAbVBgp9pk/laM7t8Ul5CqmiHpfsn6XkKdJK
TUdrATKCxYT0OUeK5KmhGnaNA2rRbzSzqdcGKqgXjZbi27CponVgRKg9gBTMgIOk0br3nOpS9GN1
ETZltrVXRQhytFsxF+6bfQY5eqhbj0YhZt2fOrjPJ6enQrwS88gLtKOt3udtPtAnTDhIPoEHGKz2
R4C+A4V7tXNlyS/Wyw5tFr3tdWML5v089f7GbMqhtJPU4dK+C+V9+F15E9KrvMklh6B8+IW5/uxQ
AjxeY8T8w8rrj0zvhbLrA3pyYfhZNMalYkq/y889vLBdNustiSF5vxqFrtIyF+6uj68rbuxiygm6
24H8/4IYPO1nSHzCmnIgMad6KJ2XIfPqt6nu08sSmMhJOIX9uraDjeP6UzVtlmVk1b01GpZ0Sh/5
Ql7RJjWDBtXXa/SpwhAQsFJuJKv+qo1t6h8amm6dsijjYBrW5T6aknIfa/QzeuoNcgfyYGeuiKnm
wFhQFWjQqG9bqm5HdbgXJjtQc5eH0V7y3FqRU9dRTYR2B2u642dOeYDMqj6IqxQpPHUK2/NiV1Ev
OqWqsRMmRwZUu1KGwthZvGwofqxfBtJ6/EtAfa9DCQmZqzvUHRomv99NRNfzLYdcoiTD3ZYXEFRZ
fepq/Xq3D/YsQZ44Qxqqn9T9lITljjy1/Oy0aYkEoWf+UsNhFbRp/8Nust6tIPXTt/rP2FCzppvY
3vpScZukDO5NX6EE0NZyAK69Jp2UIeaTjAY912Z3aYZkJEE6vNlyiFU5EqZbseK6WAT2wZzUKwN7
Vc97VTk4yrXY0RyCOxFyu2TeG2pteBQrhDc3ynWi0ojMfACznqH0HZFenf+JZgBPRInL74EZoeth
1MlDWcXIX6LntTXgubyI2GjobmPlbjIo0wB9kNRKWtH4wD4IzkCtdhJkmJjpTCiQtezNK9gGwku/
C+vqFWvzljqk7Gi6U7ke+7g6dfJVNUuqkK8nA1+Cn1qmwlvOYizCm+bFMax0AE21souAeKx0LwE0
RTH1QVwtjsUWzF4QHMrOjGAriDgx9I315oC78Wuiwjf1PUXUZYG4xc1O4hYjaicr4RDBy72T+UWB
vqrpTBqA1kCm3xyB44XmEH2FB+U0o/zV5w9AsRD5bgD4ytfSUABZFePzmPfw86Q4oRLuK1+tTLYo
fsre2U8mGQ0w3rDzcrFr1mTVfiDf+8929QYVbQxJQuudh8e9QV+qneJ1MLPBZ62cSepOoRr6n4Ni
2vsl2f7GjqaXvMzdoVGkV/hz+T09M6KVP0dBWuTZ2bTLtfA6sUq33nlL4RVbwsrrT8Ib6vKHLbMx
o1DMHnaT/6KkkFBhcHIQ9Fb7JEtxs2/twNymJOxfpSm8F7/DS0QC8HNfhJaxDWoDyX29k0b6y05G
uRPPyVMU0gfBytybZ2VIlTyBT7KsHQ1UvYX3zSY8YU2nlXfPOPDzsxJBfI7kOy2vn+NZwUxLElR0
9PrQyL3U379PKYr6ZzFMGYpnylicTQlhLjbK72rFDp/E4ADwKGKweGKGtoV6LvXmqHV6HaOZng67
lIZvfMmyYOLz/2SlSYP4U4gubgRHyB0b+VA0rXUWIaPq9femPe2WBTQ+je/4BoVVLxZAZTbcxijD
a8z1vlP8UOR5cN1EU4AeBnR6ub4KCxg+ysWesRKxYgAinazBNvVbfd5+kuwCidHYf5aStRzJ3XPe
1v3z6FeqG/ZoPwrbAOL2BCrql5PTWUKYylxHKiiVz9Zs6kGnb+OKXpkiouDQ96QZX4RPhOsRPFIn
hbLTyJ5+GFPvK9oh/dHx/f440gWnXIlLMfD1Lkn0m3oPuI0q3z0iRky9vPHLlZjLvHM3qjF11z2X
mDSPRs9dVot9jWp8ex3XLcS8SK0Xua/83U2IWcv8ovrOp8CgDb3TOvrB7qQQ7OAkcymGZS78IlK4
ac0VvUWKublEXl0ilILE6Co+OiMiSOwhrpZbmvQm0dx/ezcRyRmVDh8hyERZrYcHy5RoK0Mvu42Y
dk6ArdOGh86erFWPBsX2xuH1ya+Aesv+1p4Ph6BIlWOVVYm5EpsM9rM6Fv29r/oN4KTU2jqcLC+m
nFYrr6JVrZiKIW7tJ1nvopOYlVGkXFpjWGdxEDzQqEe5OLrvXyBmLktKVDjObUvHxrGmy43TNqgM
OOl3Bfp36KLxMvERUbXVdfl840EP+i09KMEplZULvKe/VJYcPEMEAFfpPYtBi8wGBJHhHZLZZtcA
VadJomnxPKVa3z5kvnoodedtgdoBYTBGiQ85JqhodASeumIr4sHeZqcut/5Y4qEGzg1o64sIKLty
dP0uGO/EdGqKFjCaGbpiKtGV7CkrXtM4ebsbqkgl6UvT2mtJE4O6yTWSNjay2Wc1BDlSlOh/S3WS
n4UtzA1AxMtc32sQ5c7C4M2LRJSYikELTTpDZTka4rN3cSxTumHo28AwwQi+aopdnIdR8y+wiik2
DbQOMAA+rpueDitU4RGytsPgItO/JRqL9F+8Yq3eOisRm2i2/yzWQ+6/XS8iAp3/r5s7vN9fOJc9
AAVvqcvXD44Rwg+gIbcbVzHthU3IO2dbajYwM+jkqRv9z6qJ/EM0Y6xXIro1Q8sdA214FEOjVfq5
oKGoWjXjY2ZC8kgjL92J1xSP3VevNqrTdWZTRqvp+rCKxZ/j3SteXfpvvAkpsQ9r23ktbRSD50yO
jTtq1T4MJ1rzVXFRHYALoi0FAHaWJk/CueA/W3I5cg7mkP0hXNcgmjpsktKmOdP7Gr/Pk9XY+W/7
CIdMI9L/v32Wew//++tpu0l2NQOFsjIxtFNeq7suUo1942k8byVdp53Gkm149Eq0U2Jq0WGAAoyk
t3YSpl54rzEivISUs1EaBy7JvEREir3FVBomGYgA6tarJi7HjTAK9/WOInyAhLSBfFWtQjuM376l
ixGcz6rQtfGunZqNrJehTtNQvvTDMjWAbvOd3/j85NGambkjvt+FnzzNaG+Ksmnu3p5rvCHck+WT
7vmA0MewTeztkDfaarHJswPRfZg5lXq1Z3N/tOslIr5fOtUo9mK9WCUWKLx91rxTkEWZ1wtH36X2
yVRHiTYoA3yOvjiBlShPEyrkp383FQ4RMk7GyawmqLX/e6zYKQn975aJIlplPheSJrniSge0cr3K
ZltB865ncfUP4mzLlkAFk8y0k82NNpaYqsB4pSwEMDs/xwmTGKqg8z8o0SZACxI6ysT0DDsrlg/5
jPqyTsOrT/WgawCYo2dtNntpGx9GztKumBol1Hs0kiQAzFP+WVVIwpMFss7CyxP9dY+JZ5rHyAqe
fchKnxliPrY6zzHItJppkci7vLCeas+s9h+mkEP2nY+gyU6qnavXR6zsQptt4yRU4SdkUoxRa49C
Ld6bdeDrUAo3qMmra6sr5s7pkRmfJvttwSIob2vJdakwifWDEUcbCygNTQbLhFxnS7NZJdQuBUSr
TVuQJ9MNQ7sImyfpjVvkZn0NEY6RDVYos2WHQh1/t76hHEgNaxe5yg4yTUbPStvYoZt/HuGKXZrZ
NbaNdFbM4a7RLCdE5zQdD7SN/+MaqUPWAp2u56645/JiEr8FEAIspgDDfhT2pHEat6TD4e661fJi
hFu8QPT2ry9k2Y6OoE5s7TP6DyKYwIlRm0+WNk3B7oD6w9uSONKvFqMyTuBuxXlRhIP5JnJUo2vM
ssXiWGzLNtO8zcTnFLnn4ZUU2mcIldJLk4/GjqYHxV2TVskLSn4/VICPP/8aMIT2o1f5pGWEFNAo
w5PREPISYoByYGprs0w/TvV5KoKFVwQvU+G9WZujun/XgLF2+9bQzmkMHmjw7C/gWxXv4CtNAXcB
QmdSFRKtA4dIP5Pb1c4iuh6adVxp/TFv/khyQz8ESDwdYZLyX1VKBQI7Up9XiIhhRZB5OJISEt5x
DhFXYqjoZA5E9N34YW6GjXYwu5+FA5m3EXFiOzEnidRChS4P0eib+QqV+xQaNIM2KYF0N5Qk7Cd+
R9zOKDP7D5qHpUfQwAWpzzBNjzWIKJcmDYorFtV24mzCtg15tspowHcuCxnWej/CAJylnucpqlHj
w7UXhuW8eQ25qy5TIydnCHifOXXmX9o0ot9LHnqf2xY4ktLl42cPofuV09TZZ4/OnvSX9J3XNqil
lWTA2W01GE2UDZyDYmnelaetR5F3nSpXjie6c8IrpotX8Or+6dok8Wl90nMkb2b2p9YCj9GqUOFZ
wbHO5qx2QvkMFPtIzfDY++VG2AYgl9P66p6XpF2ubKp5Bx1C18ZR1GpjVxKNDJE/3sTQdr+qcfRa
QzG4yF2pPvRpmayEPUs7mlzIwMidGdQL/ZlHM+WLN5XNgT9AvQauFX+F3Vavat/x7sECTk+F1FyE
3VfTcpt4ukFijJuEdbNtdeBEDTqbn+kAEETDr37yvVXO19qFnpbTXRj4JV06U/+J4yAYejMzf4Xf
1Ab9ExGJvNl4MSNkYd6erNGbhPmUjcEaCYsEDtS7jrYwQjVINuNoJbTBM6yHrJQkV/INfs3er/yM
VKmwhe9Xi/d6FQ35uc0Qxwp98xLw9LoXDUPEAIldp0ecJ9M8VctXNw4xHSPvUhSpvRexS0SgkTsz
DTCnXeI/Ie6XPStVEtEnE9h/XkMci6SicA3aEf5shsid9HH45kdVtJmq+GNEPZdI/mOE0IlKohAx
zGD8pvsShI8Mqc0d6jYpnyJJprPIfCKpA5qEGDKaYGbQBGRixeHEmg8awu/58Buk0Dg6aIbSZ312
CK9D61hqVNV5lIoKUsh8pvmwbN6bGvBwrKuz0NBWOxK+WukUTyPAxH1vS+p2mArplQzWNUKD9LNK
R4SHzAhKVEZ9WNGk+klN8++UnpVZ0rt5QkdxvPet4U7LeNmunI/51hiR+BexYtDk5DsSdspRzMo2
nOBU0hKIQ+kjh0u3myrKkl6qr5vRGr40NXm4XCM7MtXN+MlSM1rGQ2tGHpXjMC0N14LlbKuWsrJN
Uz5DUHSTQOmk59Abx41vS7kJUwZZXDEEpiwfJGMewJqnfItwCbZWV6EUtD9SvhupFMweET5z2v/u
MqNz06qCDgvvtRyHSzh/XyP2ZVDDSQyO9RAXst+T12TbuvBHBFwZJnC3x8kqd4k9WsjcY9I0n7/t
TUgWacMxGQN9NaHCsV7WLnHiyo9r2rr+udVNWGw/SI6S1uEOyRV6fNDGYt00ZvZoFAkHTdpU7iq1
Sda1GnLSlBOI86087Q29+tEXqbNVO3lyhUJ/PKT1Rdgap5toxzLUF+H4W5s8r4XhBzV1iRFLEjq6
uu04KGtReFwEoq9lyw91zKDNzK3X959E1fLqvmpH/+v1tbypaxokYbFlm7fmtsvbT3a4RvxyZdDL
6dyPdDPaxBJUTzq7306FyD+dDdNT0jW7a4OAP0ObmYssmgK828WOYibsIuJ9a2HXZ+7ye7y4pQh1
vpn0dD8Vs2q1GGhmYG5o/DStFpu4mvUzz2ruIGMrYgwbXUL4+m/r6JABKUhE9nHpn4c+tjZ5GX+M
WXZsEF7bUY36ZXaleShL4/769xBTVK+gRftvr1e8TKps1zBhtzOLKsD70utUeG5sZHy/e35VrhS1
lzd1wzebUBcoau0XgPruwQdaDIZVofsXYuW1X6YnXUcnVESJRZbfob4we/91UVPH57dSiRIqw8bR
M+huRTyeK51OMqu4MIezmPsTdf5upJQobNIc8zEQ1vWGbyvrulq4yQkrVBbJv4G91hAein7rVN72
UjZqj2KY6Ei7tvq5h/G7rYJeRwlR9ldpJuscizt/3U+T8yAGstVgJCpy3tngoeCo5M5DYMYaXWS/
iYAP5rZTtsjZpq6wLXuQ0gP3VFvWdQ/hMDPFOas+j5rzrWgp+nY/UEDJdpr0/tbBM8dPSq/dftm8
dPgYFHrLm89R71BQQhJmllVD1LC6aGoOz9rSH+qMNl/lPMwBwiQCxBBZH00idF4IWNm4LvzrXsv2
f91rzJsvdHBQDjadgi2TxnNiiJRc3/mK17oB8mKJ2+SIIqmTo9M3mb50XZc6jx0do8lR0aOz93t9
58lEX+ckrqjFZ8pbtAUd5zHnKHMbvdxPrJDn/YVt1AfncWB/MWsL5XOYBp+HOLQuQ8/jXhlrwV5M
BXXHmawjLLT6LDg8aeT4l0g5iokIClCmh8uov4Qz70fYifZ2cQdqqjIgg7mtDVhaqfnkiBUiBgby
262WreZbWSRxzyJMafLg4lXw/OY9ZJhXp57b0GCYypbsZVt/Fo5PwOk/BvSarWi3cxQmMRSoOu2s
KVYRcySMzCNIi4g42QA8EEtWeShpHz23R8w7804cJWLxEycuxYCGo7duFEVZiWOKsImzibhabMuK
G5vYQKfqt5LtvN0EEECBDKEX9kE0DLKotad97PEqJwbd9U0wLB+rjWGoSGR2gZpuJfiT22oukE5x
kW6hGcRb0a5i8Y6++nNQQNBQ0gtdeErW5gYmL6bCW1ByvHoXmLyA01OlDa5rbxzXrWZvPPFOdhx+
7BxYREVuvE4FSl2egqK/3SnGq9eq3zxUlx6Es23UFSJ56kuZ0qRlVIOdMAeprZ61Hh7uoIbm65DL
9T6Ti3gtvIZf007SiaijzTegFeTbDa5bDtbNDSgmfrhBaNf2FilTUK/QXJqTEcQuU9IuYpoaAPpG
RXUT2qEh4GmfWm8M13Sxpx07RI5JRf+0NSR926u5iahFHn+iX9tFBACgtBC78Om7/r5ygmj0o1Q4
BDue/iWZUmPbGD5vKwPV+mSgFb0+Y1a6GeyyDMKWDWR5IyfbLXYnrPptCVCSPFcI+eavS8VUEmDK
eS083fzD2vEpCnkzGa1fFat27k8hBjNvSVSJyyoCgtXMw+IWtnHyg/XUkwgSjtstrvsUFYVistBr
Ta3QUXwf+rarD10BdOnd5INGOmkDQnvrPy+hHHYTfczfY/ImHHZx4/yg+Wl+j1ayeq6krZggDQ3w
xeRx/Gov052wC4u4auY1fVyrZ55tFrOvaLRUBJ53jf9z0w/7LTf7y6Z+HW47etPblqvCnJrPFOIA
Yni2uRuG+Nv1iDLbxdXN+QOi8JfOpM23cIIvU7dhNJAtnhcssda8WxmE364nIOG9nme6sl8DaLKP
kUbD9rWZ/Q9rX9Ykp650+4uIADG/1jxXz233C2Hv7Y2YBwFC/Pq7lLS72t4+58SN+F4IlEqJ6moK
pMyVa7WPIkcBn2lMkMMsGh88wo3/pCC08xSb4z9ZVwfPFp6fiOFZ0WlK2/bIbAAhs8G3H/GdywU3
OvNvo7uOmr1Lj3Eb9j4msozoJOKkPU5ZpdaWVEtVVNgVI6L91uH5vBhA4nJtxQA6DzPG7osX05vw
wf0Avki1zAW4HH2pqhUyKukV0ONx7wXK2DJfVPeBBYF3oEmGb3YIumV9eZXIu3EQ7Mtvg6yuNcC2
6lT3neY9CBTz944MVQHVCSwgUR/U+pvMLe2XrB0vuQryv6C/h0pKrN4ewK/ZosYUHtww7ZdWDpAU
QvzsTx4fc/xHDxSxBcsSVcCroM+ewUtR3BHQoV+byG69uEq0KADjTwSoqLjpHUZwbM0wh6K2AfWE
GsbGHsFe1YNvd1vb5bCsKocdCAmRlsk8KY3vVjSpAlqSJiUMBQo7/XnS3lL9OoVoCaDFWKaYvryL
zaY8QdsAO5Ap6OcmaujFPfHGWjAhdgKGFW0iuza1qVmeaIqPeciUuuA9Tg0LXzPo+z2AHlF4BZKP
+DR5LLsKNxDLnvPyr17v07swfIPQXrTKsdGaPdzOHBYQCF2EQNptPCij4Yv4GU8FHYC4VnVuocM3
ForipzejCx7sxWAZ2LrQaCRtmgUD54N+IcfeqhonhNdUUVyhc2ihzhp8b32TjgBU/buj9QzsJXRH
jIjaPCIbQtzFuiNOa+fEbPAQn0eEqqBwaYrH9/iOtP1iMyJBfYLAOxjABmV+67LXNE7BQTRwc5mE
aoKMPRtOKGC/OZRDsm5zA3g+LfOqOujYm51/9FTk+iuES7JNCSJFoIysZO6GGpp/TPD3gH4oyzY5
Su/2OUMRO/1lgFmvbaD/X/sRTB83O7hx1k4OEd8/+HvazpKwArJRgIusAr1HnrX4lWp9XmqbQdwu
kDZ2oWaPdWZYW+PC8Yru3EWN/SqQeWk7BCERHLjwFvLKxLIJnhVQWhngO6Sm4zn/fVADwS4ov6sz
glQV6G/1wQBPJeCF0M/opp823ZFyx4MijATsyfTWCuzGtRU0p1Qodc/1oRzdtagrsLvrFh0A+HcS
gUWntoRFb1575IqpBQ5H8HEA2Xc2o/h4M6VjWxzlYH4lEx28Pqz2gcm6eaRIWr4vW/cHJHr6I7g/
AX3ux2w4unHVL0GE7iLHJGvE27WResiTzmZ3ajtx8aPMTRN4mWw8YctkrZtpgF61hllaEtU3WJej
h9rkQ2d0AEsaeAuy080M+l4AOOu+fx/Qihr1s5N5zZgPKSOjC308kw2Gb66HeKxq4mCVZrZ6EgNH
HNUN75kJLBcfa7CHepZxpM5JmiYKKqtmS71B4Da7IuLRknoDvGrOnvK/obJYPbk9wGmQA6jatu2X
VWtcGwluMfKsXFRna1nzPc3DWvx0hCvVmnqZ6OXBQr0r2DDxiYDjSO9SVh9oWvIAEhKEfUbzQK2k
BBEltpzNiWZDzKoHiX2jQKPlVafEKYOFaw3Yhk2cPUcoZkXCIwFNVCLNncSNvLdBo3tGVTYezW1c
PzUgx4B+UZN8r/ClRQj4xJALEiszTsddH5cAXGjpXWynrWWS8AaseGjOorxAM2RnvJS0aLSDYhsD
msdpl1rLPCp+ceQ+RACiptiYZZMsuBZsNnQKLtKCzTliQOEwdhcyUacnQGBjho6EGCg8qMPrQeRE
48l2m8Rye2B0i/5CdlMYEpI00MxCvb51avum3NU8uo8mwwH1F1FaxQUDkZUFjtQpSv8q8C4HuYru
4SLEKbRgso3XlgA+aSPUsOBOp7MrqCvLdd8jLRW20SoMX3nVqestBKAMB2UBUWLsKHBAHYlwxjVI
lNsVHrD2HXXkTCDnXVmvIMjID35VlXjwhWzrFH14qTvoGkAWG4IK0TQtzdZPXzsZVAt/KqJvTdBc
pERAfjFObzU2fPhWqw4VJEPzI3OKF1dm5Vtv4F+L+mX1jP1AseJlLu77oUJAwHGtc8DHaadivz80
ZiiPCRJkv1+5Gp3PV3b1lQ1eX2pVIc5S5W9I2n++8tBnL2ldmMu0dIbrlJQbkJiBjXtyjK1TKeOb
LXGfh33GHkEHEqxB8R+eUPM/HJBHt7a2TM27DIRmS1809RdX9K8atI3x/4DaCJnOKftmWIb5Gg9+
tmL40d/FOZQ/Ub+dHhLo1J/HLp3WbjhVTz6PQBjNHes7hDTeP4aFj2FEcfy9txEE/O1jqCn818dI
nKD65WO0WNicbayTl/2I33MjIV+BJETxBCrY6t7u8FjRLSc0cQCWr/RVeSETVltiFQq731KThvMJ
WCVqdvY4D0ddty+WeigKA1BjDlJkf3KS1WBz9zGqrOIeWy0AEzr3EXoC7iP0kvFThwjSkWxtHGvU
r+a6AsnxIxBGxb0XvQ+HJBjyiYmLaILTm6e+g/QkHYQ+ywB/94wB6FLd8pJhQmwltxE41T0g54Fq
j2XuTbBUrkjXwbEQXUAKZDqBDRaaeuZfZBaQHjyQF+nUkFc5KXWqG/Me65ZomdQ1+DCVdNrToFlW
6MC6YcD6GGTQCegf97cOSCPA2/zwVmO7rrpo11XYOduIn+0peZdn4L4Cw0QAMlTgrKkXnNfhnjJ9
BZv6JSQIFqiRj9YzcGCSnC+iSAbbKrFae4U6n+piaSM0FYKt6aMcXukDnVEvA4vbotO9TQfsTC+7
al+CJOw6cfuJEUutbinPfCIKW+rTrVuf9jQ/PH8dB73Q2bO2WxuFZICFRdJV66wDhxItAefVIBnH
pIZOiF4sUqqcDrO309mo8kVq/nYIlaHWqsbqV3JvlzqGDZBCot4A7FrVeZi9qqStUeoHO3HTZkkI
Josmn+2B0gxjkFN90/abv8WcH1i+STzDEHsZNWM7HaAnj2oRCXVmat56Y+1X+N0EsAPtFsu84JfY
wour6yQqLXSaJwyjeDXaBTtQdsev7qZJidffvKSf6tziIcfu/97AP623PSQugsR3VkHJkeBs9B7f
FuN9o/AvpbTGwLBno/TaaBv+fe6Y9iNYdtYG3jfQTHH7k5Fjv0ZKNSy3sJxjHEVEWscGsi8loOlc
HKm3y92DAm3FQxxzh+Yg8wBp0RMvMAdNaSMOBjxSBnV3XmVQsOr5Y62aBvQ7ACo1dsIfKxD3g6wl
WE4QaoVynD1A0zCK/E3jeO+9GbbVNJRMfxqvPajTR4Hd2oUmDWoHWr+r9Z8iZgJzv3KaE/4UMXOW
my5vT9Q76cw49dYjWDXp13TrpV8TNbnPPo/9kzP91vBUy07yWCb+uCy90HgyYvWvMzWyd5v8OPvN
z0hjYzGKdtyKMrOPfAxAuqNvWuAgHlQ9qkd36OwjRKlzqBri5mxB921j9/LJTjdz9NNfpuACnYZK
eua69nwEiEBicpwEZ0fFOm9VOKm9INut409NxBJYs6Bxt267nLxVx2P79w5Lz5/jjbvqAhsSX4bF
r3QoqvwJ9as+EI8/TXQGXrdwCU75fF2RXiYZ61SANsULQIH2q3fCAXbPve83s63i5HaFwq/er+C7
wG5p1rhwyWKer2nEzdkzisdYFnvDAMsmqpfSRVOM6aaDyie05AK27yazuZg602vwIjyaPSAGOtOL
N614EIg5QWahgW6r9qCOQjh7CzVk8yCUF/crAXEzZU3RBXKk3cLIw/prVyMd6bKCH4toqF+hRzbb
WwWVIggSOesma5uvNdaqllVVD3YZga2oUEAaa/ugh6MCKr4NbyC5+hh7/QtELqoVtPeyR2ki3EJn
ZJPaprSNzv5v/IwK4YXSBNf0OHJrGdoT6Pb1E83dToPqvjiMq6MygVkma5YX1nKUeKLU3IZ+xbqf
QIIdQoTHAEHephWptSWhi8m3L65VmQ9ZMWZ3iWB/k5m8giQwt6XjqC/aywz9rV0AD6MltrHWRDWz
i4cA8vHuI9kqzlcjihzvbRf6JKkLKlgfqOstedAARyHcSYrbZNMDBg/srXMcIGBxAhBftgZrN38F
XLrdR0PL1lyHvnzY3c79bK+wLXrT/n+yyymH+mwTLfjI+0tWymCTsaFaVyUvnkFjaO+gSxkuedQV
z5K3KFr2Y39hhGimU4SghNY5ImfLBp/PUMgLdWZ1Oj1kICGLsXSS0NlaFXHFnlgvk3vpd3I3ZF5g
IgzndYcaL8t8Ia042jv21nKFGP6mDqMC3dWxYGN3mN0h2we9GYhQAYzVgIVlqseLk1T9a7fyRke+
moboIDg15lAzQTOue80waUAGVjehSlpDXAGlLNQsRiiYxa58RGY6vA9670xmfLtgKIoBcq+zFlMG
UEErIASzo17fUm+Ro7pNlmN/d3vdIjqSq0WCCAm0AD69hulte3v5RuNaF/V+cqA+Tgos6Jwg83Im
Ew1kiEEnIEM6OWB3xx7SkptBZ9mKfuwekinadD2Pr2TqzQB6x7z9m/rIdBt0s/06qBun5mj18m/y
//8dlFACkK7SiwBxUn+8hmkMqEctpN18V218NFKsNh/LqKueyiz6x9KrrsZvk0WAxeQZdIL23PR+
bVLvzRkRK3G+NWWGijMrj5tVaOwjR1cWj3Yw3aEVU53x8MeW7ZflQuZe8wBICFu6BWf3AbPUBrLS
7QlEcMNBCojlhH4grogv2ysDgInnqYGQhqqa9nvQ8L2wgLddVIBzg6QAQqGF/R3KO/yLx3y2zJBu
m6ccDE376JfvU8oJgKVeuu9ToqT8FOPeTTohvxgVG0DNiDOFGrwFdA7kl1LgmnQmte2PfpU9gSY2
BGHpcuwKviG17whhlbPng+KiAXHymppt30IoHIqcpBRGmmF1wfzzh52kxTwEMPAyzlKsBc9BCdng
BU6cCO+fBaQ65pPPXf/FxwTg5zBMib2Je7tf8cmP9kkYqi8+5Kx7WdUvwqrScw6G6MUIXY8v5JYk
mbEHRzB0Nh1/UbMh3KUZi7YcxYorFCY760TW+F/X+dSv7CqH7ge1Vef0oBVxnPUIUSHognrT2jb9
LbBMf0euivfEWw/QVXelsw/7zUT2ybVmf6K4J5OrASMj7Hirxnuyk4k6/6f9t/lxj3/6PL/OT58z
JETHx9ySuZsQVW0by/Ac3JA/DwOIbBXrr32Zgfe9kQFSF2X6vbX9KFsD2474T9uDZEQPmH3sKYXQ
S+pDFSbFU/rfU90sH9PNw1NQ+npjAYVwrYbgVK6+i0S9DK0g35CNtBN6MJ9eZG4u7IGBFxuvUtuJ
rT1So+aMG5NB7ixcEfRnHyzzz0ljv7+A0/rdbYaRabewq/ozWEO85+yn29SN/5rtVzcaXkUx/sUe
7n57wsYYCkzXrnahSW83/n0iEuceaE+J+mHc6JV5yjswW5CncOxu53l2AK5Ehk2J9m+nBFSHvAXX
Lfkow/UWrQCajiHHMvvoK4B92f10BXM1u+cymk6gjbgjb5p2DPHcsufkkCnGw+gDteJERrHLoYP5
YtZISUR+FJ+pCaq/bVt0yaMRlsFjoeyV0jWuWW4zVD2JakHNabLsHciYzbk3HzmAMGNZ7qiXpuQQ
3DhTU0+pcnDy0ZQl6HXyPu7ObhyBFsUIEazgS0ZxE30QbQGYOOTgThRL6eN6giZeEm+oaWVcHpkJ
zaKh4eVTjLzRo5PPoRRyaBtQPt+GC9GYy9Dv11ZnQ6UwTsP7sUGpGtNqobUcQDvhdwAa9wPYH/7t
IYPu2I541f/mAeQUwuI65fGHOXzs31djYkMfHmuWgq2BxEFIxbMdHCdNuz+kxoaI9Gfb3B9yAZL9
pgULrFsa1tZtHGQlGFhNURHcnHxqImUyNwlhQ5gaLt3ZdMPUfAwitA55fZioRa4fAxnKEU48Ril1
yqprn2dHyA/6j4AG+48+Yy8o42rPIIn1IVneBGvEt8c1dXa+EZ4VQlad7iRTWeaXys8ZWGkxOkvc
dI2S+nZDwwNTWNiJtt/n0XoQpDS2gPcnd2QygwGLKhA/b+kTjEPQHzn0gBfUS3Mw5OBKkw33ZJK1
gQoi6Wc7+ghQ124OLvNMAEB+fiIw+0D1y3ggS2cWUH2avkdpMuwpACdAkLudmr6eA3gysbsLXrT3
1Ek3GbKxEH1P+T3dYDzrUPbx63BR1PWKewz0zWUW7BO8B4DdDfZd2BRPLkvLpwLrJHvMxmvc2LjH
XeYsXcbFjjqBkJ52NogSljTgYzieVwVIXJW/Drwqvdj2I4EmGF5CK0B6J7DvgO8+a5BUbuWYfAcN
7jevh74PiEbCfcGhxujnufWGgdRPA1VtBCs3BWimXBlmyvauhuBbRqN2SItbGnoh7pEXdhdR3eab
AKwFEjJIX/osscF2miODoTOLnZZy0XYga9kn+6/+yBmeWdjyfo/S5REQ1gxIBR35+y0GWPtJvbQT
JDRuHZ+ChS1FAn0JVs0ywTN8GCpwacjoHipe0b1nIcuC5XG4HSBjew+OAMT8PZR+ySA8kQeLUutu
7L9NynXTZR5yT9OH/4h86aVLV7MDt3pK8qU5aEq3aaHZp6/QDAzB2x7q3dGAoje9s8NzyYOMX9zt
qdkyc8XBCvucYOeBZcu/3ehVMbhQ0A6L7o9ujZ6NgMwfbnofM89Gdrqo0TvidlGarR/AqDxkEsAJ
CJNtuynLjtAFy4+FZThbBRTClcsKMPbKCh77CKHrhrnVV5bwrwmX9Y8mhd5d5o98YY+AQLe8+tGH
zVdl8PJr0ZQppHEy/1Ex/Jhrg+dXCFS8X6Wxxs9X8ZwkXSMP1oL++K2xzXfWGChNyyMwW8QR88kM
bciZVuZPNhqkKTiC2ILERhisc8TeHiESUx1cZGcgzOM6j2SLxZdOOsODtPA6CF3IDrcTuLBu/pC+
AqRRmFiltlZ7Px9eh26CaGnl3Llq9A62Xqx6wG5srEylSGNP4opk+wi066/GWTyejLb2TNfOYRRB
8HeVmScTLCe3E9+zZkv48+QXnyoN1UvSNW+0RqbVMi2U1QCxeRGZe7LLMLhyOwD2IZ++9jFkB27h
XQoDa7vDIHbuePGGKg+UfKljKFVAKsJaJcgzQnIunS52JMwlObjhS9Y1zpKXKFZvRZwvxWTGmylx
nYsBxO18sELGT6Fw1kMRIbxFHeQiIbe0LPEj25BtQP3fynSTGMJ0vbgOEnQhnZuNm6oU+P6aykAA
UqgDFo3qC9hzfUhUusah103GNk04+q81yGuObgD1Pq61o61i8pe9AIX/5BslmLDqH7WyjTd9EmT1
+4kFftxMQBDEtZBdLK3cemmCrlvxXjhXaUFbIGuT4oCEARgdoilc1wyqCKkVlcu8BvlOrIXqSn3W
B0B7A8iDtmkh6ZeOprX+zz7kSIc0BdsJ1963yeiMF9/Ksgux3bJPtOUcKj7dMWM6kQxZljJ1p/to
h0l9LcPdojenH33/bRz4UMByPzpvLWQZFiA+4o/cjoKNCoCxkaAxPLM0TNZ9I6yXyui/FdUINfME
PHhY1f0Fumd7MepBBvs5CODb8YyCnhTMmob5Mo3jPAiyqvOgtkJAC3ATIxqyY9K4xjKfZLpEzCk7
xtEIknbq6aJUvZ9S15SZCKC4xXSwRyTQSl1WWRkoBE8sCK9DCyw5hREYNIxCtA+Gk9bLqhb8TRXy
6ruo9VoM8tsggu4HSqb+4YEbvPi5DR7mYHSumW9m0H0S/IBvtj5nymZr4QT+I0vFaxLF20nnj+gg
KxUCW8NRN07t3Ea6OHPHg0UZqE8+H9084OpArc6E4nynwmlLkKBqhE750CKiNyOENHwIlCx/tgkP
DBQkSk3O5Dd+jCXUEc1Hfv9xPrfFGj3IuhP4N1CeYvrG6hZhGRzzCSzpwNzoIE3pABRYuR6oyjQ6
Wh9oUARtp/XNNqXhxTLeGmy7D0kQ1tglm8aI7zBezc1RFt5VySJF5W4SIlwA4qREH6gDTHbRwnZL
vv3kjdXyqlX5cL45u74m9s7qx09uEHJP1qNbtOACfwVBTHgWVe3aiw7xgH1oR681Y9FFCexbVoDf
bzwbDGSzC2qupkWaRAaeLqpYAU8EUYPb82lkeQ0y6zU9mDqyO6p3LmXeFSupnaknypGBW5gCAMFU
zM6/Pfxo9oLZFsgWUZau2Q49TY8YsxJ1mXRqEvHhrYuM0kodoPqAzdBDSAPvkx8frIqvyNFNLJQH
2bVv75kjZ9s8g63qXcu72OGLoi4gN2FZzl2STc3OTbp8X9quuk4QgoRGXNp8HSH36Bux8SOQzc6r
mP/W+cW4pEGFlzY7mVtgHgl7dbUx5TyoML0zPRGcstshRuTNgyLg2u7CVK0ZFPoWha5U8HSlAh3q
sVkiaBWebUdawNXorT24Njjor1B1AELGdz/smsBcIuoGeHOEfBYfg80qkVvoo0HeGOmcKzDD47XI
ZHNmHhTqBSs8iO+AR8VMWnWoQvOeWp420Rl4S/Jd7+nyBD2UJqGO0oizjVkDfudHbfk+S5jn3Yr1
iKQmVhAl69LBRnPMGAgJb5dCbgmfBgiaHc02qnQXpam4CJAqrINAJmv6RVX6Z2Um5SOU3NiJWm0U
duey6cH7hz46hI0p1x4QF+u0Ct9tqFy9jyojmH+LqKotz/VkX8mffoogjxfrmMtmfZtIRuLOhmzx
meZBcBj0G8pPEWQCpUqt+a+sLPlHyNS/cweId4sIrPVkF57rL63WYsc2LsdnlvJtpwLray4tKFmX
rdqSW4YUem5hY99OAzv8p2knZoDfUoKGi6YtIlkebIIFtkZv71A1GK0Ld+o2xEJGzRSx9U9NrptE
WWa2TbS+9UYSQQmz/CfGa+F5gKbQQWT4K6npcETLKy9AIYLuTV3NEclr4BJ100yBPRSapp+aSBkk
56zusrkZK2me49r4Mc+EjMcljctv1IqF616Gznzxp2l67krRXQ3oiFEft2x+1+bhhfpGIBfvWmWD
MwBXBKNGc48F1i4CwcpzYkwGMEVqQ33FwKwHD4SBNK53+/ZRdcmS+uopTp684p8ad95WpsC691E5
PMqizEDLlQ9HT3M9ATZs71Lm1NDSAV/U7IJqmsZ23XtqpWXOgAFMrA01BwsY7jILL9SiQSUW6AsE
CIYjNWlKP+jv/Sx9Upr2JB/a7MHQUduy5s4WC4wBcje83o+o3b+QC5Iy/AINiv1tQFcIc4tCACAo
9CR06ItEzJPERTPsbUCXF2CYCJHKrr1F2oRAM9eOYyyY4XKIbIlw5fRTdFfnVXSHasl8l0DeaGGS
T8NQZlfW/YV66UDO6lCGsXc3O2UtHi4t7oF53iwEU5LpZvHuNuh2rVJfxkpBYRtmpbtCwRUwJGFs
sqOLL+djLVDIBGhtan96+4+Jyte9jyB43ZnbtM+HnYdqoceYu3/zdCr+Ks0QmQO/ei5Al/Ynh6z1
n0NV1bMDXrzDrlbYdOkZcmyWHnzwyCwSD5r2pRXXZz837FcmNlNUJK91MzaXMYmB09bmvpR8mwE4
vkEyyn69DXpvYrWeIpI1TdVxfjOOLMRvJOEVyvsgj/Tp0EcAvPFBQeUXHa1+t9IZZN79CzY8iT2G
K7KEjGGdk1XVNspLqOG5TghZ11ysXcHSZ1FgKZh0cfd3hViVwRznH4E0Vu2r9KvbIaiRA5+NnXaP
7SGW3werblFsp4dHELuZh0+B2T4j5TGs0xyr/VZjITyNjxCtg9el31+o5ZtgU5i6TCwtZQHfoXv7
QL73xjHK5Ru3AmJKD/0YHwZjuTFDMJgmoLBGLACF8IOuUclt0KrgB/KIvH0ArijsBQafmW+9fKL+
CNxuK2aH05EG5npgR8Ut0/jU5Ik6+LqsoumC8uLqM2rGXoTfaTScrAla22DhAD9jU8kTuZHHZMTV
tutBFrsH+KhfBm7RIOOpjLk2IMrTapFYpryzhqC+APtiAM2K1Kkn6wr3Z63FSX+OsOMsvAchIDjM
c+cvXwTiSC+nvk3CC2TQth3Hm37ZsnjYgEmvXd2WenqAJ/PuSCYJmr6NGdgASSM8KlJvfIvyeg/i
HeOH5VonCJdOXwWYBZY+6v2v4M0ydm5vDjuUlwK1qQf5LuoWU7PZTyOvrlPklItMlfyc66rULAE8
WkISaG592F3hlmJVyOJQ2uBSvJHMABYKXR+j98GuapYH6shxe62r3EGOn0VQcu1NdW7AkPba/1NL
q3+N2RiDIxesaGET2q8C/F+b1JLjhpzA2vo+hnmN82r95cT5TjZlct83Nn9khQ1gfG6CvqpNk8dc
VO0JT5yv1DlxXp9BUX0uRy8/2SrLV1DGhcCiboY93oALOqVDZKR4hOkeNWbo8SHcqYV6vDUZB/c7
IHH5vaP85pIDP7rohtD8wtvRWFUNK/fUzJCxgDqmfM4svQUDznbBwQzzJUqbEdgKM9j7PEiPqDr1
llgOLfpMiJepiPnZNFQIAl3AACAk262MKogPlW5qN6HdzLjhZ8QroYkWt0iGAYW1ApUNP1Dzw83S
swEsBm40AhVM7XdUdoBhq66+hR5i6jpinpqtBNKqDy5jWFYnVMR5qw8PpCRQApBKufS0R9SBUp48
oElUfYub9znIw4DiHLiIwJGMB5L50CGZtp4a1ICMVWM9oJTeeshFuGkRpbySR5GkNhAH4bhAdAo8
u37qTQs8bdSenB0bhdlCtcBcYSiNaPWcCEe2a6eSU7GsPWMzDu5XBk2tfQY6pkWnmWHcKaqP1IRI
jf3s9uK9GY8q2SQoVV6NjfB2dQnBMNqre/ird6KSyYo28tRLTdqt35ydTkZHBHXSBWW1OqcDVXBa
DpukDQyAlIv+IBw7OJpAbc3ZsSwCJdeIDCsNIDulzlo1JlsFDNA8023A73MiUgRVwlXGsexhOYBu
vBiyuzDDG22c/PsmKmEChuA4suDtZhpSD5IITiGXcZf36dLnhVilRpdt5nYdT5qzPLH3c9uK8PJt
qvJCU1SFl92pscf+UA8G3m6eP0eJLUjqxkOeHItYZiesdt4PU5AC7PN7m1f1cCzaI9lpRBeFNmhU
TaKasS++BptPQwTBYB+1lHZksAXZXN2Bf3+1LAGKWt9oQOgMYXSkUYG040nxOLnKfRoFYDIqufbC
cJ/IYhvTHvQR/Z3QpsE2m0Va9/6RPEpkJFatgBJaa7QeVlQolRQNOKRoKIeU7AHFWOGCmiiJtS7/
40q+3fR3CSAuLbLwYZ+7qJSemuLY6UMy2mj3ihfADE3Fkc6ou3L6EeTE9gjexo8xMblTP3nWUw0+
n99Pqd9oh2YNKa1k6+RxtiLd8H2hq8Nq3Ccr1pry3AOAf3bzPFvlJrOPo1f9EFHWozSjfz/EqdOf
yOYF4NdznfxInZP26MHWgDjahwv1jKigA6UzeNUK4/6WppoGnx9N1XwVH5XlDtIMZKI0FR2MDhSV
2ota5EoDJ97NA+eM1s+5btP/OhfZP654m4v9vCLNzMrSPqIWG49PPIyaDJW3hOANPprY7rDntMNj
5daL5cTnJvUiIc5z1p4d15DnkYloj1fboWMpEDtkm08DAFT2qWUdyEaH0qtRz6wPKDMASekr77CD
AG+X8NWzAfh9kBqvdddU30s7eA1wI3wHFfR8AjzpfPJLlxmN/gukMg66u9Qj/8cU/+c+kABDlRf4
u9du77qnZvScBRE9FDznmxY6tTM7hO1D2aWuTffS4U9+YcFTMjH79U+DooC1MzvEvweNaW2/xraT
nGSJ4su+MMY7OnSJn0Mrc3mzTAjE3XmJXpBnXIu+mprNsqytrZVgj+pJS30amvdLI2qqaJ5ysMDV
YY46KKGvoGN6d03ErW0WgQiWbA4ylIu280tQg5b1ekBN/T7yRf6ijGlbNgygVm037Sy82WVcvdt9
MLbtG+DrXtwKe8gP+83/V3vVoH6Nsldz4ktnr0B5CU1mNSfLGtDWnvqwfbrlz/KBNdvBDcblLX8m
kcJEFDYJNrekWO/EX/PYGY9kmu18WUWoKKOc22RE2Ynb9dPt0j0eONum4Wp5m6aNhs9TU4ey8nlq
msgElfNd77HlZKFCUHgTAoM5ICmXvPa8pdGKAnUAY3SZe/CEUnvUtTwX2kZ+LYugoAgEyZZmmMfS
BB+zSLD7oKBJT/pxwPJ0nulmus3ZJNkW7xv/SJ3AgT2kbt6fBpTxr8bCx4pbL2TmlQdefLVykJrV
pgA807sqV6Dq0k1arrhljFybjLIj2bwABAcAhV+pc3bT83pIhW9utpL9c5vWUMHnaWlQaCCYlUqR
YR+FZRBNO4DRmjrp0H1MGwlsFVSNVdXYGe6+7rCyo/VMEAMHQU1az1DTCwaJQiSkJm5N6kUtG34v
2SmIsesZUEG8jcbpW9hhSxT75nACbTjWeNT2tZHO6JBEJSRis3ZLQyOwrOO1oYdQ+zZDVIHg3x7a
h9/s88yfLqLyMFn4QSk3CHEM+9GPH5kzmG8+hFjDyE3+Kvp0WLZjGlwgAdydQOOBckJVhd+s5kwO
LlSJl5UPTvlmrOtzCR2RFXV4WxsaU9+h7NysvEYm55DHxYVPwB4gtZX85bGnobambzaK0lfQsS31
sjnaIkWM2IOASifeueqtMB2xSDI7vitLz7lQB7YAqK3QHQZK7OaO2gD/csRQRzE2B9/ioFZ0NQRq
FPKBbLJzgbJTg3poEBnc2LEhr1HO2dVqzXuhF7UpUknUkp3BNwYY86EIjIKW2PfZAVGV/f+j7MuW
49aVLX/lxHluRpMEAZI3+vZDzXNptuQXhmXZHMB5Jr++F5Lapqztu0/0C4JIJFClUpEFZOZai0At
M9CFulB35geQn0+D5E92agaklg48FLvPdrUs2KG1Q2bUuw/+v/AzctSCIwA50+Cn6UDvIn+sd9Pb
m/E25IaSyPQ45vF2XtZETf05crploVX9WQgkdHrU5F9bDz/XAJqFd5V0UfabQbGhL910aVhG/sWu
SsD4ujL+6jioAui69LsrQZ6UiuZnY6UrKRMb+qF3SAZFOKXE1TJ3mfcTqTOUccfytQ/fgNErHq2m
GdYBHo2nQk+zo4Hs6mZ0LGwqQT6w8BOn/s5Mf6mNcfITHNxPDR+sL67WI7iPyPtFaLq+zyxA922c
yW6j1GmXXa0bXwer3XfCiH/q9nhoBrf4iqJNCHSB/dBuqkXQteO9bqbR1rMKeSjsSl4tJ/BXhtt2
X1FJvx1yGf/Qh+C5iaPhqe36AadPIz25RmOdcGdna7u1sy92g3CgcmX1uA9tJzgWZciXuR81oMDm
1TF0jPG+rox78HTwr9BohpqTZ9Un6Ifld6BpeyU7/hhEZdqiO6egrbstqwCF1KGz0lyA60CA6V+0
JA3PhRHgsM9Y+1rytYjC9DuKayCTpRzMSgxbYCiDdWTK9Abgl/Qm8wDwQsAhR7yeJzcGtNecRZ7g
HY/xlUzAcGnITHcuCxa9lu18rY42nSr6wL9auzWdOFwgbNwdmPrdmwY8oAVGL7uhXiC87JyYwXme
FGf41R+CECSevxZKkTBe4WaKNhqViGBD/b4w+diBUS0Sp/xOZG+jot7MZTMc62SRckX5NhG/TS35
UPOhn/f+eKxQ69oYzgESNgsuwOKRxewy1SyMkMZAcCDaUI2Dn5rVGQCNJxokkwiMs8nad/8KFe5I
k/n8qJUOXxIdhZWVz1loGXcmgmanP9jbIv1oj8z6mcfVu3+BAqAlsVfge/PsepF51/tAU02RrNRr
q3d+VyRBTrYANyjVJBBULQH/Ql3W4J7wrBt8MNljC0mmXQ0I96YemPE84sHrN3bwip8w0KdUUjsN
DR+vUKl2QJQBQLKaiZxu9tirmVWGwJAv8mkmOXAPIDCayVBRcW0iiI7bf82k19RtlCjSTB44+nOF
4iNywE4P2At/nfildYcK8WiDf4Z76mQIvmGIV+9YxXLkBQIGtfBGhx41A70qM+V3SBdthtwefWAS
gzU4uozvkQVkISpmoyc+6t3KNTvzmnW+tm3Htj6Ioh5OyLNDfNzOirsCj3nA89r0BduIB0+iuHcR
3I1NCcaw3M6Vqoj1Uml6uvzTexsb9rf35uf6h/cWahpEdhX2i6BbQV8ly4oF9WECZ6kuCvrrA8G+
KlO7A46k2uedlN0CkVVQyFG4zintYs1CMAZMRoG07drpA22BNHaKU2ttb3qImS2D3sOnTsYqC/Eb
7fPTqFS8etWkjW5vKh9i53beb1lvpwcNJSHnTjT9ma6oaaIMDGWeEKt5oCi817DSvUVS2v2GRT7b
O3Ye3DmDgrQNoCpB5ckJEM/8C3kMFjOR32SPQP90S+ix+4cejxI2p/U/xPinS3Ia4UQpADsK+abr
Axz7wUY3ILjLbQcYFC9eF6qsuGJVvTBqVAa2KAt6EBwl0pYcn8nN00FzyhUdZdbirBGGdX2plVvr
A8unpv/Jrcedv01RiggZK7t5LJNkCyg38nq48zYmD8ZtorpdnC8j6IZ8kWmhH6QpIDuujfqLzvsf
Q+Q6N0g091ewaQOxrvyZ4Ypl1djIXKllkybdkv8Q2e/LZogb78YEyHZQa4Nhd+OgZmyJ7GK4p6Mt
dXM9ivbTwVeNArERfugilhnuo0JHJroAutShwlU/5O3CMFq+dlNXP3GqdsWPRCs2gGfcvL8i1GmO
fo04TTya9QkgE9BLJCCqPkGg0zM3fg5QeWb33YbGqdHs8FskcnPbp2YDDAuaMPXbc1YVGaD8MQeD
jCP6BRnDrHr3YaJplnlVIfurvGmgsf0e/JdQWpA5krfQWm/OTeehmBD6UiCVg0RjJ1HNj9Q9LrHz
qjdgfKsXDkKT/YKMpRqhKweVMvussK+zPTdMUH9Mow1bGTkKDXvsDDh+xo8V3Wi4hYJzLS3cc3QZ
OPc5iyMonCFuTg1yVHGHkO5f/Rr8Qil4/cnyYSb1Rxka0Cxf0lrzHAgJIRSvGjOx2drqYxFfQA9W
b3RwgV9yw2NnvXk0VLkXNWSmqzHo2FJEQ7oOsVOxcQbxnNPoJ0tykWQb3LSEfk9grecVylB/xOkk
AE2f06QLDapkB1c1dOVLXqdgUhAw4jznrslaj6WF8l3lxW0LSufVsCMfMlk8+2s2LTn3yYe6WZZw
azmPCMPOVoaAoGTZIWHUpeF7EyEaWQIvj37cOwUIh/wfky2mEXLnpZ1t2kT7SRHID0FKGYZQ+QlA
nl6jmv2Es+PHaOan4CZNdrj/qIXaE6qg2dnUwA/YsWCAUvwQnYshTsG91Gi3AKGZy6IOTMR4Yn8B
xsj0rfflGkWKKWo/QgjXcC/40UTFa+aL+rkckLfXRKDfYcPjgHuy0vF/zOQeP1otWHBKoPltuRb4
ccX9wFN8FlE3nKZLjTXawSixp0plASSRGqFGdKjMGszHtsdpsA5NgPZAh/GCwstbiHWW986YuyeA
Bcsl2bUG5ItZGRRX6bHxxuU99i9qQgCuAGSMMn60gC9+cDLI6XZ6+uhnY7nowch3ombotOSkq2a2
UbfpmmrJY3OTjSgI79LqXAk/e3RRBXtXOd5SN8sAdS2rUqTxI+/r7BGRV5Q35s0dOfpZfEGVlHOl
XhmVb31aDNMi0KsDrWoc4D5Ua2bqQIsHUbenbjzycYVaIGtL3drJkR5EgHtD3SH0KpzGSmfF1IuC
KzTcI7vBljSKTLx2KDLQW9CoI9rwXNfYodKo3pvlFSGDWxrE1jVc5HzQd4mmsRFsy7IEIKM81Ngc
IJSUSO+M75Z3piuty5/Bl93tTCPj48IsvBYB+AFM8EaCg2ECZWZ1RY0PVYCDF6KZu3/ym6fRDHKh
aXP3/3+p+SU/LfXpHcyv8cmPBuyqa/atce8FEFnWoBKSLehybkD8wVcZy/sFhBLi4zxgh6CkL7Lk
rynUn4cdteLcpavPLxDXyEgaNlgO/3mZoPj1xuhV6J1MxvlVySjKwsoWwjJuxybE2U29iXkKdScX
uqQpeR59gfJmsddYmN3UkIbkSAWdUsXYSU0+cFSBaF6+HEz2buvoKpIbDaJG50HdAaiNbqpN2Uhg
JX7NpRlZhGq53jbPs33Ugd0eYzyJ6FXngQH0Op3o5CV1AuzMm6AVa5mH7nJ6xV8LI0oF4DY4vDt6
7bhJcUoujGg1LUWTg+YltrvgOi0VN0a+DkKtmFxczb0wkBBtwTDRHESjN4fpyo7b96s/2Mildyw7
xo2NedSkv65mm1DLzKvSwGwrwBK6jCzc8aB3c+/y1gY3VQAmdep6XLp3jQkJ7U6a10B5FJBX2wU1
b5c0WFiOe5ch3pIUnX6eJnUNlAIB4kHkCyWiaVOlV4exC2hSird85BdN6Pmb1diXwMZFCovjRdXJ
DmNwM7m6t7fL/pEK0qkM3Ve16IgETPbZRB5kT4rxCpT5Qh9wIIh5dAMCPes2CiP7ggfSmnrUaCPY
nGNWv7WDL5Hpq1GRl7tFtXSEBxYDO/GPZWyp83whXupfVzIy3m101caWeAmCIV7oWWK/TKP+Vjfc
e9k08pZzLm/Bey1OVT0eyQRxCHlboxD/6uFZBtW83l+SW9veBiBjuiEvauqy2kmWdWfq9WEkb8s0
+5LZKZg01Mpk6itwVgjN9Pezrc1YuXQiXW7JhQbiJgHoIgOIh2y0ZlBATtSvLbmaX9W3G7aVPRio
5/V8Fpt72+hRr2U4eMNRNjpHS9S3NI3+JNRFFJA5zT+sbhSg4Y2mtzD/CRInyg7sX5fZlHrlTe/a
wWl+Z43thQsDNInApOIDI99KlN5C04T94a8qTA9lpCboqsiFGncEB0hlVMb0V9GidutCdC9JmuX8
snqdOjutQN36/Je2ZasddKd7nj84BEjB+9/E+/nd9Sl3r5n/QmtN/0O3z1XUdbhO3TG3DmDY6BSY
ptvbJkQStCzpv0VV/WDGiXyIINl4sHUdFbrKDj07pmX1ZcQ+HMWfTrWpQWW0d5LcemxAdEdOujCN
ZS308hwyrq00niWLBgJ8921vPHX1kJ471RO5O25QKwLm5MI17kvRlzcOSK9qRxr3ZGoNUHv5iR8e
yda3fr5LwkxfThO46d/3xsZrGgNMnCjRw766jfa0ODhx5QFREWNBXZrg4suiCaO/JVM7IpQY9225
pcWBNklOEUt/0CC9XS00jkjh+tfp1WvWodosFGtazLFld9Gt/EL+1LhR9C2TtnGiXo/t4dazzRZ0
IviDRq33b1GpsqJBMmWQyFxYpdcfqCvHnO3sEME6cqG30AEZp4/3ZNBsaLy4xajv6A2A1kM/+E2P
oyTOVF34RQ9ZeztadgPV7e7N61z3GdLuwxqKgMPO79ENGm0F0i3UaEaue8rLBAp8QFA/g6fQAiVu
Uh/zNkTpmnk7mVso8DVFAb4QxGiW7yduUKjtpjq9uTZfIvVxbNN88aFQj0UVxMQNdqfhbee+94Xy
176evjZVkz3kSLLtmgoSP4jSug/KgVLb2AO+WtVXDUHO14ijAFJ21k/J4msdD+ZLE9UD9EDN9Faw
sN06hdkfvEJIxCmkDtZAq3+QA5RxUwh0flfToVFq/Qwx3U4QDMZX1Nt4LMZXI9YBSVA48tDRwGxh
SIDP4qB/gkYFuJxhn906hT6PXRtpRATUJjcB7D25AR3xvtqg3ObVwui7R0QHkDweQPMNeIe2SIa3
xA5QXeqaXyA7XKAo0Uh2VV/Lp6K1TnZuBK/A88TLHOXRl8Y29XNmDEitsSF8/TWziyFGQTMz4aNs
mzF9pUUREkR+Gj/RVeoLOV11f7D9yc/XDR3PzTz+kGfTBBuOYAbbfcjqTTk2PtxrfBR7Sq9Nozay
ZGuuFYCZ/MrRkTOtEhfVjux9FC/SEYndS97m+VaAfuCLmeQTn5WIHWMtmVPuUYUEcd44m/issJeG
PapBoG262pPydxAnA0oNZQqcBMTNvDPXqnZ+GQgXPNhFIP+HfreMmoUXNt7RlZAdQamMzC7JyJFw
MboVDSBPmF1CaAiyVTT2K9RQecfZzRt4sBn82F72FtCcHQo1jk3Stg9BZ6ZrsJT1m6k7gojNEiXe
kmm3D01njCBwjU80SE1ngzAMoK5b6tFqvTTeV7OM7n01n2n+pm3SGhEvx5QL4syC/NCpc4zyQr1K
j6td5CblkrrUIMgLYk6/uliFi4JN5VGBQGxpKSkRsv1hjclDTfh9jT+9Ciug/Zq34J4MBiu/16Rx
JG4GD+qkOwms1bpXNwU0+kIVi+6uBUS7761uPOoQf13j4Wgfg8oPlrUzWqdKZuxJB136RFvXpNkB
LJT5ykfV3DO5eXFhnQzd3zpm1gJUL17pjqkqCFcUiFnc1rpeH2u/dVa6L8PXJjlnBXO/thK0q2M9
hgc9idN7NZHGS5lBQ8dEuRALpdjLGOuIyhRvPgI+QVB3r8iWdsvWcoMb6RgGxFxHsIyybISIsnz3
5VBkaSDHmK4MJE9bMPSC+8PSVz1dMRxVu7RxEC7A1TSqrljwjdc9VNwdwIRUA1LMxt9WKOjd8tpC
UrbBk6jGNgL8/va4dfGcuS1spNYVX9r0zwjqYVUJBF3pfxkHbXQLZTmlwXXDXZ1/jcG1CzHF7qs5
9vqykVEHLT2/29Wi1XY6Mp3XDpDwJfJy40vR9yfi0HZTsHeGWfdVL2LIQQJ/oXVR8pACeg/oNq78
ModsKB7JD1rUvNvmUbpKdb1ad2kJZiALD0pANJIDvWVPxPFJFOW36R2rP0XkIPsijyRodlAsiB7d
JD9lmeY+RCB8OuCJou7Cbviq7LGOXwszCKyDsEGV8rt9RCJjkRlVscPjrz9jw9+fRy466ENb2Vaa
ebgo9D4aFjRiB+G4qAsebLNugK6ZBh0Ex1VBLdWdbbaMhx1q28rbVjUViPWRvYCNujQw27LKrjaF
Z7ZLqnKjejecgW9tS3h7qm+b7ZodjVsdtcOL2MyAb5qVrVxW3iK3Vq3TBk8PXzPMayq5tg7VlS+G
9yuy/WkUhaWgz0Gt5DbCt+fgIHWwqUY7fyzL9I0hyvgWFtUGgbjuq5F4coX6qeHSOA4ie0ZWbdLY
FkszHbWF5yTGySFGBAoUU58jIod9jn8gEzW2iiLTFdIU0HLNRwjRonh1E9kN0MoKcEdFXGQDAQD0
b5g4I5CTXVz1+E0b88WEstwusjgeybnWy72la/iVKCQ00NvKtyCmY0RvHu4KxxT8W+4G0crgPLm4
UneOwZhV675JG2C9gReHmuebVSU/h6ytH5wgrLeelyV7P+FQSlOLkcfIoLgeVvwbQvvRyrPHdGXr
zrADhSDVqFPjpmmx9mxurqnbAbx3J94dLMa3IklQLj7U92PqAdovw2SPnAYAhlB4uIUyyLutsM+a
F+3TQKz/pFnhMfzUqsFRpeLtNNBXKFnstHtE1/ApdKGfrwj7L5G62iHXa+InzC5vQaRY3gYIxkw2
6tIAqtvrHVtqNggQWqs1HwEDbw+WmStuagfhwxLSEHNXgEARnys7R8xHhbQj3KVUDOOQan0SVenf
27yOT+0gvSUxeou/7E3G4lPGlOYSIvBrcPnGECXMF7htjVfwbTSo+TfjG7sRA7he8I+Iedje604J
wiH1qB2Cd982AKMxM5vgLjBAXt14SGThbDh+tXQo8/TN8AVyMe92KsQAR+ZkJ/8xjby1r43AGNS1
3FldGGyQ5EBezxnxXESuHOw2AIXION4ZMqmfySOoQ2sbQZxvgc1Wspyo52tN77d/7BPxPPJlQMlw
x92ZAtRwgaigfkYfaVN+7NIoIv7dnj7/Iuz+Nvpp7uzcqqUKR2u2oz8eugFJV0ihF8ceEYBNWhrs
PkVJGGSO0/Et865533k/2Fj8ZNxxHpvYwMnS770TqsDLaU6T5No6HYBUovtNH6xyG2lBhtiT2gM1
asPTqSZ2R7bU9W8zZnrGVecgk9gnBcR9LCCvO5FUECgemnck9uwHTQbszdvk0dIrHd/TrgQ3TcI2
MUdxcSiL/AwQfLpG2VPxVNrGd4I2auI7HlvybZ6jh2Ow0jz+0gj8Mwm1hgrjYjN33aovNpBHDjax
7fsnPgB6xfsvVP2eZS2k6QJvuDiW053MBgeZsPCMb5WcHFh/r/fGAtmCAhUiuCUy7DARFrbyE8nQ
JKrLVZdGWQtsJ43irGg+0uif5koRIHORpCBQ1dILtgnYV0KA1ix651g0Oraayt6VAoQBQ/1SNE7G
fjbSdu6gR7sCw62f3Aa+AjA04QlM3dz6ngJDvAKthnXVcqj+DZotH/04K9dQkhrPgHzFB5FLsR3z
jN2wKOfLlovgpTXTuyTOrJ8A9qO+0W3eguKv6XbQoHyjlSaI/PFbAX4EF6EYNznxuvVQPdA/0e1P
dtNKxdbOy0l9yB3M5AbY7mOaQhhpFiRK8qDe8iYAGe4IQaJ5wMgtCH5oN2CwARNVjqp9BFcWBQ+7
I3XrIXvvEvQQvw4fR4ffuzQa6YCH/Y9zsxE1OkWarEBte+KVne5dtcFCNSIU2ZwiCc7Up0a5eNmY
7iNphycDm0/iM4ia7ofHs+BGdL11p4/yQmQILO3YFmWj0Ya8hmT8AZSef4O97eRFZnNg8OpjeKmd
66+1wF8xeaVVLjaNU7E1IpQoEO5L/UvIwA2H+9q7TYMKfNx4+J+BkUEOymsDBF06dh5RKg5xxIrd
1VlVLzMj7Z8jl31rXVv+MIsa01UeiscFjkq6fBMuhFZ7n+sQZPNxT/sVuFG6AWmS1gjPnqF9izXP
mjaUrTSSUxYF32ibRgcEByjXhcNaeaDNmmvhOwgwfL4mNi/i9Wp6Lz5rJX4qFPMX2eu+AbRD2a3O
Wc6uZIdMZ4wfBrdYgLB33AI0k3yxIS+eGk7wmniAQdvgYrtEcdBdHACoUWpQB68RpAG4Du4N0w69
7e8zpRGON2nCvqTY2ZxBwZSesetNzziBRDvea08OC8Mji8KNbybFfRxH7Y2QNgpaOiiD9oi5LEtP
13c0qrW8Pvm+83Ua1QfxVgH8ccTmCKcWYWmQvESEjHypAXHdhnepdqVeWLhi9e9//e//+3++9//l
/8huUEbqZ+m/0ia5ycK0rv7730L/97/yybx/++9/W67DHM4tcFhwF+wjQjgY//7tDklweBv/K6jB
NwY1IvPeqrLqvjZXECBI3qLU84FN8wuEbl1rx1zFqgAk/V0tB8Bwm8Z+Q+oc6fP0e6utpnOs3wXy
CMTKVtIOq+O83aHUjMcXMQbJ1iFeOcilWotgKMLtpDIow/q3PnDElwCFMPM2I5I8WiEbk0AgBMxE
1PjS+2gj5yKJVzq+4wfIE6N6VjU8TfozU00f1eUmw0MPjEx/jcZl8wwy/WTHWx07dp6IEvVITju5
0FxypgWgpqAv/vmjt8y/f/RCWALfLM6RgxbW7x896PEyratscV934bBDEthH1ZQxrhNLK15KiaSJ
2k50I3DQhWOVN+QhgHkCVFtHmdifvcrU0w5J4HxYp9MVzQbrG4gVawfOq+AlDktzFTHZnW1IYh6L
HDwZA3JTT6NuPuLjFW/KFfzTqPFWrroHpRE/Hk50mxnlcG2CiB0sy8QzF5AG+z98Lx3x+4dj69wU
Fr6aELYTpsmZ+vA+fC9rEeKfAsjhd8AIV4aBNPKiUWiYUUFghOEAB6O6BfegGFlG4wo8rPCh4U+O
kRNA8G5yJ6derUGeszstSV1aEhzg19hk4PxGQPASWiw3F7UXA5l8JMvYseEiyWznkFjzO71fxGNV
mIt5HFv6ZmHbMcC2RjhcpuH3VVCoAqHYEuLImb+eqO2JCcuIsiJZ0SU1lRZ7gEutqUPk9x+cZzfi
yQp0xz1q8foDVdZ0CbZXSNpBDHtDWllVmg6bHPwon/V/ue2H/aS25XT2KUf6aP9BY4smT2pbbv2+
AnXdnLuHf747DPa3bwADTlzdHw5SXMy11JPrwzcggHADqlf18k3W6QjSITsHADAYtHPsFDc4v7V7
6k0m24DKQ5k2w8pnjlIqob7ypvFIArHb2eV+SB3tzJKAt+DByj4sQwPkGwoTOsMZ8OBeXoLOKRu1
F46NTgYZJX8BkqChRgAG6nU3vZmiNNfL/WVcp/q9Hoz9OgWTjVI7R71UmBZ7RwTsLDVECo0uKu9Z
AvasoQr8r2rFAGw1akXL8+Wdw4Jya2k5SE+6Aur1AJQXvQr4gsxkPaLw9GDEwrshj7gU3SWOUJyM
7IkxaTeQlINdgTQNtKsgROQMUolNDQkHGpkdM7OJVwzKJUtsNqDYC5qe6TdZheTMrjFXoYu8C9l+
edR9IVdG790RhSDH/guZFehJzFCtEMFXUDdl0WqiJkT08r0/g6vIpiGNsZoP7PNaSQodXiQMEGBC
aRI2BcGagNONEqmbIdQ5T/nRKPz1Jzt50KCaaf+CZ9MVYbRLNfPXsrOdZpphPy07w7k/veavZSs3
2/2Hb7vF/va8c3WcUy2X4wfXZc6nbztSuhF381p7lZVcTzw1KNItVgZYQCaKGlPR1hBZjYPfgIvz
lQxhCmavBVHa4ABUrOSIcDJ5kY2uxnDsL+33D6w401q/rz+9KFLEP2088mQP3r9ENa19F+hWcUM6
zdR06f1s8Z1E3uSg52xMFNJCZg2EiGBd06B2W0G+ZOt7oPQEJX50BP1osaDR3lA8nZhgIc09TRBh
iQkdQLxVlW5NhS3RXNms8AuR7agLfolmBTGGbEfIkwAoxGnUUHzO8yihVmhUV86f5kJhM33MgDnf
g7f7p6eOGoGSN6VG89u3MZfGnno0qIjA9pFZ/kxUfQMwkOOqd02GvyRB6d8GwYxVG0pAodtKoghj
4Ndi0BtgBnm+5pXnQ+5Pww4wYM8oDF/5fgEmhR5UPXi2BPetwp4bEnLFfq1dydSHYAQP9ByRB7BI
78sGSQeEalWBWIiQnyLfKbCrmwSDc+77C0OM8X4e6KVrnQtthA4E3GY7LdLUUNObB9K0RdERRcFC
zxqPbVlcoezZ3RlRnt3oODATm+HQovTJNviwJdpBr8muAsXAd8A0/If7wHY/3QaGwXQL3AoogeSG
yz7viZD1dUq9GPtX6AmUSEakPdjeIKDGz33AbjOeoNTFrq2frA3cidzEsFOUB9io9B0VXwo1bf4g
0rG4o44Z4ntj2ba3oS7guRzMpvyWehODSuj9lHHRHM0WGgVOAfAwaVsNCINmXacB4wWlK26OuNNi
xw02QRvL5ezHaMRtvHXhgoozPlA4JnGhSCTzGHE2Ovv/3nUH4FJqO98YtsnPLM7uS0XOT00uIZrY
ljm0oGHywC+5jpmNoxnYTe9BZiJmfyTv2LIFXv5gRT1b0RW4552HYkD8ROEDyW4N0joAROU8oJbt
s511On4NI+RtOqQ+vO1/eLRxdYT4cMSwDUMg+Mx04ToWs/jn/ylyqFU9VCJ7rYbOWUG0odzXEOmK
iG+e2OuJZ56uMplWe8QELhnTK34gZ9VNOg97dJfdxXpsn90sTHa56waHWuuSM6LcYm1jn38PeheU
eoZh8s1OehSa4FwK5UNgARCHeLOHIVqkwJKapZNDIRlV6RGCsWvLxg8S0t6QN6bq9RTRYxcZkQbl
yIugNWX4w0zDepUCgg3dnL/44+iKUtQI/75zyJFN5al1o/fB/eAaUCL3fHA/tWKP8o4dcbUw0K2u
htzieyJ2qYVz8kw3v2viobuLau+IR6B8yu2rDfnlE96KPNEVNc5YAisftaBEqmJjR7bSbau1afr6
9p1BWC8eQF/pbTUITp48FTrXVJx97pLNoZj6X76Tm5ogtHztIbK5r3J/OM7N2ObDMYmTXZLU5o4x
H2Xm8+jUt6GCYwhv3PMIJN+j6FZNCn08pnpkqvGrc9QVrYUy4Rnzbm8zPYSsgg5g4S8buXRV9NVo
hmoLVrK6fI1AE7XuwDqn5Da1RZwP/kvCUoQfRDgcsyFJvxhlNNkzxOT3QxCBklP6wQvLqnCRCMO9
Wkkqbg2rfhTKzh072kioaG5TDcjczBwChD49YGOhNdx34j5lWQglqQ1J4liVQR2CUVigBFQj1ImV
G8hWZjc/3BSRG6z/+ZZiOv/bLYVno20KqK3gpPS3U3vPOrBUpiN7BatvtbctMHNQoyEUvUE9cb2Y
bRayeC0Yrst3nzSOURaMA++vWeT7qUv+XB+gg5jgT7KL+j7QQNwXKdE6agauLy0LO5HZJADTWAxA
Ku0KEzyqNBAwAQ09vXKWZGOdNFYcERrQ8gBinAOGsjf6wn2AajYkMhhY4qibj1a5k7UTYNeJURSg
s6OR5cBdqG7jcOPa6taZehK5mQefTxPJkohW8bbZN74bgqUkSY+JGP1dY/XeghgViWXxk22Kvf/u
N9s0XnvQzFHKsZ/mNcwZjrxD2hzsPi+NTOQTlBO0tWGivNgcQKQtRr1dxVwCqDH6e91oxNvvrhBt
bY6WcuUQeliFfd9tnTKwl17WBhdHNYXOsxO4Y8BaAWIuwYsEgW81QH1EDy/Y61t7rTTBgE82t+XB
pdRkvUSpeYr6yl/zCiCOtrGjVaciAH8vG+uvo+3qT5HANs1KkNChbpl3UICXkFalbmXG4Zo5nbed
nGMPfOQoCD9S19cKIFuC5ir80ngKQNTkMP6j8ZTuA2f8fuBFiBCp8Uy/YmTiuXvE8Sa82plrn3xp
3VlUaUH7bjC+6gsgKPrNvFGfN/U0aoIpdvNpu64BXr3vIRp7cEcPT5+6GaJDEQLi2uvJIjIhipkP
1ZGpxk/y6kjdMZMZnnbuajbRFbmRB3Wp0Wu7OnqeUW2hUxGC9r1xtqYHWEWWheGzyDJIsIzDeJad
7z25wzWw2/BZ90BYNnppuqSu6SbWyhY6MnlqNKtTVDcZ3h3Yh168SnyTxoAQokDllhtkySOInFCG
CZptsofKblr6H+12oEMqWRWT90Phga8D+pfUBQcBCHVzFzY1QN1Ptmasd/mo77VKZ2dPDwB+MKW+
oO7cuGr03YUnC/DSh1vq+jj6DpN3WZjRGSAhLy+Q8HOjYu33FhR6R+ace5zCFn7XFS84S47LECDM
Yxt13mPeeLjZw+LFkqCpjsy4RkpZz18K0zqDI6e5d6zAnaaPyu3T9ATFZ2THVsla8zA6hchvAYDA
qztqUFIcLSIAYA7UxU7AuFajgf8DPIbUrsH9jV2i0/gS1bWPIeHZEIPC4aACHXgfguSjjZzkhmxc
GNHVBL1bkwH2Nrul/Fl2OPksglxzwfN0N+m5GUCkrqTJwg1XDGW6W4CuHIhtJe7mteL6z78QBv8U
XMRvg+G4whUI7XHBcarEL8iH6ImdaGnRpm3+Nfesdplg/4WSmFARjBLN6HRN9KKtnetLM0CF3jsD
KTnQ0NSUHFn+DhlMIHvBDJGk8ZoOVSDlLbb/j7Lvao5V17r9RapCIonXztl2O/uFWmEvksgi/vpv
MPFevY7Prn3ufaFQBLu7QZpzBInv5pq2XH7uFNuc1WpNGzIHybe5NW7T/MHDT9WYMs/h5K5IZ4Dp
PVduE+1v9QVwCnOP7u9G6j/8po9T0TM6OD/VgFnDyDFLouck7pFrSsc3wRV+U+CfI8IBdSuvG/uF
Z/ThJfG6uRuDFPg57ZlY0oIHqwtj49scaIZpNUR1t5UQrZpuxVvnL8upL8XbzHhPRYsvk4q+PWkz
lncerG7dKUWdRt0DZ0n3alV2ubZiBYo1A2AQRnjhmkFRDJTD6gLvkOEbrJsBBsgCHVx9vEsXHMov
d5aNtW8njAPe2nA9qW1A/ga4cVGRugkvgOg3b0G68gdkR6I+vb99l5HFfW6L3jjMX2YTYjM7aM+V
0HTF150OejoLnfwZzjnG4VZ/60tzzj8aIHLn+WJQ8CElHlZLbFKTK/TROWzHwPcqPDu+0kFAGn5M
reFIJb/j8t5P3qhAY0LXF3tTA9x9q/syT58Bm/nvPyBbfF1iAYoAlxHb41yYUxD6S3Q+6ZMaHs95
8QE6Vnq4idn1NewFwBf0VtAHAd/oi6bdrZka4PzyXtdWcaSNpvbuGidor1RIKhjBQmw73FKRgQIK
F+7+Om9yk8T4q8xhJd+Cwr0buB0toahtd6vYa4KVWSKT21WDsyvj5jXC1geoQCgAkOiuTXK8zWi+
ysyKDzch3nhg/GT45ZYUeEd4YC8UlEsb6CAXeALm8NZdZL5nPchwXNNNwR4Z+olIOMMUDJtrP29C
gJutJSmVUo8KoNZlDplN4CkgZlq6jjx0U6CHityElU6ZgFSgrBHybxb4llgtXZxiGC5jCce/Cdze
rYOG6WUIoqCzoqaaGR9eIa3d4AWgxMJbE0TArF0Ffc+vAKO0qxHBnWsAncBVP53FU10ODaAzo2W7
m3AP78iIH4QK78ku6WaoRPXY9N2TyxFMNODHHHtHibzd/cjad3p01HkwbtqCpVtedcGx0bGzDzP/
Qau+PlfTY1uLLNmHUC1YEG6HDiz1H2COUJ+pdOtRTbKWNOr3HNQjgqzcwsQvfnF7LtLDjpQttP/z
SzUV3RaSBQhVUeH2yKTHKLX5zc/bM5XOSuvc1rJyYMYCwp+ME7BEsX3GvlHuHJBUzgbP000gVY94
XxjhnwoSewNw3SKFPtS3MtX3nrL8X47+3mYDAAgMjJ3cGcXPWvMPuHtm70HiBMsM8e4DjBjjFUiO
7nkQsXuOXe2eI7uGRS5PHmSSmeMqnOqoAbZCgAZB68Zg0wa8D+Jl1gog23+H5vpMbXIPEuJB+ICc
sfXj94kK4rkG3ju3Js3dOxZCkt4xlDyzsG7GRVchtNjYrMJWBJVgouImSu0Xm6xzo4cotqF1YvQw
z240XC5ryw5WzEi8ifBbX/H0qR7i4U4xGP56o326Pf9c/Dc2WO+ly/nR16J3KNna5XGw76JEPaH/
G/et5nsTOemi5Yj1Q0W1BukBuu1AdZYfLjC+1CNvICqoqyo5p0ixXuCqXiwT6JlAVjvHS1d6UJbA
zvVYTQcq3g5VaWw7U4X7W1XjJN0WqPhofOFV3WyR3lkj+BZeRBRDltU1zXsJfzdsqUZ327oWcOq5
jNtNWDrGkprh3wGl8T6MsfOAjEdUxlsZKUhHQsJhG6tqPIB2mJ0U2KCbhlf48lhg8Na2776Wrv2j
H+3srwJoC9cDfGYxBgN4JlX/PWERPKVBYFoNCIqD55FXjzlkwKE2C0+rWpbwAWqiNRgIyYYaIX4N
Cx3mbaiRqgIOKxqNgOSeisxQ3dEOgANOu0RDPLlTzyo21Xksi2xV2ODsb8raSNdRiuRfqJA7NCwH
GUM6pUo6JFPzfGbAFAXkWKQab32oiMets5VWzw6JD+D1oreq6BBG8RtMXL07uNt7UG7CGZT12NJI
ClAkpmKX5P3Or2Bmi92Lu0z8CI+V//K8COBmucwQ4inhQju+jIC64osr4isdAvbc+KV/zxB0vmo7
6498qD5u7WZlyXVX9GJFdcKov8m8j7FQcLuh36ohgt92UHzTSHevPEfkp6gz3AvnQ7ck/sQ/9CiA
3N90hfVmYnt2DRD/BLNAPFMptoM/SlMbVhrm3JZztr6VprbBcZK/UgRxjypv4vumHpbz761UCPqD
hmjPy/UGSslX2A8efQjT4kcKq9jJdcyGoHsFhfInn9Xt1eDZnjzKrMzuT6WpQMWZesVF527jMizW
1KpiyM6EdcHhiQE1U5oazkfqnmvkw39vDtquzbeVH3/eAUQm0q0GJQ6iqRIinKO4NqkLBlA2wJCt
dZDp4/Bwu9IB6bJLX+T2Wvv1nU1KB1WNfDBQoQjeT8vKuVINdr6Fulqy8oMYrzAHsp+gV2fQyobe
DSSvurs43FPNrfrWNZxkcKgBhrH91NUAunrbFqZt7cBaEmvEyOuF5zjqrzraENjaTYG94o7Wz7by
jHXHm/HUQ+nq6MJSGTrelSDd2eHDVNFExW+fjQD84zaQf9RbvRmf8zH/ngapecXLZ2ko03uiSAtE
cpYeLBCvVIp99423vj/HZQSCoMu2KfMDNbaBhmk41JC2VIxMR2/jyAW4YJrNGSDy7wrmLmzp15sW
3owIaXpIFfqVfTIsZFaA5HMWhNjBb++h5UnwbJl4gRWQ790AUl6eh8mXBrvpbV0xiDQpM4XClmoe
/REiLE04DLs4ctqrGmWzoC5xgmhLhNWG6hg+kTbU51Gk7f+IgVv/sJh0Ddfl0rTwlTL5l92Y6Q9Z
wL1CfcBecuG0UPvkkzlyokVyKGoA/eGxq69UV7g1x0NfNVsqUsNoQnnwP0f1jO8gVqbZo+2AjjQu
Ze+lCQRWbydIrYNnbgRijWgUMsKuqesjHfzULje5bXwbGauPWeCCtCfg6g3tWRyoCxVhBoFxdHob
/McYmqcfqvd/X3xzyu3nBFYiVJIrXLyHBJcQ7LIc77/+X3Vl1NBYNbt30WbpJg04ZLim9QSfDnRW
hAqv9cjQ1ypyY+DX0BBNi4qutNGAPEANqRMzXlAlRD0lhJ5M95S0LrZAeYDNqMPvvpy1QkGwZ2qF
bcjn2f9/v04ASGTDRo7ylHabyUVoIbBG22IqBlacHGkPTcXE6uM/itR663wbq/NWLr50vhUDQMnw
NmMQRui5e5J5nt/JIdmlEwmCDojXm8vUA3gQAVhwPEYvu3NAELKEUX4H4IgtIjvTD0Pcil2RYBMZ
SivBvsA04X/UOj8Tf1Hj0/7pJA2YZqqPDwXHIxkEiwIYQ5W9BQMe+Szs+ZaKWe8+MdB0wfZDMi40
zAvkm9K3SOX1DnoXej0X43FcOJ0/gLXZDi9gSMbpmL11KsuOpiWnbzamZjqNVrk06gO1wnsAelRZ
9RxFRo/tBO6AJjNSWEPSHcxFy3uCtkP20HhZea1b+wJZa3sN27do3wSKr6oeCjSpKvz7KB4aYJWh
NoUfx3sEzOyjaUAAw4l4uKntuPqQ7nemIVP1ZaDf8Nf/8f03AeP/jwi/bRtCuvDoMgUwa5aUX3F5
hlFmuRuF9VY1SN01fSqW4D6Ck9vZwVuUejD1QCJbuhW03yysW6k+AF9mg9AOKDVRFr55Rq5g3247
F0BHhucUTA/qluV2dgxCAMmoiAcB/NjjzoBNTRRD3UcXB3AAvoM+Gv9Ki4tnWwDOZwC8uMDMv4Oz
XSyBdWyulo8QXWqU5Umr1j2AFtNtdWWN9zm861Zi4OJ1mqfVfvRrHD/nEQwrSgf0iKK48CB08F7O
4/YC6ZCzDJIcmzZg5SbAWwNN/aA5j+y56prmQr2omopDU4476Dl+o3qqokY6DG2JUKK2neV8Baqs
pylr3reLJsuCLdX9cTHp6i1ixfXxj7oUT5+TNsqV3ZXu503RpWzIWW2FqtL5Ruc66sPsKl+1tmpX
VPnlrquuRcQYgKdtVgflPjDg66KghbWJLQ7FOamQfUqw7jzFcB4+lgn3YfzRsPZI5VzmwVIHPFpL
c1grBIrzZTkmwxKWcNHOdXT66Dahex4t/86xQpSmqkYBIldrw4b7sZ0CkR5YR2alv249Otv4BVs/
F44zFl5P00hQC9y9disQkaY5vOkAK8j7xmnsM/WwVJnsgPYFpHZqpDozsdZ1xsL7+UqpN2zSYRgR
YZ3miMq9H4/xnVttozqB98VUK2qZrbnH3fU8Q+6XDyawXLdJXT7ilx9ZxZZmtcbCv0QqOEgbGZEl
BM7gsVv4ww6JdhqkA986wYz6lbpTVQ+i0kLDGgiRX1zTx3PtwPjEVJ+KdCgDKAQrR5xoVCADtqsK
fCZ0V1RnCgisgL1zof6RFUFu2OchVtGYY+j9jym9eJJwu7iryikJaCGfMR3MEeL+cMj11tqxw2zZ
M6zGI2jAUBewpky8qaZIuBD5WsSW3not/NFq9U11Sm360Yr2FhPFixr9HYeb6jdwuuuVo3NxNLu2
v7K2/c5LP/kGpiewaJnmFxl4yZ3wR2zupobM6X+1pcseIj9PTmOt1YouAKzvEWiiN7CYhgvMR2DM
iXfHmi6i/Kccupfwk+rVVhWdt60BPnsDCm4JVJ6/EaqGWJ4HYDrTxy4ugaZuwL1d4ukS7zmgbVCN
xL+s6DLkcfrIKJc+HmI+D7IHauVO1K6ciAVbKobMA0MzVx/zVBW+wyUgZBfpNcYjLH6jjS/GfE3F
MquMO4i07ea+uofiJMxPc8AbzR80m1u4bOtZnT3J1PJHwYCyT5FBnG5rrkGWf5mCwzvfqmQ6OyAy
D/PoqYupRjwmPOxvTazG+qj++54LuHzHoB9s6T6a3LBOppV93nPnyDsIJGTzPU9fhw3UWvM1XVXZ
0OQYXRfcoOkC04HuGwjabr6vf7tnGtTX7L/uOUgqWJCCSXCns37TscTeNpW3L8A2gKpWU4CqxgDf
WdDpoJoKRHygvIvItXcAaaFFshz6a5niy7nMNJIXsS0BsBsnpts0RweNiI0fydfEDIvPyQwYJoUn
ap5ri1YYC2RB/YwlK8SQQFNIHuO6RGiggm8F9DPVI4CR6rFMXyW+Tw/UATQoc21AHGpNxcJIxBWD
qSMNSdUgV13YZRuqqwGpRPx6aWtz2OetWn4Ow7x1qME0bEo4CYpWPRqBre8G7mxvPdJyaPBnNvmO
5kLCy0MsDwGnZVkUyNXihmloFfTuAiStek91WW90p8GK38dybPbSLNWKGzLeWrq3D0aSpeegr+ol
IPF+hnhEklfPo5GlCxUWw1/huFGZW/8a1PijgwHai8wBl44rP4PKBaw8gG11t1zo4KH3oYyN4Ff6
gaUx2C8YhDDIFk8E8S22TWBR9Zhe6cr9kNuHOAYKAmYn20I6EEwXo3vUcfiX2YkSxA8Gux5H2mcs
ZeCWXQQc+mC+vRqS0lsavpTPrF6XFqSGFXhj32RgXGAKOBE6jPtQ9vgnx6A+hZHIf7Im+FEarfPm
9EaytLrBf6zhuINoM7Q2pTl+Xhu6pMXhy3WjJpAPUHiBEFgYdi/QPYBkIwdH6j+u15URFMryuth4
QwFPRmzcNhVUjVe+gil41nIXHPyWf4PU2MJvRf3u1RAPDeGDsTPgTfTiWc6hTKdZK48v5QjrdrNv
+V0WJUCn00joMfphOTz6Hi8OrpW0axqQZttRxPIDYjlqw3VX7ycI2tPoOffUDtxiBtpL2V1ChAcv
0GtLl/NAL3gYueU+4Wen970RJptSVP6HX23mgaZs16IZsfc1GghshNXbfCPQAVgwJCzukqFrz8It
+TKfbh1UzEMeNdnLKMNhJyBuuUl107wjfLSgDsyE4hjLeTrlbsurJ+MAMaKJbmZDjhKCpvZ9AFbX
yWkNtaIGZtcbD0/N1wb70q2E+dI2THr2mlv45KeRMO0oV2MoFUgp4DA6rC3nfxeW/AgUYdl3dZhs
jj5IY/OUVQwOIwDM73p0gm0/FtUOvsrDy5jDOXr6RycplGIBr0wBemAeSMWxWIx4JT3bafZcDvAk
jsCQ2uVBosHiISoPDraGHKAfOiBjTNLW1MAD95H1Uuynt2nFYvtaTAepsLYrzRixpenlGgHlcC3k
j9Dp6/mFWqTRuEWq11zSIOrVQo9gwHLyTCWnbzz4CE9BsTwXWyxz+QGaUAsXPL9nZTH2kATFkftt
8Nq7Of45kK8DUT0KXquKg7hpIN1CrU4aqBWzhhZBG7SCG/9LFdK4UGmaUYAX9pxNM8JwA1aR6GSX
uO7f8pcqTNYWZG5OyETJU2O3WJ22ZS92ndvciakB6l2QxfqjmfXFDg99B/jVGLgeME2BHrPF36dD
iNitHvufAf/orAD2hU2bLu3cMxNAD0K9RHDF3JZAYSZLFqitaKV5qaGgcx0rIwQ03rj77JwxgCv6
Jl3NZQECCTTnSg3v7mmyOnsMHCN+UJGnriD7BEc79P5qHIU20ch0LXSNrxldCOnwH02hOcKBAPlA
wQGYxdyJX1XAnHXKPETFpmLZwWTSD5PiRMXeFDuwarGKyv0JQoyEw5Alr0GI+LhZGNBHkUbyCv9X
ua0M/7M1Vn2yggb9sKfW1nC/WXlY3dFQFqxH04AGiyqLewBHnuk6aWaVB7qpdJofIpj/fFPUmlZ8
vikGzyIsFpISmYoJZDfh6yjWR8UMlJ6Fj53MHP+julkY9Q+ue8B8sC2mTi4FDW8TzZ1ozmjqZKfp
lK4I1sPYL0G0jB/BbBufAQNbI9jdzJ6FRpdjiQZ/SWqT3Nybo5HMJcDkTiZE+e+pzUciEg4E8o5K
wA0+Ai6azyXwxF+b3uUXasuC9DsP7Wj2QTR84I3hHdad50sYlVrgt+GfyO0QllHVIvMGUNymmwNM
GCqsXMkjtWZ4zyPwbYHkSa2O7eM3pdwD8BbGs4MMwTI1ztqpkr30h/xpdNx4mzCDr6gYKEOfZeW/
ucD54VtcwuBx8A3YKaCvoXGp3Ky9Q1az/KlP2nyTxX29ptbON9NTPeCJNo/VUH6W6om6InuRLBCk
xsJ9mihsunYND1u1oVYPmrIH4GJV1dUXZcIsVSUpXyFlX1/sModMQzOdxqFsFwDQ+pu5sgw9NMFo
+T5OW2svgmywVjSHAWpbihBI1YV7JF1g+ZH42SP3uvRSRuHFYJzloL+P2LBx091Tqx3V+ugPiOP6
aZk/Uh0C2B82krMnqoq8zt/RRggJXkwwcOiwiLzG0xez9xxkUD8cmxUVaYQoNmHSGleq4SHWeoOt
kg21hUPS3TftMHenHl3v4mtX2MmOijLULaxI2+vo9h8Q/9YnqtYI6SzwBW0PVAzq0oJ2EgRQqEiH
rhJPplbqTFfyRgjGIDGoIcKEG6WDYa96yKXgi6LuO6s31qbRtGs8acpNpnN3RQNbpBau3V/zX1sj
I7cagHgC0RizjLEp7hIVbwVAb4/U3c7GbCmMUXzevgws7IHsV/ALAmSKRgcKo8GScl2U9UqAhQMA
Qx5uVXSW9O4GWcn+TKW5ChbCC6/o+y0kAj9zanAuNYFcGtoltFv3YdG7a2VBuYUwQrfMoV/LyULW
/wRdpDWIDn2fffYzvabbNK7brL2wiFZdEvAzt5U+g9ucrpJehT/8PTGFbu2G1f5rO43HqznF5k/l
m7QFyKyMchgpaqiNEmr1ViRZ8FuRAK751BnCa+iM5ffzrZXG1iCaryqgbfayL7y72uS/SO/akSFM
J6rK2doFlmFYtZ0HWKteNVah1MuP3eehgwNbkHbeZnaFF/y5bSL94Fle+aBM9ULM5yIO5MYtwARr
8OqE3thiQORwAdnEHIAxZFLIOUCxKj2F2LYkSYQ00K0LuQYkfViuIO7dr4cuBw7W9bJ7OLnEe6J8
znVE/HR6DYCGV4XNvgCDei2AkNm2jiHxT4M1XDhaECHIIAUEJxPzmVoTt/eWBZxqFdB/mz5AnK5g
HfyBuMiNc5h4a17p4d6cDgP0fO+BKPw+iCo5UInqZSM+h1IdHQyH9UCMRy7SS3Bvi2C3dxwAeXiy
k6Ze6zKsN91UtBh3904cREtqza0YWcjKAvUNjVRVAF7qmQZ/oBIcwGE4NqT5Ma6DP2dDxi8KKueB
0g8sOTciA0Rpyll06VjtPV8bf+QsnIBlyzHqEBD6ncfwkrOuGoFUeXq5DXSG3lhQkQ63gWZmI++O
QVC46hCmGD+vRAPiNPN3uZBSXTKsEyAjyxHCCtwdY5k4Zn7n/NcZVvigVvjgs2pEjxBJQ5Ri0lUB
oaIrW/tEpaZn9jHk5jcq0QEiJsMyNjJza6YdrAdbGVxbxFOnwTSNH2k2/bqjFRg/8BGcZtShbZ9A
FAmvTrixmcpOyCC/CPqTYhj1razQkTB1wr+PDnFVHZVpsjOVwIqA9nHHX6hUuV17qnI5bhUIMKco
CPl8AFL988yOvGark/KdeiheftZTcVBqaVtFfBaepWGqBVmjEYD6hQf/v0tXKu/OmBrSqSG3QM+H
xRWER/MOSeuef46Aft+vsRAQILLVvtWRvpp8tB4s+PmMor6mWaOvLh7tu7pAGIU6UF03yZszsPvn
QXXOrAfX22Tu2bH7pZOICPIPmXWhQ+f1ILSNMZTHYBGPDT0aQjlJNwxTiwVFtt5ESI36USvo0k9t
5uPTnoSXMs+BybMjj2QV4HG4hi6ogcpTK/ODH2CxQ1E0BOUq8zrxeDsL2BCuiqmOBWi1Eu/P1lu/
PrdPSLR9DyfIKoKz/aLDx3/xeCSuZeE9UH3FcgC+sYPdAURSvofYJqV94by0DRY8yNNhyz3V34Zn
8N0+VhCbuNcCeZsRzvSv2EjA0nE6q6Y6OqM6aqV+XVuFX1ul132OzSu/WnpdKLZsNCH7pUPIvsNb
9DAAg0BVt3o6yx0dnBtp1VvPTsYnS/lnVpT9z+kEJPCOTsLys8atTBhykOagj0+iiZvwwCp+r3zs
ISL65Oi09kbYj8uhQ4AEn6kzHajBHAUwR3+PkPhLL7O4kQsr6p10gckRea+3nSz5Ez5Ktu1UkK2o
qGpoJ9gI2yyoWPcJtmlYKQRVJJqlycSm6+L4gRo9lleLEr+8I9Mmf6KJq7hEYHUqhg4m9jLE2n1E
eOF8Nsh7WCasi1D0FyI4EvnRAASohY6TKla+tsxXeCDApCVJiyUHFOqVORmitUDZQrmrNF+ron4f
bFPdB4h/Pv3DIMYHY5XlwjlnzYoB1JlgrQRCYIsTZq0iOunGFd5Yzs4xHXuTMpFtB6hWID4OTAUV
zdrCzmp6+VJRa69cjmlYPgyDsoB189iSQJ8GZOCRerfTE0Iu7Svn58yCCyz1Cgskz6rC6988CRsy
SNinJ7Nl1IsG/1Mvk0HdJuNOiGhI0r5aIFZPMxS6+bwsFb9cFr1q1eWbknV8NQgBHMfvQ2zC4aIw
ABH7uzrleI8vwHkDyMMuTtQAmkR2gZxnczKKtnnLUvyW8Z55jrRydulQ2pvEMuy3FlBKVVfR99gF
giootDzFLnyg+tZyF/HUMI30qzh5VqX+HMmRvqaR1AGU8c+RpUjNeWQ+yYaUCinRXO8iuO9+m2Aq
kOD/BSgfoi9F6zzb0B1e520XnauSJceK9WIDOHb+iEgLcltua/1oxmZBo5J8eG/CMXrVCMavMth2
XULLLw7cRvwOsn7JNa5BqghSVX6PwJVD7D76lfhABrCifhsjr4QKdR3ewQCn3csqf8eiP12VvYVY
FNCXULAf5AcWnLtoaKJfk3VzElfiPUv5xCSxI2BefLGTMnF2ucmRJIoQC7RF179bTg5jbrxbOfPf
G7wQGm57F7/k+VMLUZRlMSRQtfJy7LWQqtrhbTEuCyssnrqhM+40wHb4yeZP1MPu5S4YB3VPVU7l
1ctYynBP/cegtbdlytWKWhHE1xcYPjzQpahKhv0K5uHNA5V0aHpQUIIzM80dRRXbOHkMTd/pZpzA
zM9Q7f2gvn2eVpc0sqFhCcoDsFVR+oTQ1aVVWf5hRoCbWSDxHiopyxc+Qqam5vnH4A/wJ2osfCng
TvxWGN+pO+My2vYSC3sqQmnWzXX3nptNuVMj1ltUPbRqpa04hTpMKva5CMs1Tdoy+5DjxwgaqobI
mGntiypPrkluwYncyrCAcNs2Weatj1dhiXc1osnXQufqLhxayFZlXbIEj6bZwZeAIUE6lf8fB89T
TVf7xwl40OpFrHPoSU8atBpapaL1nmNYJ5yhwm4vqD4DJHBVBJ05d6uy/o9uWqo/uzlYLO0NrJPP
Q2RivbFAEvFnlGhvUbscDrB6tF6BwEdkoI5eDMML7xynDBfj9BDF+qDdelCbWVPRKW17kSBQcKKi
bz63gaNfQqDaLn0aJEhjYrLWsSGP2MC0JW4XTjo0P6DPuTJEhuAEgFTHmHveh2W68bJpmXGF/HS7
6RPNjr4HlhXkKuXGjAoGQCcsLEKoVn7YbXMRNH5MIGzfRdXPIgP4r3d1B8+pKloXvpdd3GJo9jDm
A4rIr/VdOjD4pMFc+QUJor/SuA1/BcbOFibuo+TiWSrZw18bvz02yWbFccm3puU0Bx2O4bluM3sd
wc3oyZgeFEhj9t+ZU8OdDzExK/DaXWIa/m5g4MXrWpjPoKDKXVEiCEHFwcQTEMoS8Vxkwjd3wquT
udgF+JWmGYMmTh5bz8rokS03swzvVxS1HfcoOvnc2UW6elc6cTm3OlWgdy4iQvPYMHexzlOhnlsL
B9mTeuDNPBaCRenOtwCeoplTG9J4jTSA857u2fOKaBdwNsytauJABy035tZRxf4WKXYgwKa7qlwk
QqLSNOdW8MPhdyBgoUhThZFhbg0NZygq4t3Gt2NTQ4h1Gpv13bgVtg8b6Om6vBX9FpIAEJ8a6n0t
C70DBOsZbup9vyjbtD7TAR/v51ls3rn12J++9qBuEGpFNNzO1ZaKdVEbMJa2YQPf+95dagkAike9
VG3h34GAAbBWiOTmpgxg50SV1I8OQR5/dyOb76lEjQ6Do06Tdpt4Gn/rGivEooBexPZlusztoIXx
JDLVHW5z12PEjjK0DzV4/AA4TQP8GCqCJdS/VzQxT/HwAcAH8nDQjTzeLubnMFQuWX6fYEP+x2W6
BC9VoPbjNfW9XcwVyR5QzOJ0q28Clh7gxvdCV77NHWVCLhEY4/Mc7qPvcojfTQbSdGARvKNDL0xO
w6ST9Xe1UqGtF1QWMP/9fWojlQZF6gUENFi6MgALOc2n1FUXii1CXXtzy79Mp1UEyl6A1MJ0yWGa
xwka7IqobA1MQjTZg2ZLLLE2g7OX13FvXwb4llPRsRMX+6YwP4NAErxUIDtSPe+luS8rA8vYbhjf
eA1xK6eWzTksGus5RTSA6pPU6/djCL7+PLkAtmREFm6BGAgWtBypADoUOvZO1XSgotZA7Rk+ZHuo
ritLJKmR4wfbXBgWIlN/Y+0TVa8azxyPeAlbiI1NDY7vtmsEvvBeIQA+Ye+phYPaTr1vmPzbVJ7P
P4fRgHlsFdgHSHv0CmujejsMgp0AaVDSSqHNg8NgRZDgnw50RnUREkYr2LNCZOA/G2CeCEm138Ni
Bi0Co8gPX+qpBw1FmtzfVFguz1f8p4vRWF553xFAnCJzCP0qAMw2xkTeJ6mkm3LSLKekHOntncBY
VyAaIoo5daQ+nRkYS8Nj3VbUbrywQcR5ZKIK9m6Rqm0XBuol8pMHEoQcaz/G10L/2cML9f/o4bNS
r4ZRw/DKgyeS12gEr3SQnYThri0ztva3KlfFkHu9lW8jKpE0OxMQWDlNQvVzZ3cw3FWblsbSbhp9
D/dMeAJY8CCGsobwkO6r3F0OXc5FOdj6fq4sMrDtBSicVJdPDXUF8i/22MaKppkbuAtcKrjL65uO
Vs8GY6mU3yxvdbMAF5W/qnR9Vfb6o5361zXUfb9M93UiKv+7pheJf5HEF351eLHTEJmV8LjeQBoK
IB5kXPoF5A4gDDHwFJmdvDSOZewvDDNEkVoavxbNKtAVyPP4lDdU6VTOZHM8mPEqqeDmZHb1tQQu
dVGJyN1LL0G4pKuSByHfqI1qSlhoQroBhrS3OseGM3GUqQk8Y1fXEFiBa36l7nQASBrLdkO68zWo
zgqNGDLIYb0Tuex2PDWAgUlTsB6iTp1rxD52IXRtSz/nHb67EkdqoT5gmetlzVs40029qQFqcHyT
tyZMEFIlDrmdtPWTn8bp2i4NMAZk8JjaUf/O0wTbNDvVyEOXFRRSQS8csno4DCVkQrFwDO5hDVRB
yAyacgm2zosOHL+fkA5dut6kSamaDlgj0wNmyYJEqoqaJ+YjideaFcSIXUPtDZXEezatu4y8zNdm
P/RPRQ1NmMgBCJPLZD/P1EWQjOh9WNg0+PmpNLv4YwpbKF0cTVsgj+sOqkB26O8yndGhjup8Z9Um
5OuD4Oz8PiC0FpzBoWCnNJJia8j6nRpv9V/6jn0ZTti2f5zjNjRMZHvQqVjT3Ld6OrvVjYWMTpF8
vNXcut7q6GaS8SyYBLFuulnqBcpftC2dDNYBgV3/H2VntuSosm3ZL8KMvnlFvRQhKdqMyBcsu00P
jtP7198BuW/FsWNVD/WCyQEplQoJ3Neac8xHoq7qUPNiaz/5ZbsDlFdvVfkUeJ3zotWd/yoq8y4I
lL/pNFJf295QofK64jKMZfCqor7dUnfx+Aw4areju7eY/mNFYhjMc3DCL1ds1lfKBmmQhJ38WA86
uMieI34uzLkfZO6IUznH2G3ydRstAV10oNAyrOP1YcmX6Iyitbs40xS8lZH3nR/leF1HZm+8lJU+
3v6OEpvClj/d/45c71iqWn9aR0FOhcSFhFpZ3jfdrAEhjp26rRvswe6uiiwdiQL7qsb+94BEUUmI
tO/vOt3p3ZAcAI6AiQ5j2IPHr1doIJ/esjg5VEU6PHztB/cZ7CoL9WUwNtUW/aG9I03BvXeIbu52
7WXH2fbMsB0E0pJlY1EVeSxLGlURqxFmpezrrZhscTUxPWW0npulthlKNwXASWD5vScGPtOmBz2d
x21JZesnXPHGcH/Kvuu3el6aD5YmvOs80FZbDzTwM3Or1T+H0bFoIHd/ghIf29x29bkkfpZYk6+H
mYMEl7ZuqzZZbNbnznDFjgVKdFqQER1eirvrSPEKAammY1aB8qls8VoywTnI1u2269HSm5xHOZbv
FKOLbtPjvfP7tH0WS3cWbrYKHW+EVhQHxJwO5kBQcl/p5xZo399NXo3/OfypKbckukyLL1SF4sv6
KFJ18h/D9cB/7SuWZwi/yupwfYqhuh3XFuco6UNNSULHYy5hxSW6vAxxmj0ZjhzCpGmbn+3gvgaT
br3m/WTDl7KjfSGG6JtWEiaFlOZnowhRqoa5u8IXsR4nup0bvG3VbUoTvT3gWSV0G5UXhN8xOhlt
Hod2a0Z3c9mwamquo2Vvm4xy/w4NLJP0diQHm4Pradyi/1C+zs7ra6ybxE0Rgcd77Gfo0hJbvUtF
OItt4d4RguwgGunk3PfZIR1QhBN8lFwzyLTXuklIsWojl0oEw68DyTIs7Q7pk0Ws/NcBDb7Io4Zw
02sqQB5V631YcUR6XCK9C5478W3sfxIf4H1EpNqf+qU4SJegCVEwx0dDLzWY/qP2QKS69tCivN6N
MbyS9cC6bz3qGCxzcdhxDnLYZkOqSqhhjbsFHQpx37PTn/pcPLdNo70KpF3HVtkmYMJK+6gcbbOe
MDdmvu2b3H5YnxlVSHXWMGmCk59LQ6e/+2+4befg6zRy65a5jnmjIjnu41IjE/n/7FsfySxpiJYM
5H4O5iHf5ayMhnny+WLy3HXjyMK8BvXrOrBqLhBhiejvNNXeb0/Ofb5j3l3s7M4vt1/PIprEusWW
GMJ2jrzDemB9KxHaB0LJ4xSysmZ9A6KCWrNN3mfR5bdBAJ2koU/BWar54DWtt1tP8yNaBK4dcN9d
jv5/P8sZ0uat79tQs8zhDm59uONGAF5siVNAJ+nha3+fVjSKlfJZDnLaeiAvdP2BEutpfdK6n/8v
GNtuXEpcnnUDnEGFffTdb7qjf6yY8Cw4gCTz/mhxSyCp4Yt3r9Xc7RCgr7PiBOBU5Q9HlFnWzRHt
v8/mE/1APfyPFfd/eLn4EZJdBjh6eegtsO3EIZc+jYp8+xV2sh7ohulWFbm+UAMRA7f+44r9WZk+
eFwOsY4raB2t+5dd61mBSqLD38avWdUI/ha3t5jN6EkrnxEJJy/rBvuMts2a6V+kB3JRKgJRMx+a
DI8ibvaH1ujmm6NKonnoum98lICn9WDqTfNeJZB11qO6V0yXsiJZfD0qSzIKZnRc68F1F04LpLb2
fFtHTkSNIWofIpY3lblFbndeaQMDgtJtgSB9sw6/oAXQ+vjI1vG0nNM2+O1VZFeh7vnTSUK6evF9
yJGmZvp7przqRdPBdvnB9DYvo3WXbprvBF8Vj+v5LV/ZA5Ae7jrLGT4yoqchsSng82IBZgqwwSjF
TILBzfTqgsoZy4mrjyieZt1l9minj/Sl9C1vaHwiqMNkYhty3Xya5CAQV5oAFcsZXKI2kHvaf8Sd
E9zzs8vF5smDKFTMM93WovQO8AHhtniBu7fr4kNkQkOk72qbhPbkkXbsiWiz9CmIuLgbYz1+9yl0
2x2Zc4ZpW9uapex1faQ5yI0aQSSN6fJnzYDLbaSFf7igrU/9ibs0pVgqZ9ySRz2qN2Mb2Vu/Nqni
5ouS/OhNT3OwzIgCIHAx/35YIdU9W6ZUmzczjS4+MVpnfv+4Q2X+awGUPQvdik9gND+DIf6RZHFw
iFIjOOaRRm2L5TB3yZRvkXpz0rk4uIvgwW+nUyYF/1eI4H56Rd7uhDOA/DsWr2Cf9HcTezFGbuO1
t4zvgWH6oY4ibGv3EdVOTJbSokGkzwh/xrjfDCO/HqoEVbJVXZuFmuj1exDoBDrSJwxNlWAAohGx
Q/TsaWcBtmtLp2M3jj33Zb3ILhOyxTCpu8eecnxMxf537lQGgkGr28W10exhm5bhaCMwhRm1ISkH
oVP6abi9+tE1/SFy0lOrnJslpH4JWrSt3JyGXZDKKgSe/E/U/5AVeXKsff8Q7sdn0X6Sm3LIgurb
UCImMUW/t/Anm6jVwlGKOjS1b3GVbxyc8TDhu0dZJ/YPrGQkGewtPpkqkPRlvPaPzjRh69jvuAGa
M5JjVifEV4c2drS9rmnjxlRVgcDK+W6mpkLwzZwySOtkwwmfsK12ouIGO5dDe2pEfk1dlNUqpm/n
5O1eTjVWzmj4oY1V9dpH/zRBTiFRtm8a1VHmCeoqYI1sMK7BsJsKbh7K2+qGeUWPyf9ENXDmKS8g
kRz/FFksr8ZsjduheO2HwXizvPOAgnKjRcmrgS9kW4PWAlHqLhVP+1TL6mqr6VxDNH1WeXkd4U/v
DCwyO5Xzx6DROxxS9KTnND4FTbfzTGGfoloS+m2PT/AIJJPPrjmkLjEqw9DfkX5sbTmPqJDts1H7
WqjDW0Rp1794qqZhOddqC/xDnpNsPMkebS7weFqzyNe1Xj+OIx6z2q4QvqLrIoiTbn/qEQqN7T3r
ev9cDuTMppF79T1kzuSAJ33jHroef3KV6oBkpk1CfMxRKXwM9kwggRFVxpllub8ZMSaiD4ZajWPN
broZFYd+zoKkPTOLSM1dMzftuc+JgoTTysMG31sR/scxZersqGp3OLR6f6oFhS7UkZy6voqxHv77
AjGp5xmIyHJS4wGzR3UmY1yGXQflZAJZfU6C1Nw7vX7TTdGcEZIrfmGpTwA06+NtC9Lu0JvzH+5V
LjYZFTy1yZKPycwg5O4Xn11zn2tVvImEt/OTwv/9TEL9Z+azgJu9Jg0r8yeIwJckAqZAT+8UW0AT
vGz4JVr+PEmg7sJ2iSQTpNHRgYfSskE2G9xkkackou1RvyavVaqaXdEjRJb9n9LLKWEA0IAZJsRO
aal/G2R0KpWvvURElkVzejGs/q1ygB5mQnx2VQHsImr54xFVU07R8Ki7yUALn0a10dYvbTp8j6Xd
kc2SuofcpaEixn4fDbLa8H7zS1lOhyDlAylFGYRm6QyPTc2HZRTJaznS1zcbli5Rcsizcq8oKB/d
pH0oy1ruCXZ6G6FXJUvatSL6d1PEgaCjme+7OnqQQr4QbNPudGO4i8j4SE2PUk0rLzrrDYjww7DD
ueicNRP4BBGN9qlI9HEru+afxKjr0Aadp8t/zLnLgDxk06Zpi20QxU9dZRlHMsdk3Dtb2YS1177o
RfLe2HoKpXRi6euX19Rz4720RoDWMdpUGZQnLPHFNvfzj04GAElyf9547YPoitB3ZzdMgsoMvVL4
+5p2z7VHsijjtrtWeJovqhR74iHwYXWJTsoOhCxq+hmIUufDqmMcWZScbokeHMdi01GhP9fa/Cfw
YDU4waczls+5Y40nuAqI8BPaxdycpw0YRxXWZuBvKENPR1ZeBd01HOlF2VyyseMa7E/2njhgM+y1
adwCWngvCjGhXQVdPvvBNhMDacA55tRkzC7rZkic7EJ39FKU0j0jgSqR8Q4vfo7BgsoSFE6NsEv5
T2Y57844/5JmRw8stR8QY18ELkRgreAlXQjYViS/taCGIbwWrwQlOlc4SFHYyUIeRdyW93JGhwdR
5CnB+G33ZbErmdRtTYxZWzBT3tY1RrS0pbvpjbbcNeaCqCEI6ChLP34gaDs6tqOVXlRQOqeImRos
j9w4Z6OFQzOt1KXO8vFYEev2gDTcOhhJMj8OaRkzmcXWijym2Q/jaCKpbo2dyKAIlV2c7mL52PTY
euzEpZk6985zIJgSV41VHVOoENAXimDT5Tp9cxtJvJMkzqtrBeNmVEnz1rbHQXNJUK0y/62jab+R
ntOTH5qSmtYjA7JmQuYJ/dS/qYaVk9EM9YfW0BMN8m46Ccd2tlhe27DjcvkxOTh9UnwtH9iKO8TJ
aB/QqcLT7GFTcwPrww6r1sfk9j3MhET/qFOHRGDqIh+xU6JvrtX4QT2dBVveDB9GEMEGQiX1ETgt
tUXly4+45hJBMkvzgYVsIibQlvdYs87pzAyJRJ2AgoQXbddhlijzWmm4iKb0Q3X5AroJbDTdcbdv
7ImbrG2fU5c1cRTbw7Ujlura8n+9TL7cIzhjrcwNaCuCEqtl4TmPzLWpKAV3TUnttcv5yEZ7M7i8
SxFlOeGE0xgKzcjBxhPKptIekWYikf3GLd+QyTY2LpLxva5r7T7uwKYMBS3mFrBuowNn1tW8H7K4
Azku3E1DiRSUj1XcGmf0wjnJrV1OCTi0CBYw6zx4gpkz7pW4DnkzH/s2i66K/wu0nQc0i29FGiV3
CqkAuFhEMN3Q9BvhjmSUVOru2jM37FoCR9GBig9kEdKYYiWrD1m/wczQ7S3f2cQ9WQK2buU3d+zr
U6AM/0xYDanSQn2v+5rk5FodmnZkRiGCd8TB216OGcYXfv+RQvE7N37Cf8VFG+KPmEZQa0OZjvI0
DqOCQmsrh5lLPmasLMMylERgvYyxuMMtuZrLpTsuKFy5ZS8XyO9WE9Lhxp1gfKAgQLpU5Gz6oPRC
vaxpRHJ76LLIfR5FQFHdKfdtb4lwrClq1EHsb/M6dsOWzvKuTYW7nX05nGEbuo9ZAv5B5ArdQku5
zLC5oFZMocGGZg+V1SDStR5mrXN25OhkF7wdzYGJv8M7u2nD1ByNOb8mWhtdOn6qoReLX7an+o1D
l/E46NZDmmaUkGfP2HVdVB/qOCk2dvbWukZzj+fJDKmofefqTYd5TOYz+MphHkSYtrF2Az3QXyd3
0sKKdv0j2AqgqGnKf1wPzilhwlVNmSfv5J1qN+KGHuFPLcnUqRwRHTzDgMMAGCMkZsvXjfyKvXHP
V2K6di3dxhxV4jmO/GpTlv4j0ZSHIdaKcPB1mH9ttLPceQ6NTjt3Qf2WJK73UHXaHznxh5ocw3q0
RVPt2jn/3VrodySpC9u8v9e9zB6KYZxCLZvBF5Gb2nHf97CeA0t0y3Op29FujshDTwac0n0UnatR
lFC7tD/2ZI8XuP3WYRLpJu0nZ9MmfE96ASYP7BYWUIvC6DzVJ38eyDr26+YBIt1VlyypLKQiFogo
kxBhxLLMyJLSvcgpmM4dGKXQkEN7wGS7SycYoH6TqGPpFC3SSvHatfWTBjhzQ2QgcI+2/TSSwtxY
0rD5hRX8+AKI0/2ESw7Krh+Tw77URHtQSTsC7pjBx8YMbGbYiCBNzniUdLpX6nvbWmjlmBZs+VEQ
zzFzVVbTRJ56H3wWUWWHnTdQ6+j241SQdte6MF276TohMqy4wO4LP373wCTvpsAUmwwgpppil8Xw
wAdEpsXejSN9l3jFOxHn07ahZLYjRArsXIqasNbiqypN8VBNqdq1Ebeo0oWK5UVBsdeywdt0ZQYd
L0oP1OCKc06YmKub7oU5/sOcOR3BjNndMgztIPghhdF8LxBwjGWWPLWsZ2OHRjOBE9zz8ZV0TcuK
VQcO6Zms7IQVT4dSuMY2Q2ATJj4BWdktTiaH6U0LOBSF5Nbx8qc0SC6u48tdR+gXfetS3w/Y8Y7K
0wMcvw2RKbnASjPk5R701E71br1P6TyHMQmR+2jWd63nyxC7crEnEoIrSZTEuy7rPo2FL9j07fhi
lJSF4ItipTSTUA+CaNNZLrWnKJu2hSlf+FP5C+bvB+XPgkgEsntna+sVaGRiinKo9T1JRrPMtpMZ
lch8puQ9pT6Dz3WjoQ1E1N7JzcCUYt84EE0bSBCow+vuuSmwcFk0AgN6/nJCQV9M9hzqzKTt3iiW
689PMAvjJcmKJy1q1GbQjegxaa1P16YPrwZxzvo8OUGJt0NbQ85V080Q3sVjlYn19DIQom0oyuFN
Y+hc9yKscxE6pbw9d3BMIYYVIdL9JoyIjDrocOvOQ+PIvxtHoYKw65Kwd9d5ioJc7fFoEu+bY0jt
FfSzcCozhABBczKysT9PYzKc10dfm9i1+3OZIZ3CU8Od2qPcjr79MFeFf+CPK85WoYuzS71r36n6
OhNfdk4abgxZyaItwJe0WV/N72gG9MV0aGgw2n5woXrhh5T6r4kRyHPeVO/SLymgVPYojyol5Ygb
9XfTL2aC1vr5PFo96Yyk1YS1a5RAhJ0q5EOwT4NWDJQXDtOsqjN3kYpF0BTtnL5+d1NUAd0Q17w+
pZbWgd9s1xstrYmhmf3ovG6YvjIPTfOrQ9l9H2m6PKueYJ1idA6Sy+FZQvWDtcC0NGxk/Zrl3a+2
q/q/n9X6aP2YUuWQ5jhHyg8pPCaHCNAdK1rWGesjfxlOrDj4e2+lqCbeNBt3isazG79hahJc6HYG
4aWsLujKBl4G2iaujE2rN/mp6xQNd7U1xvzJ0IJsV038x2i+OYZYSBDM4Ns2ijZcpJY30ACUa6+5
xuWCULBNms8RZCs9AsVdNMexbRaabeSHYG3GDl+ixmQNGexkndd3AMyDvrCn3mjbCRJ4rYWqszwE
ZS9Y/kZWmHaIKEGFYP9+rauApdVoU69pfeOM0ME8J3jMN8LDx9b89FXxk7qLzycbTXxzTcdndcy4
ModwStIEaA5/K2FO9Vkum3W4bmxgHnzN/1+HI+H+59mjF7T7eUwoLlYHQ4ybZnA/WZz0ABoL0925
mg1gpMqPA8w9mjqcEIvurKAYho0zhzKQ6DMTr0Fyx2ZA8beffyek5NIBnAyteyDSKz0VWklA5a0X
UOn7dHiqIvGQcx04k/tXbApR/phL4hw0WGMhYEbtrMxbS9ol5XDN33m5hOjnJrQT4kw9g/+ruHar
cm+M8ZNHVywqX1JveJO6bx2GpUygO055nuIgnKQ0L7NBWPcBI4L30kt+w8Hgo5cs69dgtUESqFrF
GCmH8aTVbs5PB35qMqdAaTytZdZEnTEA3tAMxRlmN0mDnca0CjPWhY/mBAtGc0JF1znUJkRavmWG
eRDbL5MTVkLk56BWv/ljk7iNaPVkj9CqfDPrtiktMnPsguuYKOtAUVngGttkLCG2jmzrm15iahxY
Rm2SAq52X8T1zcnoONd1RQxpdcBor2BoIkIbaiLsrCkxNqR2m77KP1D9y0tUQZKNYGtsW001Dzng
DMuotXfBZXbvTdI/FSStPwUaK2XlqO7XlCcHT3WHAbHMi+cl9YGfQHWMqKO/11UEMSHTfvQLNNP2
jQHFaFJcNZ11TxsMO1GkyY9YpG9Ukja1N9mfAzxRlyjjP2VCPY37gllp7q2ImL5UcdaEUp+Pjd26
P6nM+9QCuEZ5etcfKZY80xrE49I3GK2olmzruM1PpkZP0yttdeyjQB0UrYMtKk1rq7Su3TF93NZi
zA56s9Q7AIC2FZXWLundK0J/wJjJ8Eyqw5OV1elnpAkXJzjNBPMlF3q9mFcAYlquem5H/bNrjY9q
7BryFjFM0u2nD0P6dOZnARygsdrGOc7fJMtLzK35zEVq181lcWlKASVzqd7NSH1HSzbHYJDamz5n
uySwKKni2NtGfbGDwxq/oRT8mXS+erSlqb1auqMRCAyu1+9LlI1One4LOfmfkvq1DHy09W00Xyh8
xlCRwSkNdJCPZIxufbIpf7TBaG283DNurACskxRpe2jxnr2kdofrnU74H6kfbSfIfsuZLwwlFusp
qAuxpCnbx4DInyeriShtaEn1qxB/wAqk9EhTESrpBi+ojcnhSz0Mw42qmFDn6kaJ4fdsdic1J93L
2Hb+Uw/YIq3QM88DtwWyDbkcrf3vgjd7XnveOb20Ivwa/z28nrnuXMfrZj3969lf+/6vL7EedlW0
Xucjs9ROpFN4uD9S7ip/H9ajwSR6Ga+P1vvNkOqctI7/4+HX8a/T133r5r/2ra+z7puNrtpauphC
1nZFESIJFtxUl4e6xxSGcur/7rUGmwnBcrzQkOzuzOX4Ov771L/bZKYNqDnaPs6T5rxuxHKbHe0a
+Ng6ttv5f8daEjCLHLKHejbjZ8fQ+Tn4pbVBRBQ/r/tE6XJ1z+zxsO5bNzredD0do4e/u0o3v8dc
xr6e1I1BcLJNZD5fT6paJenvsOD/j32ZBmnXGPTT1z5WnMRqudattgtjl/oiPjgihmmtNc5VF7Z+
jcog5dY3dT+kb7yXCJFfTF2bzipKyp1LpPpTPSuWT/EckotUf6YoLg6ZJfIjjRFcy7gTR1BzhhkM
20EW1FKi6tGth/YB7vPB5x57ke7EFEnlxQnn2CFnyX+ppNcegLu8VbLwlmwPfaex7OKyEruPYzdl
zPD1x3zqzsBQykswMvdsWNwcUVEpyHqgMmethB9Xqx+JZ8UbPujghYL+Y9VJ/RPeWrVNRrfa6cqA
xJr0LDF7sXHrfNq0aVMdbFnT6dEBMhkmRjmm3tt8GPS3xhsRjHb54qagklSQeH/M7Nj6yMRvq+1b
VsoIGvvYeVejLbYl3rnnIgVSIKb6J7V8IoSWXTI2+2sArX8drRuMwvG+xfq9Xc9f93W9+RY4g3xY
R0NaKzpM02PXzQE6tS7Z1mU+PldJVGGDTcedRrLE87ovrZnsIo66rqOgb5pL2pR/wND8e4KaHA8c
xoAGZXmNdVOa/6SjkzytLxMIlZ70CGXE1wlDT4CtrcnitO5r+N0+dFp0DVp6+DMpEbh374Yq9WcN
ouLe8+OlPMFle90Hn/iprOigrrucelCwhetf63V93ZWOat7owjAP6zCb2/oZau2/r1Dle81EqLRq
XleRK3LQeyYy75i1XF9Btvyv6PbvKS2hN7YRffva/9/nUeInQ0G3zP36el8nDkb6MtGNY2VDthoE
p/oRZKB9sqaFn9OQE7ruWzdDrdeP3bKJM42gVnNW+/868HWykSsPZKt+/9q1PpqLqH782udn5R89
kMx+ZBqEvmxB0Jq0jJMp/ffR1z5X6xARyOC8nqHRYfp7WhU3xVEzEcN0ZgQ6X9jEO+tl9xZTCNpF
zBn269BIgJ+zJsF37TntWxJFi8hnqRUuJ6djUh6zBIzwOhyTXpymFJ0JqCbWXon7ZgUF+rbapsK8
DG2a6kezRbnfjb37NlVyPBLf12zXo/Dj82MnxbyNbbzyQ+d650gyKXFzqnO6ZiRA0gr31RsqlmBB
8r6OnNLIX5Y+wTpK/ch9JWsNSlJXPq276j5mNlEK9bAOUUzZm3xyPhs4D1tzIjTJSQkl0vpU2zlB
4L8aTI2OesWkbh3WoF7grzHJWU+2uFzccTBc1oMRio7XbyZf62Ezzha/KyHu+vKiecd0twuC6mE9
sQHouonmnqz3yC3Cdd/InWeXwNPfB6zvg1QMmGi4xU3rjW29N/mmF1HuXJZX3YBdZGO5pjp6Rbsn
H6dA+xmnhwpayGs8Pgkhy32gNfm+GBfu5ei+UCRwaP4a/a5GlfWm5QPVqUL/RpILd/e5Kt8cY5qZ
53OVIwa7YC5ueReVYnf2luGgkcTRB9E72N3iDYkweSW9fVhHjRjlq2eduDqmO1c1Bw9VEKBiM8C+
lRvHqYqSt3aiklU0tKSw0ZhHA6TuJqEnsFT5vM2A0mWXFna/p4y11MZ8pvMwA3urgr1axsfA3LqL
C9VdEq7XjVkcLVu7WZX81psa4eJ+M99402A46ol6dcHaRbOwRWY0jzexK7AamjAEoWbVP7pquEdR
o79mMaRJFDehtIPopaSulTfM1XWt4fOZDdRFy2Z9lCxzDLe2H+MqLv7uMqYoPWvW8Jy1xS/h+tax
tSys4g58uJkp7qVsyg/m3u0v306uw1QafyT8hjxoHRZLt3ZWIRPyih521yGXcEjVM6FPxYv+GnRr
GPuG82Zn7SlFyPvLKAHDafeCsOxn060v0tCrfW1Qp620rNohYBE0vdNvTPoIoQFMu0m6IAkjnF13
G4A8hQA3/SWTH3qs3EPQGos6v/IhzFMjrEjcI7DWp2iro4wlt4D4x7F6HftscRcWyXkdkgH5SOvF
eMB5796jfqYP1Y8NXg1ruqfSXvxlWbtHFZwd2wZGiKNVRwLsq01WuPJI0U/u7MVWzsrcembqzz+v
6EHSoNgigtplGo1+mloFQVRdSvHGDW3zadS651hxBbK41O7jyKwh4VaovshYeDO9juD7snpyWK29
Dco3nrrW3K/HgIsGl5443XByf/dcnN/sxAteSLUKXdd03gbHml8UVP/12AQIjlqzvllHOrzF52ag
cr88jzRN9VyZ1W4dzbIUz22Q75NIOKTbNdoT9f3DeqwPHP3JI8nw70jYzVM3qpOt5zpYC/OYN4W6
lsum00cSOjuTcg0j0bfDfvA1F5aR6V4n0/BY885lSEUHZsC6k8gZ95o53GPmubyUJnEV+mhwNJo7
tbNTAlD/jtdD64YGJsH1w3Ud/H2psmmBuLc1ZVTC2o7jABabi3FNzoAjEwxDkMPWYb38AzQBXJ69
yJ7pWiAnYjh1JmcrX1cnmOGvf4frEUOK4Zw6+bUshg+7zupTScXrOgzNvxsImN5O5G6z+a8Dox5M
jyZv5evczvIMC6Ky0YQIyEGLLK+SdhSDJjMDGEBw5M3K/WmfDJgpjUKPb/ySMAm4g5ofUuRV6771
PH8W8W0d+o19x3FHlWF5/td+1bTgi6SrwWWMJVO5yNgmc5TgOGVTZV2FwBiL5VgImsjLvtTm6gkI
KEbO4XavpVO9iahJrusoCOZokVZWLHY5OHaZdtBGN2MhXfWvuluZj67wvqEY6RC9cAbREYg87Zd1
kEh6TKXM1cM6NDqkHJjxCqJwOFXMVXaKxgDl8DIE41ne1Jj+/YfXXa4zb1JZxCTpcIJTjpRYR5go
6zAdSYNy7aUQvRxNXEec8WK4RNIwLEzPuUssuOtofX9dbB4Lt5T39b2Xi85rcjKNRBvObxZh0WwS
d7IORaIrvprVEnDD0cAtwSBlgKCW0fpqaTTcC0GJl8YyrTXHqPSN1rTy7NIsoJA8N1yrbRDYuktn
KHaN4s2buEZncez9QEB8kTxKcJjcCXJS/1C3eJ+phH4KGNYbmvLJSwXXLSRStQ4H1itXFBzFUdRu
dO4slRBNp6VH+pDVsQbieTPL7L0Az/abKF/y9ZLp3fPF76qs3bC28+lsiNS9+RnqG2o/6e8TjfiW
Cj4LAyP2s2sxVRlKnDi+0CI9ZJN6dVVlheA4kW+Iwn3sVF+rsGwMvt78UoeivK0bjRiCG9VQC0HV
Dw/C42bIcaD7Y0M/LW4GBFdIz/HQ6TA2e1wsQTddEMurk2ybn6ItNEKNy/nV6Ru+dtPdiKT57qrk
V6V8MhDzx2EW0T5xkz9NX+a3lCSBnVF42h6bvv4unMxg0trtDd903xL3QEus+GYpNe4tLc12vlZc
Yi34xXRdPxPf8cdO65/9lNi0dxrvaKAYpcvm7zIBaGySWQGBCfNDkFj595EmEVEOPlKkhmalxw87
b6Zgaya0lxqEAM91faAin9HyI/Oiq7KXooNOTJfA+NaoODg6AZ1PhO/FrknAY9oeYqURLXzbDtGD
893H9X0dK+PZAneOEb0hpqmCWF9TEXPAXVJ4maj36szNpWfdpum72TFJeqo71z/OZQ/+cEKgLDfU
GbWjodFXw9PU7PHOm+BBIuv8C6mHfi2ogG3hK7nbyq1CC1rlidsjiE03/mxKX76o/2HsvZYkRbJw
3SfCDC1uQ0dkpBYlbrDqriq01jz9+VjRM9TOM71t37jhAiITHMd9+S90PtoU6Y8OG/eAu52QiCmJ
Yo7hdfTiv6dcie7HAe3ceS5/z9Bgylb3vgdd0Gwt3BSe2bzVkJu3wktg5UTlo9LdBblqfID8/AuL
6/K3iQome0G/oq7DHtwJCdYXJeIQQ9ttVETq8M0Nhhe10KKnCpSK5CSpLFxnIM4THFtaSOKXOkiX
0VucQ4YXZFQ0YH/xCWzEPrYHJjyaqb5ObK3uPZ29bslaCCk+ZLF3L7kedOHrYEDGHu3+KkUG7IOj
E9nVrnET7dXrjRaUJwCiJSdFmPAh+NamyUVOWL4+Z4MvM3OX6FRo/qL2WXavkw+k1YzKZ8kVmRbs
U9fPD5IdWdmwX93iNUZTT9e610hJQQg4/XQr0ydPO/deboPkpYkkTEoOvBrZk5wQuMq0Tyrs0KSS
WTUuKzq7D8vVlCUZBwJ/CqSBs7Qg1D1c/AIVqPWSuEBdEF9Nbn8z3nTFNvKm1ykm3DFZmv7a+A7a
cnV4SbOQL13Rxr/t1kZXmrnTixPaL+nws/Rm442Y5nYyrPGF74TxVo7l32GC0ITUEaJVt4hTeicQ
o+abrbXguXpv2Evb3NCDS4Wj5lZqB5WdHrWJrKNvPvG9LwHD1FN28UJmEFDRohdJEEcp9lXiF/vk
v2X6FGWboPIQ77b16GUKRlBevof2t3lMw8h4dYvOeE1mhUEfTMtZsrHidWdtBh4iTbTBNl75gE1O
Ft3a5w3byCMqrSd7Ob0K6gNwdx9BdLhtldI5L5IkccNo1wzj2Qli56VFG/1hjBVo5hirgYIMYEdn
M3Ge5QwiguEzWnKsafw234L6bfbcoHEPsPmf69Xd7yJT/D3MfoBR+qS8wKXTD4rWdLeslLVmvas1
vmeSU4OmOM4VALtbVvc5a86OPsCNRynCC4vtvC5Wt/jaB69SNs3+Rct5MSRXt0p/aq26oAU/Kklv
T48l4JD7WxEsyPPA/H9jOHn05Li85i3aWfakmxv2dtkpNobgRRJPDY9qYcwPkht97HOi2j0Wehol
27lZosB15Wyktoj4yqeWTuisSeLDWmZ4yS9PVfno9WXzrEVwy3453cEaG/VFEvoRCh49u9VrmW8O
7zWOEVcUfdSXPvDja63ZX9cGCesUlDea5riWuTvC/uPtok0/IFiBjNDWGu3pipHWU4vxygPfwAxH
8+zSQ4K4SM7GXgrrpqXCS8MXrTXb8x9lcprVFH/VrR/stLLKAPnkzrMkbk2U0IEQAEOdslJVAOmy
F1MPuwSO6msd++Wrn5SE17w4OkpZFuXEKmMg5mFelNup8vFijjL/LI1Nw/0eFKgUGybwn1K1233K
MIvzXlS/1nP50hIovEfvFSeuBJFbM1yMRKCD4vUw3Dmd2XMDqAyBT+3YSAUppdn1qzrV8WMTu2ep
lCJMcDSC94131qahfJjM8c6uQ2xX5sF4b8yhvHhj3YEKmoLsvg7KfV7uFXUod03j1DsN4xSARzgA
mYulS78Yt8S9n1wzU91bdvWlMfwCPnx/9cv+3uoDFNtD9qTgJfzld/HBChE8SCxWOgUzAK/UqtMY
Ybfs5iDY6rPaBzAnlBBMt9rru5Y5yLZh9pF735tYzzYzKOEtTq8QSX2+5rLbBz4Gdr0JBl1VhguI
iXetdqJjwAeBALcKJB2Qct/rd+qM1hwWVAabC7CTXOWYjvoH6y4GG9ALu9JQH7IuPU+Ko1yrroQe
2w/uOeshwBnGe9wMMcs/l3UyaM+sD93XObO0y8SONvGOlmCiUWyyfGrhTG3U0ejQpCFaD52o2Xll
n2zamW8ki+F7tX/WwsZ7WkT4JkgM9lSZ8B4D42o2+J0qA3LBRfQxz/MbO0K7qNXKQ2G37l2f4QJG
IIDDNZkGFOBto7pDtOwLCIvx7Kttfyid0N+A1PAf+vwnlwkvyK0YG3Sfh62DMdNhKhTtmjFXzaxR
fTZSrjxU2YxNm/qKDYu+z5R5XyQ6nDx8ahptqC9159d71XSHXeNgfpm69bxTW/1LMOIfAGKq2wc4
9lbqXD5bwD+eK918V+KoOmWoNV6RSQRXwjdlnzZOey2LgiiJPsDfmv1tUE39FSDBqasRZGzrZJvX
5dHLRu+cG1OFPzeAKLs3Qyxy4UbUfXeyqgURGHTa3hxwMQcg/BdSTT8Y5bKTyS75lrvVb4HDdVvU
2Yjg0W/sRgGul7TtnUaKTgJwLbQkWLF3Bl97w4Zto/5VJfoEr86s7waABmdlCXgYzbPMqLVlWs0U
hW7UsQ+CN2WFFiuSEdHQqu969qO3lYc0heeLOMo2jZ9BL/+eXaO6sP+m8iVMajTX1MtUVNqLCcPD
pNuz3WvXQwL+xqm2Rh5G1y6vgkswMsPINN5fbHm30DtL5PaGpfeWWOUx9UCTwoneJ/wB9kZCDNWu
6voY2tNf7mIfP7q4ixMKbENCoTewQwPBre5t5xz0IY4QAWQaDV1OraiXSMkXiAD5doijn01WXggj
mye+5X0CYgV5q/rADf1dp1jEjITh2X3AlKOtrCcCI/omBl228+PmFb81OGZuY/ASG8U5rBkHY8XE
869vtmVHTKDOn9A0Va99FGnXdkkcc7LYqofakW9CPfD3ZgdSL9R0ViiK0zH2Ws0+SBJ3CyjrEBXB
T4WdB5QYIhSFCGX83VtD+dEia85H+9TlPr4nLpwmPWAPRB2hp3pMj++DBiDP/MyKpN2y71mV5kM9
ptkGN4D3NFZDft6xFgj1boJc/Dh6BNhrvZvYFQ5eEFbh89lWIJR8tQOHb8bXEeQlVtJgswjGAhhX
4fCYLcHrOQ0Otreoz1b9z8D1MwTKDOCNrp4CYjBzgIf+MZwd9PYhzG86DSpT+2uANBgB+903HnC+
2naIOjsbfL7ULULTxV4tOhDKnYIBi6YqyEeiFxMEPhsLpfs6VdPLGNrNlVBjtp27CVG0rH2EvfxC
pLnZWOjJn70JF79I963zYgWr+L13URLfvVgLTge32h+N613LiGHWbBSGsbSqTjMKS60Wfh8Aoh6r
rvuO94EBJ9gO9kqZTPcDXkVXh+BxsRCIg1R/TR33DvzDxCx79LmDw/eRVTvRjQD4UoxznNFhVlVA
osjiikBFG5jsupXWqXKrYmMlWM8BXS8AxXkWoBs+BgfIzBcnZ1NKL9DcQjr2tbQ6lyhPoe2SOD6W
U2se+7ryvqbeG1ymTm39v2e73sF551vqLRAZ5e/I6Le5lQUXfQzGrV6pzY6VunfqAZ4dLXCg4E7Y
klJ8Fm8dhHsHS8DOV80dM8B7D4Pfp3RAo8ghh5hMsm/N4C3PFPtuTaqhcG5Zm5n/2a6hiNWz9WD5
zB29wQLH6GYAPSvPO/iB721DD/U1jaFvy5J5o6sBr6JvGndzHbNtyuzjZ5rr+xw33Ys6I9+EUNQz
9qW/rMUhCqrOFQt06YyszvgQL8kinmPmI3bCZt0+D307PbTxMnKT88qgfa4jprpVnR7LwFHDberw
GMGEnZWW9UfXp8w8rOgjSXV0Ds3iyTJG+zDmEevvJfHd+9nr4KG1WrxvuufUaZJLyPLgkvpOtDMK
CACwsaM7yzaf9cCAveGN9Cgs3AcQV8T34v2g1M+z7hNcIwZD/0fgTMtOggGzlx1pqMLAEk1r8boC
gfnfROnYL8K8/FR42GUYIZJafglSY8y8ljALfg0OsufLRoAyY7HtX5QKwy04Et0+8eBYBz1orCkY
JlacPucSGrkiKH2moxZ3jTk9qeE8Qu3w7d2IKs12WrLIFEzb3uRhmakL0MwJU3glHdKTswa6yDOL
OxAZp2GCkQJc6aEzu2elxf8Jh+dkp3cVDoCCmQsXAr8F/mzvDFMOp2B2H8ZU05gKdtmjx9bcJW6q
jxm40TteG6ANix8h5u7vao4XjNf+dAufzi1RAmcJFdSzzkonpUM5nqvdSzLxCQNg5Sk7X1qjAR4w
qZRUAezpgxSY6ty8yGWKWXuL6iA/Z3HJkD12zq62YuAhbCkAgivmbYFiWuQUuBMr9hYzPPN+0KD0
1gAFlA5gVdLwe0iO+PcxAdZTMocfIVJwiI8epsAvd46D0eSCnNsB0N4lGk8X/d9UQX2r/s26pr1r
h+xYjzWfSVCBiZP4RxVvWcKOUAXrsxN+K/LS+IKEPIqc44ueBNYpHZSXmSDAQm9Vj5W5GA/E39XO
OMXeGLJbv/Pi2cNs3nqI2Urbpjrypa2aI/xngBi371xTn65aGr+NKqvUsAqQUQyhDC8mTZWPrk3S
8HtAgT5uChBBVncHmw1vsFylfROOSKff3eBor8B2XaSxlYmFgMk4rS24+jztm12R2t4TLADnUZ3e
ZhB8TwZgBDsP8LuNky8lEwPkKyOglSWbqZKdUz1jzldmADQV5Zh0bsj8yUiBv1i7POiMLfbi/Ql2
RPHWmXVzGmGLbCWr420N3ri2NmGjNJjrVvw/bWfv9DL4OdnKdCzidL5D+OOpnwF7m5hqPwZIuTwG
jVazM4wUptM76d6q7epYQgM3AtgZSoLEXMaftzA13AGpYCdkk7EINs48ZntW0Y8GcQ5G8V2WPXYh
YDE8rd4wLWvP2YKZKRdcXQjC4mw6j9GCG62NST0DjAgXJKkkkx59KIrh7+P/Fkm5NM+W166+lAH3
1Wuh022yIiUVoGejg5zW6irY+YdJNZgYhm9xA1LAfx2bID0E0Hnt1oBbNIyvCJWjbojn3U1XQzBC
ghvKTBYMbuyg5L0IbkhF56eQJMe/JrcJLuCyrHnPZJW/RA7ljbYquGQnOUxmIkiwsPj3hroA7eu2
OgpCpXKcFkghc1mAQz1w66DB68HfJIq2xBEoDcBi7dlV+eYo+S7B4/V5+mn2Ayjm5cY1yxXlaMUn
2lqiznuBKkrhOGdTdpKWWGpyZ5BFxJtd6trlInKEm/u0sZ0s3clfmaA1zQYswmeLq98xaNSjKIw4
3haS+3AGw/l3tzy/0YycU44atewBS5LI/ZfDmCUyW1oY30k2y6pjWCo6/jPL35SD+wzwzjjJT8qf
4QWPYVQNiJP01d4ry59yXjoGcMyXx3h7wlIoeClc72NWl5BG17Kx1LsjUit4MgH6uGF/pTdAu2WH
epzSca/q9Q/BA0syAKPuavh1xFORHMmqwcaMqHJSxni32cum9w3nFarB9x7m4t5rQp6ojYTooU2a
V3n2duI+DsR9DnNtMKxbuIifCcctO2XFJXVY/rU4CwOa/M9DAzusA6Fugp08LnkacoQ9J9u6cii9
wAp1n33lbuMVfX7B19EDfSaHSwIRgb6hHCuNVRT6gskMEAGYc8qKZt7/cShnOzhSgER2jfxyO5zT
HjSUHZ3k98amIUbd7OI2+TKP+kXu3O0uQS3dFFY67eRey11J2oL1f6shvrJgAOSZyBlyJGW37iB5
SYwUx5CmC4FoIvo4dC/y4G9dU27N2hukpibyuanAsO/kVsgfqfc196cNCn1LBJ1ZrlX91S62Ichd
3u6vmTv9DPDKOGTMBuh1r1qVtzBtw0M+Q3Ru9elFX4YO+Wxnse0c52AGCYzr3kaFzokSboOekJXk
xf/vh//4G+QQ2yvI7nqo31renh5qMjlIE0PfyRAg3/cOufGTDSBrfEnh8t5u7g1O8cdb8weo4vMd
NNjGKyJYk3ODfXeuzfvYDb8rXabu1zvMIHjRHRdK9zq4qP1ThonlQf6W3q8eU3tWD2g09vO2ycJr
O+gKMI9lHFpeazlTjv61zOvKGeGAMNlJT+jj9MAUhqXL0hH0EWknE4712n2WBnY108DUtwMSbCfp
wWNnDacpt1iWVPvcGTA+chdw5b/+rl2kZz8EK+zlBnCFBZCy9r05vnf1BcBoFHa9yNswvC3DsvQk
ya5lBdGfZUSy9NnZ+041gFlJn5xAYYyU9pKsb+sfXfR2KPVz5Q0nrzG30hNup2ArcFQ+2oYNAhkL
WbA3RxS6z+sbvvZlKZNssPRCte8PDSC9Y+hEB6kzpbNLi/X8z11Q8vLU5Oh2juRvh5/qJfup7NZt
ywqv99vQg60cG/ypeQ7gym1S4DFFCsitt0E4Lx8O3YNoGugsVCf9gA8F+/TMC+SJD7aOMajzmM/t
s8PcgPXhVSdiMavFpoU6kQNKGeruzlqwqvNYPueD2x1Mc2Yq0ejqTg0KYjc9AjMbNngPwjuY8sUu
0pyHehdE5aOTVX88ePlV6Qe312nNS+HaTda+Ik2KIW1PPfaD0hklqZfhWo70BPqSGcN5krsvFynA
M05gVuh2vQ+tfitvCax2SuXwj9LBNb7mFiJKsm6ZcA3eQ6r7ZguXIuSGdbGSnomDQw2JF3zDmOjv
UQ/cHRmTvdxjSeSxx8v0BKFc1shT+lc+6RcvNrKDOo93iVkiUOZ1JxlkNEbtFs5uiXruLiyC2xfA
aH9Cys/OckF58nLESN8ubBg7Gn7Og/eEvZx7wyz7if3q43l2yKVHrIOBqqnOmfPWv09vR23XTxDv
17tYZg4jabJ8ZjI3s3a+BV1ISCXwAr6CSzaYiXvIj0oT9tagnBjoooyatb/pmMlkC7xudZxc5zwB
zGE/9wg9Eo3iyN5mOIbdZle3VVSkBQV7brp2G4ThUj/URmIc5Pryd/l2NJ5b/XE28vagmsazPNX1
0cpR3nV/x8YUbcaiQOkfCvk/C7R14FDk2y/528SO5WmJIw3LBzD+ey2zc9j5bT7cI8hunoCmVRdh
7QxRV13oC7/LMMtuz1eexDrGrA+GD/SvFHqmOXn1zoIgjSwGlt+xWvASuIzgOxQC9yW3TJ6MdOtA
JfZoAQ/2C3xD/juYS4N1RF+f5K1DL+P9ehPWWjmSJv/3SzFXG2Ev3cv7JDMF+WMke5uLr3k5uhXO
EbYfTGgRZpCJrtLZJxWPRWkiP3ubcskhDpu8ardD9rX/gdXfPpTyd/4xy7idW+buFljAlQ1B7DH4
0Mv8lc0RQtfymswFcjDbYDK/o7VCPDnsk1PRhKG6l+a3Q3/5gkaAQfAOv83jpKfKjG5N1rJpzthy
0FCK1ICJLZMw+XfW5IaSlPwfc9nbX1/OI0yc+7FA163nuAGefrDZpZq36PUWbEL95cofYtYX3dXV
s9xsmdTJ0Xrv1zI2gtC8DiCArI3l19fseq4crY9xrViv9+ncKH/vEOpgDGPMlIGzAwiQnyQvbx53
PGEZv9Tf/vi51IpNpAzqH9NIeYS3njf/CCDan6W7RrrqAJpenkHYdUhuSE/534dy9m2oApTTnNwy
3X2mggQwRdYl3CdOiBA8pHatWNeAUiHJ2k6yg//3oNX5+fbXLz35RvZY35nbfObWmaXU0/OO/ZP/
vndydGslh5/zctLtqn+0+vwDn89SNDY2WvtNm5GalXFlnT3Iuf+rbG0itbd5thyuiTyPNStHct6/
XvWP5Yy0loaffup/lX266qdfCpYBH6O5ugth9C2vOB7O7FVU822tKi+8JIRSIGdCI2LxvoTZ1mQt
mzM8QaHf0aZqDQ5vjWS4lYuvTf+okUPfDEAIsQV/69Hysqxv/KeXan2B1hdNytbT5Ix/Lft02v+6
/O11nfOF3F/EoP3GnYtDG9PaZS4sH641ua1k1/wfsYr/1fxT2W09sVz29gtynU9tbr8wJN5VU4bf
aueFWxkaZA0qR+s3WsaQNStH64Rsbfyp7FNW2vk9ggH931qNJEJS2BD5eDnZe2d6K134diilkp8J
ZbOszqrsoHvF6zq8A6aCNr7mlXmhkUteRn7mQgERJSuz3FvoyA+sdt7K8ED0H0nWBmXgf+hqt0HD
VokhyOhSlDMkTMTfdvIkJVmHW8lKV3Bk0b+2WbvBWvapC62XGYMmJWThwvQa1NncdY6ezltZ/yYA
DAgXJeNb0A7R4fbGy01Zk9uwuubldv1rVirWV1eyAYGUf4ZvyX+6gpTNWQJ2Qkt4jdbB/jaxvtXL
81nPbPAqYfGWnS0CI8YSIflj5bg2k3MlkYnBmpWjT+1kEF3L/vjHpebTKYNXKfvZuAcV+FRDpcA1
QFoQKTc0kBzLh6vEEa99laHLz5IsO8mdKZM+z06z6myazLFO8oTXJ3p79/8IZv4xVVibypE8/Kjo
iejdGt2CXLmD6IkRR8ik6GhlD7NXsh2Dmos2PcgreotTSg8YZz1uvsqL/E9Uq1aDPdbZbJ00bA7m
eXZOkAiGJQ5pTZK6Ybdys+Z9K1DQPwutTbnoDjuzhQEZA/Ia+bB0LTiaun8nnG2LDYBIRbtG7qo8
lzqDyqRXxVsZwzMRPrm+POC5RXSnvcUzP91+ual/PKLb0vV212XNIoe31zxic3L2zGkvd1l+dk3k
D1izcmM/ld1WdVLzmcy5tpTq9V/Sw1Df2ljrbbAxxCouyP2ProjHo4EQ4F6HMUsW6hkCpMUZn0lq
LZ29M8NBpmep9TxgnnqS4N1UB6+Rlh215RpqUmf3ZVC3G2k1d9l4UubS3Kl9BkhvGIpNE/GqS+Jl
rrm1PQCeGpiia5q4BzUKrXyPZBCGy6zs90QlQQ1PzrnRg+YRThZ7zYjGQjzPHNyLYvWa+uPbgmh/
CSClvMC/qXeoxo2ocpCVsgzBoyxhe6IeUYGI7Sp9iT0HZUGzu59itBAcYAsHnb39o2f581NaNX/D
dzz1plZ+jLmJq1bqf89LpuQ1PvAXP1BBimfNW+/N1g+PaD07u37AhoPWoo4zDJugqesv9QymlyV5
+a6rqb1FUQd4VYRsl1ostgAmoeQ5tyr0m1QVKaOYTaamBMeNEWP1MC41hJIwExhwFAgT7dgUdvkw
T0n1IEeSZEXhoHuW5wgLE4S3ijjYlRXyQ/40fDPZPDu26iLll6mVgR0JShy7JQC8cX1WbnERo3qt
Qvg0fIxEVRQMd21WgAny2oH1cFO4F5AabK95BNtbVL+mfoqehiWB6BI9+WryHVlN5SxFZYZJN7qL
qHIVCJ8ZFrs1TvDUoIb9pLIT+pQqmradxjFgBUFFbHtAq1Kbe5ljKYqH7GYahu5BSzrvcV6SOgO2
Z9O3YFfTYq0I9SzdaqWDK9rA7ow5YTY3jjq6MP6vKYnmh1sONAfKvw59bj2/iizvEZWZaFuF7Qbd
U2PvaJa5m6YmR+MNMH1haObFdoA6A2vVdrqtJ+0GK3hkMHAAL72wvFZQ7a7NkqxZ+ucxKYihDkgb
2XDTSv2Sz2ZqbDXT0C6SFFPwn8Kir5Tt5MFy98KUYDOiBm+9D2DUtcf+WzLkXw220sGFQ/fn3TLh
M4NMBK1QVKjE9PMvtju/hHmif5uaBLQCgjhvwZgBu0YH63HW2Eu2psS6q9y8v+h93J7SNC4eeAQa
lP9WfWlGhc6Vpea9avRvNapB926UPA521UB9VeqXuGfjyEHscS9ZqWAr9B359Xxfj5se447NtDSP
tRRTvhgs13IeO9gUOQq0W8aM3R8nW/l3J53NO7lU3Zjag+OFJ8hhOHVmyKId+OBUu/UvaIPkdxjO
ye26tTG3j03X7nMVWZutj8VyH2SvGBXOBO2LhrWybd5BtGhe4J73D4SOz5LDaLd9wbQOMlQ2Ita0
tJAyxyg/n5S4b6qLHheugQC1of0QsVgOFRh0V/TT+ms9EFYuU9ROpMJByeKMDGYCmo1boZtKe0Rs
U9tKVm5PlqrLp8oBE7bcH3scAbpUy0QvPtrj79u/kya5f7SLGs7Zcv9QnQaRl00e/vT0mXEwUU6R
Q0mqYIbhvualt40tEpJ/FEq11HSQO3bDI8AZEHgBOtfE6n+gH8qgpNdf6zoIT709BGi8h9X3sjxI
fTyE9SHVUW2qZsUhYK24uIUTDzw3QRRcuyUZEnRPXMM//lHR9yl2Mh+Bb8d7KAzxXTlmeBguiRxJ
mckqu4AUgKJarEUNfoP/0lBOubVez+5GzAH/X05J3QF8haodP1+m7QpEbp/Hh1IlGrj99NdJa/mR
qSj15pq2C4+CbUfTamHAokh5Hy1JjsDEvWQn30exMPIHyOtqTHB9qS5VlMs3ayM5wkHvjg9fxz4y
J8cuUZWwrDw8MSZFuTgfFlB8lKWk9tOpkpUfblEdPTkIgd9OlV/744xMN/ddCUDjc8XyV01lDNnx
eS7sryn2pCCXZje9a6cqvXPHCMCJhvJml7HPqLJbsU+KUHtVy3C4unr9Vx5q6utgF+qrHtYPHQPs
A3vTMF0QHeTr1xvofzl1q9/ZQEs+3IxLsZlT3qeoGXxElfIFPnLwKJVmGdz7RWw/SR1I4X0Koe4l
X1qO9UcyaOab5kfFu5acpQnfnOxVbRrolw9hnU7XPtDS+3FJEPfTh42Z1BzazbxhzAaNt2SlDURT
NnJ895eaDLiXusQuYS6lH5lXo6OtGe1WskbfDCcD19RdaVoo4m9sq+tfML1Cusga9X0EofKj6bFF
UOHrHRd+5QdQsHJnZ755GrHMfCrt8Q0ITffNKn/MbuN+sRS3vWRlhHSSrXffmhkghepY+RMiOmjp
hv3vwLHbb0C29N0c4yJuN/6bBvgMDdt2AO/JURy2+xlrWPjC/ymCFvlP5acy3XJAxWbztRy8eo9f
W4nCnFO8ZYplX5q0m9Dc7os3Hcb0C9bvG6lUgLG9gcD4ApNXvZci22/YX3CH8ijZETWJs+ZNyVay
deyaTzO7dJKTK3aDeq+i9abDiL4LphlcQmGFxl2NVgy06NpHhc3O7wm6x90OLB6ynkjL7it/cC5S
07e+tze1waLf4XYy+4w8CMZEH71a9Vs4PtFFsk6k2sAUov5OsjZGRPhA6v5VsrMy/XD55j9Ibuqz
J8br/MmIwff4Y3AKo0F5TrNWvY98aMShj13VkFdPAH32yE70z6XXvidxq94BVhiedb3lVYlRla8S
9yoNpBxdxEOp1NmDFElionIU2RAY6k7HcLXAPTazg2dpHkNHe8rN56YpDm7nVhgW1ntkzMs7e3KK
u6iDLLeIBZd3ikrSdJWLzKw67WIPFy3djprHUHOwAp+sNxTC0m+qVXl7dDPLk2Th6ACp14uP0hyR
pDR6sARLM62f/A2afqBq8hF3ZbUFKF6l30BRZ0fo+M5BZ+/jm20Zd7mrWK9mmDn3ZWIBsFiatZP6
awIteebTpt0zrdNwI+LIXZJZS/0tEbwG/O5/ytYmcmQp7a+q17Xj/zpfbwHAdHb8WI9z8zAqFXDp
wkX6DlSXyZfoV6767+Y42B+NM6IPlOvFNQsNG2XjKgURN8xf+sp9lqajkV7ryPC+1k2u7tw6tu7T
0sOApa5RS0EX9h060t8K4lf7uNi6wIauaslL5Y7xj04DIGYZbvPomV1wUWwnOUZpqL6iqlJv5PLO
/FUtvebvjn0jYERmjA7jZJyI2Zao7pbWs2ejOc7r7iBsqeWbJKsLlHHRqLqWjKlXuwx3va/Hlxpx
8n8qbm2kulxL4ZEAfkbGf6fOgRrvpD4E93iVq8WOS6FdQSesHPN8y0q17mnJeODVjm4tA01/tszE
Oqr2AHd7vYTlmHc28PKLE1rKPtUKHVuqwTlZ4H3PeN00V80wnYOdZNPThI/Lrm/V5p23UQX64zrf
mTs/o82j/G68N3dImJKOhXV4frXbwvwbTiJikSbjPL2PlzZLHEgqwbyvq6p+iPW2PplGNVwit7Vw
9/VLbAk6B30swKoMfDAz9RJZLL/3v8XB+J5EpvJLAWl5+6Es15CKK6yfUzr8CBXF+arZTYbasTa/
hjba4ExRgkco1O4xW0TFVcVP7/o0to6EA9JHFyoQGOfGIn7GQGb7c/iNAfg75EPlpx7ggww6iRk2
k/AkcM1fGcrIete/BVhzNO1L34FZRqe4efNa1oRdX2mP4DY64Dk4LMG7cnYE13z/pOsGHlSjs0ga
qGl2N2tddidHjlOzBYgEwn2XIOuCf82L5gzeW556X7UpVu7N3vO4B8j31mFaXyTbGSjP5U7cnfW4
R5hKY1527kqgbkXjeu8BhPRNNYTqfV+V/ntUz990K9AfJDcvCHBHtx6lqac5d5Fm+U+SC/vg2KZl
+mIWuv/uz+wlFlbzWhqO8+4fRz9zvsV8Ko/tqLZHpx2C74V+rIfa/l6CyMIyp6pPQzAUX7G52/ZW
5L6wjrxi8lA81L6CeH4AeaPrQ21zK1sqooIdZ5x1FybLeETsaOIlQnjNiIxfYndoIaYWOkH3vjZo
jNrYVXZnHQYsBR+6JaFjTLsGb+SdZKWCDdvioZlx28Ky+g6wE78cdBXoBgxHN8TuigdjSWykeO9c
xbjPnWp+IQrwtSuj6fsULUCPFj4HOlBI7qX613gepu9jHVnbcSmPlvL/s72L5NLa3nd9rgM8bdsE
LoJv/7n+Wv5v1/8/28vv6tUAc9sz92ZuxduBBftzOUz1s+6Y+tFeypDLqJ+lImfxeyuTJghFNs/l
UvbpXL6cyFkp3jHW+SZKYi1sS69q1AM9I/unTMU+2svNw9pMKsfY8zZ1Dd8gKB+VrLUgTML5GrV6
CPYO7/quR8dml41a8SjJaPK8iv5D32hNtdfDRL0GFUQ8BinJoNCuXtslkaxtKJDub/ms2vUs19B6
/E+tlK9ZOUPK0La7yyMAbWvR7UprPmXQm0f3seR2/eix/0CRzPuWwGeiU5X52fPhkuqj8zLZvffD
QICOaKE3PFqui+Fogt5KkaoRu6+wiSEen5tSORi6N39BkWE4dlxVBE8/oGWd5TfCDDhfX7XWPU7Y
3oPfaWx0LdfGvOJR5669gxuxcB0wjIPetONFr0M0u00vuBdHnZu5jhUWkHNZfEmFJD1a3XsXkBVM
9N45m6lZIq7T+s+ZkyjPCER3O/3kYSOWzDOaLgbaMYiQO+aGKQi8mHisj0qV9UcWf8jiG78rs/2O
xMjwJYpxgk+6tn+Mml47qXGbnf0xNR/CQMcTQynnjzRMfwM6zH5zcogd/EUxTdSxsP59xk/maIxd
8FAVTfNcLImhMj0MC+QSlwaGvlCRGiAbVls+aCm8eCST1f3gFd2DtJdmGDztMY2cMEBDnCZZPNmB
zOMl2yfPAWId+Ko16ROiQxhEWBijGZ06HvBBqx+soEuOFdSa+yT7/xg7j+VYoW3LfhERmI3rAumN
pCOvDiFzhPeer68BunV16sVrVIfIhHRCmL3XmnNMTBXaKOazaaEsxh1vnMxsiA4FKOOTLSL9QNmj
ONrTPByzahwPkhyVp0wrCPbx++icND6Ip8G0zkk5kfVaUySJusTfxm0rk8Ag11vLLkaMrkCXAUD1
t/Qnyk0am92dD+0JbjDaQa44qIGqvr+fO6J+CHceHyIdPHInnL4LKUoFhfzY0IN2w1HWnkbLguUN
9/SZ7JneqaJpvPjkUIGgzlOvmsIIEhb8OO5NGD78dP5IGmvjk0f2Qve6gWsTLV77ObpHS/odGfL8
ISXaB4Vf7OV6QKE8sNRt1nJz9gex65dPsGLyO9CBlUQ8jEyojAlIJxKTjwJdotqJdxutAVPAbDjB
Rh1v68RUFxr/DHStvtj61IFC5gxgZlTus0YBJAO8b7zG0FoYlI/7XEjRgy/Z5tVUcNOuQfCh6LHc
6f6w79NhehEGcydFCR6sgjNFmfICbIA8vkQIADdBOfT79V1qnBxqbVCOuakMHrXE4ogjKGaquiiD
dZtADr91flaJCSDi+pL10T8rjWXLuvJ/bvl9+ZitfEK+4Pdz1nVVZeFDo4HnZiQGXvWyJcqxlbqn
jgDL4+jLGfgKdkkGb5u65YDTY3kK0c7eTG1BzuXyVBUTpiWhF4f1qZ/WioM7MXYIecAkZ5hMCpaF
mofkPZViKk+jnVQkWPBoXfy+Zn20riNpnFc3KhKlIUeN9f/xvhlgVIlB/f/57PXpP19tkiNwYCTk
/LPu9y3r949ROR+z9KWZwvCBa67vFLGpH1Qfb0Wfa/eybfo7bQgld875N5t2Ed8aVbFfn61vEpp9
33aZfdF1aQ+6aL7aXYOlsM3b5340K0cbzOC9DaQHDEX2l1CUbW5xOYAD7gZKrka8AChvl8XfFDNu
oIPEH1VUx9x2mvZlibt3E70rL9S5TzIQ9wtGgeqSK1W4BWc6O4mQq8vvhnUrA6z/vE4QyVO0pit3
T0hkSG5ePmF9y/rC36e9MZqOOdT0LP/7Jf/jo6UxwS+k+k8pGlWAmcuX/H7A+jQd5D3Nr/joWYNk
nrsxIICI6FASX6Q+xEKimrcCkuNtaixXX6VAYSBC62cdTl8ilVJrb1IquJgywSWxDOr/5+myjqTu
4RIti3UdEkxlQy4aXZBl6++G9XXruqqWs60YSAVYn7aGlm8isDBeF0+U96v6I8K4YBdy/aoEE/a3
vpyezJJJez01/n0+572HVKy/U7sYGqY5ZjeWBlQlBuJ2mfR+2BeoaiE4Rmj2ia066KkNE2S5ig+m
HF3zVK62GXPdWxnWLhUDqtepXksU1ovskV8XutS8refEgICiz0K8kSn64jep8Vnq/lGmkBlAwsHX
lNQJQ+nHomwN8H0UGWhodN/jZJ/9PC8+tSZ+lwRVaq6WCOhRDel6TxqWALWgg/TM5mx49OuhgWnO
BGLdOppheQozrIDr1pwIz7Pfz42zbo3TMCPzEqbcunVqjfRaS+ItWT6Jjkd+k9bV/botFhY1J0BL
jMmjm7KVpWtMkhCPA32ObtZH60LOgtdZlavD76r1EWmooReT4/Pzrt+tspmZu5hGlLOuM5sQ3KTV
4DsFDur+vu73e+QhuzSiMI7+rPLaOSaVCifS/ZjYJS0in+aJkion2+qUk4yPCs96pOzSGVTMumFd
jBbUIFdaXlNL0lRtf9+j+NJnOZeQ7f77Mf+8RDdjPGTrh/9+Wk9Mh9ubU+n9fO662U9jvuKfV86G
JLnEYQlPM2yMYMvHS0ONRRAH6z9vXDf8fOX6A8NM9re2EE8/67T1F/x++WQnHIK+2cmHJmy9//Vv
+n31fz5X+coCuA0/v2HZC+ujf37s8uN+ftO65edLuzK7iQG7YhXf6a0ln4rlZesLfFFT5lkfrlvW
xbTu/vWhsDrQDcOHTUfoInXDltEGcWpjc2mSqHJrAiyCCKtZ0OTvetFMMPTQNPbywQj9eWfa3V9k
uZOXAlaUo89eTYiOFAZ5FDZ8MHvoDmHaftWZb28ZM50sEKZRpUaeYkwLytb+NCQisuPOkWou5IBm
BTh8y6bG2JBuZdXJE/PMPSa8R9H0ttNz2sH1mB5qv0Jc3D0qwciHYfODiJ1ce7k5mzH+ywrVEwWd
TUp1qxDqe1gMZ4mu51QQiTiBYCiXhl8h0XRI8Pvu8REzTbWTUyQpd3WbSLdyzJS3JM/otvJPgrEI
8XLLqmHssUmlyeVnnUKIizMXQ3b4fVdAJc/LapBL5KZKt+sGPGjv7Yzjqmp7rJzzfVPdN6kYbgcG
Qq1Zw0LPmZIPM5IR4GUxPyR4lEpCVkjIIfag6kzIDu3ojFhNhY3eUE+vvTKSALYsptS/qwd8/Flx
MoNBR/XPoqBa7OIxG7dqAWtsXZdDYNjNpKxRMP2/67qZgQRIU3VXkaJXWLp/ky0LcBR2aVa3rQGu
KW3h4oyMYW7nZRGlWrm3JnNy1qdcQbTbGBoFhqHmZ9Xv+sYQz5Heasd1lSVVKlyycSYutCk267p1
oam+SpsIZuP6kn82QMzTpubni9fVulrQ352K/LB+8brODwfHsFvNa6eajvXyI9eNUSLnJ90AQLis
0imrX01T8oYgjO+KclNgCL5tFSW6o2f+PUaVfxgU7QKIPD2PhFXdrgtrhvUP1krf/q5Lpz4nxA0y
fyJLsYSl0dfIvO6OiZ7otxT79Z/3dpGxmQuf9KOwbdw8t5i0+SkZQ7NeWruf5yQkVdu6SIWLzpft
Yamrp2XwHDfWzWwzOujnil5R1Ylb206kGz06BcsTLYr/sxj1+rWjanmcRLpMC/H7kP6HMOP3dWMC
5SidufSuH2TKhUF2RXRL4F13LYvJ+zmi5jIK0Bq3DlTk5qaos+BOUCS7U+PivvSD8bS+bF0wJFMd
YoHK/fp0fa0CZd3TK5Tj67vWdTgqUiwJyYU53OjacmDfprlm38Llno+a1r0Ffg0lZFmvmllPklTs
+LGF8399GQTMA5378LK+gpHfrRwp2imaOf6KKWr3UmAbt5hFzVsSxKqNElpkGYyzebtuUFrgnnJJ
c2Z9um4AmCKuVcqAkeQNCXJs2NJK1jS3j7j+Jr1+/n1tSO2UMLPG3KVqFW+tCcUEOMvwrsQN4RHP
kmw0EzKaa7aVv9VsDXI4/JY7UM/RnWgbvKFaQv1gpB5qaSmhQkuWybpg7DKTlkWapzqPjDbKgDg8
ibAQfyH1+YCH//NoeQpf7zlvyfIjW8NGf7dEq/iEQx/XR8Q1Z/Svj+3iEuoWCeP6aF0Mq1ByWTCp
RTi5rgRd2+1slY73GAN8KaaH8Ed4tei8ZYbd9YuszpRZWmaxi/Hhd8EYGavD+jxbXQ+9yJ7FYjzq
FidNvfwEsolwHhmr/0ivALtBg6QoAHf3uC7Uqh1nAo7qhb/x34dqan9GiQoDo8nBPq6b+37GIbo+
jMHOgPxPYtocgPNp2kHZ+9lj1kQESQJnJLYMWojrXvzZDOzltFRldrBPiDvAYYZ9QWykSZOw2HV/
p058+dAi0qLajcR/ebpyH5DreCy6/sVkt54i4sC2rSLewknYm3FR1SZ8TGGfuOJkm/Xv/d3b66P1
P0APK9yIgH0lkZJ2kjvVq5NA7FuC2o6GVpQHg0lCUsW1I8ndbhDGY8pfresjDn1MHTL/YQ4BpWZM
bgGknyXdi2tMzIspLV8U1+byz1ofZUAbNhVYEO67vXJsIFsElUGjSysh8SXpeP5nx2BRZr8ZdgNC
0VRcScp86v0U3KpQ/xRZKG00/VwM9XhsQmP4WWgiGo++uuy5bHrLFLU6YvmtjnZeAR1fH+aW3Sub
9eEavbo+WheJ6VeonWxoGIt2vljiWEqtwqDDoON/PbBK28wPUQYIYPGILn/mulj/4N+nXaZBllHI
zfQXD9O8aBTX3VGsntP1YTtT8Mozc/J+/zPrcfr7dH1kKwPxVhh4uXgXcAJZaIvs73ehdyLcdUI/
JYv2fj0O1kW0PB1ocWznqDmvq0pfJ9whsBiNrLEG/ZpoYEg9/9++KP6kSlOTPqrleMAW19jPQ7NT
h0MC5AuTPPt04UNUghiDdbE+jSMoxEokfdcMKYcTwZCtMzdmTyqKFI8n0yo8jZiuthgnJ8iI1g3J
p/Zkq2IWo8r+jtrPl52OD0q5gHUZj5AbWxA4h5V+onW+UbMe32hyyYoqdGCU0Sidy/BsoIW5BH7n
0m9vnGHKrpnCLSK3K92zoaye5Kp1uWSUtNCpLJZVdwA3sExtZ/kO9726nwcShAyLTFrzua3bfCto
wqBi73qyWJpgG7UEUZIELvUZ/RFkgh43XC4a8Y1QFcOdlEna+FJLLEyvbmH/g6ebHzWRHvKypH5H
JFHUiNdqqMgsnNIt+KVoo2P0K9ruHAa17HBzxJkcFoXXYMgIuzPgV/QkMS1dSab1GsQUVfBSuUDZ
ou1QLRnRrYYKlxIFzWl3LtWBfGOr8UoQFY1FrbEfvxuTHWP1NlEpvH/u7XMwJbEbEbDl57EM15SI
0kihXN3LgG818s8nQjOr/jv2cWTLKKnccdatnQ/rRirbfauG7AQ4dJEw2NMixCveDAJdzPBkW0vp
kiBIxmPNl8mte7m2KArsGNM45MlOkyaMwBJ6/26QdowoZpf+4xuD53BjTfj3S8lIYBMh07Fmxp4C
b44FHg35Jn94kNvTPrHuRhBIezqe8hkxLekZFgkMcs4/usSli2e+CwAGW4Elk7XVCZhTuJ5C6bv1
yZapx8tyBKmx0V7ScP6rs9HNG26UFZNsyfSvhdp9Vhl0JJVT1FWGnrCmaaDfGJok5six8CiInouk
IQHXwCeGg9tLKSdoAlP4nMipa7QLUgTWsjOq7bPP/cKD8uqQy0w+aEYLx+K7jMqOYELMvYsqZ4Lo
pV+6StpmQePfTRDX58r6KFNS9QI5eJ96adtaTAQHpfeWAWBvaOEJrdxWt8MvCQ6rU4xkEyvj/GJX
FCwoQCrSX5OIRLhGWnTQFCp5dizfQVywXG1KPT/sHybF2hKEi3wkRIolCZluKzMkKflMKqXbztXY
eVOYllvJegqlPHf0OPM3dZpTn+nzrW5IxXkO+cChpTIYKcpNMMYtaMrp0MnvzPxD157MftPV901C
VGtNXhf1/I1hl69K24NnAZBkaYQet/0TilwN2FEcuqR4Zg6jQcWd4a86NoGpTjuNmROb4V4Xkuz0
ILuMWDwBEqsEIkkwXynjo0r28pj0FQtiqKx0e0ULdLZNz4Hdv/tBVQN1Kr7i+WVWE+BrafiJODfz
GvWRCMXHHr0kXRdoqcPJBpm69DbasbM8am3j1JmUzBABG776TfkGhInxGg/6tRhp2qf2Wai8LFOG
iyYz+ueaHm96Uofbsjn7c0eAbD7tiOc1SJfNw/30QXI29eqHJO/elI5AebmdbkXMyL+bF1xvQSGQ
aHQafYIrdA5kskMzDNgw4Jhw66IDCBa/9+wkpy4JBZY06VCODLJCoVRuu2Pfy15qUvAnUuCklds6
0/07sg3bDa2d2B0r89EYM0/LOy4EEhjaNH0h4z71FJuGd1O3kdM02TN6UUyOLXPoMYnIS0K9adQE
CS85sSijx00jpU/A/O9Ap1lO89wbEOiqKMF3PxysSP0qpOQri9TPptIIC6wh88vMoahw7/Khm7ZW
RrMgUtCyWyk6onAKXhSqoGMG7G+Yins5rq7VUqjKp6UR+1drTKIXBn5wiFS26YUD967ejJKx2J3L
mz6MnagwqJYsQt0qGA+Fwk0hQyNkAO+D9cJV0wjcWDnUWXRjIsRwyrS4ZknxnWnmoaqM9yZi4jWK
29BKM0/I6R6hCvUgvyWvZfDx1VvDsSXNLABV7VUo0DedFkPkGfrEMyTS6FWpnRxJz0fP16RPC7JR
6PcI0SNtIwiVUlvT2E1j/UDMG23oTOyoAuz0mUpmmD/mo7wVpHpvrdBAP4xmJdI5zKTixZaL+Ni7
QWgtDLE/vRZCG0+fprlNPfgzD2E9fxaj8awW011vuGpmVFsjGC8zaM7EgDzXkD+pGMalAGNtFQ2c
wUKloyaaQ+L7yLSN3RBJnhWRdf86ReWbHaQPRtmdRwNNozw8hW26b9DgJCPHRNw2W5BsoGn6cwg4
EEEbYLQ61b2kZAYu1Z5Wc35CldfTfdUUA0XcCWYcfGigAWRXBPrb1I5vZFNnjplKj40FyKaN1Ncm
Sz4HcHpaNb7iL/uLbBddrLab++jQiexhwkbupnLxp+yAl0dwmPoERTX7414QIrYraAOg+dOoHTXz
jgYkMLXmEHTdHZlGZAha1MeH1vzbiAY0BXdYMraJes8FyF8Ayo4kBiIv5RxsU3pW2/wuAc3jKPOg
b4Rt70bDPrxmDYA+aEOHYtRbePsJYvkJeURIjiZp7CdCMYorvmEkfCbYdJUzsvSp7FAVbvVPOWvP
iTy8dPwopn7PESIMSJ/pk11LJ65894jLSqfrTHZ9cFVIpi90ddfGw34s/G2zb4Z827BbuEgw86d3
ODr09iLG/wMoYLO8RlSp9i15anJDsNhon5MC1menJfRT8u0QcfYOlv83TYlQTtCn5WP9bHTtWbXb
285KXfIc7so2eNMz5o1YyIhuGNJXE089fNKid2nNkPIgiP6cOTboCICNzxk21MrAiGbcWJqMwLjb
CeYZB5vZcpFdiR6tGQdEMrUqTpfu2WgpKs+pNTpweG7SeGycyoQIKAsER1oWPBRG+rdsx9rJ2nTw
KrsjMRLTYR3Kh162/5gag8gphJydB/1Jaxhll53/1rWcd3Onbg1g3mbTXzSqd5BTEg/EnSGldEMr
H5Qo2imQu88wCBE6BZTQNGqHda+xk012I5EnMxd0JfM61bQx/FuW08dD5mX3TQYjqk8keatqMBua
OvpDAHzrw7bnBsdI8s7+kseuOyuAyJiN6XvLbx8kMYHdtLs30UIan6QI3Uv3Vjf2NuhBijYRGcV2
YnspJYKaBkeKMN7LZYmTh0FYJWK3CqgIdLKcUbFO9tncWwdCJp/NCHgPd/CuL7+UlrHxNHB6FvB1
4ugspIKEuQGGYszhUkV/FC4/Hu4kVE3k98xRdQ6i4puQ0dARSkdbSXv0G4ugkvxDgVxnzTUuCYVE
MD+yyOfML11QnQwGi0GbX3ubpiH5IqCuLhiInhhrP1k0LVw9WLIi1PFz0pkBJFY/Xi2bW40xeYnV
LQmD3M0NAqTiBo5q9ZyoFWfH4Br1LN/ofTYyGE8TR1iMwYwU3UYQfffUs9uTXiyELH2E9zYOj3ox
bBRVHxlYEZoRmbAdjO5WGsbyEEnJrRYwICeTNlf1fKdRmaqqeWBAG/Y7TNpaY2QeBaFHIww+4FvB
Tk3Q7IVKxRnAQSN9U/R7j4rk4BvaSDJwS7fympVgzEDcCydFbbuf9aD2GoiY9hC78axf6s5Gm9r9
1aUjUcvniGDWnCI0wEe0d0m5wcp4G/dCbOW8egWycOzyGeJzsSCa3ypBcPVoK5j1i/CxFCYjITRQ
FkUCp5IDxp1FBGYSCXpu7RAt6URDmoMbG5h7jAlXiP4edyAg+2Eis91Qt0KbHlTZOFcxZ2DIHk4E
oRJ0Jf/qpt97aQtxONuEirGLjPFtHo8oZx5TFKkOuSDVJlPYT0SJX3FiIBuZma8beJXaaSnB688S
ZL5F2+ZCD3lRm5OkbA0Cjxxbl+5FIbY9gNvlIlU4cFCxQk0IqHcLXY70j4QLm6SdQAe+9qH2oRrS
tPXVHlgyFlKIhkxP0xS8HSNC3eboLyS8AwxMiE0M8a8wxm+jEEZSon1rRps7xki5X4eaxHWTEqIO
XlCV7yJLVqHKmV5Cyqkj2Rwlpq6+U3D5S4ZyeeoTutYqjfuJqKJEVf4A7Ms8pDIYKDXFk5NCX96w
iagRe6pKY99KdkKHS6uM495UeotxQFy6oOYa6CntS6xU4KjbkxRxtBW1cJq0fIzTHDuScQSM6c0F
4+ehtUn1pUjhGGm4G0gch9o5Xw0k7KX4mhT7s8zm2EPIVnKYdndmPryazfAJSXQ/T5NrqMpbMUY6
tOQBRC/mC3+sdfgkQ+7SB5FLcd8n5l3XWNgy4uzSWx0NlEqmkW2/xnpLon2mPfjtn07IoLphiJIg
RuKObPreGOaXVBdnoRicukFLnhN9jFo2b0pmHX2RD14YybcEjjyqPamYdpdvg3D6E/p6jxbQvKOh
QoBL7MNsnl8s+49lSIhE1IXFl7Wj27YxA2wGmODrAi9WC2+CYkvMudPXHf2GcCeV+SVPH8Hm2TQ7
/T3HpFuXobYZY4WZWK/wUjXKN5JqaK51bAKAnRT90C6QDW53aE5yczNU8ouUprRaOnXnjzD3Rp8w
vBQMWmV2btC3n2GF9F7XDowvmjxlgDGYjs6oktnXcCMnB0bSOtThlJSqyHaVojf4GvIQUltyfbS5
eaUprmXFX5MZvoT0Kaepy1yphw0Y2+p0MKfnQkTpxld3qaAhneNDxYMabAxyYArRvSR5sFSomfn7
Mf8126hdbgj0SmqFSit5ddIuxkQ6GcnjOHL31kn13pYDQ47eaGkTNrSHQ0KibdOGofxV+mRkJGF5
bYNwqxEksrWn8VQm6kcqYdgNY8jvC2+oaj9RJD3SEC+2EhoVp+KM39iSydzQ5lQahuaaT1sbCvA0
UW5Hz1V5fhJAZyuwBVY4EVK6WnGD9y/1qYVE0Vfhp2fZlICaxyXJQr5O6ylq9iGADQfRkunUhfo1
aGCn0kfFMHMSt5Q3U5H25jxSP7FR82jlV1GAOoXX/QVv5p0R9bCt1PA6gxyG7JskLmmwUAjmmzok
wvV25G7KqYjhMH9HEoP0u/8m3/Lq20QsR1yjFILOs958spXxNNXASODMkSWv1Td9Ld5z/lkgUe6i
xFZ30hK5HJbTOdVlqO9R3m2jiHmazNi/LIcnzlFkIIjql8uhsamDacf76IJ3AeDb8ECs0GOiqJJH
AtbuCSOp7wyVj3royx6fK0t7prb9YGYdo02EqfqM4ozoaqwTpzSxmaZyifI1Brycm4hsqfVWNfKa
V9lQ3yoFLVWGZoKC7Z+Cnefkg3YnpQklQ6G99PQtlWDoPdJ/Fp6KHZxDXTwEs7FXUgboIiCUj6sT
IwBIe8xhLRV2a9VpCI0hCVOwurXD4K78y4XXp/Mz4Kwcw/4uFczUjBo/TTwQiyLkl7AmqGFSC/Kg
hgcApOkWDddtbPZn2goY/aT0KtKg9ZgEnoeF3Dpp98p7kFvvZtc8NTIHZqI/kX1xrxq5JwJyCokA
hgJOkOx0bGrOFmxdKMT3jSa/dK3+IZk9dWWUbo1Gdl0sU4yJuf+bc6ThmOgPVXdNKjjgXACQwS3w
ZuXVXyavlhScZ0iFILXPiWrMFO6az7Iat5UpPaVEEjtmqA3uUDDwlnXUDD5HC6OYLi9srOJCdnSR
Hgu//cgFFoqwm4FSIn+qu3szFSctMxpXlTrGVDnyexlA9RhLkieWfN7OVjZYwYmij4vPMAv3gCuO
dRRu5UT/Cq2aOlVNF5AkVaIUo506ldfEIFC0rtJD2ROZ2snlBlX4e6I0yEVVErr1aBMnNJ7jFv2b
nwMO1jf8hFMX3phRjkh4OOeSAt/JUEIH06M/aH/8FguF73/PufSgEiU0GkX4ICVvMBNzfVZdKZBR
Yw3qdYI95mmt8ml27UG1o/tioLOOA/Cr9ZedHaZvk9I/Jzm+atIWoF8V/M3RcJ2S4VLEyPP84J0h
xDvBqqFjFv1WL6e3rlx8eTI3cimzUQTOBexxFbUdY/OlUjnu6OKFnjZRmpUjlQB4lWpC+GbrJFIk
TX7OUuKUCv1PZg2CDrr0OgfDWa5ASNv5ReUSLkxr1xaF5WYDkLu83URD9BKltXC/K7381LX0wy9L
tJZqcZdBa2zNjIuLUZO2pLfg8U5zPmx88uNROeHVVsoTPqN7VeoRp+P8xWWxnwawhCHZoHEsU9Tr
8p6jEc35LDRPpqcKgyvAC5IPruy28xiTlBgl2zkwTzgo3w1RvaXzfNPD+aKtZlw4Q56NBFqb1Hl2
XqDBtIKdWseuOXQIjiXSouL5innpCLV23lW6ttHBG3D/UcijTF1L5ezqZ7nfk+kARR8Z+Gh1QNb5
o0rN/jOaFG9M6imOxoiOozi/aOlTJxKPANXbOmxfwp4W+HIIzhMRUwhL5G1gcKDgn7jOqb+jIv7i
m+2Vyu2NDyifWQI+tLRSNqQQnVKR3beh+pqNhmCiFzKsxU9l2VCeRMuNMY/uV6lAIFOUoXhc7pmN
3ROq/VK28Sez3wdcoO0BbD6ZyrPv4Xt50ctzXfqvDA/QY4QMUXwK9WeJRk6tELbSTXqysTJ1j8qI
sl48aQwZqoB8SOlcmKV0Za75PGbUdufO3JKXnXuFbgzM6Ud7m82gaGaRJvu8vuSFRIOAD9hYifTJ
vNeZ8EKIyLf24yzhm8xAVhKSFYxWcOyjgUkj5AR6+5JbxjqxxZO+m5pMOUopHawKJwKdCJOJmhXK
2DOU3TTZ1QF7XOTUExlMo6Jlf6SpARpvJs1uffqzDgx9zHnZpL5nYuEAxF+q3KtawsbNrCDLYEl/
Gl8sEQHjJsDCMMfJrezpUJhY0jE5vRnUkRWB/tTUOmnP37OdFQaqnfCp9AGxZ2rzNKd1s+sZodcD
97C+pgAZtffkC793bbo4u7j7zNJwEEpv70z/2ySz051S5R0dGfeaBrlbLIuAnOP0VeoAqhYaQ3tj
UP76ucVJwwg78/0PLRadS4nI8sAGCFsD4izn/E0GlyWrOkbDMmQLpVNoouHzzc/QVj/7Bvn2xEXY
7/wDJGYA6VSsWlt9thOg3/q2nKRLtXxdtHRgNAP51AD53rae4OeBPcxJlphzt5/i8ywbf7LypoxF
78TpcJ8HdJ9TyzrUpaCkad4kKm5y0/qqRx2If1DdTnp6Fy+tA1vKKBuO9UnIweA2tcYZYZMCj6vs
SD5G7lVBNdLDbz0G1wOntXbIe0Ggjs7sba8FoQA2gbJDNiASKGYJEzXRTAiNQb2J9fKmjvuXMVuC
Fse43/la9j1Ec3NpIW0ElLdlnZmyFtjcYCeN/oCmbexQfokm82IH32qj0ZOtyUOzmHCWkZVzeYzv
s+HJ1yLoQhZztDDQAgeLtTO2sBzGYnQtO2bubOqDQ091F0ey8pzYXK1hxzK7pcQyZuRDKdFJdFRf
jF5cmWM/GHL23GRWupFqESG0CF5gjGBht9QdbibZRejBZXARHZrEDlE5pEjVuUvZc9OrmNVV/sfq
0m2dJYIh9STZEWTKu9STRi9sK1vG+4yTPxsoVfo9zRUQKljc6bgP7cgcTiJ3ycpTy00MQ8HR1D8o
KUBAWQP50hclsioKVnr5lcQV7Jd82KcTdWYl1e2DKg5t1nbOFNCYamaKT6aZvHcU+bjbFJKTI3po
0iI8BHG/DKDVVx2Li0O1MgB3Mta3cpbRWFH1j2JpPflvFRUWV0kkxq7tuaFmiUy2PgZYAzsGI3e+
wVGZFxQ7OxnfSX/t8de5aFTKjZ3rUNIn2h7GkljTVVT8orkb6JdxwEBGSHZ1CKWC4Z0z1kl3V5GZ
7jXEGy1A/hN1+UugV27aUbcZIWooA2VNxlLlIe4riB/cEcJK+G7VRfKlHeRtxpjSmUyc09FMYrmQ
b+xSaDshd9UWQuRhrmLTMZJ8E6oEtswBN4cgEM1poN6eWAjc42R8MnJEpnL7SNeM/38+I/2hIutH
TXxMC8rqzFvh1MYG0Sv9FhYDFIkqj86tSf+0qinal9ooYYqFB5na2WZuNW7GQ/MComeT68v4s8Aa
N/cHPeFKmkbFU27M2t5UC9TMopiOoll6QjVyGuI30PCZSc24NiVPHO/GRoQcFtIgMGA3FAI50Zhm
GfpTltaZayq574JcydFy4notY5fIthwA1HJK3qQjX5FMnMJaWuuuEGLJU6jOuoifW4N96yutsY+j
BAETpz02n6fa4C+udL4SPxGVmMDgskZLxrD6Z93WERYn2RnU53gKijuZEgpHVO74/Fc2YdKA+25q
pnt8t1JOW4JGerrOjLJMej0bwyoLNw76vWDiTrxwRsRqJ/IdzWINRszW7i9FSHgLXtl32RDtn0z1
N308PWsDrsve7B8bH68nMqB6lxNEwyW6vRmjmRdJ34KUIMo6wUepGZ1nWt0xoIdK4dBWAaMEE2Vz
o/yC38wumuLbXu4kwqctHDC9RexGjjGhKtHTqlToVMJGOhI2c45k3Qe3xomE67+8iKnlcjPm6gFQ
STEzrNA55kSpfI2B/i6r3/04f4GeIdwCULhe3c6NIUPG8alD++/At3i3UI2tnOKgoGUIvabBZELd
Qxr660CP2fg/lJ3XctzKlqZfpeNcD2LgzcT0XJQvlqUXdYOgRAreJTyefj4ktTcl7e4zMTcIpEFW
EUQlMtf6DS4+cdit61B58YTprltNYLgWJcWJzJ+zTicXdzyTnA5pr6WqsdJhnwO5lxUr+9otwj7m
Ek2MZMVrex8b/nhj+yq5DbY+Zg4kxwmKYaOgBQ8O+b5RUnUj3CsaFywM1fGpG7TdVKtEhQfx2HRk
ROy+WepBXi+H3tNYKKYT3z44hXXzktqkyIwfehddXXb7bIJ5K3bdANSI7UA7kIAOPYU1+07AG78E
+JEoBWbWmDut+lp5E0X3YgT4eqX+KWnBVprtW+8S0C9jQvCgKx8aggL4vXno/uY2wQ/jsfPZHsao
N6wh6LwqM3stdMbD4GBdkMXxrWKWqOdbI4/cVBaLAijKSuvY8zmzJn5d5u+q0X9rOpUVi93vNOae
7Sy63RfpN7AbuFeifkq+l52x7og7/qKYpyqMCb9Y6TZEAhew4SpR4l2mYugsfONa1V58U9Q820a1
CrjJi7H0gAeSBNcqz1qHTd+fS3dtgJ5duYOJ20b7Oo7FhTdszCrYWJgl9DlR5OBAys0Yz4Tdhn0H
pm0A5KfyLYZkxVYhvtdVz1+GFaHXsLAizgicpEHRXnIbZq7ynVh7/1UJdmRfVaSdzHNXk2abhvy7
48zaLCZbI1EDrOv4r2jqtA28qb5E88Ei+paBpL2RVXZaYWVE5KFMbP7aerag8YddBvwRTK7OXIqx
uqt4qPiLblyVFfOwX2oPcRvFPAfqc428xErTdWcZGDvXtq2VOXnPQRSasNyIaRd11q+Fz0Ym6+FB
xAsxFNW+GuqHzimnrR4b0boT6XkAMkbumOycIdJqy48HY2O3TdARHsjVkoljCcccC0sfmQqiw2tD
1O25K927NOeG5lO6yEpNnBuvKfHw3ri89N0STZaG9AaqYxfhjwT5CTM24fCtbzVUxB3S8nGrPRk2
yMKy/lpWKLnA6GIplK094VwyMmKrcjLrJYvWtQ91sCPFimbObLTRv8diXPl212BfeJOIdtgg/A1y
0T97U3AKbPYqbMs2iV6Gy15JiMdo/Y2G/wCLnOGdKRfxKMe9aoa4rdqEMIwdPKUj+U+T91KAgrRQ
xh8D/sGxb2jnyDK6VZNnwUZJcUaoNPeHY4HRzJqnoen8hYkM8tIZ1aVTj8zPxvRmDu5OGNhkxz8c
mwd0ytLv1QC3VnUa1n4KJkb5GBx6o3wUCWCKhodLrx/gcRw8AcIn8MO1HwlUPFp94Xjm95lxwkIc
dZLa042lrztHHeR1Sv5l3QX23gPycwNR8VGbbcaDUiHbXnADHPOtTiFbwiMqCL5uBt9F1CZO8Usm
T607eBShBXJjF+OlM8geWKb/El5BoDCrLP1+Wrc60P1OnMY2SbfAMvZj51+wC4H6Qiwi0QagOg5j
BuP4nOXWu5iGk2m2F1apyBaHh8SnB0+nAiCo3iRmy9M9r87Io1zsODRZztYZkRNjV1nNXhvwQc+G
e2WctFMLFkgHB7wpol0mWOI2nvGuJ0a7yO36WSmaiThXwsuA+6bDzKwAPQk3PDTk0oi5vepm0xw1
zGLj0B03StN4q3oqlp4Z8rREtynKDMuAub4QW2SV9mAmeZUnqg6/v/ya2tiJ+YOB47TyHljta2Im
3xoRTjz9+rav+L+YEeaF+K1v7Kn+GhgEIeN4ptPHZNAMPJ70wg2WJhJlRBjI2Frc5k50G4BPzLA3
cRM/8v+/c76JUnirgHgBYVqC/rWnLpSebZUVvA/1cFfrznuZNs/uWN+ThfCXeqygk+9gnOWhKFX5
bAdMbUbvkEdVcA22TSDZWB64izabKrb8KllnxzcOCKV90/zeXVY5OLE5m5U30PPZqaUrbHf23WAj
/nAzGuPW4ReUB8U2Y+L2beWL0UY/EDfLiTxXw7ZQgbVBfw/Fe+7Uz/hMEY3Oi0tlbjSfNydzOurK
3i4zO9SP82964oJNH9atGwGpU80SXwZ4p+VsP6OMAOx87c3R30louutw8k4DkLRVriGNAPQ6qlQw
vV54M1iTtoij8FQWCq6VRna0YasleZVtm9FS18DmLFYX/bLN7a3WDwFqY2WFBUt1pzMwCmv8/BPz
RrApDWB04u4YQrz2qoYZfjuW8XtYVLPoVLM3coW/G1dO0yaKw/KWTdjsgTb2T9oUegciG8uhxnvc
tSJtPTj5Q1iKq9FiBIFMNV8jWvUZWFeXaDl8b+tkJ2yFKtLly2hUMa4ykiOaerfAvxH9G0oyVgNJ
jAFzJ5BT26pRynVfXppJ1Q551m36XAlWVcKirKx3Ra6xbiUmHOUR/70hX7vhdIoyJiA/rPK1WjY3
gYtxe6BiuwDiSPOUeu2lCnTl7ks6iLXoapYATXBVNBb9fV68BST0qhgzSi9QopUy6q92U11Mtdll
XjquG431btokNvEgA7JQiiKL31+bwPhWmofAYNbEJ9AhHfbDA+NQmBY09857xyPlleCXWblPZFC2
AzZwcFoOBpvSMGAZMQT6BcLKJezVS9S3oD20fRmk2UYjPGBn9nXQvRnKw3K0rDBSHMG6lkJ/rofo
AYQly1F0qKymg6iR2+d8Mu59I74zmVM2rtNuEzFtvVK78XmTQxZdtgUJMqwp13FMNBLHzjgSC70a
jBUwSkpuwGKnBBdTZ0TN4XJHRbgdO23jNA2rEoKNHp4Fi1JJj+Yg3vy4e0tqchXxtNCqu7RqW340
UP784ose2m/RYL23XYFev74y1LTcIn5PvmxEWKFi126H3wjJkrAvc0HwTLkYxfQQWs5T7Aw7VTf2
VchSVWn0I/I70D1MMDotL0SrdtvF8YdmKutKLXlhIA3ReebGqnjDqv03kSMbmHwzDRMftmRPUPfW
dojEpU3xPPneSoyTuQ0b7dHDh7WqvJewnRHxUXhUeoAUAO1wgciGo5Xhe1roBLgz91FFxa31iwuC
Rx3Iq+6+6ojFNAFk2MKxTxDHMLTzy7sMIsPCm8Zj3nqraLJwUaILGZOjgU4KaVZ3Y7nizrCyV1Hj
VaaoDlr7ANLU7sEzCS8bHrQCy73vG40Fm7ViyiUDjUYCMFzzMcGgE7oJ8mKWIV5ztV0poFQrXEOH
SL/YmoNnKLqBMTH3tvR38yuPvMDzlCfWwgxzuOlQffzKuq2M+myJwV2Sa2TbjWndQqmMa9ra9ToH
09O7IB+H5qC3ZIMD0ilC+Y6SA1aPxFYXvUBBElyq7vCv7cmXp6nGvtTZE4Jnboy0kvfatG219ilT
CYGhijQz0rcKxO7as1mUsFDsYavMaUD0pCJkJ9RgJDjA6tevv1autmmFeWwdBz2UEmfIhDkbQQun
IKDZNqe+NJuTVkTtiQDERFqvV3bAR/pFrZTDPqvN8i42leSObfV8LiuKGv4jOkW8Nm0fLUg/DLSl
sNR6+7OZjsrQrbE1rC6yCjgAeQjLfPkcJO6DmHncHdbWVJd3xGGqO+Bi96WKeIesMrB3PVeeuvvo
MPdKMTDd8G3D1edABNJh6fe6spf9AFsPt0OFff08qjzALdmFECpJW/PNZF1t180ShJ2FjMtfdWnk
LjVEfS6yB9pdI2iXmIC2lfQXc+h+Htjb3bpm3t/8UW+yNkBKpyeh9Vd/rbJRsTCP5En182d1irXa
OQBhJAeV9WkxYj0VWlf2IptSr/xrjKfnQ+UDnCrKvrmRRdsrktkDblpHQ9w+eCJID3pFLDEP+pY3
R+Pe4oGwTKHfNMvcGU69yuQrLx2FVy8DwHp7WYxTL95CbDBXHwMHfn/Eq5Cg2fyxIkV1LtE+usqP
cr3ymayLeZKf1EdYNk6+GxCQoHvfVtmO7bSylMUI5ump9/THrFL4Hqp6MSqtvpfjaFxJKENURzmQ
lQPqq3LP38jWJraWI5heWDVpcSsPVlqJTSL4aSGVFYbL1i7QuuizeimbQTQXt3xgtBN4MDOLz32y
aApBXZHU+hwnqceB/UC+JUihb5rGiC6E2MNN0Q/plRT8jBwoy1sk6pxVEUTdXYKk5qpGVeF+FJW9
9GHfPLD2Esugt9Onhugbvzurfw4n9Oyc1HK+5IOVL1KlLb6aonzHVBa6pMif3S7Ovg9lDm0wNt7y
CSB76hY/moEVRUZOhQxHsezUkoljUq/+wIpmIY5Eq4DkZqjQmHYM/ABrYpY7Hb2nYhuSC3knEXEw
mql6S4Vz64Dw/xb18Yubh+JVZU/A6q32XnRyt4skTsdNVAZYo3hadYuZPLqaqcMUNBsuy7ogKaFU
TgqLn66qbmWDFmgOk4RfrmVRNoiI4FAcpArLHYb66FcGw9oGYraSxWYeoHB0d90NLop6f38GXs8F
8GnyaFZfFeFyEo66UQwNFeK5jxzfIye4HSqr+/iqsiGv/Xab1+S0ZBc5/qCo4Py7kHx/UYFng5G+
m7oEu0hSoBfcgrJdW1kxlqBleOJnpqwbZYjvETGIlkKzmq9Zqpx1q+wDcsS3k+uHP6rMegXg7T33
tu5igdxAm+2dlKiKVx2UvDAOjt67GzavHb//TCcvbnRfer/7YhVIuYTWGvYA/6ApmW5zp7RfBlsv
lkHQT3eeFhUbz86Q28nq7gZ0v7vFtdm/YGtar4wqUZ9AFMYIJoXXSk3u8knXz0aZIbRg2D2pCXKB
bRJWZx4cEkVBkZwTtk5bA62FU5KY6batUElJcxJcWdKPp8Qymq2RgyrITZL/rallJ60d9S3KNsFJ
83R7yw/FOSYJRICCCZdf2U0O6GRbQu3fGVYc3rIaYUmnOfb3IL1BV8J+a9iHL+omGO9k18iaFKIy
f3UduvqPrgY05zsVj+9t11jMvm1yD3oqPuJ9tu19tE1RWyacIesIeG67quzDdY9d6KoUKlk/v7/N
9Bpn5dif1no09bfygL2sszSQk9jIojb30zqYuIFRWtuSqQ3j7phYNqo+wV6PquHjujAmqOzqvrgh
Cf424eaHUBWRfrD+16b0kL2Bp8Ru0N0VuKiAsewhA8NLuDVQFV4B2hnWsq4vXP+W1T0YfRQ3yQnR
T9Y5vbHqR+SZZKkP/eyMRNlOluRA8NO8XYx7HnBmxpAHy7R8jJv5DX3WgecUpHJtfd/+3Y/8x0pH
2u4iq0rPzZF0E7tCYKE+pGmzUvUedAUBlGajxCb/O+wgwzVsRPiYypQQy9Lri8NrASDAXElsMll+
lOtKIMBHHPejpywinE+oaT58DiEbCitoLjYpdTSnXWRg+vqi+aO6k4H7XEn5EjyY/01lYNnqTtEI
8csLZUd5kA3wUEkHzxdPUwl8PPHsfTBvQKtQGOeO+M8lyCpgLagGfiVqWJPksYqrXiJUYU3wcYqW
hKPh5O+5Xni3UQDxxquIp8v6zPHukftQ7715uVtV0GKUsKV/XhyKElUoa8Rt2h/zai3r25AdUd+W
z2RxHMSJBuxVY1KXmYXlrBb2yqF2eJoW8rQZcS7Nhw4pc0s5yCoRJ7TK8seprP1s7zyIa2mm/Pij
Xhb/qLN0V9tnVbLuXWKo+F6Nh1Affx5Utb6NWv7WyQQvnoWO9UWLIR+oZVJ+JWn3Zpml/ao4+VOj
ac3etA1z62pxuPYyA9UPNOCfzEIjfQbDI9dd5tNAQ5dJpNEzjpeYGjNhgspQ1rUxHlxUtvwxNlag
wpn/8uE8VlX2PpaIera1/iWwahUEaeGyY++Vm/55p2sdsqIqqfuF2hvBzs9yttYN1C5Xz15LT3vB
n1y5QzC7OOQ6MoORMwFIGNpNlZXpc6eSRBuVVNsoULi+2v6SAbJ1+9yJoLzRKpFuVAhi+6INsid3
HPcEI/NXrTcKWE++f8jCLr7zzeCH/LhJd/kPVkNxcYqsO/sBWYZhvmD+HiAoyWnFYANzOzC3yEl+
i5EkPcmDkQ/tqTJb4LWWi8SBwi69AiB5MvTIHBayD1zO+RSYNhw48/Cz+PcQsntWls9Zlha7z6FT
A1iwqXTNuq2gBgzDtEe3xTvLUp5AQHM6ZO9lMRagWICn7nu3PjskBJt9TQQEdJgaLYtKEc9jR141
zs3qxZnIW0dDWr8WafYMzKP/jkXzqWU9+l53NpSsPMDBvpgWhQtNYKGwkZ/D0V4AvyUbQMi4gTnT
7TN44g085VlcrnAqFOZ0rVxEWEtvZfGzIUmVDB9kcJYd4e5L9KR02IgbCFIfXTusvE1dAvHtB7ve
h0Z7I0vyILtYcz9ZrGZ2kdkHxMsa5zYaVGWfu/C6Mljq7NI7RBR0yFeraG6WfYTiq8s0JSYqLIs+
vFa/s6VXbj4u0bV0KfTAunx05v901nCWsITl3EIYYpC/P+Pj+t7PBE8Wn1EDKTgMZdNvlg047Lsg
yfI7f95yRKoAq/N3nVu3zSohBAZ0B0k4mCv6Vaiue6z0WBzhsjyzJ7YeVGhV6I3Z17J2kJSNwZM7
PIhH2Wihar8CB1Lu1BKcYNMZ5TZ3wLumjRE8Rn7hrMsOcQQ9HuBRQe/EPKeD6jZk9sOUgrLxikB5
35Bf89/zjiWpIRrrIWOsNQDZ5DhYRrgq4xQCEUiBe6KZ64GxroZlWPeT8AmcOjo7TEh27M0RdTfM
Jl7IVscg0zk2jn8kPY/AaBSl57K2xdkBsUYKXUTfKie7EXlsPQmjdOBUBMiBTFn0XCoEEOYOzu9X
kkutCaq74TfwIh9X2sxYy3Ks9Su5JSLuTpU+9CkMJQQ8o9vY99GN0pqCFEnqbPvR1g8x7wjgMFlL
RjsujsxvzXbMVOdscn/WTpIYt0WK/V2kKs7DMEsWoce7qCrT3datP42LbPZgaJ1RO5HqTAlcoro1
V+Ug+E/lfPjo1wizwNtC+XmFbGnGEYfk3vSxIITcTo57DSKxvbONNrwvbTQrIoTe1rIoD3QwHbu9
Y2U/s4AQHvrsIOvooJmEA4mA9Hvfa02cabvgYOepOPVhn62TLG2e9Cj+Lv/VmvEjsvrwLeZZJZg+
YnQxX+MiVXQw52tSh5iCiM36aTLm9EHvv5v5xzW5l2oL3c1+XlPZ4FKSND9AqfIOWjN6B1Ke5Ld6
nYREFefBJuHdIHDDpimXTX+esgg2VkobbdKhylpMCkx4fLjqLmr+elSe8VEfA0QYFpbqcsznis9D
k0YYAIN6fZgg0q7bAcf1OhqMY5HryTqyYuUZkvyl5yl8s6Luata98QxvISctXv+jq5+1F7l0NcPh
WnrRz65/jGpOKh7rRZUQRnzVRW48qr4oH4Lul0LUvWqdrX+0aN4vLX9eU3plv62FDwhlqjqcxWt1
4B0L45+EqGqu5WmiIQgQzYfSi1GYdC8qul0Hkcz7NXmao0Gr4Kn6e60sowwvbiaDkLU3Kje5FRyg
jJjblFTxDVl55UbWQ3wneCortWxw0UWee5P08/KF7NXaWmvtZIda1spTeahci1yZ08aLEuWMn/1l
y6gFX1tPhIeRef4a8NPYpQOBOS2r8qufa/lVnrEKfWpIpt581g9+oO1cg8S9vPT3vqBNf/Zt0O5d
oHHQIjvsBid5sBD65DnKzLVTZWiXNC3cb3n62aceSXf82Uc226qFWEuHsUwEzDB4UBB/P+R5oxKf
nk91BcSXPJOHOuDdBTwpXHzWdbo7VqfPcmJPySbO0DGTF0NxRKnpj3EIV5KkqWub6colR/bLGCyc
nGU+Dir4mhKuFnJ9nRddETLIr4Ea5tcqHR044r6x8kY9+7Vh13QI+H3WlobhrMi0Git5oTwgrZxf
652Ye8qKugcfZrPk2MLTyHCaeZ5IN54wQ6gWsgiVqdjWBkpLsqibUEYVuJpHWYzsaMULUn8oPV2/
Jpn5IKv7CO3WxsRDLh7z8bnWSPWyhXD2slWx1AtOmtMtRtnmfZ1PH0N7qdke+rgt0VPiIjIe4xpd
Ifaj89fSUtQEC0sxzj2+Ss+6jzPJP7+tOX9blmHhhkzS8Pz5beWQCd82qxFormDpb6USesbrYtMU
AbjoWSz9Qx191lP/LFZ1CBPNA0IjW2XDNKTM7LKcqvlLqqX5TpbGrDowVULxSbW1F7PWhRYYRVe0
3YZVTTx7PdTOCJQpzJY+QgXngqUQ1km+RfpBIJ8le39c6Bgh2OnKnX09oqul1NEVvFnA1qK/TfC/
OCIgf2iVwX1WdT5+9AZYR553rbrksZ6rcw+ejUhIpzdt4j4PjREvCcRHR9na2DGeGGPyFGigpxsT
i52hV9xnAWlsk4t42MirdL0nHNnG8dlTUu9pio/yI12lU48ovZIBnD/Kj2MSuSJXtrI4JuPLhO8s
GlZ1+VAH/lp+pNeQG9MmnK/bLtWfTFhjSeSemtQg46GqkIsxsjrhlO2c+soi9xJrtg8u1Lwfx9RE
bujv5kEBw/B5yTRNI5MoEvsWr1bDgnUSdvdB2Hb3GC0ROkwBh/oBRSRvMJDpx9fPHlrrP/axkZ5k
f1xP6q3RQbSURTEPOGdx57HkNb3IrCWaIt7WM6xt047iMuTw7VkAALUXCr9WFZHM1rCDt/C2Dbvi
DQ+nDJxgMHsNmLBtp8aF6N/Hj5Zdf/MMJX9LfB34i119MXSrWjcoEx6JRtqnctIqPJA852usVCvZ
tXLJ8+m96t5NKd5woxrxJrFEfzeVXreQn2dDUkw7u3r1S6CKSjWwGFMS61BDqlwXke0+Axw4ya5N
rL90rgoHUbc1vhQRHfk3FH5fLR32UX/9DQl7qI+/ochYU8m/QcAaeozy6hvw3W7jV4m5SdVk2gEO
yFY6wh6PstiJJF/poao/mk39s3XyAuOXopro1Y6kUbaB7UyexFDiJxWf9JU6quIMGL7fV1pS75BN
RkdUidKVg27el3HsnoFAmz/c+lCnyvTeVEwTiJDHEMq5evJ8ca6JZxYtggu9kb/2WRVu0cvKkL9L
+/JIZA7LqPnsj2KLyDM2w2azZB9A76rqR9gR2ED7TWafU81Y+4MSHUkbucuUuOta1leuDhYIonN+
NKxiXTQ9lhFByxWGF2H84g3uxwD93nBMXLW02V7PcdSjaYIFnUtVHIDiKcT40diJUFsL0aFIMDfI
LrLV6/TiQAIBFf2YBBVKYJtUBNbJJL55sueDLIZpbx8mzCVlSdbLHlpG/oikj4MydR5DfZ+v7Qs8
jkIr24S43iylADtM18cSof/7KAAwWWvgLKQQujPVj7bnJvek08OP+jJ1lq2m119R24Bt3r2hNs47
DPjLbVCa/i5AOmjrhml+n/QkORpF7d6MXl0iAN2+qqg2rZBx1M5Ip+KA1qbRZqiU+kmo2mMgkh5J
HYyyxtx7tmI8VGLNSY5tWfV4gBgjqv1jcGWPARk7D26hlfdHQ2/sW2s+mDq4Rau4HePInhXF2hMQ
zAP8P7CWwkzEXp9YVnz2b+s62qgNWzZZJy/rQlD4Y9RmW1mUDWok3pGtt24+uzkgqZy6yC6QN+3b
tPLri9spy88OKMuwNIvH75/D1IZTbZsJUp+8SDa0bTSskjT0oVwwkKzTmnzA7DrK9rLYFb69yaMS
NISKN44XWM8uW7pD7wECkMV6HMM1SjXqThadpHhsSHddIVP59zDUN3XTWs/lGEBg8+60ITZPpC6Q
4A/UH8Cw1G0sSrY0sk4eoiivj3CuoC3TV50KY+NPotw3Xf4CFhjquefrK01147t+zK2rqX9riS1A
nMGuYo+MGZTXubEQRXKnmpG6UskOrWXdR4Nfvhijrh1kCSlF6+rl32R3WRNZmrpn0frrOHFaqKAi
GmUtnK6DSNrULwEcqo8x2FwA166mF8gv7lJ4ZKZjUv/aPAFF6L3ef5Z8/6Mk56oBlYvPtu630t/X
yUnu757yOnJO/b3ek6ueJ8C/e3583tw2C+78F9d5QwD6Mej3QT8mJ5iNyclK/Ls2G7sdcizJ6bNe
nn3UVQMJsx5kA90/q3PBTL+Q5XrqvqcBwHz8GU5+ZhUneSYPdTWiqaKnLQZifzX4mhoNv5RNJ9oV
apDdxD0+lB/DfI7Q1cq41uJZu28eXx7kWCwKusW//uN//p///X34X8F7cS3SMSjy/4CteC3Q06r/
81+29q//KD+q92//+S8HdKNne6arG6oKidTSbNq/v95FeUBv7X/kahP68VB639VYt+yvgz/AV5i3
Xt1KVI36aIHrfhwhoHEuN2vExbzhotsJTHGgFy/+vGQO52V0Ni+ooZk9eIT+bhK51s71ruMFA7xW
dpEHN6vcZS7A+1YLJeo9FiqYBKSbIE7Ms5gs4+OQTdrZZGq9ITfMvUYtyTyDyi+3iha0i89+soGc
GwaaRYRkchkRFLXyXZW7/cnKs+Ekz4y/z+YeKKfkLOPAnYZsTU6+ru2bqC1uywgorW+Ov5S8XN1b
oTdu/v2dt7w/77xjGrZtup5luI5uuO7vdz6yRnB8QeS8CWxcT7aeFee+VdMz7hbzOeztmvzGXFOt
rRFnMmAbA9Ih8+FndSw8ZAOr2j8pJDdXmalaCN4M9a0XOQIJBeoG37aAk6pdCKvvr3LZiu9VKlrc
Z8KnCrj+JSIb/qTqT2nStI8GpKm7BCy3rHXbJj5pPhRDWUw1kiqDoSCeP19jwT1YB2ktIO+31hNY
i3Q5OXl6kK15kfwy/lD+Mr5iqPu+FRAtfQ3XU99vEOuouxPR539/oz3jHzfa1lSec8d0NShfpvn7
jW7d3GXBGuTvRER69GK4f/IOB5nHTbWQsoDYh1qevMefzX2BLGqd5zcf/cK6hSmMjuhNaE7iSFgH
PmzCA5fZY4tp5lzZuTN+WJ76vjmfOvrPXqVlv3cV664qKL09mlXGunOb6bVpFmNNPHzCIGajZnq7
bzPTfbB87SrbM3Y5RMz1Eianb58F8sbLunOnV79OHgZizA/MAX8MmAI/uFM9A6DhckjRLZ2s4do5
Tnhs+/IkS4gEjtef9d0Vn2cU+Loy9xedgfIjMBdj5ZufXbi0MfOPS3XFFKuJ9cmuiEF5hEiHIGEf
DXeqXz2Mg6Zh8NYRS3Kb+W8JlC+Osx5bS31RUf/fARayP4r2GJ1zOKz3hotJUFRYGYapXP1fjTpf
Lgy0EP6/Hg3Tc03VUVXTJutncLSt3x8N0EIVyWgtvzeJVaZnu0QnKy/MJ6eJitvAHLvbwU0fQ/jU
X6I6VzYQSOyNLM69otDIb8cSmxc9JEblY/Vgo4tzdCoN/jKJdHzNrOaL3oqTU+v2myaMO6T1imdL
KVvMNHq6joXJ5vMaKoW4kvnb9BA+7ovCtu4xVEGtg6QWeGPqMAVOtk1ptivZKi8Q0bCxlMa6j+PU
XDUCgAmR42w5xGm851do3dt+PvFq933wzX0iIJYvgMI198jIWuzpfutrateaHKiLJn8EiQQwPHxu
eQZZvjjrreXdzI2ynhApJsOoES/NWlePRFDfRe9lD818CMdbwmHxvazJIsKcnRjIDHhl/gBWUGwU
DZaUbJVX9336cXWB697FhwmDSEipq6icNcnyM2vZNU59qQet2ciGSkds5t8/Eebvs7Klqi5LHo0p
2XaI5TiG/vsTgZqlPqL8FNzjEVYTzFeHc6+FrAYDcCVR9aR5tf6qt5W2IoE0HLH2GM5K6KnLThGA
7eMEF8YWAwtA63CnZr+JIHb/OhWytpk7RE2BjolXxSvZSV4kG2Txv637GAyEqL+ta9cx1qPhpjuo
uYjTM/0d5Jk5JAZMtGjkBduqFbw8YKWfzf/o81Fhinb7/7iZ6m8z73wzdY88tmrDcrF14jm/38wk
ZJuRIjd/5xCrf0mdzFtoVtpe9Qj5jrLIIMOnXv5S8NqSjliyhxAhyj89u9PAmp0KCxMQa42qBOJW
C3N+i4v5zf7LAVTRqWvT4kQHWa2x+V4gkM4OLoALKhJNO5m6mt0io4S80ITVlWxQM+VnQzY7bPiz
p5VitmhaldBuC98DgonGz7+/K57zj7uCqRwMMIwmdE1lEfD7XRnS2AzyJrXv0HJITgZk25XZawkk
wRksIJP+CMfEcKBusdBOWYWHw0keogKVymA+yKKmVAiCuI29kg2+M1prb7CbVS1ikuIWsK0qNMYv
hWU5y74kQWGV5fglDrZOWzrPn71q2+9XjgrBSFpslT50nwAp950sfnhvubwcMAL8R53sV85uXR+d
536ybqxdcQhM5UXMiS/oVZN5zzRs3ft6ECOfYqOGM7dE1ST25F7A+s6tv/T2kNBkDWx6xxDcPo/A
+JXHqcSqi4hHDqnvy1yPQ7LNHFHxY0BDw7W/uoaLFheig11N+E4uWsvOWwxzSZ3zDXNbP5bjfdrc
KBVyqywOUOfsNTTURVye2yZq7hBE9A9u5nyBPdHcySrUAzHlM8ZoI4uyQUu9PTSy13//jOjWP346
vJ5dj/WK41mmablz+y/rcsLrmDKNRnUXhmjaNG3+LPN5eW+zkRhslYCYiI6s+PqVzOeVDvQdFbZ8
GaPjlqCOQSzEjh5+v/L/MnZmy40jWbb9lbJ8RzUcjtGsqx9IcBYlihpCoReYQhGBeXTMX38XmFmd
g5Xl7bZqWkqiGCIJuh8/Z++1vabXL9Ew3Xk5evGxFdoryPIG0aPbnW9funByIsDLaIec5mkKi21s
xOEXtPvlGUvnUgTypXDogrqO7VAE8mXeSHiHrjXub19aRfjbQ96+nMNpAyELErTkKidwSr/GAaTs
eF4C1cpaXPvlJon7LQz85uF2D8hK8yGj94ysqARRSp1JnGtjicPtznT7y4cA8sft92+/gS5Obboh
J9V3+SduN1MxbAW55qnzFcdV92gbXgj9FgbMyAD/q+wMqGBg0+40EsSeRVgfgqgSXytZtVvWVKIB
l7shO4e1hQV9aN0c4HGFX2D5Pu33j98fVoYYsm+/fnvYCpDaIUVArTpzPpcKyelU9xB54xKjlqms
j8ZRhwlJWrgaNWDaZRl/LyS2G9wfwUvaz4YfaEQ5Fioc9iTLGYfbI1l0R//wSANzx6tXjXcZVhG4
gtBpAygtdg2PzF1ubt+3GvxLygLwLuz5t+/dfnC7H4e+NedD+etjuDH6toIOSzhL0Idd/p5moNpF
GfxoEyhr4wwnioSsdeJM0QXqj713Wiq7kdTOizBA0RuBm7+7McjyoHjRnCF9AKTiPE75uM7NJKT7
V/bP4EXCe4RY5XOZL8h/VfWkj/GlDSHxQFs/x8nJlwK530WR2Zd0snykJy78Us+cq1GX2YNeOzsx
kWV3+9YYB60fGMEMmoHvGSYh5YSo3H4WMNO+NxihZLNFaKPePkQysw+3SEXSIYldXL7Xjs4M/0k/
gVgmuHFCpKIV4jFuLIAxpTrIoKl/khbyAYzD/eJmKliXszAvcHjIAMmUdqyyObtDgThsK86T1//0
OFl6YIZX71J4mpsaQgps2epayb64xHiLLxEr9wUnS7+KOBnwkeJ7txtrEL/e155Zpdy4Xrx+05sL
GXqeyuklSaNlyGIDEta16Y3q1vT7oWQjXQpYKyPPZoLrODRtI+nc9kNKkn0JbUjo3qMHW3Yn3So+
pXk5QcYBW926lfNkG4zZAcS432YtYqIcmj/Dzjv1WHbeb78eRZX3SPcr3iVmNf9/jsnyr7slVYOp
S4AHlk0bljXlzwthioqlNUYNE/CEBgasXBfubumAjVjoRJ3Yi9KLAZEseYK9qg9R2z/PLYTTWnra
gXQxQeeyoB4Y6vyz5Kq0h9RkJPfve3BQCteVjqjZWc7d1nLTKRGuM+gXm7pF+dctZ8bbf2XqSuDR
OlS43251hFxM/R1RCvdd1BqX2w90BqqXv98QxF/r0uVlsHTqhuX/bNv+y37gjGNFPaF393PeWNR1
Dob62ydYN0p7U3Z4JInspE/y+4eeDpVvjrL+62Jw+40qQ+xx+/RHFSDLuIRR+Pd/svnn1pKlO4Lz
tss7x6Gbvqf9l3O35GAvij5O7n8t6OfAadbtFMbvjVgzO5reHT3HTuYFOkawX7992+Mbof+nb4cQ
LH+9t46t7d0Ey7FUBLd7qwR0pRWj7KGUrClLX1Afxi+GtSkzct2nSGmrYUDSWZCDedVCcLe3/5qW
76E5jK5FKEx/Wv7r9/sVJQ7+v39RbueH3/ttFnu6Lij/OFzQdoMG8peuD4EWI7G1VkpEe6MjwAcT
N/ZztKuw6B7AKDnXYR4g6E9N/jl06aVnD3z9/R6BZs6bsTPAuoZBdZwMZPfxSB9gHUXzN9Cy4d0k
y+jJ0vP6OCw/vX15u8EX/m0ijv4uMvXo6fffLwYSA9bUyN/04fT3T9dY3uM/P10+vLS3bNc0aDb+
9RrIAyOfutAO921Hn5oUwPUw9X206TLhnXHPk0zWqIdmuUnnUD3cvt9jtSqsjGKYyf90ZMQ4HUss
uCsZGhJjl9ZFnBdoe//h699/fjsuEht5eyb/9adOqbp1Tj/LamriMGr/8uX/7H6U9x/5D/Xfy2/9
773+/Dv/w3bF//72Luf4s2HD/9n+9V5/elz+9d/+Ov+j/fjTF5uCCnR67H400/WH6rL23x3f5Z7/
1x/+48ftUZ6n6se/fvkAtY0iS9Ej+Gx/+e1HS4fYgKDDB/t/e8rLv/Dbj5fX4l+/3MM2j/6x/oDJ
HxeUub8+6h9+9ceHav/1i+ZY/wR+adOEsy3HMGi2/PKP4cftR675T2mwPui6MGmImpIPRbE87L9+
kfY/LdcVkmATXRr8Gr+loHssP5L/5K6Co6UkHl7QRv3l3y/Db43vX9+//9wIl8JYjvZ/vFY9YVKd
eI6F40Do0ln6iH8ouZHK1XmTqWRPGqe5s8fqxXKnYKcnPZhWo3tMpBM9hslwLHKR7XSUWb6sdFo6
HYocohW7o0WYQzoU9hXgjbeZF6JyPGvFHYeNJSTLtC7Yzt2w6i92ByIqLJInQFJYNOMhp05EqSqb
M+Hm65Rs0/egw6dfeEN9D2q6OqW44dC5wvBsY+E81t7srScryJ+ctPNTPmNETQTy6hrQUltDGCfE
E94Js323xRkVMCyuoSfhVQVbpMbP1tPOkSvI/87tDOWane1ngrB3vZiGN71p/AAh2NfYZc+lE4V9
M2sJ1rPLL9PE6lNHywEjI0skD7uXcYISGqGFO3ft3L7AC4JLXbUwSN0K76kuopcizDiT4UUnAPCE
jeh+mh+nIDIPvVujG0Axk8AGEozVt2CIXGy2LIpNp22HYVOVDDCljHEsR0B87AjvTN5zhqHhmk4n
xXQs4MV61dvGzypbHhJvBhFNi1Wz+oaIBfOHNribsuSf0xXFZgrscaEgQfNGexxV0b6YhyugDW/j
GE+DY9DuYWxe6EKhggaEQZxBojrvVT8ljzoYukvYjW/BkA/bfMz6zZQnAyEgXbn3dukQokMaFMpQ
UezHsRcXHDHXounFfd4x7UEZFO08noJhwzJD4gnim9EFhLe20dEetAxPlBN7q85skteAmAGTZICL
5tJfMoEW7sHA8jkiMyjJzb0z2XhwvYBxXCmfVaoFzcZRm9GNqOANfDOOFVQHZkhYZC1j3FVGS8+Q
N2eLNxse0NRvbU9vDsgHyRdNUrBIOSEQuOG7fZuWyLLoiZ7EoP3Eh/it0vRpj55QPuraMewDeRBG
4d1ZnVcdRh50nQWg7FvdDpnedrAW4zrzexlrWy1IvF1rQ69Oek9eJJTildfToQhk9k45mt5Vy40z
t6cg7eN9VHTVSef8dEqJvPSUPJIHUB6ZqM6ZY5xdrJdniR3VVxmwmdhMntK42sZcWUe6OC6whOno
ohK9xBif7dq1H0eJxVdEBV9ixVs3OfMP/oxs4+lgaNBIDqvKnMZLgrTVzzXHOSLH4e0nX1orY8eP
Zq3z23J6LWAL+D0v+dqJ53qXBMt7OnSrBEPxziBamd3b7rf0WDaiSrrV8zAW3Wlsom8yaLNDU8NK
toC0Fm6CgV9v3LVbExDiNA1qjesQt5glKudCdVSsc7E8/cmgLS3LZj9qNWB602137XKxVkEbgwCw
TV+JiqC2PnVP8ZB+0SOzuXil8WSH6TEOpGSrXYI6gvKUDZGv1IxAzg7LtxwfgtPAByhYgc98dr5Y
bRizcgmMn9n8iHdmOugOYp8mRj4QYLJGLxRtoqIkh7gL7B2A/MpPksih09jjaJ0y1w+ylA+ayTLR
YPTwh2zEXxXH9TmREdPv4h1ZRu2XLqEFOqeP8UXzsg3ZNd25NBKkh03jHrwu2Wi6bI+RG09EHs+v
xVhUD45ZgnYq9bUi0fCoz96b67Xxbi7AYSdW/lUEgU+bJtgSCVh+ZZgHMdXZouSvzmEOltz2xvFa
xXDwMod0IGcCalW7UYvPXMATLxYYEOi3h5Zsw0cz1R+Mui0ecKY9znOqEa8BTMgN7cUpG6xyt3a+
DVQzdWkdwip5DYdwhkgI0gbUYJ8kHO8DC3ZVGh8YvygMjo63yZo43sVRhKbGgJaTVNo3mOyMxQPj
Ad301oxkd7Z121snWVNu2IdKiAnysZi6L/rEyi9+6E5kgFy2wHPrsX6vPIuQJBdQfTgSpQmnxliH
CMf8uDeDY6MMnPzORxgH3ivYo+DebMSxSeVAhzGgtZBQSQ0JznE714zthH4TNEYCQkwfL3Pklu+J
NZgPjtReJl1yMra7F1TxyghMuRKO6xsi6Rdhx88k9rqtphtgllUZ3VkFznaNkO59nprTqXbTtywm
oSwGCsbUxSdRKn1ups8KNEkXGe4LmNQ3WI+nqnISf+bkd0yxO62MqDPWhsVLm+cOO+1cN/dGlB9D
uAfp0sud9eJ9srlnjyEVA3aNPN3CwhmGE2r3uI33Hlc8gQ5e88iRUJrye1hG3isMPwuia3iJF+U7
cr7oKZlSGGVTfB31tN4VDf9fJNo5j6SfjxJbGnqwEzOLaM9h4y2IMLAMnJePVRr1a8Zy+Q7pRbLr
gwo2Y5Mwy42MvaLl8NwRskCeUD7ubA6spAL3e104ztZpHBoivbVYpypIiiRF7dzZHjbOmM8HGpOD
70YmYS5TEd4Pmmee09J+p7Hs38b0gyjHY5yIyxznMCsYcl1NrqFwGLZ2KRb3o8AnbxnWjp268o1M
8/yhNn7iZvrIu1S8TkwO+sJ7nbLhSmH0QQgNIKpJeRszVS8hAUwLnqBTdzPEvSp1PyJUG8dSG94q
ddSE9HxOkeVaeVV6Nkxx+nUjwRlwiDC2r6fEERuzbvR9o9gTu66FeJ23wk+buoINqvKLl6Fbmpmq
1Lr1mA66OBCCLO9AxsTbpGanjswafqQqgPO0SNwbEdE0ihFHeiiOQd00ckXLotlnkkSbxpCYk/JQ
rLp0OuoB+dB83GGVYMbJrlkwB6d6xD3QCpACTZ2Ka5qFvtP23knWJCIMjXdU1tAcHfkQwkC/tu09
zSnE/SI+NlNZ4sVv5aortVM/0moSEfQ5S1XqUXkB9PIguCsDGm1RyuFWNcq+I0HtaNd6y1QB0LmT
ZT8ghFIVaAWdgwHUH1d2FarxGurdU6s067kRLf4TW18T261v3TbcaViO7/LkPZN6cXDb6Xujo4TD
yt1C0YJ5hqfhPM5xt2pVg0/PSkNSA/WyWzGSDna8z6RShPk7fGp3a+jzGiuuu4aJoN/HSyOgrJpi
HyGR3vJOy40bfnW9ULE0lp3ayBZf5zAnpC65nt+XbvfQ2x3FYzLcBVMt9sEQLMFAlumbbu2umt6I
7myr/NE1C1d9hPxP93elTLM4qMEFuKJpX4YyAq5ZP7WOVj4lu1sZkeqlTbLTlbBEUpbqOvWHtCve
+hpjAkubNl+ElX46wJ0OpqF8suWcs0td6Fdh1ezQ/4MY9r4W1lWLTPABgflhmVG3y+c9MXIKJlyi
HgUD+bFtnZObZXSIbHGnw8MwMWHQTPjJRJRJdxDC0Q5nNgUnlmsvBm2XFDn5LKKiUxJMm0IAqGqb
pL3klFojvqlNmHQXatYc+uxIQKEzYps0QxKCJGxyXYumVS9Dsc0c+xWTrVpp6azv89Ka14YD5GLs
9faUwvHtZckgJCvD/eROpAd38U4awbOjNfG+rfV4ZyXDQ0TtRjN8JkKuC9Zzy2e+5S+yDQ3O2JH2
a/Pm1BWP4Fd9Uj9UWDtkODx6mHMPKSa+Lin3emoynxaTfrQMkueosOvEFoA4O7LQmgp0od2P19ys
XiPTWyFDqw5un7N3VvM1JYaFgKzpXAKDGMNxvJQhJkMYHgc1wlnURm+DuJvIYI0ivEEAuelVqjM5
L74XC0cy0GR8lxZTtoonYHRR65j3rbvMz0d73nHqysF0M8OsI83ZKkz42J3YUVTaM2tIzMOtGOLv
XVXliPO9rZ5U3FXLKcB4mMNqQWB5d046APuF5rdDPvHk4IhYxyJOtnWUPSKrT878/JjZrvDttMwI
eTTyNS7rZkO0m1wVhLKgZKEoG5yBDMooJHPPpvMGr9g7kRr+npRtvmq0Iruru6Q+9EswkKPF6Z01
wLfkTAR8f4IoYtfTxjM8ue/IK13ZfYpkB90vRkGmXXIx7ZfkV5D5UaHzCTbEMZXDVXqTuG8cTk/L
D+PejfizAOfn1bQrAg1fi5VfQ0/js8tyHNl6eyjhxa6nnkwgzOTetrOKmRKjzqgqvYMGG2ndxdTU
WkMyQpyX+zHnqqw1M95F0qCH754LDz0Oj6x8ofdL7l5BZ/G9N6iwkCxYKxtcU2KOPx23cn3lsacC
F/pkssoHUlb9yqkqPiop1LKCDEC6pBKe4dzEO89zG4SXKWk1Wn7MvP5ghBOOVNUa92UlAPEAEgn2
UjO4BCKjhuyUvCWpG25InGEytywDvHU4AF4Tu54f1GxYPtbx5tBCQpoj4CYA/oa93dDFMxgseENR
PEPoefMaKuCS/OCQgtE3Rtb6YBqjkzmOT7lO1lrZ6u4uCySQRcoVOBGZD/PH2edd/DyrdFoDBiy3
FjryFcI313dwmYFhMirgMlUK+MVpcKP0dtDsQKv1uwwsp5fU4j5oCRBkQjD43nJZLrR8XLL9MU/T
czUR7RR5NpcfVES3kDGxLdNXhZhq3ZtTeUoWGaqrwIYPi4qW3LS3DjXLqvcWd0g3q23v2mfL0Ioj
gFg+KBgVt5mdhEeG/9h6zfogauu7cJt+g12LMQWZZEgCMm0/Qh9hX0VcNvWAbUMSAJYDd+xOKQmS
ObaAlFe8Fz9L6hcoo1HCfLT/nCzk+3BcVxZGvruWw+c6UiZPDjXfvrNj704f+KjFud4xXNXCbVM7
oADTYqGz9a5fRvlCZXPJZ2vcvVIVoGaB9zJ2QAkRDEZhJ+xzCrvhrJmEzJJQzsEX6oDA1hitlPUZ
y3Ed6HW5MQZ8jlPQNnt75wkV7qKU7b5l3d4GZv1hW9OnmpHPyhhk5+idqx7RVFkU3rkOljC8FLcO
yEycl3K8CmO0eQ9JX5sqxbG8ZRGuyIUtkC+fYQm+c3LlDlkfHGe3/eI6vX2okJpemvJSxMOOXbx9
CNiPdiatHL+ueF1oWuGY8eVM/N+8uI9am88iWiC804gRfD0coSyp+YeLp88faxAMIEvWCJjdu8zQ
xLMd2pJ3ZM52sVPVGHzhEIWiIEilOUjLaB8y2BSrvg2jne2mvoed+NAU92NpmHcGGI1DXAT4JRz4
AJToCv3ENKvNQqJgipXHMMmTeKeZkITB+AEKtgpxr7fVVvNGv82j4DUSatdhaEeU6XW+kFQ7JWGY
SMnuZi8n36JK7zkRtLvOy8j5zEJ9w+S4or9P59WWBpzkZQtEuKbfQS9+sZt2vKsE+9yUElPTXKa8
nU456uw5CdSzjcVTQa9xIs86c+7YJW3hXtpRv1aZtvRzXlOcNqB7XUZ2YQDGrM1ZVCOR+V6S1l/I
gaxEQPpYF8PGD6xuUyoGGnFj9HuHY2ZeRMNBm91HAWLmUrrvkNQ4sA7lpRJQyxSu3HLOLV9jOzgI
RphNZ55M4hH22KaGdW7Y4zataFI5poaGhdQJzKsdx+FznA5vWYuiHgsJDYPiWwss6snM4jcwY/kJ
IuT7bcdKMqDCivAZIeoCQq720tOImYXdPEUp64ts5Dk1ZsCwXdvvWOSMA8sKJfujDNvsNZLYiHGp
DdLjuTUTyM4w3+VxbzwMOqOQUgXhruQiZ26tRzVkSLVHXiCeZ5ykHET0PTC5hVo83hvLsx2RX3Jq
NmMy2AbgJZFTH2L4gSP1XjiICeUHzHmQ6MAgEmwkqQh/2rMzXbLM3utSU9eREtCYrrnVVV8TsHtu
S5Z8IVPgwmNGb8osT1aR/EzMRj9b4FpwFdYrkxbvIRGEl3okoO5apUf3Ntl5nYs9evGsJijUamgp
g3ZQ8Zye8KIWC5ii3YZj7QDqL0k9c7un0hv4+5uUvLe82VuGBDUUeQFNxKT0TbJHztlgGdBJSC0O
Jxj53mia3zqAMbV5qCwg1EIR0Sroaq5YyR/MfIz2WRJQ4ivHJzfWO+vld3dsd+NYI39WretHOsw1
jVfLpT+zptiDmc3udlG5uOozwiLZcZqhshku9btrziViPlKdGhLIzSAo74AHWMg5Ij9R+he0+/Id
cST0pu4US4uQaDs42IYTnvBhH3kyw4OtzAON3GZnEim/h49dr9jFNV8DVomJV3/UEiSCVewwHBX9
AcQ93VyJe6To6p03FyWrZjVu+oBrtlyatXJQVytuaGa6JI0nReRsZuQi69IsWCz04lWlj6M94RGz
7E9DRsOxB2PxYJol3cjhOSbU4GHRZdFDv/PYlw0xBDhuR0xM9pKZ7BGDPNtA74hpSza560K4MZBT
5QVhCGWSdccRuvM6HIg00UIMErFGbV10U7gtUtJiKzIJVkZLqLJVkV9661j0M8E4+UAsqLYoJ2jo
txsIyPm2bpqUIXvpkUyRrMnO8mkCIUjQpmspOY1ntnnfjV3/OnlUyuzP94PpfvZW6T2lifCe0BWt
Q8i9qWteBiLGMApBbaflnGDZsg9ap5Pc6Ab1UwTiU6O4Ow9h+oXMLnVkuYzXOX2GR/oj63IsAYXM
Y34YqfVo6yMVKCe5hyThawwI0E4AiNIkrMYY6KU7GF8NuuarpLOZg7XxF2bUGPKa19r6XCLjlw6H
6wNi/mmngP3E0v5wQyrnaPQOjp0SFF3V97Y9UNgSTvWYjOWTPbfOjuprPGSTeU+pEx4QCUZ7L4oS
YrEAJwcZ5qOsNOi41oZ96DVSzbpOHC30ZPSCiSMLQEfstX4FhbigPmKvSAxmEQQrfeur2EZBprHn
TOKCeBnenVZ8uBoJanMa7mKjPLLjTJTDLMnGEj6OlGLaZ42xTjP2I9umqRA6wy4JnXuUZurYo03u
dLlSCW3jNLtqs1xJrFxHsdzo38eY1mCeTnsDYfKxja0nnRbKtg2Cd8x32sYsWSY7Ua4o7hHxNHRc
Ne6kLdnVbhftp9zVsS0MyUr1OpofV24HJI5HR+EJczsNLazSyr3V1Ru7ZftyFIxbj+7VKk48Kn+7
e+hCquoxAn2YeBNto3gzynI4dlCmjuOSJMTLRu+2SVdOA0oqyrBMWNpO5ua9HnpkriX2versdDfM
9aMZGBx4mUavNJBSm9vfmfb2zPO1OGNnLfBXyevvlS9OV57RCDIZrm0/691xT0nN4koC1lrEVon5
WEbrz5ZF+2gvUevJNA+7fCKWrJ7V8XYTUq6npaMfJsBczL5TtSFdrK/aYGv16Zeyyb5XKI5YiwhM
UXZ7LGKOjtLKfjplh+00JAyGRjPpeE3R+lFLDGk6AYAY60/msuyiGq0qaKiN93UO3qKEDHtjdsx9
aQK+1xx1dJabMAUTSwIcIM2iqI66hqaWFhgp0cslcruh5duuPOYvPtDs/mhaZboLuh4BSgLTdjQw
V0ZwySOv2YZG+uRQB60p94ienJa5hFkeTCxIYZEPHBp6ToRC8E4X6bWYmmBlx8R/q5jc684+0h0s
0f8vdv48v5vcUe4odeUYcvHii+aQRS53OiBMo8LQCu9bWGffS3NGdu08z0n2I9C1rV72IcMbBhns
kjbXymHSInUUZH5s8Sq9BrrTHzFJA4BEnWBFNCkrTJNDn+3UqF3UCFloqobVjDiUxk2uHScAuqsA
9RptN96IunjR5Wz6hE0ooljM7uiOF65ctsDSOndaXRxtM8m3pgpO5dBFUBThgtOf4OIJw9fe7I0X
nKRiFaXO3mIRODj4EbdhRUDsXE0vXiYlhFuaA7MqmxNpO/xb93cCwu09ePf0q1u2fqJRfVjOImgS
1nOkjcYWhbw8wrp7NcDJbADUaKvRtUhYIKgo1QbW7C403wCERJwejyFEYV+mdLnpWIG4rRifcJax
3bUZefhE8yrcCGsELFQiWqnp08dYfYblZlJVs+Woef31ujTGlhVUeivNtF9MPLbN5DznUJbaV7Cd
xOhEAcFR9YfjCYLXG0L+isJ+cHMSMOcu/Tnqk2965FTb2sJf9gikNRa/8PL3K9USv56iGmtRme2r
wiFsil+ODEJsTcV7bBets2zGBA2UFEVclBmmmTnYYkzy7U/KFM+WG0+BTYs1827IzCsdR4I6svqo
md6Ha1Tvetzz4S0IlKQAtp9GdZnD8d30BEuBU3HAGfo3rai+qE83us+F3W204E5XSbjqkaetHOMF
assTEJOjNtCWmforak0/N0a8SxFHInpBdtf5usBlRW7IS4qDI9Dcl4i7Hh2MroNM0r3lxRXbbzXs
B9CR+Xgf1rU8MN3ojiBReYnJrKZJ1zER6qh4ZzpkdQ37kI42Q+a13cakQ90NwPY3tSCvFkvSI2Hf
Ym0wScp9ZFOez4GVdFCQ/HMY0ruDEVfG4RUbMt2IQnTrXKX3JsHzZI33U/wULmmmFaPWtce2E0oi
xCPZMzqePX1paehHB6BONdn5BvPN9wSZyrHYV1Hruw3CUEamPHuCIqtJ5gcIjvuosbxdyIGIfMph
D5J53UWhuRfL2pOF7FF6Yh67uhrpohnYMzW5Dg1iu4F07PuBfbsCU7bhWvueR7CXjXCmZs6NgUM+
rS/6A2sNPOR+9rxzbDtvFMQhBqv6wWXBOHaVS07gaIl92IT6LkYSeMyC6SuTCY4YiRuvLZJofBHo
yYkZSrhRpU74Uj6YR4+YgO086Xd9YKJTJkjKCDp9B5z8OFtRcIRERh6cA/DfHscvufD6rXSn12r5
tSBUbHg1747SHqkQOjrMwYPO+nPb7m43uNq6oxnDxUks9wKY+zQaEc8vKNWqMav6qGT2VFsWS2wg
KYgxm/n9kqlV9jVnFYNzIRLQkgn18tcSXjPCgcZSjqfuAdUCEPeAog8i2L1OaBhg0yM+lYeqndOd
nfJBT8vpwx2qDW63x7ktGg7Nyy69/OW3/xqyD0IAQOar0SCrSHtjgFmu9SJ/HR9lka1tXtiqUvV2
ovCtKGdoz5KoYRRqB0pxXcFkTXLnyn5FdEJbX70yMbccSuejpXcMAQQS6jl3zt4oCBhK+i+Gk38g
S4JnTzzIWssof3PDMDkhy2/eUp0gpIfav5YFQzXX9HyN8vSYorQ+Bk5fHLCurE1DSFDBw6sFgXbD
ck7sSpDSj/fSZtWQh0a8Qm1uyJtKoPon5FF4AVtXRpRWpPXeMRPGz9q0DqZFH3Oc5e62b9PA6g6a
+pC69mzG40O0XCmuDE4hOttamFeFDmfnEDqxrlrQtDZrAEyB6aFTpDoFyXbUbYaTlb0zZf0Kmwzu
aNLcp+TSSDpC5FkRkiMb8yobohcS0hEpdsc73kmI6d4Ahmd4oLJ95LTm+q7VkJLp4U434+KnJVgg
OCv7nm4SXEW+tMsnqe4qyNn9dB7Mat9+SfXOOMxqgrgywLO3Q6xgpv5DDTXVE+rLNStdsIuRBW6G
IHhqOAKuUshEkAbJDIk5sih3HxikoXpZhVa1G3dZVrMKLo056ZQgkZ7rhLi2IooeWScC2oq0MWDZ
ZS6d7UqwMopQHTogthuVEqDROi4mtRKLbE58k2Zru0bWwc5KVbYPIeRCoJvMtaFp2y639AOYpC1G
RNoFufs1ztz0oAuKGIekBUYipyZ26SaguOni4QEMP7HeUAWb7oO0+G86b/HKdknhtUSnfPQbEplt
/V4Q1akl60wSd6RXEjBf8q0QSFgAQ6IWcIlaGwG3oBgRCliWzbPL8Gv219IYDpx4BLvkKvH0fmvG
kixEpjW+lxJ0HUxOD1ZHvnqDOe1F910nNlUJg+i0Ci0MadWFJ6xLkvDitU7a7ETuAD6tk2eHge1e
Td0+7QNxHKwfQRloTNrCAyrjft3YGSmy5c+G8NY3D0tHpfKDoaL03UODmYXrhApyP5iFuZ2l9cOr
CL9NFFmuLcHrQR6cYiz1UOchdfdxdZBKlBueQLjVbRpkppWuaC5jaieRa92SHb4ylxCRwLRfuQjW
5kxDKFKVwfkIYQDJn9YymQ88CABDFu6N9qr3SHe0plhPKUFZMWF0S9dZDz8kBesyTvm0PSLT8Xsw
2ybJOgbMmrUuC27Q0WrUiVDVSHbjuj94lj0wIRIBL+cQ0ml6apokBDY3T2uUDOq+S/pL6KhtlRpE
z4jvtO+ti9s54GbqczsLghdDcoOGmHZdp2i6Z9mD4IBt5bbtqzDcsUAle7ck/Zaj9BvgtCrTv2N5
oTchx2QXex6aJL2sdgFh5AGNIVYrqhQ98bP57JJkFHhOv3FmsHjAE1emMxEc1pA8ZKLakiayMcMs
fdikhW+5pLe0ltPuDen86M+oRWP6f00ekGxmEvJQ2gnD8tkfNzoDtG2QmO9G8ywd2Ry6AY0CaGgQ
wc4NyDQaGx3a3goO+lsJiJFEhUfEFe7WSbOGgTIShtzdp6bGdpRuaD5ygrJmMgrKkWN8x9CxnYb/
x9yZLceNZNn2i1AGOAYHXjHEyGBwpsgXmChRmOcZX98LzLTuTFXf7HutX2490KQskcFAAO5+ztl7
beaN5JyBJTrPpJuRuQL1Fam4hLpjqdU3OcOEtQbHZRWUzciAJCF7I2OMS8+CRUMxGDZ1WfHhTC1B
yNsvBrOPzPNluRFlaBySjnj2JBY/bfrBjXpWIOgEUZw95XWjnZcKjW0DaVmOGRA6hUMy2xxCVWyU
cesuQN3TtB38MmoeqPLYpNW8IW5mDTRj8fNkWI4kGpMF1ZFzqUxwGsnRBkBwX9Ao8EG+fEg8TGvf
kqcVDn5dE+BwtWydcCWdsRF9Ry93hqPaEk9A+ABcd7AZi5ohiC0dlDJil4YT00NCkXND73ZzxrWD
HvSgtHD5Yu4O0O8nBqM5gQU1CntF22OYPpqzWnvoLEHqSGhvUaf9YPSre1Ytdb9LCxoxYr5TiTbx
5wcqnPZkJquHxiTZGfb63iTj6FZh09P0mr9Z1SWCjsr8xvjISWL27QlY9JDwnBdEUSH+IboRECH5
UoRopBoZWW0R2F9AVXt+aEF1ctKbkSFtP2WyVGPXVDWtNlROfZVLWkHHVIc6bRXlHRlVzon5jeUb
4fKrUuP5oJfWRbchn1FCdBwcoTSLmI03IyheRPE1m0gxD3vjMCDPK/LxhuBgco+MEZcjd2sNydhX
lYpBM3MLsP/svzRSSLAlDEuJ3lpxX/bl+rzldXBHGRNH60kIbZekZIt0kr3ILFR6vXJS3Vl1YLMz
HWAmPgfFKtyxtL6V8AU8eJMIXebHqEgp7gmBIkyEjE612O6GTjKFz+FUhyjtpn4NVDV9GiztFeD4
DuQN/RVkorZWxTxzMHy6dYdEgzKd+wMRmd7d6zEpOIypLhPCQ4K3LUK6gXbYVvgaO1XoD73cpdGc
nC2jPWWFGR+2Lj44TIQxwxblwvl/VfBma0yMYFVUrA9xFqDLumvq/BpiwsQMxW1jG22IuK9Rdk2R
nIp2im/benlLb+fB+KHnPK5LXT7XhH266ui8J4YjdrEDvCzOF2RwJG6ybJ7zldKiHHueCdRgI/6K
hGg5PQ3q5twzik8E+7LDKIzzfPISmlbKwUNgq4joc6pmf5oIRdzJmTM0a1/MKHg7oTfqMPbn2nq2
peyP6nZyl9vp+uvLH3+VFE7WYlgI/uvqpCxNRpMjd6cC0BJ5fjQWvr7Aff/zT/+3/62gi+H2FJ4r
3DQ/tmnchhVkgDEF86/O1JmLNWg7u7UfyenBsRUuqI36fQhI55Sm/XT6+lP8n3/6+ut/99++/sl/
fcd/908MY6ZYSMzBJ+UoY6VpBLHqbXyNndQOIm2dPbXqUeYt4eorHe2ZeE0DePTPxmT8jIaovSZp
QoqxRQwFSS5nEsrojlhquTOQI3sW/8ogvN4Fzu9yVkJDVJ9sMdIQXBi7DiT/5tOY3nDn7VlixW5e
OJMMTjxfpy0xOS7wUJiL6qIoZVJJm4OAE/amITlH/P9QbIcdOhZvWA8028L3dy1D8m/kv1gzZ69S
WebIVDEDq+n3puFMriAPPNUHfwm7yMevYwLHZZUkJmmiJqT5rp2qULyRSGYeSRAvZ/0dyurdEoWS
jFp6VAyxlWH6ELWlncOk97WeIagl6QstYKay+No6qU7PUEf8OKIowrTgiu1EaYXKy1D8UjuneJy0
t15bPmmugoVVw+eo6S2a6ste7/r6VGVZSn4fupq1FYbX2vusBv4ZTlT201z9XJf0wtmFbVDtXtBD
05deWQoWO4dHxYpJRQRoXILW1IaHgoDKUXlARaT7vKnnqbX2VOmwgDW19YRIfnQ0KEiAxeU/O2Nx
EK39VCqxzqM2Lb42JL1HvXzV1+LNHqbHueDgQGI5Jx7Sf9D0GDRbouhsx4O+T9YVopLemKdxsM2T
UdlPuaINnHmp6OZihlWRydknTtjezS14sGFQTo1DlnY4WBOD4Z8NiFvG7fzAqtNBXxK3flzuIzqw
Df6/cwUUhlm1y6I5tAQXisRPiozE+oq0z3gu7tdleAQu3jFeF8BlRknyujbLk1U0lWsD+cOgWBrH
lHFLltBOnZx8n7EK8tvRSy+KZe+0KguKA6IgdvLz4sDgy4rpYGw13ljVhLSO5GxFhIkFTsW10KJC
nA25vlIowlB1YLw6U3yoQdLXNcHP66wdvt6/1l51C2aXOqu3TMvpZC4WlXfxCsz2zpz1u3RC9xa/
GCEqIFutVWQJNJZpSj8MKecdeADfv36QY97oRIbTqKHlHFuke9EzGOPWOqDbWFy8h9CepRah5rPD
U6+IfTE706GJoeSMhEjrprowtBJM1atzRhaont+mJSGKxcDrjvT0Sb+IpOUpZniSBH7QWISyv9Ap
7DKyCsLxrY2pBQ3cwISjE9pcc3zLMwDVycU2tdee1AxPd8LvXa3dENK773P5tpb5t7kd0TTOFSyB
8E0PY9IUtXR4HIHzqCtJXkNcUNUwMiOfCMlz3tAqCr9pzaDupJ7S3E+Wtwx3ORN/+lFjqmQBLnI+
WDVWH+F8f6qFJOM2Sx8GhAyuSshHOuV7rHjJQ0mAF5lw+Yu0pXNRcs7rlA+BZCLFaNpOSRVMD6oC
IEWpjPiS9pZznMtE3TsFXZfJuKlmRzkMScvEsXW2NC0TjXd81QaNcua7JfLsply/l+iLlkY+zLRy
IiaONaKOXbfE9+A/R3+SVUVnCt2CzeSBuWPqM1B7snP6HOTuSq/bpg4kDn+kuA9Qcw1loNn5chLb
7debtOqdjsselfgDGS8DjK8532d0t1ROpF7IOWMflt1tHFnMrer0FcgACKkpJUx66+Svksxz9u1o
ZfUjWR1WE2GLETpgUlgmWuFBjnnFW8FRUtKYEcs/u2w8Tm/QTOeTPszTH1+ceqXjL+gb1AnZ5to4
7jUmEbaOKChvjmW+ktTRC5UxAjkgmnnst4HG15cBFyo9E7h+ox2+zNlsufgOiAw1kyHQx/lnoRIG
QZL0S0SM15kjU5VtO0jW+4aInsqCgyLOickdaVifrEGl7bR9WauRFmHPZHHokvKkieRlrfm35HOw
q1liOAsobFgbf4okK2mu8j0oACistjXNIj+WlKTemxLjxWhnN+HWODiNzsxzbC82+qa3umaCVyM0
K8P5td0m2JWdZb46ZT+RSxFQY9fqdexQv8vBoBmYKC/oFYs1TO4QGfferBikdUtoixNpReyaM3MA
lVDd2i6B+YVDfF6VXwv9eioJg8ThxLo6PSPtEmDzp10HpL2bI8GBE3Q+oX+bBgbFqooYy5zs5JoZ
zQ3983yPIqPkXDZcCn57Uiqqh1CaH3OnP0ZGvL4pVXV25DR/Fnpyce4mc43f2oKZ9qqYoIaiGnWy
nXY+U7sXES9QA0kfH1M6+AuWgTVmiOoI+FZicN70yWx/Lt2rjCsvL9W7qDcsqqXJ9I1S/xVKxKgp
8HI3be00CEdBbVgi2NLxovhaDNlFT8LPbDXQUUM6jBdkgBHR6pdFIhFttdV5lJsEnDgy+12bjn3d
3fWq+WA1yeDjl86OnW3v7KJ5pkfF4Crf3ALFukMZ991M74w5iZ/KFhSnlZh+wlCfJ4OVTTbpdwE3
8WyGqCmJDhp2nLLroxkhKsEk/1ihkYOTDNDe7sAcWs3DhGzUcPTxh90TpYVru32q4/qUcrIlFvBh
4zPdhNoaNItWEu2ErZ/4koXsozrCAaNhiuJztGJZHyObHqxYPh09JzIp3X9xMEUTH+0WyTfFu7VL
Ji6UM+jmdbA1QpvCfNgbKCwe8XxR5+Jp+jSjA3me9WHlhOvDvRjOUWzimBm0O6g4zE9bxorSsm7E
UO2XamouhLKsd4M1xPtMEB0/02672JZ6Dy1RIF/uykvUZExXU5qpI4h71vRBe+vEmuySTMiT3MYU
X18KasJT9jrFfX0ps7S+FC1MdLumu/rHX2nk77veWDyds8pirNOd3cff4gWPVwFQhgVVPKR2aPq6
M6KnahJSiJVms4k4ikfuoRcqpmS9m7OAoLXWI6qmP/ayA/O0ZvBwtmsOPQX1uGbcNJnybA7CCegD
lEEf/9KktW2RywvjoJEalVzn0UAtbTIOHkLGTRxZa7eryfSK8/XUxWZIVG+00/PplMRLdmc/TlaG
hMgsS3j/AwIJZyZpoNSCbkKOiXmDI7Ew6CXVmGYqFuODQjhvYIek1v/F5/inhfCv7DzzN0YHExrD
xM8osA2SGGeI37y8QxzmSd0n6cESHSaetRMXiIxktPTOPZdrN9CbOmWGXvYufZvAMpaOXZzJ/1pi
SuEohZg9X5IcRUv6MnY2B9wiF6ckS5QD8pWi8GyryNyp1v+0Qul5LLyqlbkf1d3BmpP0tHCERzGQ
W0997nR4PwbtrBODfa40odJIUEkw79G2CNAgealPlw7m0FEM+rUOydz9ry92UXaHPBqeIq1hrmVw
ThpRwKkL6TjM17o6qFXtYZDkLP/zZTQ2yNZvvktb17arKW2dS/mbT3yKMUSsoo8O/SR/ErqlvQ1t
OnqZngJxJjmQDseYfFu/EVKA5kfm0De0WX9A7UhaW55Xx8HI9Qfmr91VGusOzQIGFqPA/rL5nHlw
MeMM8kldyP3OHBCptOTu5iy1fK59F1SW9SPX2g5AfBLfC2yISC7i95yUkv04r8WLlsylb1QEhLFE
Sw/5Z3grteEIe6E5Iwm96wU+PQP0QM/cmfNZp73YBvPzf75O+m9++u0COXjpTVVY2GSl/A1NVeoE
OcboAg6DCIECFWNghd2+ngipslKxcJQ0Uw/FUX8eVaSs8bhLuQf2kz4kR9rDt2HpqDcxEwq55O3h
y8CWmn1zMCPTCcgjibyfJpCgqx0087o8F3NyO6vwxsMMLaMSFm9Kmo6PymSc0fD883vjdf/9JuDN
kTdpW8iFNeM3vkG54GItxxXZu5XnR+SltE93IPiS97jusEBGVcOjxAfB9MrY6U03u7WSKB92o7F3
Qfxm5FIfjNTMgy245Mz8lKC+ZVCfW8cEbtQWtLq5rVyyhBGvMLG9RrrM//KnzIxv4TT2t8uQEnAp
sv7HyBJpqUv5Sn5vuyO+YhtJ4MrVbteqK/0oUuVbWBdHiH3YAmf1Re3Tt4TY92dON8M+xwFzMOQg
HnKE4C5aJISY02IhUVde6fpYj1glMndIEyNoqTk2Zq/mNcxNDgtsEkv3tY3pJeK71hYrLCvNfmTT
OyEth9TU5PFNTSjlLcUsC0KIlxLAeHjumvJ17Kzxc2TYFRr9ezUsCxp3pKDCfOhHdAyZNMkvNXvj
saaXv6+LuTzZFNS+AufRJ0iw4pQ0Wt+23B4NWsEnS+uB7md4tiyini1wrCCJ7OgpDY08GDTTusVm
h+NCKQ6YLhP2CXqQ8Y59u92BoiXofdeRH/WG7Q3heHfk2cW/C1P3RqS4XIyR7Whq62+lhOPqIFJA
i2WcUqDJh15vl73ZI8UcUyFRVvV6kHPMiMNKe/vnu1D/95XIlFIzpe4IFXzF708YA54ESjZANYeG
6UFFuqxvKURyfM1HcZfIMEMS2VqwxFdxzjWoCXGSRQck9FT89tQH7TZzTFTxUZj0eaGXgtpSmZOr
pHSNxbIAz8beITqcAsOmqgda7soe1E2x0IPsWjvQK4f+fRi/IWxDtEF31CNl6qL2/MvcnsxDwazy
f3jb2z719wUYNQWuN4KoyCJXtd8WFsVslHUQMj6skgihbBFXsSSRZ+VKckuG9rkoRXEoo/KpEtDQ
jVEdnqhorso0UGC23XDXGXgsRymY/pjRRQlza2tWkte04lmuR9TfUUFO4LQJIdf5u4b7z9UVHIBR
mj7zENXklrtq1na3lh6fRGUeaEdnRJqEzKdlY/q5IJOvMfcd8y9/ZZz1P1wC7Yv0+Ps1sAwoK/g9
6D7+zsGVo1rjCG7iwyjq8brkkX0ZWp15mfhmyb6/XyMrPjVR8kMaaDeMpH6dktBvZTTvLKnSkANu
+JZn137UHnOytS6yEPpTISOC58ucvm8yn82mHV+d5C1EpnA3TuNHM6vqQTQAxVLFUF/0VPooUnjS
uhS/ylJdez1Evs8YO67yl5LB23VN2lcl6hMvCbP01CntAEH/FJK8+DTQEfKbYq4Pw1Dd5bU6XVtG
yDdztLzbajciMy12Xb2gDjetl25JzWsvDOPKevkt37DRliBubdzgZ+iH9BtYA7eiGUxKwwJ7yKSQ
2UM7Y40MMnSmtb52jGr8fhGXL20Ja/axyyn5R3UGUL4060Ntag/2UFfnoWkfdL23iUOK0QxTDNbO
iuIYveSeWetZIayJfl2Z7IHI4qZY7f2wOudebRgVTGrCkmffm0Re7BWrV724JydrUhCkYlOMagMF
uqztG2GCeTHR4gUz0rId/Y+fEpAaSGCZuVjASm8a8vAuL7QrHYd8n455G4BhV/cdxLIgoXwPVCJU
/NmWiO80JQN+BnxpSwNAcop8L6EuD1ea3aZGbugaT+kZTTfkNYWmuRnbYaA1mthDrWQpeOFwxfkv
p6OnxBifuw9Tq+l8raQBRuv4pkqgUWuMCAVnJGe/AYNjTRIa3RPqhnYlJDMXd+g2LxqSretU0Bw1
cJjaCHPchrLrrs0HJ7CkqQfzQsMlWbSM0XqJFlCitlgS9QmfeXWfx3PiTRbfGYcWZ/XVfkEp5uqS
ug+FqXVTDAsDnjpUnv95ZdHEb9giziyWFNKwNNvQjA00/XemRgyiMFlGqeyZps7eZiK8Qi0KPRTd
wiWb4OdIEf1Q1mnoL1qXB7U0ytMUa+9jKSPoCTTuFFJbLpXjzHedIuLj4LCtkZbwRCY1ObQgC3aj
nLQDwJ3XvlS9uV4KMkfM7tovCtK9ZgTjGef9rRMqnmPaFQXe3Rxn8d027rvnQIq3QhMySEpUvyHD
eVsV6d4eIfMW/cj3RbRTSE7J2YX07GKRku6N5jSQPamaF9MoGJtXmsZkuPrO2JxOtV1dBqBYqPu5
H4Gry1uR942nW0m3iyEMuouGdbtY+tdiEvIOinCg4zbbfHq7Ij4VytD9kEt3TBzUt5pyJ8QH7Yvx
oFRMy6t0t3KIII8LPIDopukAPAT9iZX6EwtyMI28SiQsMgCLcD2QmHHXlymSG0owRnMLTLrZ9L98
8KY86xZtvTys10NBx8bNiV99wUZ7yZYGOoVxX65orjh46+QvO9gBe9kcsM/HOBMcPTCwYbtrU+rX
rORojjDpBh2mpxGNtMlcT22OMmbCmkSaVqTukLFvorZNCYG4Gr2L+ZTivKHzBbBxDNFiEgm6Hsg/
aG4T9CAr2IrAiDDjoZJMIwCsToYwgCQXV2sJ94Dot/pfd+yfIJ0/i7rfuD6//fV/RfD5Gxjo/8QL
+v8Q86NtKOS/PNz/hvm5fE/Kz7/Sff78jj/pPpb1L0e3TLLeGNxSozgUcX/SfaT2L9VGPgFAwRIW
mB7qmj/pPoaECQQdirauKqj9VP0/6T6G/i+Vw5gJn1lDTySgqP4/0H2+tu+/bu9MCx1d5Qc5tk6q
8e8cql6mqtLjID4MRAyhJXNTgtgIcR1c8QMYwvvwpBwjThaEQxFS/JcL9ect9dc+wcZL+tv5ypac
KUzT1hyHd4NM6u+LYEWuXWOpDg/jzIAm8WCc5BNpJDuLFmHizujRrU9t+t++7Hba/QvPaDBCuipk
/h7ab0OD0vg6KHsENbRHcCKdzXrHaOCf3+nvB8nf3+i/sfqcNrRHXrHXmfvda/TxsRMxNk38Pn35
59fiaPpvL0eDzd4KYaFKQ9N+bxx0RKSBim7aQ9RPIYJR5oCGfp03c7Re2s0l6bKYAzWac8uJen/R
s/TiFBMjOGkiVxQZh7RyDVIFRQt3rkNIWKFTWIEzWFvcYNBZQcR06rBbpfqK8E9zq1RTdwuBKEPK
3tVAleWDd/VJlhyQMyCSetHvQee7YdaEQYxXO1Qa4cMHurBJpm6ydoiZZopHq7F3I//zOxVkYaUe
jUo8DFFleCtKqHlmCEvlNbus0FhJk5hRdOuXRvuacTQmN2F+BtY4esoiH2cUn4+XIQG4Qu/3ME0r
AyqpRn5URfQyOg1f7HcS2bnz9O/xsub0xZZnU8XSAdsWt7l5ol6UHorVi0Q2IEzzVMbDcRL9D+qR
W4iaGRJ9/dMshktSN++6GJ8nyJrMJy8KqewLnkOPEyJHohSMCjhhP9No6NFGcq1ujrzVHIPc+hiS
DujggpJoHY3GZWj5TBB37dV1+67S4XRjMrxLaEELmnqkJ5K27GzPvl4dmuyHVopPXeH7cNHy9KL7
sgQ/Ci46kga78LRyva+0io5IvgTtwEyby3ZQmuVbqWCIy4qg71cqk9rTCnIYy0Sjh1ChBzGqdxlh
MU+yQA4LLe/5Oab4NiP0oe38vDAL3vbIPUIQDJNy/dT14jmqf5ZF933oKL4XjmRsSx0OawVBWloE
nL/eQ1iuCiMmUdp0LKzxme7KJ57DIOlJkNp+TqHPz5SG16W6sxqn8DNG/TQovKQ2EV8iDSTD9SGi
neqiRfGxI/JPqoptFxpHEpaexEDpDwohhmg4M5dT4kgYG1fNroWPDOdXJ3iP2JKqDEKG8alIW+w1
igejUDM3U+5CMWmuTJNfXcY7KDrkx7HS32RUiV6hr71LJ/5bqtNOTavup1Mx4FdiyYQ3y/Ax86/R
Hn6qdEHdzQEaitXyHCLQNA1dTWPziyABAlBQroWnjkRVEDJyyR1JIgi27bjhd5Zdee9o7YOxcpvk
mnZTpU4ETB0ikK5ilsmZ3fS5GpRCYzTTcP802SY5yYlJXFQfgzARBFnTcsvwDWOz//qgHZtFpwm/
2459x8+KvKpnjQ+5GBN2uppii1dHIRBPF0Yq94tM/rh9S4E3IWyqHwzMRsqA/B6beuqOEao+1MUP
WYvgE9oihAFFqxG2oCnTTcaB0sqO230zL+UTM+nbBV6Nh6nnHfRaRMTXCH1sk/9JCl3FQcg2CuKF
Zll7BCd95gou8CVWDyN+ch7fM2fq9DioeMFq3QrGrL1Lylnbd0N3sev+WQGEjH2My/d156kMulh3
Sxc50bsQPIb5ZjRLU1QdbRhBFeAxwQvEDbNXm3jnjGrszgvPbGOI9IAlzh1ETV5tNOJpWnk6s4jU
IUX9JMqP2J30NmPmsRo8qdr2BUoGjj9wNhDK2p1jTc+j5Bp3Zvsuk7L1pTPctxsSjhP23kZZ5/I4
L974Eo4tkk5zkpysQeVFzYzUkNhMLcpXPxwKLLr6J+bLkURrFjPKXF/WyXOuv7SNMHaqXWebqPLe
rJRdavFAxqAzIN++9HVNYUYiXBCDZFlLlvyv5ShTvaXDw4bb+DKYA722PEYbFfKm0DOpFi+SRsYn
0BWs9QufCCJiZFOTX4rwwa65FCkfqrGKzzafWIsd57Dq1kOMHsTiF+tn/mPpVPeJkdy347QHuvRM
57DdtcmSuA50jO3757XfmbJ6dcT03IwLHcmio6F6VS1uZ5KBSJNO5+ehAAkok8dhJRDd5EMsJ+NT
VPyeA70+f2mL9zYxnxuyV6OabKBW/6zS5VkAc2PN1I7qrN9PRn6vwbkvnOaXs0p/NIUbYbdATMon
us5cro6q1hhRsDBFYqIPfcYDHI95HbL12l0GlUtRzHw6Q3pD9siEJYobZVZYgySec9nHEXgZiNjR
BBIhYf/x2gUmf66wazqAv0UrPhOpsHamyVPeX8dh36z9C77veWT9VBzeWsQM052V5dg57ft2SegW
ZPySyD8jnqYClbwHAfvrDWoKjLxmiE9fN7xZ9+9Nl55KR9Z4XIOO1wR8yD5Kggi6+P6NHRnZoojJ
4OUDdwBeIWIt7qXREYBYv8d69K0FlMwQGcjjNrNa2MYHSn/NScK9M2Pj64UeDG3+gT0bo++2qpkh
2lUg/WRctWuDkKNv3WQin27Ce4277t5GnXqgi9F5Pfh8DyXtPfmYo1c5rRbYKHu02LwBq8IjFLd4
Tafivi15KMQ83RlVfMvwi5wiIpUmBL75tvPBzLnoaX9vKNUQmDBd2aPPfISYnMcKfhdSOnt6rmeJ
FQxYuovzGYPG7PzqYf8ULTtAXKi1r5WqC0HF8vo4qfzYrAN88Kan8MSebGpenD14wiQyWCshcEMz
FHykhfDtBGdNsoQ7hlbt9LRGRcB4nI5Ri5MBBodvz/Y3GA+gkGCbuLHpigaRcrEJnyWKUa+PqOdV
kx/FpvqzM4EcFQZSdKGxAc43OBJuqp7WGCCHQy1G6OqxguOg2Ocjx5ow3YJL++GMFZ671NyNZSFu
VoUC2xiUzE0SbJyT+WZhVwRTNPFSs3iftOnUAbUoGRowKFuHI4mNQTVFznVt5/uYbgtrrPF9DnvY
YTnQmnGC4Z3nRJ3bOm8qLm0uZ24Vu9TJnsYVYYqwVvoVef6hVBmsDmtlr8BEiFEfmcQSt2IDEaVe
Vei4OCLj1Al+o3HqUTKV0IOUySIs/n6wwg9jyUF79sq70tP2h5fJ1SCIDAtCFcEnmovJdln4HpTR
RhqA4zwVpmt3ODlLZd7JlAMcb6X2mWujhB5Wm85zeyPW5qpPVnmGcfYSKSw+4yyUQEcNWBvebI7q
RgIodhb0orpE2zJLHT9kB7aw0ZBwa6uZHEZ7+rHKmvG43rr2aJLMYdreAkrb7gfDBSrKtGOsuIlU
3BSqTWg3ezoRkkqwdj9Z7SZIo/NNpK9a0M/EntrT8JRqQwVRJ/xeNWxAf/wSSRN7KJ0OxnIVynrj
zMm7Vjj0LdUJ8QRjXp4PfGNxVXXoDxzGnUlEd1Sl6Rn2XtLXB0uf1cNKCKfnqGCKSMJwsZC2+4oi
FJWf8bToyQNAg2KDekUndHql3/aaFiB7Kn2t4vhTjzry9dm+ZXDIOVA/tey9KQyVI9pzKDwSmKX8
CG2DzrNSgBFoffSWP0fJQ0VcUH1J0vzIAsyhoA9RP/abaC+q1UMvqodyYw4oTfej49FEMPQT1g76
xTEGlIPHY4GigI5aRVSDcNPhxEugb0+bt/Yzc/65qqMWzCUtRiWuWLdX2nrbktsoDjoknV/+645i
oUiknfC8hEQn0ftx5h18bVLiWT2i5UabAK9ivWdIbhBky5XAXW0VmEI1XHFpFCY3s0Ir1PwZ5XzY
nVUxfyhL0vHWPDAG7rRuxjpQITpBqdYE4Bs/sn7MA0T/VCApk3ZsQQFqf2TkDc0mw87wT5S9Tj/I
QtYbMf8YNCAzilCfYXC6A+5d6PHEFjo51P5sMr8XxUiIYHVcodTcFcnCMkAIFDLDfcgWvksR4lBa
9b/mlo14mrMPqqLRAxWmY9QzOAsXtLX0gfj6OmJHX2Dn2BMdaaielD4m/FbxYgrReD1aYL+N7AS0
0q1MADnqMSaXJFxHjKnZQ632pZuO4VNWIcFwULW57cCxRXQNhuGU9agXnhNnrIrFmPqVqd8YSfYR
l1PJ3nZElV54A6pGD8jErVWZPwcKVpQsOTwBU/SBTbnVGvJnEYlfpbFmp9bkaFtXWGQawedqGSSO
zlZztMyOlh+qfU/NhtfcGh9kTXtZq/CamGGMPqXlLhBhf4/Mzx+lNgWxTG9Jwf1lAlsLTGw6nIvT
Z13NUcuJCfvQmt2aZb4TOUSmxNarnSbG5txxtOi1naI2mzghA7ZZtnC56k4DtTVQbKAKjq2BaaCa
7YjqQlogw53ezoAVOvtbn2m0qA3lManlAxMTNLJKgRtPX8k7IxvWgBrIJB/HRQu7BtxRhzft4Ixm
ctHN8DG85KVpPnRZ1XpxyLSwHBFQG56hYteA/8r3woRKK2n6JobBI3/7AA2LIFqxdpMzGig5+8aP
mZr187jXjddt/PZ9zp1HS1/QjVtd5eazhRc9jC0/dbDLccfBRp8hHM881wwfr9MaUZHTMoiHafGs
DjcR+Ax716viyRTGVbHnD6NF8y41wecb3aaTMx3LltM2jdJ9Uc8ftmk6LIo8Z1qnVvQ6kbHNdhf7
XF1u9x73eorQAOumgzqgoKIzWoz11kwV1/U3MwGlgZG208EaLB+oMdox1Gxbtcnt6WSpN0ftbpKm
sh+n7U7LDbiPprrXGxHw2rsppmJsCaWiKE4cb6XGUJlhnoZ5PK4KZ31sfMuOjyquIp8OxKG0VcSR
kt5DR7+hzAJlJGhCQd9I8/yr94qpvCY+OqfRai17PKKuTEA/bal2vhojliJI3Sr1NyB4qMDG7DQW
+YdU4veJaQLkc3U9GZxq3NpsvleGQl0wayfEQEj7w5tBFFgl570yNpIeSXFPIPFntmwmG66h05bo
FlJ1Yf3n/qVfeLC68k3FN4s2DblxVd9XifK9jtCucc5G5Ko2bCeY0EeNPY1jDgwZ56GPx86/apW1
cMe2PxEBAoCssSOIUiv3Mml2ayYh0A6zw8z9YTCpZMO+ij1RZR+pHnWuWgLVWYiz8HiZx9Kgc5it
yyEMg9G2Dd8adO0mlPa5pe89mi8K84H9apl4O7TiVti0wJKF+xPeb1CUiRkojVfBJtoZ9fBZdPXD
WMSPsgxfStraDFoZ6NhxablRzqIqlTN5GIpfxEbLqK56rXtT+HlpVbvQDhgec+CZAL84TAPazF7P
NUEt+X/wdF7LrWpLFP0iqsjhFRBIKNuyZfuFciTnzNffoX2q7sNxeScfScBavbrnHDPiFfDpHuZW
ueKHI1eqRRclVqmf1pI35Mq8UxnWFxCOtqqmHgj/W7dVlDKupZOSctmoapULnXteZbQItjpDt1sE
1WeGaLhGRox03ryIcJmdGahIOKerl3XkJ0R1cdE7lZWZbtIGtgEuQIii7kBhb+sTi2BYC+j8x0uv
zGA3dBbxQdRfdYokTwJLB4m5dQx10PeKKe6SiyCa4xYDwWwX6fCnx3rjpr5RVjToaj4uuYuokQzA
2PlqMsbKU5/D0eiIjRTiuEbKPoRuXmTlVq9Qq9J9fqmXxIJsO7LFNi0i4LtMB8PR09iJS5a3NDX9
kJx32AS8g4YEKIPHMcbwcMhTyp9FRe8uIuOAG4TKTnTVZU0dBvqnDJ0XCwqEFiXRfUQsqxejKx1I
vnCmrluQGLGExQ9JRKlia4qhMWXzSNbSPHNqQ3eY0RIEVoJPjoideSsorWMp/KrKa+WO7vgwNLBc
8fWUvgpTaF9l80ZPVwuuQi3sRi19MqDh7GCDXJVGUbB5ADR4LPWZaATiA2Qxpx3PXErFamBAxnNR
e0rEeKURIm2riHPnLqvyFXftberqMzoAwyXnxnKsZUHkMLUeyQ4qj7N1nAqiuoYp342yfM6hHu9n
UoqgRE1oSNhdC0AP6MhpODV7FhwO9o+9WocR5kwc09KYU5NlsWFrXUypGxqAJQ0y/OCj3OFv+cWg
UmvGrOzzyhFeahEYyDrDIYNAFUupoFN2ilOIPEi1nB/anE4mUqXzPE33MK0QE8qwQPIlDmpLoFh+
mBqb6d+6mL6MjxcPIyKEmULXta0if8Jr6YxykW9alVZro93DalU28hxigG1/6kJgpM991mVzHqwZ
u0KOVGp6fICy1u4YWJoUlKZXWymQqoUoESux/NJIW2dk7ZXiUPM62Lrmv8G0ymdaZl230czMKwAi
pjNK5KXd61pxjQW6hh00u4ePhIolA8HBhZjW0pt0g8cHDb+0ZGCUYKHbxFXqTpwu3jI+fMaP+wun
TOIT8gfjvGjyDabXA8SfjuPbt06UZ1Bo8qsV0b/Ny00X4W7J2oij0bveStMBC1a+zD7GD9C50Dv6
ieZjuaY8K1L+V+o6crw4HTxNoyzHG9RvOol7npt73tPx/YGiQ1Mw55W1gnrMFeEMS8gDVnBALMUg
D6zKRQV0XYJqByLlymL9iZtjJMUEGzFbkRREH7rwJ681OKecBTjqFiwpUJp9DSC7rYwMFdArzwn4
YMgvR6kttlXHPcdbocoapmuilEwsOUBYq6Q5jYXwe2Z9f2Qs+iVEFMx8Rh06oyaCyTCaymlmKjZ8
/QizNAKwpNHCC1gcNCumPadx/5mCftIM2CQwsoSbUaJjSRBVO70Yx5s1VNkZW4yWrU4nyKoeC1A0
0aVF8fH4yWJv3joTWtXc8PHK2fc0ET5uLcU1WT7Xzkr9hzxXF8jNjiWL1ST/IhaxcCy8T0K3MlAe
8FvIxqMJuNIbRyd8nmTyGDjs9U4xVS9TD0wjahkHhBK7BPIIamtZx3al49GiAd2LuxwmKHqLm/Cj
heEeN5LhFPlqOAuK5IfwpK8VQhMFFSpQ7DV1jZiy+Wy03UJyPD1SjuSdFn6RUYhr0USes3iW2m5W
S4MzkUgownXzrszKXs/Bb4NTt8teOgg6beym8wrcoNbEuzCr9hNLb0xHkOWU3uhgI7xsxx9LpqWc
SESvwrl/UIvdR8LFpgIv95AJC7T4cV30wOOge7Hn9W3oIcA8RHVYQXGSbgC2WOFxjI2PQ0YsAFfU
SOko453WVrgoK8TvYqbcUcvggmsAsiwMbQbhSoX6WcvM4oflnkbmgTnBtSOaVJ5g3iRGjn+2/Zyz
hcSaugL0w1tr5+qTxuAdc8htFdTblOVe0k9HgZkjHjELu0ed1i53/CemzGcAz+8gADjXIR2xukF0
Fw3OiWDVG12on/I6zsHYE0SxasKG6NuePtZb3/QpTBTrUHAv4ICuvhUBN2jfsp61Cl+W10KSPprF
5GNR5Q1TTU6JuNRto2IlR2DvNNj+McIYzr99h6Qb5vCGk3O+EkOVXaTBP2AWE06NOT4iA91IHGtz
5kNukRuRo6lPEPStZ8IKILBxCBRYXcqwwRrbmZnf1tTcGmMWPW11Z+zxebW7hUcS/3M4Ynkgz2Qi
N9Gp03S6AhDZGsb8ISPw4KB97ugvgZA1Me3q84WDpEH/fFuGBb0mGfxnV63HpTPuq6a/ifqYuHJB
6RTH1bRRyxM6wpE9ulWQyHByR0pN0YnLBl86HSh9AOj9OOTlGPslmCDc/6kXC8lXmy3zqdNY9hP4
vGgXUl4DZ791aTq4CEaNwb56lkYFkRFQYGeJIHKW+lLvZLlu8Aci6J4KXyx+p9H6Kk3lIsg85prV
vM8jq0WPRWY0bwJUUS9OEXjk1sIoOepws3fqSmcaJtCUcNcr6UJP+XGw7ZWtFrZ463msckVSbKO4
mnnPJUxZIOeYHItM57Q/UJYgVbyNUvTUNgMN1BETy1IH/wqWpqFFBEAo32vCtUPn4QqNcZnTsjpM
TByuOoBERXwtJinxulbUA21O7unQRKDb887LFgVPFTyYilmdLbb6i9ZM6jZXL7QFEr8N9XBfULuo
jJiAHsrbtsieRmMEP2cOu6qHArB2+CRUyU/NVQBNr9zAiP90QsNsiKb/nmIPWxa4MmEGEFTi+ENA
hfVzXtlNOkygDVIoEgN1Vio+M9OA55eP7a3VXoiojKCu4aYQ7k2LPqinVdBCYCEphH4Ideq/vTAS
+AGp/IQCgN1g1h+SRaZnQ3ZSBBrABU3VTa4dG2KmXUErTZh8xk3Da8/zHAMTsCwvCTtmozNjRJGL
92+hR7EAdmAKr71Wp3YTJ1//bl20KxzxxVyDWtI8KtCYth/hKDn2AFdVgOAW5kWUQKYV2XhKsJM1
RYfimtg6W6/HD3U2TuYo0lB4POecV/6Ulusup19tgq86b+o/aLe4FfixVhenEFoqoriX2P93NxCX
e7Mer7F6lFtNtrq9SeuiqR4VEX3EJiULsCorZmILjdDeggfAuBfhxnZOKn5kzW4Wp4jtUmX1BsnU
QWLD/5ZT6xNkskBYiLqpc3PZphkVQApQ0Ral4bEQYVMLUXByccLroD4rNBYDA92+Q74ay0+/SfJh
pfnPUQ05pLWyK6/dwOi7nTiyC3/pOC2BBOXLhQDu6obBM6hgByJpAHA55w15nYRtL0BBIdpoy9mL
ylEUNuYs/iVwXaC9InQcjUDq9Z+1i61A6SLRRhWguLHRz6d/3w0dAABuVImB/ox/PkxydzBLDFCU
AonIFtFHI5ZRBc3gRHXs1IpZujh1X7Q+y3ZStjXmq0zIGtyYQgNd19U2hqUqWExW60i6y8kD8t/m
gTQKPMkxbQrZEqUznMdoV004wOg1uHEacephf9y2wnwh28qgYVEk517Mf3OVXWbW24GWgunqoZy/
NfiSW9HylVx9r7J4vq7awlEyucR0ZtAKpj8YRhiTyhgnCcty1SH80EBzMu5XoGYWH3BLBlrZOVUj
kFScy+sAL03v05NlibndrGNBodTcoWzSjeIwJQRi0nUuHs83Qj0inskh3WstZ7s6Ak2ccWhl0z5U
Gp0FuVH6DdQssEMVyDMG8Jqc88zC3nQ0E3TnlObvRtVcpseGtmpn2DMiGx5ar1ghPIsxWGlLyfIH
2Xaf9jhK0UVcRs4RtpZ072XZ+LT+f8I6OQp9+UjYhYslx1qCpI65RgLPwTGi8B71gvBhjPhNe5cT
0K1q8IXPRvdrMZfHAk+rk35v3RutzYC+stV0pEBmtOqqaaJ7vaF9yIm8BiIiM14Ux/2S1rmUNIe6
jBkiFWO3a+Aag22S/VImDRlGkFcpDLBgC38CXytv80Ar1spyn77WS7nU1W5KCCehYnVmJVNIKmL+
mShiAH454fKMJyNb0q1GvLVPdfPogs/jQa3VmKhaYsXU8EXmeFaPqmZjcL1JoBlcNj5sfOWi7kL+
qwA7Mx0PQp2kgslIrQD6xXGRUBHVhfSZ4xGz5zyX/Im7EaU0tVyYESlRGWPrFwLDT7XMDkq2/MkM
RNxhXNZAprfkq1n5BkAOhLc80xxiyu/FszeG+rSH2LbrIpz/utZTHcmyP6cCN9+KtzXVgeVLEShd
MEwiapMk5aZ5aCcgpKhkZ1mk7j7X4lK5kLjJhZJYhlpmfaaxNk+GuomHBidghbtRptEJI4hDuKlv
S0HJvD4d8UpOUlCvhenQcd2UKyrGhPNQ1GgmoUTGuTYiiWOHBXXx35eKXTxQpDKWNygN/v+tLHKD
SZ2KXriuVd0j0/b03z9lfsgf/fu7Td+uytu/n5CI2BlkO0eswMkCl2oPHsFuuY704/mxadEnnpKG
LyLQjh0+yFuZmO0ZXkrEkC3CYh9lEIFG2UKBshKoyhPgKDWIu5mA1K1kkcpcRs6cRmcrboXPJ32t
WnBXVnhaDG6WUv7CxfebXZdIkHZJnxdevYTnGnl0FlvrhfeQBGI9cF9rG8NMBrsWR+ssynXtWJDy
l0hOrmXC9DgfwH60w6+msY4VhIoibMuY7/P/e5bY0FdTeA5RvWbgybHz7EqtrzzcyO8Q+4gRkKf3
tJBABIbjUdTj0Z9MtUAdgMkht5Rj1Kq9t+RcQyVZX+Z6Gjzm+rjKhyTbF+TbWAmfSFET9o5qfzw2
FfbwpJ639QMZJVMyFSm5eJYCSyvMqKyzp6KAQStk1cuMx/MfS3RF98XaPHMFi+HeV+EBkNzzkkHl
k+T+orcZmUX69DDit3t6UqRPrOO46fNRCwRZYImRyKBS0P05mjg/Tli4u1VAs0b1R2uRIl3L71ZF
0FdieBMRaVzeoI0GOqWNXUnpXgSpgnoFeZ6lzFjUleo0TobxwN0aGwBjVsAUf9eITJcnufL61uLo
M0VuWhSM3EUdSd/CLmwhBZuSCWISYu/TsFJBRV1/UkQZFs2KGY02moUfM6ai0bThBZUOUU7r4sWJ
XO9oACZnyBfbKXd6TqQBcOPfpTSzO4IKYgMk0JTRvCs7tB9JzLS5KZeZUEB6eYBZ8IdZ8uBlJTc7
ai2IMkWzH7qY0VedRZjHdNkeBJ5/fPs/a6wYXh2bT3U90ZmomeI2C6Pp9CFDGmMt3auz5uWkPxE6
qhfQ66c/mdS7AcsiZ7wIHlz1lyraqzYt30PcICtK1INmaHtmby6NIZqREmQhOkt3ZHnxJhrKGzex
dlIXyFt9iyWtj4mI1y+mkAzXAWZrKkc0LEUJzpK4lm5HJoKrS5OxQ6nNALsgAZfpVtCiR+VRGY1j
aKmTrxk5TTMO5KQFFeY+pV20I//VCsYxtHaN0sXgzngb3P7FLgLfuQdG0nEGseSDPoSrP2eyckzD
2vQyZdROFU5pL42PXaOGCLlRsLSYli6GFJLy0SjldmXag8IF+H9fddGTRB/S1SRtfKIDi0pc0IQn
ZQLoLFDOm1ExP/cqo/VW6JNbowqqI7SNeBssuBeRahQvSHZapzEqCuAY6pPFoHwnhRyo8MkmAEnD
9nXiGOMUada+Wm3LHQ4I5zUKqU1ncShf+4YhUj3r+SvxvBmdAubCYlsTRjF16Wv3+KHy0sav9EIR
zUlZ9ApGrnB6itSXuUREkKeW+cLCREO+q40X5FWVI+Hov4QZUSRLJdPhRh4F2Ii97vHLNF7lkxZW
4mZO3oZchzMzMVsPLYHRYiNc4lTTdoneTacwUsdT3yfTaSpr5TDEzDEfv983uKfAeo3MqQzt2En9
vk0NiHa6+dpn5ks/oYssSbidp8Qdssd4QSBMviCpKF2h4ORxy/g4gt2uz0DO9DKdvWpKWsChBb31
kQshzJXkonX7Zl65eEnbarSpdZXwNmajrSgtR5m6hMZIpmyyvvgUlvUgilJ1SfV08tf6NE1K5edN
hs+eVyzgm8AiHgA4yp8K+AiPCXBB79ViPRtLdFG8/jBrjX02ySEbERNBtUYpoZbaQ7Aj9A4AMhrg
wqZNYh1dgDHiJhiZnkywJhHtKG7ZDk99lO77tiLWoJuY1mjZhfy47dBOaTA/NF/hyiI/jsyTZyU/
hJU5Of0ahI2hb2jsU9lRTrEJ9B+liLaeIRsg6KX9McOUhlt2IqUx20d5Ldh6MbTuUBacj1qN2ejj
XMuUxJmQg7K4s4iUY3doWrYGPW6Y+un+GiHEQggG10qW6fLEirVBRanbSgUuDWaoyF1lrgdF0/Vj
SrHJocnyTGUZ9pI6qfgzQ+NMPsOByde+ezBdgctVHiBVeceCMG+5/UidKc7CODeIWEFmjQCAZwOe
ernAZgXuQpWWx9p20AEQPvyhGJalTbyOnBxIoqH0e+l0qbkQAiDbIMg+WLZXX6maJeAoJEeAKNZx
fYpoIxyMBm1LqYjhsYsn8Aftg3ckWgGSOKesFJXZf85SEmF6HxrDXWZ6ArzJdZfH/XoxVgkfErw+
UcpOnal7yzSohzwZqfMMwwzUUU/sIcExkQN5wU/0OJfJZ6aCCFUV5S6k9S/G3JcYITN31nLWa4bl
8GSVo7Cy4sYdyLaOVQuXtkbTsqJXi1H6IIYdTYEU/j4omTNCi9lgOYZzXATs/eEGxF1JhOR4J4kr
BDZtEWkzlC3zHXXaP0hnvmyce3Wo3C5mYIP/vwiEeAQBEg+HGXnZzlzGyU7NqjlQmZ2iNRy9gfuN
0XrmKCJhbBzrJNRG+r6drRnyu9rSux/xJqtQQxZAUJxM8kAjxGozLSjxquhdEIGsm7SM/WVoLsuM
60ppJXXLHvomyxyDYoVkwULYtkZ7smRBdNQuT72yMXM/zJRmYxH3UfV6FAxmweZZt9dO4QQ8UhC4
xUDyE8EseAVnKFpy+M/3vHAzjgfDICJjztv93AF6fhwc+STttoALGjfr1iDgnnYBCoJR89Gk6ldB
B2KPDQ6jK+/Hy2XjiMdsZiA36psMVLfXiDLKcCEim12uDxiM142gLDh8dJW2TmjRJUSM5wAoo0ea
pq8K2NCAOF8waLK+t/T+gBevx7ycXjTSntwyj3SghYBgjWTiLNRHubSPKpz968h8sH5s/v9+79+X
8fGn4YqfztbahWZ10WkQFQ1l2+rdNtIMcY+MzST2tE09NWyKnTIv4j55/MG/7+SSMX9paY+OeB+6
5tFsPfU6guWSMfu5KBX0ICG+huH1dXybkLvfIKDvEle6lG9EqXxbB2jwanyXiHml8buhrFJfOS6o
14YbAafe1VyO4acCMWm6dkRToCUU7EdbZXE6FbScLb0TmgvdcEvMhV9u9G9+40yqAf8UGb3EeaOy
i1f5mnSn9R2CKQ8GIjvtUj5Ye3b7YhwSbz0KxLVuXyEfVylNbns9F6lj3RgRil/Gjl1KcZTn7Es3
PGCZa22L/uySMVf+1DfygazmaNTnMXb1a/SqFtuuIfXgyILQMWJkH2GUWe6lbrPAmJNd4ptzSGBH
lNEFMSAlDTtSePyk5sSQeylpCz5SGPmp+apEe9gW+dE0boLwzVtHnOcpL1nvIO2hxzT9kMkmuz2j
yE9S8uaTikwLpnFQ+012K56pusnNAwErIldk7bjiIRl25Wv6KnwgJaCVhO1hU/mDtlFewTdiixJt
kpLW+Lc/Ki9WkHKrgrlCe7yNGCba474h6RMSkJ1+jJ/FaCvX2DUvvLnFUb9nf7pjch/f4tvwKnkQ
JZHaHgV60qu9PLOrISEi9NWWNshFxpNq2LXTAmlFB/siVi5qEjLoIMNjmRs3Y++G/Ym4rskFJFcy
z2HgQ7vSzjWHzI4uWJ+nLfaXymPYI0Cvc6q9EdtcmyUoD5AXztqtnBxVvw4yRAw7PKqBnNsjOSLM
IZ7Fq3GTF1fmxhF2Ivd1474NAd6Ald5w6giHYm8eaRxzkLylJBw/7oCIE8eyje4M7Eav/G2Pzbtw
nYMchb5f7NaNun9BOLmJjwVv5g6vGEEN3eTvjpL3s3Xp/Z2kn5l2v625DTaHc8se94Ed4s4CXCi7
itDfxJ9UHyVGz6Z6snYx4uvOMXZ4LAlKS1/IpRg4yc4BKacYPQt3uDVeeeIcjpZgcQTY56/5Q1ft
ckU6Riyt2x3AJAXR8/wi+OlJ85Od8dKWFy3Z6eSZRe5duuIU3VGbktNQ3rEuZr/tvnBYBuE1P3qr
XqSy79jde+dWb+0+pA14HzzVFZ4SgmDQsdn9No491CTxaf7Mg/ZoXGr/c46d7qD49QZVLlhQd75n
HxhCno0rGpfqjTwWetERsBcviTax6fR/6R+ROognIBIiQjyJyqXfgiQh//yDpUz5Ys73ENSjAPfp
fufI8k4KHwxKzW35bH1pmdN8VC9E7e6t2ldv/R6kTzNtpa/uQ8w2DFqtjXBsdiKpzKh7ndkx35qd
+SzFDgGfduW2/nAunh+OHqS4BBJvs+d82go3ekVpzyWlHSTewIp+d2/pJ/TrZmP42nU17PZe5675
zDlx/YMw2efb4iA+K1frGqc72mDhbqWBfOIT4rCeBhkshy9BdXufcqPcMCbSgziozvrb5Bkf4aHd
Rz6w+j8sn6GTfjWPSZNtFXuD6Qk/nKxpG/xLWG2Z0+0H4ym/5vS6PKIC8hf69m+i4mRnwE4Q40hY
7rYFCxDmGdRAf5F4VNHrDmyJtvGDjhPgtGmeJqQ1ikMuSXvDs9Cw13DTyMjBCKBAmudq1J6EUCk7
PnmbWMdPAZoYScrfnFjnDeBm1IkMY3GwbrqtdIlRH/tp5ur74ZC0XGxuplJyHlvTQ/tgm+f6KvZ0
Cd2QLSsBCuITFI0AGnmdvumC8EWtHThDYkvCKtLYi/AsM3d8An5Kr4tWsJ0XGPo30nHZYrxTt8xM
e4dV9zs6mcc6dUdX3PQH4Xm+kKJ2FhiiUjEcLRhDx/B3Mp30IHicEvFhKDd2RIna7U27EZz9Hj2z
JbwbO+VHOHRbnr8HhJSGQYEfzYm37WsbIAZKUIo64hn2icPvvut/0R6ZeMTw1ZbfJRr9cFC5VZmR
biVcwHbiM8i1AvLmiARHACwqrmVtzOe2cNs/MdrgUf0QuaRP0k46N8NneijuAEXp2sGNSCa7dzi1
IZOpXH5RkeHGUraEQN0Bj02+uusaN9oVi5f+Wf2rsNqmqz0gg+px5rU8bCNuBLqL5RB1rTu8F7uu
3jJSQlMBSlHcCUdGsKisF1dBLMMAZLte49In0AYcsttPTrwxkGZflcWWvf7VOkqiX+8xQWqG3fjz
gSw9HhPpLLxlm35L6Q7x4jc6wh4zf8QRGoktXhYJKK83uEbhoxOmCFK/y22/Z8YJpyhpXsbeJi6N
RKl5j8w33lSn8t16o0aXDo1gGwYAYlf4pM+PHDf80U4Z2M8LkPY2XNGz2D3wfXR6CIyPbciy4ApX
/Tkar/ocrPvc7XwyJTEA+c0RG/FXeZdvy1vBGOWL1k8cgDg9Feqme49f62XTffPIQVrs98qX8MSn
60kBodN8YMZ05oNYgfxBu749QpKsa0pSqLSTGaMB3AR3z88rbeUOeUA3N/NOyw7ArLcSHudN99Zv
e5S7pl0TvPETEiAyu52ji/tQdI3j+NeLWxjAskwvyCdSC8GgM74I7yufNPZsDmNnExQD86ZNuTzl
e6Jnwy1RVMgGDvFW/VKt63BGmFjNIMq87jvcKRjXE294SrWtAEjlhRwT/IsP1CWeLT68PQbFZSMn
jJ+301kbDnrs48aQD8Zfxb2d2JpmG0dm8tp1YLsXnsnjQUisvbbXCZn8F3S2cAPber4IXoSkBmWt
gTLZViviwahXat/cFv22Xc/cYd2lqHdS6caiw8AK+cOwzwnkwIoEN/OJv28QdoLbYNwsT/O4NzLv
oa0EnIJnsoCy5imlB4CUM3uiX6kU0upFV49973bmjYOkMBwp2Orf9qm3nvt0G1KGfqTFTrqyQCF/
kpMXmoLlU3dOziWeymBqNtHzcCetO2PworFGYRxyjZ1J4VJ/A+6N2fRftfNMqN8C+HuDMkDfRtWp
yQKac5RzqJDgnHyaH/KRRSL/Ta/jB8GroEA2ykd1aHbQL/f9u/pU5/7CRBhN6bNSxTZMfjxQ8bqN
wVlsGmNrffQwFlAUFftKcZbyXBouFsDYMcNztD5XP/VHHePcsDn6JSal+W+kwYmwyz+8XYX6i7ds
ecO7iA0r14kPQjuPhdGhZuw9gwBRWwxok95KKPP77plpZ3gnFmo9rn8kxD9Xb6nphFvzFlF+BeUr
HlSHSMUZb96x1tyai4V1RHcaHlauEjfbtZGcFgWKk79Qx/XlJzmbFa3R40xf787rxByKeYDtK8jQ
dWe2SUQ1GuG7Nl6FS/GMU2ZWbcpxptcpUtEvxJ7rLxtbgzFiH1FK2Ga4F+/oVp47Th2BoMCGs8OT
uQV5w8dH2ql21Y7o6NPXxSNlRv3ixheCMQ+oWzH8gGV3yo+EEL3f4QAhhEeG7QlVHYL8VzJ6hACQ
9TZ2i2u2V1pX86oApNMO1umhxgtmUgU7xjE+UzlEHzwz+X4EZ4AFRvV7yMXEpgV1CtLbnjMU7JvW
uoVYY7jbtEA7GYU97+mr06dQtyEOvtrLeCJkp35m/Bt9SCxYVFRkd7LO7jNSZF9DyV2rn3fho54/
4P6Mudu80XWOhB3ZS+w+PhIFhNSUZ3N7m9XGN5+GekN6dn7t4ZVR+0C4/eFisKtmlPEcaHayTf78
bX4xE3v8sAy3DcDs02X/gSn0iGaCwRlIqrteWkZ+XnMXt1zG8ClEUjSx3+1jCj/ZoxFsytv4hQe0
QjnuqUFxjSBUeSbrZ5Dv8kP1OZp2tM9v0YlI5ooo1DuJaOkvjYAn9Yv5DAdRClboYCx+BxTLkZ0h
Fg+SS/nEy5Yu4od4VW40M/jf4o7ijPCO12dEkYycfU8s41ck7PMPenccFPJf4qsQkDym7Lfoh9UY
xgOKqv5k3jHsfqV/7TZlpLerN+p3eAAFSo59iM9BtKuj9YSXkb5efZgCsFckfG3inyJlhsV5aNvb
qGTe2iDdsEdxvwxvtArYr4c3Wh9wOFqMLa7sRmf1SXgvPPFbXDxyi0mnFy4Z6yHCTz7y/vMR9fTd
/rFrTQ1hw2RsutMuJtR6E36H++4etfsUMe9OPgiuERTY3GKXpJLB3Ile827prEQ8oXzYf0joBc22
QLzYBloJN5w9zbeu7bV/Qcx5Nxe3wv+I8JNnFUWotxziT6rq9I/VT8rhbbn510KDL7J/xxqVpUfZ
hD6bXb6/D9dYOeQ/2ht351PyGfrFlhzMOXGtvXGS8Bf+MFtAdGGtrzENzI2hIIW31Q/hIMIdtgmv
WuzEZfXX94xO3PjIbTV3G1g+ID844kvPj8XmIRLjDGfspEv9OMSaTBigytrRCVbX21sjMZZ3afsw
tMVzzsbYfORo2Z3ZU0/cOFwk0Hr7+Bf7q/mUV3byl97GbzYB4VnyyvfythR+xT5xDf15ZzyzRvFQ
GD9M3Q7KYQlSjMLvADDJ5l2f+WHzex+5w7pTQXkTHZY68Y6KOPxFOc5xHe1t+ktYUkFlpKKctOMj
9irxiVU+smfsFscUD8ytOlWfyNGtw6O/KTD12YRP0XPM82SH9/yXe3h8o4ReAvSY4jU5sxzJLDlY
zmzGXd29u2vv3Z3lMX4S9xgJLo033Tm7qsfyIHnGfpddiZ14a3naGgSlFTSvx2KpvVNbv4wf05Zp
zL1+QaAmuOC8KxjWLna7Nw7sYWJ3hxqdZON2nsjIj2HfqxVwN32110agLeNkiMJKd7qZb8u8t9zx
FH5P8z3tPKHwNdGvHnR2G1X/1jgBVuHo93D4cIgDAiPZ4vvjAZpPzbSv/0gElLer6oHtnQdPbLaR
z1+sfG2/nOozqyCaQytYeLGt3z5pwezzCYgHZdMxEHzBYxzbGf2g8pVgwIq+EBslw63To3zGS/hV
UpZBZNqIPw249G7DAn4XWMgfwgW73hrH+rN7w04hc/CUrsJLojmR1o88SoPqG4igJysPA4HRTPDv
O6DE8JdI43W7lYQUg8An8OQVhqaPKAu5eEo2rTQawDnu8crGIimy/34/Q4RVZEDhSaDL9p00mpu0
ZR/H8xS6SYphisDmNwH8jWf0Gu9bBzgUiFrJt4SKBTgOmfiluEsSai9UyihEp+GSiWnj5yWvJ65H
rM4LD8P0+JIiu3EGJht4vFcFGVx3UKWZcgl+/H9fZrM9Dmqt+5ke58FMuhs5ERSUsCebwPq1fqvO
gpMnDCaZ2lVFExZ9wqaoBU4q/77o60tuCJHPcIEmJgLjetO3CeVDbN4RWbbbuKYwR/eIBZHGs4r3
FCUHLdpl/RG19CZkl4iOxVRHJqIBCevzIyVV/pEziOIlgT6Obl5D3m+QNIz/mmJwq4YzVyhw/rZw
dzfR8qvU4THsQ5kSNhowj72lutzxqIj4j7kQgyqDaCcfTJgIu17nq9HB8VqxWtCZYXAW1q9qd19U
1KuP7xNzhk2YdD/QJm9kQD23c/fUC2TNV6CIqzn/nPSaFur/SDuz5ba1NEu/Ssa5RxaGjWF39KkL
irMkSpSowb5B0JaMeZ7x9P1BmdVlUwyxOjoi80SelC0SwMYe/n+tbw0vQ64Yq1qoayrrS22w76PB
W+eKvjM4eMrWfUg1AaKYw5GtE4ZpDZxYSmOtx+7epbmz6GrnOW9Gcwmjm81SPz51o37H42ADQ4wl
daL8zVFaf2a3zbxU+5+Obipb6fo4+sjeMMqbKu1JmsJlxTwDtbK02bra/bpTB39XKphOMGMMK7do
Vq3qgWwjURpmhn3rxLK/hnBlzcD6A7NMKAcpo1jBtv85UDReODphKwHijDk5ivhHX8bG/CU6hI+K
y1sXNfHSjNkuTJxsDOy7sPA5DWvOJSzeKZXTcRAv2eYE7pIaH3oCdLH6WE9bhWAdonM5QkswBS3r
he4GmyqBj5UUq1KE29zQWYzL4QI+7DPfZfp0qRmqY9EhEifcHLsHMGxmNiTGqPvlEi+jVh6lg5Aq
BkzfYOaWFtUuFa/0X//4jxN60D/ShsSvIK2rv//SwA79CezhsjXdsKVj0tz6BPYl8yjv9V4r6bQk
JBrgFCstkti7e7L8ppoJavqkvMWGd2tJ9Jy0kznZZsaGGIvtha8yXeMf4KKPrwJ3VAgp+UYnT4Bw
WHVAHlquXRUsQlgoYCGUdz9zUEXe+XdeTn9yAsIwfHu6Z+2T6RYjnLMlMaXDheFgn/kuuoYW1XCE
qcvT72IGrqYrZLixFSSfLQ1Z4CesQDzkRx8vGpmT4sKTMM4NQB2Lh43FRAV7e8KPi+jYjXlOapOV
Uu6zu+TJNkx0kuy0mrFGvMntt7X6e567AGPSFRH1AqoijsMW/XMVEwXjQvGkiKZipZ1FOnt9YfKX
3GiJ7RbHVVk+O2hA8gFlKvGGqE4aWuAF5AgORIjDFoFT779+qOeeqW4YNhZZZ6JenYzrwRM5q5JH
QnvCQmiBh5lZRXfh5fmgT5+OHOh1qmOq8LdsW+dp/oZ/6nE6D7XUIf2WcNYIh2wT+7qzKX7XvDE5
JVi7S/dj3oJjkPyPztn0oXmL/6PHvh7vLZ8RFVf5fXfjCgeAOj5oR7zLemKW5N8JXrwdBwAaOQxH
tXLv1cb/lcHQXH59s/RP9CzeAEO3TF2VjgYD+YQMLE3Ra55ONDI0ERSZdgatwELjRKtlSHimI+lU
68Q2Nj20J3UqKzvLtIyfPa1D4BhBGLH6d0/q705UPlUTcwFUNDCMzrt3E6e88I6cnTsMQeOOxcvW
rY+f/3bbjUpamR3wdRlZV40G1QbD1dU4Yae0pH2KaKlPnv7vvXkdGtQuPQRw1GSAu6r1pe9y7u0x
mLhVgaIeYejJEPAQlmiKM5TryKR7YoOQn0+0kcGnJlTooDdN3qe6pcXu0cbo/OTt62d39vU1pKkL
Fc6bxUD8cwxK/Cb/GoM9gqJ5qZFUFrUBItHhyWnCkKAEAh+nNw9fVgQQZHo4rf4YAiOfTTiZHpsc
Nvb+3Z2AKCNi/6s61N6JMqTg6t3mcQ67J+aULWvs/cOh9d0fcCKusVFSMA3b7URZqicM1dcXpp2/
s45lsxrrwvk0L6FBZQCp5brKrs2GErtl4ApEtbYkhee2BiK+GTW5iSmch5Bfvv70c+siI2winqkA
94yTNUH0rmhEwpowTJwehdJEN9JNbbtwpXn2U2imFEi6+sI1n5u1hAoxScD3gWR3gpOLevjcQ9yV
67HnWSK4+W452fevr+zSZ5xcWWDWOj5RBiwiP4KUypVwkguT79kxycugGZL3gib36ZgkPqsr9ZqX
otCWRkcLYGAWkT0DzMzSff+BCSLr3SyaW/wye0xNNOPRD8fxTewW10HZ3oJAtuYEeMMAjelS2VQM
/MH/HuTesq5QABObM8ACG578nLV5mIBRnv2QB+6PCTjmuKg0vr5xH4zmP2d7Q1VNBz68IAmLN+7P
N02YeWMowIKINKWiWLOMz0ScLHREUFdhwmtmV/ETZE1aDuBuSOiia5Kz9c1lOv/6q5wiX1nSVNV2
piAmU9fs00mnmHDIQ24U6yL9pXg0232d+rVda/Rxh31f1i7U0ZC4ruuvP/fz7gTVpIOwzrYc3XA+
7tBvE6/0tHoso7hYjyMhLzrvZMXNJgarxY/GpFu6l/ZD04g/uedcn0MGhKWZhjjdHcsqCMZhcHCH
CQd+BMpstrKveRk+f31lZz9H6KrGA2Y2F9OV/3ZlJKZiLivtbE0O8NXo6iuF+OGgcC/sNZ3P215D
s3/7nJPNlmLElotwJFuDpKgVKeZovjnlkwHUIwvQMkFf8SEOsk1WhT3zdv5NhBvyWg5cPrWGlnRE
RU6aKyNZGOixNMNXlyE7IUjJCd84JXNeUIISHQq2QgC4ITGeY6vssd/narqCH6oselNF0Qvdh5wo
RBWuR94iPjDd5ZgfGhuzIA5kbJdZ4ic3naBDp7V2diU9gQA+I345G3/iM1c2HQdKPJMd8kh6+Xnz
s3VU5AWRT7R7gV8MoMixs+ccT2m1eX2NXs35ptkoJcA+5pibunqebZAhaQd8jKRV+9+6xFIRrkLX
MXux93L/lwoTbx65dLBt06GGOWr2sjTNV3Wph+M9h+Zi5VJhzSQN8NbCbhNGiAec3n8mkO3gBXdf
jxTiGj+PSWiYJq8gEHPDPN0txfGoGBzTsjWB2Ck1le6xjdO90emPTil/UI1oZ+oQ7bHzvMgkvK+k
L4A0dVj9b7LA3A6peMS8/mpqxULz86dRib9rlkF0gFGXpG3oq3HwKewU1jxQveeytQhx8V2i3TVt
1bvqW1nhr7ajPbY2ulTCf86g6s8UgKCGJFu0ezRruRvr5lGPKLm27lKEZGYoidyVhb8Q2AhrwV8I
4+DK6Ju53+HlDPeJLm7wkuz1un3EMueVb+GQbgxDexs88lAVewcPJpoZpX4kaH6V97QeA267C2he
BEFMqWlRAN6+Uqbo6Ol76qKL5pXdPJI+8vbx91rrpsqqPerbedVCqNCR85Gpsu0Nd23SFmxK9ViF
7drtmdM08Wro6QafxTYmq2f09XvPFHdeBBvCL5+UEQR0TWnS8P0nv4u+lX4+3tQ+TB7XUx7qtLoV
jf0mTYtqvlO+ZNgR76NW4t1K77HGZQ+cQRlTLoarCyNk2vOdTFq6hJZK8clElWmfTCZuArVULwfU
0WDIMq8kuwxy6ZUlqUMmpbkMEvkWIGBHklEiZ1F57FHV0wR1jW594btMy/nJdyE5R4CbkLA85OkR
hSpL23Z5kq3BgSBP30aKEkxGNZIS0cs1ltZuEd4T2p13x96uf2qZ+liVKGuIkRCLrM3pJjqKt+nq
/sIipn0+dRic0FTL0jUHKubp3F56Q6v4jZWuPSwD1LtyB6ksjRfE5d6125ff3GSETmjr8bqy4Wz5
ZHg3jepeWNQ+hb6wmsK3ZT1zHJP/np4V6yFyOndowMs6TxABkhX+PzLIPrghmDpmfdgP12mMONHI
NuVE06gnz7loJbLiOMTRaP00CWvFTkBZvr+H9zfeEvWN/AljiS6iK12inHXLej5ayr3RxlxLUOsQ
52BriWxckv84w7JxKT3p3EzF+cgAyWBS29D1k31YFdU5ePA0hdDa7Gpd0novjzCoZlD5D0WXHuIG
YnlhjMBisuPXI+/zDppcLyZIGyS0LU3zZJ8ZtTnuJi3EjuLQbsKvNO+H4UC1bhlYxU2nJw+jgnjo
6w89M6bYtYO7tm02RoZqnVxxXmVZ47VNvM4iJJ9oCfOoOo5WA/QjvCPu7MZI8cj1xyS096io377+
+I8t4J9vm1ANLlvXhGZZ5unGzAviPBVkwhOeRRoxsFRGh6UjvSNFbRR3YWztW8wBtLdNetIKaIuO
6kTRkkemOi9lYxya6cdOEN0NFV7+vHeomGTHYXgwmlswftsww6Jvl5ee1udpgi/OoYNNu2ny9acp
7bf9T2FSt7aahC+O6d43cAOPzluICR8E5YXTwbmBYVD0s7hN7ITMk4/ykQq7Ti2jdRTBNbBxeHj2
KjHJgEHnjWWME2UtX75+MJ83zFwexHQDyPk02Zxuu0QOWFNxIpRA/HqZH7NBO4BkmKu59vRxyyM3
WQjdvjAeP28rhcqR3PjYrPPBJy+BWVHEqF07IjW32Q5xS75ddBdY6s3Xl6edu6fky8DeJj+O23py
NGHb1QcBv3vtpebeajnDZ7xoFNxYKrNvhWLcRIIYdNVcOrAFRMUsWxo4rZphEyAKBFJlwoEb7RfF
vTSyzkxC3ANNZf/u6KrFifDPodUrep+GIbbfEh/QGPiPhtkzB7g3pKBcN+03zQ0R+YQworRLQ82c
VtrT93Ga+mwTSBgrzclns4DUEspRtJYmcAmB0Y8KCKwF1SY7vc9IVITpNsOgCa4BEklqEMkD3h5X
nXfnY4InF9kdr4AP3n4Abx0NI6DDS21oeI/7JIJYw0rgBTNeewpmml7OccYhCsmbdOlW6UMsMJH3
E0HmAzpW5wIDPW4SfGLx5Gg7fLAMlMJZmB3woo8/DhBPwk4C+oSJnFIrOLiu+15X5rZsQTKMmTqZ
4r2l7xjFFexjkBzBD+p6KN964H5K1q4BcckrXSuOAJ6X+XQMuDDgppf004115FSa0RwpTgfcGMJw
9QUT3dAp390QvZxPzvRA0jlqNIJTrlyz2WYpJBJMU2+4cxZGXt1//SXOvlxEDtC+kDr8/5OJJBEF
mwcvi9d4OpFUcdlqpB0cu75waDtTb2QES4tzL5M6OSsnowi3m5HmRAytO4OmE9pEpwHZwTxdFe2W
LdQB5gF6cJ5NbZh7v9FvSre96Zzx0hf5vGOaKvQabSKH4id3/89XaQxVbMSgWddaBfei4R/zvlxV
3jFKhldzsnJWVfyjLMzdZIRPnB//7zecuyBY0IWjqqcVOV4Dq418ZrMhct+m+12iL0tK98JkrX8+
JFMEY2akz0D5Xj99a/sqSrUxY8awIloMEs7/LM5j1Fn2Pho0KA/MWaFRr4OWKLOuZpRDnicTaVjq
JRTxCMMDJ4f1KNnyTu27QMiXBGaO7hI20CMPrDQETpen4XOzDTEUghO+PFOWcazSAeHXRig7m63S
1Vslz4/cyqtU128G9eKsf/Y+6QasO7AXzqfOTcxNsi2qX+uhvyNoHCRylB8byqYgIR2UNXHwo4l/
CMAvnQKuqmNHahXbIEUA8/XAsKc34HQ64EHR5BWaQTjJyTonGx3Ak1dEa0zGuHQA/TuAHyBQFlAr
A7RfmKSyurr32U2wJdiTUb5SnW+2Iw4J2prsvfewrgRJu67YLoUskKCmfaIc+EcrycLpenKApHs7
1PrB6Slm5AwG1ciP5EA9S6N+TPLsKHv1JgdUP6tQToryW+mYi8IjaQ8b5ZFSNSVIeRi14sGA1pTL
YAIPvwcZzXbfSYxFpls3eIwfWgMETG6X14S6g7dQl3T4565tAzy1XtKAYy7Dnvj4tlfBWuo3PsNh
FpkBrJ3vH//bthKijrjLeUFFxc9+hOqlVVWcffY2FVbmP7x9p1v70q2mkkLCylaU2xTYkhO1244m
53x6IcquQx/kD2sCvUoOMD8s7nQotUNYpsfQK382frUZVXFQAnaZdceEXZTFIyyO+1GUHdtSeRWV
/s/whyZBjjQ+ogRruMe7vs5gkUUTZ8qOLZTRivXWMric3CSS20D3OM3Fhs2PVAj44KVy3DotToLM
e6gr+lm2cmEZOLfB0FTBMRKDt5yOcX/OirHd9GEAQGSt1NpM69MHr3e3arjQvOIpK4ejmqPVceO9
zIYLZxz9zBKkMRlOm2aatcbpfl/XeKsF9u316Gpv4Npegf0/25q/KGT6GObfG81YG+vh3ZqMZSbC
Hf+VdO+bzDWOpF89pgVAPSen65dPlapV1SOg0N10Sb0HS5WsH/0y3nz9rp6bXalpaRb7ffZjn47d
LbTVvvSybE3C+Wtup5uiob6TdI9llG7GPNqqnb00fBxaqDSHlC+HjmTWqc1jXKOOsH2sMz4RY+PP
sBeviaO+jbDgQudJS4ZjVKkXzlRnH6+m0ZakF8OZ7nT1FYoMg9KpsjV2ul1hdSWioWevJq9XDfYe
m6007hdD6K0Gx7yYK3RmY81nT5Vngvkkc/WfY4spr6srUTC2CE+50hnNWi9ueGtWZjY3lfARZ/3W
H9W3PFbfqFMvIbat0s7dmXrziDV/FtUOMmbg04aa3n79JM8ddvlyHGcM9mCc3E5m3cQtBcB5nuRY
Z6/gxpbDaL6GJtOl59szzqc3akptyTPNneXJrei95wvf4My5iiejSsOxOGA5p9vA3BZBnaRUl4qh
fZyeT2fJtVcBMa9fhWwfVTV6zhLrpo+cXYCfDJ1HFhqvYTW+1ba3V1LxmgLZVwSuWVu78HaeWY41
A1WNNARr0qfufAvfMh2pQ6OEbjhXZ++mWRziigEUeMXeadJLzeBzg8UgZks3NR11y+lExMhwM70a
0zXVgWXpoYaHZzKDvDrPLf8x9Af+z/7C6zw945OVl369ahoGHWihy2mG+u3gno9dX6ouxSscyy8j
OsYeb7hd33pZeqnwbZ972r9/1sl4k0oYhUJMhTIJH6sKXAymGqQuTjhacCTJFgCbg6xRGCtfLXZj
nhEmWzvXU1w8w3GOZf0wEX0Tskw9+nllPmzUTLwAqk/o5JNOAm4pHlc5KZtgeNRNpeQHLLE+CH2j
plgLReLavs6b8vBBPkaimdB+hM2Xv4tUWw8G+0KzBbsSjpvK1zZFai/SjKzR4M0jflBWKUo6e+vg
wabkovfZus6GlVrI67xsdzIB+qIMq3KsdkpXHCIAPo2C1RQDaNzeJu2wMRpcakXzKwzrQ1vxLb10
16cQTMgBfDRjOiW6JNIow6R9FdggbOJ+nOU/nI0fcTzLyHK8Slz1lSibb1FlrUuQZcpgDFeAtGU/
b1VCcgyINMsCP9oH4VJyKUuBShI3nthaaILs0CuWSY9SWk2OOdIsKosVOVj19egNMSxUEj4rqyDJ
J2MEghdYCWPUgSJ5wZY3GCcorZZV6BEW39YdbDpAUd0QEhDRRA9NwibRkAIwSKzG/IqJuo8sEVaC
ufN7219BFkIyTgV7RgjDq1ugsw6lsUqJBXKUfA9GD48Oo3500j2o87mRsx+z1X5TpSyFJtS4CL9w
S3aQjN4l9iA7qA6O61ybTvneBtneK9O9UtVoKVw0TwJLe/aT3PYXPca3mEbZc9hvYBnObAvcLY2D
Fxs4kptj8gZSLP21b/K7IlLVCbVqAAcYvrmslc00JHqr2MvBvnasARMpX3KaB4Ckr9C3rowI7qHr
33RB85qROTtPm2H19XR59v3RbJsMT3bJn7QiVlEV9WAxIekVubYWM7Lf3Q85iReohMRgLZpRXnOJ
F+bBc5sU6h+cXhFToFU6OScTBwtDxRtwkdH+0VS5S6OEen56YSY6uxyZ7DDpcFJyBnzz51QkEAcB
r5fpuhvkuukaPFGQ4BPculRTMuR0QDf9vSz124BYnEK7vFM4N+OzqNoW95gq7OnBUeZJkeSdSUcB
D0dcoDht0L93CvGrebdDKMChz5m53vjA5L/wAxSvIBFv1BJAskPxsSGQp67L+0gnUsuxrt1Ep4Nl
Akt2CaLpIGfOEi3lFazctRenb5lXPzS+t4Urfi2HFpgCaVOtWeJQSKnmewSFeBiIE5JMh8w6GA0Y
OMJqr5ph6hHGypVeQiv1h8nppA5HIx3X6Ujgjm9fadLeJb6KkP9NryKEOS0GfHK9ZrYRPBT5vnQy
NOwC04Baj8fpaWaQwfB/9dHcCa1njlJRYgFtGMBnhfsS3hLkXnYi312lQ7gwdex85g0Djt5c8wIK
NW1467BJJasgBKdAFapK7Hquh61HlQGMowZCOHaDFZEfpBAgUK/j/B0jFWBSFTZ334LlRxjReYJI
g1oc8r4rlgOafzuvPfAOEoe2BoeC3qPdWttKxUQZl96s6fHYtuHzGOXQN5JJJI7nM3D5gAkr+PU7
eG69tAyO6BK9G0N1ekd/Wy8DtTKTNGpT6If0mPSnxIqvh05dRRpxNf9fH3V6RGtzeMMZyMe1b0NS
TOELp9TYwSRedbVy4bLO7pItzlXoUpCjcZz787rUQs+zQpRcV7SufNL0vHTh99ly2reH2vBN84gX
w8kObvjCZZ7b9VCloSTFVotz2MkW2SqRFaQx00tP2xcCepJgeanrne3Lay3n+fLvX9/Y859oUsmf
gk0/VRuAU6NugWO4LsMSA1h5gCpz1NzhJYvL95o1BKrT4uuP/Jg6TvdZkz6WWidqZftU/DNWOVR/
EhTWYR/7V4KQwxaNI2ZLSdCoWs7G2nqsYDORBdfFj45zKCIojuXAHqHsplZfhse83issVBVmV3ym
Sc2ONBhXckDaYCoZ1AmSR+zEvI4QvVHocjHFjRsrt62rsRxXnpvXV7bD+9bhSiNrgNr2dQtHd867
ch0E8KVo3lZXmvtYxhjjaphwiTTWWaI/9bK4T5V0mLlUYhE0z/3ahyYslWiuk59AbbbDdTy5z4sK
aBICQELCsitOnwQgN9G30IE6YQLH+/qunh21jFmDVhCtaTSof47ajvR5BfJesu6K/D0eniW0kcgd
N+DrdrpY1M08xO84XipknhtA8IAoZFLQFZ9OBlWrDH6uW8kaQvV7OPL45Fgdh7g+JpMGoy/zPdyf
w9cXe271p/OE4l2d/vGxu/5t5lFlGSFIhnwYsYRk4GquJDqtaekvM3MbOtpdnBWHaX/y9eeem/F+
+9zT83M4irjNTDXB2NyvnJgxFjrVrtO1lzJrd19/ljxToSaF2EIkxrGUWeGkVF53DoEehDKtjTR8
6Pu2mwfI1j2qsXoZ18S45L9MwtzoPo2rQfXxsjswM6gbajxo163smVmtDe8tzqAfWVZ/F3rGHlZl
n7gATo0YkZ+ivXkWXqxKAMtzzW8hGsmFriPL64ndq2AM+iHgHHN8qhuQJmP0yNwIuxfy1NJPN+xp
sUXjNqlwa5Pc9vJhLrGcUCX2Cdud3EUZbqRC4byhgb+ecfKiYJyx11fSAzEbFZYQ6s6utvJak4y7
uiJNj2BIpFSL1Oy+taPoCIHj2KPV5gq51861PEjOHfBLMk1YgmsYE9GVp8MQjox+L2J/O+2bi9J4
cdgR9xVjg0iFhef3L8IbicGqD2HW7Ih7yBd2pFz3kbnowM8Giv9LGcthYfr1lozZemeWPmlRmF9J
6L2wxJx7aeQUQE3jgbf1VNQZx3mF7jKnrp5zusqMlxYcRa2KFzM3r2n4vtRElF2Y6fVzg1eiycAN
YdMqPh1PnC89cguZIKzY3ukA75Hduvpcq64KSLjBlA6lTS24KpBryw2JNEzcXR+E4Zos88eyoa2Z
67R9E1I79PBX6uav6O0Jt2rHCS0RXcPihZfQAFQHm7WIWyzAmgkN4uv34oxTQOCxQOehM91Qqzx5
LzxliNFUxjCP3GSJfgqHu0rFuy+1nUi4KvK38lmAqU8Z4K9Hik/YnpQIs4eMCrmHEVGR9aptmIXr
9JFUPfRbWJ1WpBbgxIXfTqRH/NwaS9cygMfnEC9rhQCKWJ2ioVVyX4PWX399UZ8Tv0E/IhrQps2U
Q/lnGjG/zWjSGpyk1o143evhoqCoDkrNOdQZURal3i816ebzLAEdnujawYevwBk+xd7rkQ1Sp9Eq
iDgGQK10fOfCPHROiIFom9bRtEuwPxVmvd4cc7dlss0d/6YJ4qMSF3s/wxhtCozINRknJRzvyuwP
wB/v/L6+NWl9zVqXk2dd2c/dMvHT9zriQUGpR+aWvA+kFdgdv6JJnWtCa1D7COXXhXuqnplB0UYg
FUDgRmPntKuphq5nUTZK0GeXBClF+P2agWnDVbckP6MR4e72YxZsOn8rO9ADWRiNt1KF3dD5b+pQ
6Hc00OhuxxCDDHfK52wKVG/acPRGXpch/kE+ZLro0voOOircE5IVZU6NI7V4W8ygVeYhXFVyO3nZ
BqjjphM8MFkBqEwzex1HUpC2m3KWcoxtppOQY/jUhafOF9wUfwtADUhfTIGibSeuqfuOT/HhpSoM
H62hVBZqkaM8VYwHxwxeUmRIM6MR2qzL2Ss5inMTyZ92xxRshc2bZ6pz12Q3k7ZrhGzzwvoOsfTd
c71t78F+8kJz7hnZflpPWvuJGMzv06awjo2XqiwPWtO86fT66Ju/tIGu0f3nFxtqffDZ83ddu5F5
TYPcv4Za3869oPt166rGTrIaeCKMVlQLsaSXBZEp0t4Th8zxESIgU2wL8yuv12M8cUcH9XuaDT8v
jIVzQwFBmqEiWuFQe9pVG2gmxFVtJOs+zGKwkMYMvO9D4lX9ivMc9yeQ+1YohHhO8xc+myjRLihL
zmxaMAg66MzNaUU/LfASd10UybRBkxmPr4vzZ8sGMdzKgnuDnHQth2Ix4iOdBbCWL73FZ2Z/SiX0
dCjjskM8rb6n9NibLgnSddQQIpmn4VpkMMxsQPdzo8BelWFGunHMR5N3YJm4PvDQau3mGbnPfu2s
9DTcuU2hb4xhigBsJRBCcrlUc9M2vXsLLXNOYNIhcAgOZW+xYlfDnrAs/7WK/cfP/n9579n9v44J
1Yf78WeWE7zq+fXJv/7nIUv4z/+e/s7//TN//o3/vCW5LauyX/WXf2r1nu2OyXt1+of++M18+r+/
3fxYH//4l0WKrmbYN+/l8PBeNXH9X67N6U/+T3/4j/eP33IY8ve//zq+8QigEWN7/ln/9e8fbd4w
fQrMrb+N+ekT/v3j6RL+/muTvgXHlHLWv37db3/n/VjVf/+Fm/GfNs1tqkpyspLg5fvrH937v37k
/HNSFgpUhg4G0o8fpVlZ+3//JbR/2jRrsEjYqBUsjFl//aPKmulHhv1Pmx9grKRjzqi2nb/+6/r/
eI7//Vx/d7FS+ZzO1X+cCzm8cO61JGK/j1Pwn2tgo3PYHn208FCqR9GsYg7p2KKC5I5ECZLIoC2R
h23vkPMHhIr1aPHZ8pqDluxjEepzoyf9LUYd6avBJOJOrS0cWPBXFvC+8sjmEvxMpP+w7HyYU+Te
l2wxtm1EvZ1O3JI+71RXdurrSfhIJBut6zDJPFBpvnpTKcFizBS8lmlVber+tW7ALKkRJfbGaKl7
eNvAQbMUJYU7Q8zOZjfJbmScEmo4tDctNdqlmtEwwTlH+93SiRpNIagU4Y9BhwmgiB56X89BFRb/
VV43D0o5mXkFBR3EGXM3MTWKXRJdDCEKrt7g4fFdMnrs75nS+8sh0VA5lfF1gX2MP1KsMq9bEUOL
uKXVslv0m2UJTSYU6RvL87cwTq5sEpfhrOe/2heOd0sTZul1k4XkRolIzsk0AGCX2KuBOenKUig+
w0PmFvcWtCzNXHdkRceyAzBisjplebJR26PfyPcIF3qh2zdJHK3aVLtTPZT4hTUSyt4Vz2aRzvM8
WvM++beE3Nc7ETY3ZUNnOwj8+6Qk90/PwK8Iv77zhYVXI7IKwv/UR+Ux8TVvGVQCgHtCO7xOm63j
a4tBT+VOur26nzoK9R0CXu+l6+HS4GSM5oiWfzbsJrcdRSOjqCHSyADmAxSUZLQfhiAnHSwR1l0R
76NwMocwnVlR3BHYbXv3VVzbm6RWHhQDpFyRRW9Wgei0HQkClCZk2FDpPBzXyUPWwhPxNQ3KUhCC
GSpcMEC2sSf6i1APK1TnbR7/dDMZb0M7X1kppAut6/R5ZSvVOnDgSaTuglQGY+/7ccOjA58SDF56
3Vp86bSgovmc9ZkF/Gt4qA3iQ4ysqzaurSGLs/IbrS/pzZASphgFDSzYqrpJ2vGgdt4uZX1YNMiz
F7VqPXZRlr+ANhkqqpyx18zZZ5DFoGJcbpHVXaU1oKzRxwxqA1x1BGAhYneIPAmeozx7rEags27v
dRu9guIR29UVahRrjcVcv9KitFgC2kBLjfOaYJutnwi6P/64s8zvdif6Q8OSI13op6OnD5sQxpTT
KGRO6QoiLChZSVbcsYiyQUtzh1psUV4hWrjRsmiJURpKTxJ3805N/BvqkMdgtF6aijw/BVCnLZvv
lFrvwsFw0f+yoCLeflAcz7xh52p3RBhFoQ9gMYwx0bVQOVqCDLwg3HRTxO/Y6itN2GQB194PBeZQ
VBFoI8fkpxJFOwS9wyrty7XO817olKxJDhrwbJcmaScco7BtT8VXR9No/2ihtegHQYJMN0zWS+t+
SFV/nYnMnLXwgJf43Tqg0/Dd6tdwKK7ZfvjrmDjYxhl/pgDj50Fj3cJ7JpCqz/Nl59X7xmzeI9WT
hH3WYkrKmtsmAfau3YBZo3AdW7Z4KG4Nbpcgi2DWpghXRgNWVX2j69XO01RIVQMUc8rRyFWXakJe
qO06c9xIBGPkTEDkGDkLzRnX1L5uFUOHL23lPoe6Zquh05jlWqaAngJY1nQ3mMCGTZ/269DD5qx4
FgDVlDNCag9XLSe1GRwpRE3GrYiZ2slSINcm9OetZjyouf3NdBt35iXJdae8xBC+l0kTvShCJ7Iq
8NuroRtS6LNir8iC44YxeK8RVnjZ5/Bka7bevpUdiB149VE2LVKtzeej3jqrviyOXqHv2sDvFi3d
Lnx+9rpqySr1Sdssu+CdmIWO5It0qkI6h6RVMPgoNVRNkIdekHSQt7Fdj81DHyQj3mcyc7Wy7jgs
QApu0mIe9SFgTKz90vnlaYHLJr55yutE7M3g3SHsbGXBqaGPUixCpTdXIbyRMUlm1Wi9yjy8zdT4
QenVh1ot3oQDYyxoE+hpHQb2mCUvGJp6iyJNU6ulo6n51stxaCOdaBeOQ4/Yb1YefIfJtTbP1V1X
Bfldo9lPqa9B9tagAI+5rxC/+y1VRUD2oUKyilQAg43Hvgjz1aj578aY9Teh/UsbvQm9ukkVsmAd
y9gMxBilodbsbSNG1DTeGW44PgiXOVSP3EXTNzp3IRxA7VFrLKogWwWdefdhfDdtqAVqjI97RHCy
qMAwe4Kidm8/eh1YOkVV75BzI/U04fdhj6dwgCLEV8fipnLGI1ZWMG55xB5Z7XYyNzdeTuvazPv8
IemDSfAer4RgNrBclSYqlM2ySPedDps+qVQOlhIsWFqip6rU/B3fqHpTRjqzfwDeXreao0Vm5nYw
cRUkenhbuHBeXUdvVmbzf9g7j+3WlWRNPxFqwZspLK1IifITLEl7C957PH1/0Klb+9zq26u65z2R
6EECmZGREb/BDz5HyS3tw86n8bFQBrYqTG6nz1XR7tDPEZ4VHWUa1foc6W56fWNqgZHKta8Vmx9G
VV4FTT/A+6oO1CZ/ZePwmS7IA3VqSsu7L5cjQQklFIV1vIjxQNVuS0rTWgjF2lUHlophlSZ36ZtH
MSPFEQp99DRl9WopQe4qxgxYLtdH1HUEb+jza12wFgpLp/tyJYaIsDxi4bI52xDO+npOzy0NmVQX
9P3cFngjA59wIHPgUZD2hTtL3zJl2sCs9bOBGmQ0GLq7SGxD1762s4IFutnhUrnsMgWrurLWyb6A
0gUpaSLwGKwQ8968UBNfHWl57dqocHtkrFIcZs4awrsF+dNxMURU7bHpltdRvcObfdkbo/wRwo9k
fzwY52gE5KZ2ghRoRmY5otr/kiJtPjUFHgpaTueDWtIZHazGqqnOt79mY6j8StoEGZv3vgawkHUs
IxEIFq9HAarq81sCzMolGpoSW8taKF7ihHa+MSKnveS1H4/44s3iTMyuMW6UhfUz6WCWSdTMqSTr
rO4QgaVEfZZ7CVW6OiF/80erfa6vYigElUlfEMN7FvlaUn2TJpudYjs/RCiEYmDwFU9I2spkenaO
ilIKi9CtcSnbwW05TOArg3oRMX1bpTdh6HE/xbDEtrKIDkKeo+UFnsdK0BnrNzapRFyTAIFWApSE
YRQv+dz4eaWYNksEgsRaMuEkgTjuIKIAJZCDVGv6bCqNeEmLcyxYtyTbuvcJalW6tHhqM6Er2h0L
vPAO/ZKM+HCNbjGDE7WW55VAPyOiPlvV5Js5DtyShLqhkMp+W6WCb1Zkgcbc7PuWTWHPDrAq6rtM
Fd/jpK4OC1k+sp9gH1OMgJZjGGuotiIWnRnlTTbwdZ9LMwHe2PbVwVjC6gDnrha9ui5p/RTo4wlI
jOl5i8jTED4mavyYhLRFl7Ed3TzKInS+1LbysMHeZBuT4YDp53DQKr0/YBPf/vP+z4Pk2NI+ax+U
yUJnvVXN+oBgSn3gvakXGfxeZGIUxB3VGfTlNOOksz1dJr3oa4OIOK5aH1hFmsPPrf/p7v/02Dwi
IGxliYEoL+9FJQud9AJV5P/jp/y8LmwkeXX0eaCYNwiY5GxH//mj4XOGz82/7vfk8G5sIsT8t2f+
dvPnlT+fGemIVjZ0lN0/7xYwHrKjqJIxwCOZ+utz/29/pRTF7LzqSXeYAu/wayXvz9H++gU/H5WB
hEFnHDHgP0/jEKbbEHlMp1MzrrvGnqqv8Jf8GQqtgqbrzxPVNgJ+bnV5U7hRyHL254m2JdwAXEHQ
R0WKU+q3VoC0MqSQS0MLkappdfj5E6blsSKZR5uQq7qFur/9+XnMUtDDj0oKlEWZrkEP503OzfIw
CE15yPIZtXFIhuToIKqQgMQrOS/yJ7owrRMXjNC+w3/LKuYC+TWt+OvWvz2G5MlOTPFmWwzyFhzL
NKxNrfKgLmAYJq1G6nGMGPDb3JG1DFEk8YdVVMrQR4vKGRMsW+QqGp2f4/z5s2xHrCbpn4f9eaLS
LR9QqRZg714eILGUB2wrBT+cshOVxvLw5/FxnC2ABSCv07A4DEbNjrvgmD9vsmL9IaZS6aNqY6G7
EzVIQ/88oxiDq8gjQkfbF663c/1z69/uysuC2K96ZERjVJzgAso3oA6XBEIDST2T0/bwc8tkyv51
F1U6EFZb20nvloYGlMEftW6wwebuX48x7lzgXkG2vy7+ekA4y76mCMAW0ARU/0W07CCfSLLiBxw8
/OwEzOT8gsisHe0XH41CVwtGJJeN3TQ4qeZf18PL5Ae0LGy4owuOkmg0njan2XUf3oIR/awTYnwB
zWBPuwf44Z8wE3AGFwXwxQ7WQ+fqduu9bQc7EZybyr5mrfuCwO1pdrL9C8K6L6bg65fliwcGlwPm
dnjTKHNUv6TCE7IbEzsoTi/hrc8pHwCnGpxND/aQ7MmC7/luUkAKcB/w2Yzt7w6l3saVDjS33B4p
FbAILvZGtXVDY4heMyoeisOvm16T5qyWF04LhuXdeq20L07PkoneSjNMe8UNa36fl0tpTd6aIE4r
H5rOA2NbLb64ueUgD4zm5qVZr7qxpyM/r3voJiQ5dxw7POc9/iNk6gDfoN7aEv5iCgjmUw5zA0XK
b3QTqVkYuYvivSi5JpKTRZCdBjPga6AT2aKrDs7F11kU9unEz1rhHCioKaBy4HGDu5bq0yaDDo+8
PyC6HnbhZZMKnwAKOTgnchFICXTrjO7g8KVoLLg+VSBZ30nvY+jxKJJG9bQ5D7TZbeohbyuI0R+S
3DfKO5L/7WA4cmIrAvfpFW1J4kc2OBy96jwB7YDNtwA9fCV3xcvKunYeIs8CjHQi3RiccoF3SnzC
gLjzzJt5QeHfvOThlRXL45/6QlM1IN7J9wiaaCCgcnftg+x5WZzkWbkgA1s7oYMmjvpQnmXJGc/x
QeCXQra3p0d2mBK+RuYn0q/DTuNcm0H8KV4xLuCEjb8bnCHfOTvF8hw+EBVtS77L44/BW/34EQ9h
hAo/d92j6HsbqelU7ZP23AueVfwGvCAL+8JRHjInR4nonGJ+WmTPOH6CrsX96Cw+4ALgJi46v9/h
F8mixvVanbv6HMvH/q58yuuTsP9GEQypzrdxP6MMLO8M5C72GhEDA3PDmRnRI9qADWaehaKA1kMY
9aB8z9/47NK+P6UfDIFBE3zR2KvS6qbecBvvil81HtLPUro3+6BQHETSuU7ps17fW3gpZfWjVASA
Drvyjbdv2Gz8AyZXvfzlQcFVl9hjF948vwu5C3aL8cglG5wXPDW/Ap4cXqmVvEvpbgRoxmbFQe6T
gZSDHPu2EIt21u4BSdqivHDsdGFAuvk3l79GzI95g7CYdK/WZwZXRDvGcLeBxpU1b+V6jp/5cXwk
EyLmwhrdQ794DXLv+CQgti34DPx1PZf4PsPv4EOx4ILhruJJkyF4/i2M7OWHD0Zy1+5R7rGEUxyd
GZS5AQ7U0bCEkNxhwRmhPOK0l/+cpTLD5+GpqR+t+mtQfsWNE1ibkgSmnGBe0fyA7ezzkQnqi+0n
0hcqH6CZN6X1C/k0ktyPSKajSCFNC2ZmH0p4HdHiYcoXDXSxxiFWNOWbiPRXXl3l+mzeVunQQBUR
uCITQrnMbwloTJruR/bisRTwEXH16wWb3Oq567yoJRFzmXvUAjXQPC7Cdhh1GnukyWl5fZmSvfhZ
ux/Wq/VuXrjCKMJxXkfnAze6S2/fJfGDFixfzGAwB4QnpglhAZ0n9B2NXYH4oep9KPeYgCBk5BDK
M+y6iJ7c4nIYwXjA6IUYTIx9YyhxjEA6DF/E1ZlN0eLxpvVQfmvc8fgqp/KZOhNsOLIx5E7B8lgf
dezIN+F3S6HunamCOtnyJfq1V9tdu6NTmFd3i6/e9Ata3j+hKRk2/wECvXJgEPJN5sPy2mNdwjmg
7kYVI1jV1wGGceSFl8Wf8GR8JHImJy4cCgOcLWN44iuovFjDNcpD3+PVnP3FR1d5+SL6EEpn5trg
Iuyd7cOddJCCbeVQI3f0EgdN9sIrnwmWg8vmHqg0+zP0PfgNRmAmJ/2CUcJ6YNQLT2ofIIX0XrG4
C/544GJRxpEvuuSqkVfsLYO81C7S9zf1Jpx/z6EnfnHqBpdvAUmamcR03D4+faGSQtgFtbmGzHyH
ZwnVP4dX6M4bTnUC4/lhvGNqZwtPxj2eF6+mbb2jJ8DSpfLVOEHxx/TFjWBycZZhFckScJ9+byPl
77Ow4wrxsxKqLtFBOghPIwL2NmNDKa+wbfD9SA2XxWy9X7miDC2+K/aTTnFiY89waG2Ty6Fwukgl
s/32kx3x64ORx3JhOHg9HpoT65d54Sphk0o9lJW481cnOxkwNvfICGvBi/HONuwE7sCJJ5eXExSU
QLwIZ+EJpCdBc7Ff0ufZ+dp45LcZ8z+X06SdOePc5Pfzsxj8LKH4VDNPtWPtxega2NI9y4umu1r1
nD/LNy5jdWJ5Dm/GufcY0QoxKrBSQhbnyjiz+mngvlma+Nj0A6V3mevnyPh9LDuOuAYsZXhBIE4d
TBZjhsHCnpR3Eiqps4IvsrvXN95MjlIwpPGAIVRGe/C0yYkLT/DJnwmD0oGZR7/kxC8jBryyuGvn
N36F8s6vgcbNGsqZxTzG6wSfQxnvb213SlhQ3/lDxRMXmMiNHhn2xR75cON+EBjQNRZsXCAFo62P
Ujt2rJN7BEJcoiSDlZ4PX8AA7IpTt6vcE/9517wNUn32GWb5N1+LxZ9DsBVfcR7c1eG1+2Jahzjn
ELPXPUv2kpE2eBzaOo+eAADA7YUT71z03WzetlGKZLkUyAz0kyKiibunaDyTLMAFuObf1OJNsr3o
wQBNHCzrfKN+EFN4HZ5YNwGWmM17K+Bwpk3XTWb6lFzB03RTMADg2I82fqbYaAz7rabPqO8tV5W5
knBAnMJosd45Cw/ouKAuwynWsBe2uhPFj5FaSdx1vK7FDGnUj3mc7FaFLfy+3zRB3Qbz4O4K/6PX
H2vaB7mMaLTkaOcP88Ym3a41m9AAxQtPTQk7omm+i4yn69K8lkUAyzV5xxN2FakGgA1T7AxbDvSt
s77fG+h9bCcfK40tRfOT6faCIY7S+KRNtceyao5H+SZLmHVdCFEIkdnT13zAE8pKtiJAjU5L+sZy
CskGtWuwEulot6xqc+OFfmWd6+pZQ6D2UHMRaYjAowv9sryzZtRhtmFgVue63WrDzlPUYZpl3sWt
vyxXMnMROe7qHDNcyYjVI1IUMFB/VJTIQXBLPGuVpxTHuPgNgUx4ZmlFdpAd5cZa8BTmaeTS+iGn
2QbYCcE5Dn77YsyynJNnM3bBDVjudG1Vv3vD9AqF/l4D0hbkqEy/LsNexDGBCz0MuxRNRdVnDSzL
I1icnrv3s3kn/TjFIJmkK14QBAS5vn0QntrWZ6RVr8QrRsAsIgJri7M/WOeCdChyk/qsoo3vZUE1
gTn+CSuLs1IAk/c0BdlhkK3MqOabSaCIniA+TuORL8yOg7EVxMBy2O+wvJK72WjqmI8lVmJsDUiA
B5ZPrILyFu0kOydPIRGeWKAc5TwvOxlT5FP3NXffRUnz757uHqpp60MPgeVResdiwFONAMEq5Nrj
9ghMziQ1JiCrBwVRhpAqey4i4ENFug/VnfFptRIb/vitkRHw+QDrjn1Cnli3PD1o/XMW8MaILSqK
Tg8rdocUdffFO47ls3FQNTdtvRjP0t4pnCQ/rih/3AseuaWnMbh2JLatxwDswcwXyUkkIVHO3dum
/YqpjemQtfYP+o6WRa4Dl3FQ3L3DEOuLKYfOPJM4NWy6y4WDknzKfKTNQCKHT1S5p/KF3ucL9aaF
enyEGqvdfPXfLFPG0So9rLGEM8FkswHCpSM7V6kbCbscctJ5OlN8pNnZ3YsJkqrvNHebA50Wuiex
L1JAJHUpNnV8Wxw9NC9iZ2k9nZbYRLlW3y+CPUy2gMg5jdo7U7mKqI/YDKGZqQxHf/hl4npzbXCC
RA0fpzUeiK/I45TD80SnGyAs5kgMmxZuz1loYM0eFnbezyiza3cLohqKqxL5OzuZX2fcE+XegQk1
eJ31W9eJQm+D5ki41VUHXGIQSehTBykOEcbDcN/HF0v8oKHOT9GTAChjRPasu0bl6aKfOebjg+Vg
Jnb3k5hg9sPmCCs2Jo7xYGlB8Tt6Wq4sePhQm8lRxZGAyi6y3Fm0Q1UGKbNDIeA/Wp5ShTQkEJzl
V0SR/mFQ3exYsgza5Ysw+BYOYY/hjk03XgBDrFRupecHMTWwc+snmj332kNHYRhxwCYoemZSDwK1
ecdom6LxiJJmj+50EQPT2oy0rNbRHsJ74KrKr1xxiufwXRUIGejNmXZ6i87Ud7UHC69tiGg1jbV9
3QQTzcibhCPU6BLGJMzUrIcerxroehnDEh5dCo3uncusjvskMOUTPhnhbT4QfxgKuKeQqqKoq+wa
4wTutKXR3h6X8T7RrtH0iMi/iptLvARx/KbwBajoYl5lo9lhK1hdmiepczB2/wKFOdyXb9N7k7OV
d1mBiZLH2Wb/esKDJsQVoTuxKuN3NfZ2+8l/uMcX+am/0ojpYKnj/gXMYrxYI/hYJ1Q3+y7wm1GK
h10hu0nvbRbMAA8+iBjA3FPR1tG8okTbocvgYW1yqvd6sBw4dxMo9/B99eeTdoqJbnijRRKRcHRL
0oMPMzhHu/Ux8zI0JCwc6SLOyLjHETnS30EvuA1S1sZhl+LuuLDfwxrnoxPMq2gwp+o90vrvli/5
xEwWc695jkycQPUniiyeTGlYPKsaO4yDzKh96Uc/xLaDTjuFO/qoli9iEMn+ahf7EjlK6OqC3ebn
JKO4j70wCb11EY7HpdjTxtDvoyPaw0/ysGtSNwuy1IUnGV+Ipupbdp6PuOsouyLz4OS5xYMFAj4+
xYQzF1yZcNQukkvFm6iA4N9uPlUlvc4PxUYpYSyd9rXclzR/3PANWWoswNSgQsISN031NOzx9Wuu
NwjQbnwyLgIlBdu4VF51FBd7viW7QfBislD5VHzPbO8uzezOj4mX+/rkROur/ha9D0+96IrxIXWb
J5UzvuMbd06KVzR4BPzrMHs81y/SA3Tv6rxkd5V8rHAW6m5caMiJRA+7cHBcLBOkD22s0NoKJAbJ
VlCdJ+wjiImoWRLz7+relveG172mL0RR8Y0OWRRInGVln4ANa494fIDnaUYsHd7r5BGbGGax9NCo
8PZsybBXdW9K32RdCPiTI4jtPk2ckqy7wDGXaqhov7F1IjskQ0Bcnly0qAB9tLMj0BLe/lcavpwk
RW56Mr3ysHoRfmL71mkzYuYxnhFiPwh8F3zrdIXtvL3i/OUMp+nVAIJATmu+FKcEAS3TGRLIqy8b
LA67yNwZcVDyauFIM4tdFS0dWm0mwCB7wSfsXjXd5Sxbm9tbhW0FYoSlN/f7ctghON4awSQxW9Mn
0k126MtrJrsYoJHqg0C3rqt0T6lf3Jfbnh0kCQYlLvs01n+qGcJ58T8YBbgqkfYWAW2bJX1HbTp3
IN3dxbvpF60/dk2lnRn0TezoKcct6WZ4/YulH4BY2MnzAEW43KlnhAHftugdPSE9Qbzy59fsO3kZ
PnFSrCi/u9KXRvXEtWDM4MDjhFCKu1O2vHffeY0AL4gJ4rh1xjW3aDC/ib51PEXw3aJEZ2Mi04Du
tGlAyd2JcoBMGQXxBjvf02YCH0T5AAQQGQJRHkRHDTT2tb7FmdMFEx2Mnbknyb+tzaFzioeEkZH6
sFaBoyKPUQPGOYJ/ojhk3cUXdYJtsMtf0A7qJsfU0Ou1w19pKXnZHkGhU4c6m8NpxDxzPiRvmKlT
KVK23Uv8PErBILva6qQPWJ3BXl6s5q1+pqT61af3ZFoC3mbXoXfxqbCwqkJPdsamBDNyQkd2sEbU
FTGU3E930ov5Ngh20ARs709MScUfb/2L/oZavk1L3Idj4LAqaTMA+ms2gF7Do5md+2/OALvA7+JO
3oj0nFP1pDzM5BNPBgzs8Zx9yOx7I29liFS25MOJdsLWo0lQ0V5+qT/rz+rLOmuHlp09dY0LcAHQ
Akpzy5nQw+xAH/RIVX6nUKehfydX6045MjqSHZZEZoC9XH0fUV849AdR+kY+7DN5ql9qb8vKLuEj
9OKov0QN7ptoNOCpGf5uOpXZsgUDlqQ88Uv5ycQz63cPQdxZdxHOY4XhQQwXPGyt2KJvl4UtYzB+
9jaO70wfPjWm6Xac8UCbwSKgbuqMOyJJdE96e7bumsZ+rP3qLjNeV8povohNWDnagDduD9Zd9E6/
Kt68I9/EGzW25w8aQPoWbZ/jF1KolKvMYQ2McJ/MKxayFTlAhOGGPb4Yd0hMUBe/KERyUNwUP+3U
l9nHB8VZe5l/yRR+35WH6inco7NlvCSH+ZGR+LtJr2OJMlj6rEYH4+FRFfhtX3gxPkm2cReCbugc
4S47CHcDKzJDIbzmmG+5TQBvtXKi9wLIon3BtXGUPVl8XY+6ox9IzqhuZPJ9P4W7DOU069GohFMv
RNdo66dExcze/+fmpGy9oHYhh0S8y4+mCgXwfszoGdH3WQYB1yUNNZ5iogP085jVJMcaHE+AgVB5
iJe1pDW6obrklpJkuk4QO/71TLHd+nNXjUZwD+JjL5YFyrZ0537e//Pn56W9mvJJS6bFoC0b4sB/
f38mt9I+mg6JSGMHPZvmrz/RdvfnsbCeSNFjU/tAhImyOdthY4j/9tJ/e+fPZ2gVvaI/n1a1YeXn
WXcDZg34r409GrW7sKE99PMnarZj/NzUaNjjk7U9ZRpZB30WfmXQzfHxz8vHf33NP49ZKI7/8yN+
Hvx5TQHfa8dS4/953c/jf+7+dSuGa+z82zOZGisgZFia/jxhKj0H+blfTeRlCOJZ7s9H/O3wPz8b
RGjEXnlhWmHnasrM6aK2sKycWDmbrYaLWLU/1pi4tZg+pWODBLAR+3T2xUBWmnNU0PPCMwr+n/Io
ZQL5KB6HEtTymu1fpqh7Yew1F4UGu9Vxgu5Z2vXYfEgi4dPM+nOnynj59QESNl9DL1JGEyxwtcoL
LPXJUWhZwPfaeAvUfxYBlVawvKUjWgguJKkZjIUkUTEeVX8cpZ3YAivIQsNCwwCYbJy9wKqeHb3T
9v3SgsETH+sfrE82oieozk+QdImCVXqbpvVYhKRnYuOh7u+m0k5OLW9WyS2b7JoWr1FEnkKVY2Lz
hjr5XuhmUsW0oCq3eVRD2Kvj5BJ3hQ+tmdilRNf1A8bUwRiwSdZSTP2K9qlOhA9RX9EzyPww+pxG
hV5Qyb6ZgGPJl7WFSg1GBc/OSpM9fejPxiBRAF0p6oTG+wxc1JnN8grULELAotbYHIGOZAdA95VV
RLPeogiwXq1S0KmmUTjH+d0UGr+XfpbdrJZ/gSQ5i5HxGmVAWOVhDebsS5IO0ZR/lRNG1FO5kgTE
HfjV4TsuzU/ayOVxEJUxqMQVaYkk8WthtzZAEzWN7TTcIi/syxcD9zmplw5tsxwAk+yLgj7LGp7m
RH7o2vG6LDLmvy3oqPKwZHSEWnzQxd4v+sxpJ51cjHCPkxEnXX4arGA0H3V1c2k0ZG/Q1gA69TGi
5tlr75ymzw7Qn2TlF0lOPyH6QtiGiLVKkSerzlRT9Sg4ZwoeGXU6fHYRDKt5RTFDZI1vAblwxhbd
OPWG1NpCq8XHeIU00ksqD9OrsxpFd+v5volq9WuFvdWG2kPR47Jbt9RBrYFqqpKDMyp/SxF6H/EA
waOrXISC4UE0RjDDprK1gT2VuvWpSSzTVFj2cZP+qrD3lA3RjYrpCeITQa/XarscYRyPWXqawQNt
lCe3E9raLsS8vks68W2FIec2silAaWY/WcjP8yBVuE+t75m+ElJkCaxM17rAAAQXbOAbe326T5Ej
5SAvkzb1keD5zUjyJKl/DifzA5mLS0hXejWAaqzi/AQV9DjmidfqDcjdEUk6STwvRnQz4vJQSEpP
xYryByLqD/NzW1DQya1R3qf0Mmu5x/csUZ+UwZztRpM/mi9Rsb6brBj3WcXpmlFTiI3liC5P6E/I
L7vWsrB4jeGxh89kC828erF2kGLhbhVDH4Qv1seMMCvtfyN1JmMM2d3yWn8CTd4CxAR9uzTReR21
DxQmgfNW5NF0xNbCajwBnzLHWKpf6VJ4C5KCl0ysTCdb7wA/X6QGH1epXSxfjcJvBL3T0zS8ahJh
rhHng5brm2g/3e14kUzQ6Fbp5MV3a4ROb02s4qaJPHpHklGSkI/farfeQDtDPo3YFoZhMuOClR51
vXtJBnYXhTzhDw6il441zY7cbDKvfs6lQgt6bb2rBeE5Zm5ydrXXRLdqTNCoyCTi3owWepU6WhRD
+r5M0gtErZXlto8CUWDHnMQa5IQF97cMwfiwm/ZKp581UzrqiYxW7CIiT5GTqeLxU/0e2/pX2NPn
0WhAFgcFRSy3UROcgY3IMeQQoXGj82R08ukSyFtKSMclXJKDZQ7v1Ur3U8PWwBaIPbs2D6mYzck1
zpt3re6emnK645zfra28a0ho5yGlayqIL5FJ0Qs5mXBqrsWKiHVdXxMVGwChZGFojRUXvSL5Vme8
hGcELhQdckQVX2VVyYAG51TkxcxBFg/NeBCmjqCNILp0EY5ghi3vmH8JFf4I4dp/qzrlrSZv9pGa
fWYEb6dX4k+zXdM90OD5aIRs+YnfeQPRv85UwIhA4Yz+hkjQd5/Iy1XqGf1rBFodCzNKEKyCwB4q
vzBx60nyIfXSrnnN5npyIEdelCucv1WoQbAUv7VClp1fukq7oInf8v4T4yimuihPOM1iMykVqwdQ
/yAX90LY3kVz092Brt5QpRTUpQoHZjnE32zK6db0xTOy65/oSNR4eGytrq1Wp+KoUuS5M1WlwPI8
PcHn6shOrQuwT4RUAM7V9D3rBQC77Al5fRBmwwiQb6INnAl4J1Ixr3uKICbY3hnPNKWk9wUUF8fF
cHoR580EVTX3bRWi4zPLHZhq7UVsRTJ2sWTUDj2FkDZ7FFf5q9qMzbvhAIl5jijW1hrZE46LCIhk
IAgWpM2UlEp6z+4zpiLmVUUK3ijMx32pVpIzdY6iHIThhBUr7SaRNkMUWmBN5nyH31t4jig5WgWg
T0NZvqyc6pTYUTIqCkq0qIrSkr4rhip043Gw+Lb0ScpyXsh0JArtdfkwQEX2R1VcEaOjBGBiYhki
RyUl8+wmIcTEFnf7BHCY1w31l5Tpf3Fv/z+l7D9QynBksmAJ/stq8H+jlEGii5Poo/w7p+yfb/ov
Tpn8D1i1UCrhsW+S1Aq0y39yyizxHyjPShsyTIM6rOrQIf+LU2b+A54XJEQdDrwI6Zlv8U9OGXQz
IHuob5ubrAzUXe3/hVMmbQf5O6VMRs5PQbIOBjCUN2T1Nlbk32jVzSzMJNmddBRC6QZStTpD79AO
lYLj4GR9ztBlDuJQ4cCTk9ZWcrJeyIziI3BnSmHcY/U2D0Vu3S95qyKGUryiMwmfZrunzcQAQYoL
X6qjL7UQf5dyd18JAu4fMHicVapzNyvD5CBPCFItcXGMMl2j/rxtTUmf7UUrpJ3SlM2m70B1K9OP
hj6SiHXRRW5L5QnAPSaas9gdUG2eET4oLpzra9cL8wOGnImv62FF3VqkStIOBYt0Ou+0WO4uqtzr
d6EYFHIU3UvaMEJAJttOtA7T+HWKP/S+2RWoSqBPOcK7maXy1kCLweHUlL1kLtV9H4cUjQ1FvUcM
L3GMUL+OoQwHK9U+FK0T7+dRbY+JJvClmy8dvtmN4DcFa5ojNkINq2rk5T0SQTdZA8VVA0E5Wy30
1lfl+djLyOfkeadT0RLxSYnqXdSYFlWarZMao6sVjsKK0NaG7sH84s5cxs1We/NMlNL4BDfoUlPl
bct+2Uu9QM16mOEfR+VvhI2N0zB11s0k5xxkuQrGMTPsLkvFSyWHOoWqmHV5zDBaT7rxpKM4o4tx
GMgq+S15aXkpaSBmxqa32C+7qqPMPnVACGOFmo42mn7Fy++AFoxC1F4T+btcJSFxrJRelSwokKFi
dObMSL/qK5cl1qJ7cxKzc2GMD2soGg/axHZKlyG/NVAIMDMyXYH9+71FAXTU0vQc98J7vqwoEPRW
cwwXCm05dW6kbo7SuK5OLNYPU2NhGGRUaH+MmYmWhaE58mzQGzQ3v0ZZ8kww5466iNK1wzPMmUa2
Y0YJjHNRGNv1fzQAVf59wqnMMywQEUeD54xuwH+fcGYH4zJsaeBNuiF4Y1jpbhGOJ6VHzggpwnOH
7+JeU5JbjxLDvky6NzVMMT5U6ZFI2Jf+B60h3Ba2I/6NVSpDtBaRVVAhtpo6Xosb6/RvIUBIcqUW
hio6WlE87fOsSH1Nq+kE1tPDkBUqpEUaH6xBlKwG/b2QRAG1Pe3YjhKpnrK53TS6w2pFr68wr02O
okhShNH7pE4nnWp+oZLGG1w3cItp9Gh91Sjku2itLsdxYOspaaZqq6xbAR6k7DA6+sT9KNCE4R1V
FZ/1XAcBYi0+lFIWV72GPW9ZG6BtSxVrDUNtg5prrw3rhf3beRzQYlgWY9+Mo+mW9UXKVf0Yj0ri
iVKPVzjgvTtV3PdKWHwK46q5cBWMQBfic8te7TEaNj+P2CDTMkwsV8beyzJJAXunnzNBis7YTbBf
rVnuhzruzwjR3+RFeJ+saHkwW8XTWvEZ7K56qhRwF7KgXtc2DOIQdI6WTqZvWfBO0lp+FFFszkpa
/bO4l6LpYa7ldBejp2JHaa7ibD3vJVQEduP0XYRKHzTp8CS1OpM7ofvQKJT5sXyiVykyjQ0UK6Mo
Pekpe36leCsKsKfJVGoU6K2eZoJEUQlwRFWuWFQPw4uhz2y0eswN06lx68LK9wIoa8rJaKih2kRK
1q3eshZHtcOJxoyAPLWZMt6XBoVl/JL4StUOSTl6yxkIwJS9g9ZM8wnLI9kLDWCA9dDQ8jckW5bG
X4Y1gZdI6TL3MVQYKVLpRRmLIwrGKdbS6ohe8M40uu4YZyauTVq2lzQGyNC3yHeDJhB0EepRpOuB
ijak2/er4GhCNmEHxoem2xxpNXb1Ysvb0egaY3hq45L6PdIFlJEXaEqNakHp6dgnLLRsc6um5dnp
ja3GqnqU1+WR33RZjfCmwuH3UjUZz52k3+X/i7Iz660T2fb4J0ICCqji1XsevT0m8QtK4gSKeZ4+
/f3h83BPO1cdXR3Jcvt022ygqtZa/2muSELoRvgAjuaSivRucV/at1GrKesdvaXq1TvLfu2riQkR
q4MkwkBuJVGcXg00bBd+e4pMc18oQUh9IB8iL0aaxgQTNQt2pFXgqzMefve15SMAhKjo8g5gGhgD
aQbfCcfVuxAjyrq0IhiIGkef4AlVWMAIVcJipmnsMj95RC8QeW0Bjlf4O39E7pcLuAVdp/rd6FSb
omyem9YaHxXx9dLgBMAZa7pM1KS5M+YHw4FLNJbukxgt537utqU1i0Mj7J8G7kYYgvA5Ex08Y2T8
WriMDVD97gg40ZsqLorzROlrjaBj1XgjY6KBS5Rfy7g21gGZsJsg1694gkBnRC+54ihO1nE8jRsZ
ATY3U49fTs2Qu0WKyxgKIl6vUQLY1AKqzFetojHAVC9aNZxS1Vi7TyEyg31lNMaqSB+oSSA2YeG9
xnI93Ew4AG7wc34J++mHg5nr3mGiFde+eddWpt5pjAtGjYtp5aRvvoGa9mPnqeb6LTKxeuojw14x
H3rtc/+lgYJLQQ4/e8yJcxmW+1DU7slEubhOmJjE6YxXc/AsIc76JHe4FmwDw6cEGiU86LC9GwXx
GL7XbmLPxrbShMAYIZSOUgO2GTOaUqfOVfzMiFOnZsjWXTVsHdf6PWCCysYYQH+J3nWjvY2/LMY8
gD3qEa+ZAzyJftC7Dje+jz2OvpDF4FBkNFKcy7FvT1Or90iiDMLd3OroDPUb7ljx3shWXtnoXW2S
u4yqeF0rmCdzlYPoo/RNppi8x8kVh3hZubYzHSfbQ2o3xOEdgWZo+h7dQMhtZ+KoNY/utR1yyFbL
iswEdL8pKq5S1seyoaCqG7kkGOMvNRflQ18HS0JJfS6nEkpZi78HBwfUiqr9ldk4h2Vdt7VkZ+wD
u7wGtaVuPrremyIEd1WGQ3PnkGPIDKs7T/A2uba7YM7E0cO6RU9gakRzJo8Yw5+ccmpOaUgJW+gI
PAGoSC7mgZXRo8b26OtxmdznJfHt6SzPFSBJpe21jIFD8zC3L8EUO6hSI2M9REZ0SlQMkjabWKgO
7nbq5O9hYP0R/zKvHaVN4uDFL4/deJ+Mqto4+DUzGiU+k+Bb0A9/CFZx4ObHNAQGEl34jgFw/oDB
Ek1zUXwzA2LYa9E9FDJpTzmbybVOXfuku5kg3JJ8CbqHQ0oGy6E1IVo1rU+0UVtujcG7Fvk1MRFr
NyY0wSw9NilGfIODvrrF1nnrCRyK5m7aOh6taLfo92XoX3BuoiBLvebcg2ODW7ccRvd5RCcaNTYA
rlmxTDpa8BnvUHhDE0C7VV4HM6ouOMs4K2Tp37vWsddVyyLs2yV1LHTQcqr2TI/qbxWRtlgcQbkx
+2nYNkHbrDMVLZwwMr4rIflsBovRMSr3IOs6BQGrMGNB13bGOvgBFZpcf/zTkGCN5shS7zhq8nXL
EfuU2tHenWdzX7m93mETCbkdsiHvWLI2e/ZyC0PsuLODhxAihmnuMJkKvmS4U6ymvsq2LRELpoky
do5tfzO76nsqy3SD62G3qZkC3PVNy+cOnZepfisDv90Uywarl622Q4C+8WaXRp+ldLC66avI5uhs
qwC0ubS2Q2PDWY6xEvCqjiO+jiZS7x7bVv3CN6s4JbZhPTc9TGufqimlpKVuqd8tIAls/qxrKaxn
Lgcaa6IJsDDbW++5B5FEPMHRA70lf6ApLWLtHealRAq3u6Fq5nW/PHY92Po6D+NrMqAjZisy9QD0
7/oo3I1DMVX3DKl+a1OU+wgajcm76qA3ehij6No3CYfBbP0MMS91E2wzRMRMhkXGIlxzoZAll5s7
xTGSqtx45OhyvMm65jUMLrbdvTM3kFFHY76ro1Qie8i+SdLGT0uyxRxV+WOJWSH6kg6eX9ZV1J2w
hF1/fNQmgxsrZrMQKdzlxMDrSYUQ9P1QvKA12/jw47VftLdsxEenx6NoGxUVtMLlS5eb70XM4IaQ
JBowEgBPEaB10md4CPgup7+E0TX3h67FOsHAT519mE+yH/Gg3hH7C4XRc4vzfxrIWsv5MceqVsMD
SzrO5VLPOPfNc7fWVINrE1uSu6kWziaIsnEfzZDXYmXD1gra+7SO8m05tO1althl2UiOUaN4ODpl
6a8g8HAqwHCKfzWB1xZGzkFLglVGG9m87kr0BLyVWRhOt36Izonp3vtlVd6iaqFvjG65td3xR0SH
tIrbGslvbdoQiqm8S2cqt6Wsvth0d9j8oa6mui6PmG0gosk95ztXxuW1sNCx/ATg8pJsF/c4VIzp
FG1nMcBtZ+tvsbcnKbWsoC8kB4xmPdrQck2YVcC5JYpTkYt5LfMS4lZULG/6vPeN7Edg+s015h3F
mPNaqwNi3mojEkrzpvcehaHjjTJSABH/J2J58+jU+pejix+0uM5pbCqJMxl9Q6+g6ZaY2o51nK6H
BBWOH4nkbZjjVTrBRgkJUeWQYynzcw+P7akAlO+sxVsDdojbYXCIMxPo2rnv7B8WaaNG6PgrMdnA
MiXDW+z9Zkg8PmpoHVTrPnLUnWFSW7kq0pDm4HEVvZ1uqkg9BI6Eq4ZYdtcQeXp23xQ723XIrUfB
IMKwFKSOIA+xs1GHFDfWV7dglh7kYPFzLcU9ipsPJ9QHDC7UfsqAr4rRhqlDqZEZe8twIBdaGQ4h
NeUHZ4U4/pTWaF7THiGN45PWmhPUKsC9DtqkuMb08VuVqfopaWHAq2nXdVV6DqdBYmfAaIUG38Zc
GWQ/jHMs0sPYQmvv/Oap6CMqeRjmi+UWtHgHXf226MjTxbWkOLhR9tAB7ge68FY2EOgqBlfaah+m
imOxAfhZ9SNIGnF2F61N48iTlcQ4Z+z7PFeXdMDboogwhjVrozlbrn0puiDBDEh+D8ZZPrjo+3fY
Q9Ak2q55wZWp3yYVtXXo3NoigZzTAF+7FctbZNp5pcp9gk/fSxtdQd5eqQESPLkwmdbNPZJ8vITc
ZLqZDHIsSQIp8DZDWwbDK95N+v/04mZ1eRrQXq0zH2pa5bgXhrT4ri3VXG4HwAhxeEkDibTZo3Mw
aoYHLbX7JjOF3smp8TE1MlaYpFiYofFlZta+RO0FkWVu6tiesRwoVkoW5t7LaWpje3hPbFbS0PMn
bGorFOTG40Cq72mom37xNisuulwGX7OfUiswvCEfekVDYR2MYupPNa5Lq0AlBfuUF500GTSnj+8q
i7SgXqdH32lB+ooSBogqqjMVmtoLy7rX8AUemU/m926X0aGxEUBXJEzb5mdrOXZomOLkxlpJbqMZ
IRnoaB4B6bYytMv7KhmCc7Bo++96a6QWxSzyRKkPxVRx2NUqxgPYnINjnVqw5e22UZTo8c/Zg9AO
NJI9MgC19tbUWRsb+sYKlrauMrl18uAbhunZEqLLyso9GP5drI6dSxvRywoBSG0bz0NCrnFYdIt9
Y4D1aYXzOIOp1C+CTVXqCQHUDI0Op/BVP1fZKWH2EIoxeTSKYlqlAikZXrjjHc4+JxXZ2f2wDL2M
UVyR9cIEyj1sibpQP4dj7h7zlmsxtBk9s0vP56kI34mk1vLJrKR8igi6opTPvUM0uXDmZGvvOMbj
h2JKVtrG48ossNywa/ZGCIuMdSvgJhAiXGl7ZmZ9sTN0Zt86FTz1dOxbEsniPYZdcHfHwjjg2HH4
+NCxSKBGAdZNtX0RqrYuH+9Ka1l4OWcPA7XwrSxRtX8MIUsb6tfMKGPtBPZ74PWYQFsq3VdBf4/e
A8hmuNF94bGcNEdrMQXTg5qol2W8ZhhIGdyYl6h6mWU9n2umAZfa8B6Rnw+ryoWXWhjm1qp851xd
2hYD4wixxsC2JB2zZbhnc/DWWbyrKb2Ad7Q8FW5QgxAeOtcPLz24IVPChYQJhSFRSQAhdSzXwGk2
FTwfaYExEL/xpBrVPOcUFPt6JPupqfFCkjhER2kwXLK5C8CbK301GihFaS6GizDjcm02wED5PEA7
1LpZzX3wmHUMIxPHqfcpGzqnrTnuotn6lWd+eWqGNF2D/uPJ0VvGLugEuBEaHkTseNvYU4RMr5Wn
jy9OYSM8G4YnF6eCUz/ADeyzEdLiUoAooz7OYZ2tm2a0jsJq+eOzdShssOomN3ES8Ar2C5tJTGzh
HDEsHiuQ2KrTkBsYm+jieyjA2jWz8Y3NCbX1W9Wt4Hc3DD2gQgt1MFxmP2Y8omibe4gbwq32QXzt
mqR59dPqpS7NSweo/II01fZw43WxNr5muWVdXENvTRwo9xwZkCMndtAqadRtbkkRnnr10EkfsqCc
k7M/Yx2itMAUuLyvI7c4gel9FaXF+vaHi6cl2qAxdA6uMyM1KJ6DDA3f0kgWTUbf2GVfCR6aV01D
c2sQ0KOcFjJIwsdvJiaphVd81838q4gUFJPmi0FOyeyhlhZCX4LQxLhfUe5k5Jes4tibd3NheKsp
7aL9jEFM2PgbHjJmUfCfS8MU58LoH9o80hc3zL9G2hioPP3veAQg9ElX6VJKj3nvco/xTGKqUXsB
cvgS2eKpIcgMmia9ulPZzJsCXtos9Fa0vAzzgGq2bDTNNmUbB0Fsw5OjYQSCI2POoSqbSNOUDjDF
VoZK+SXGnTO2EJJ4hTCfQxe31wZ/DiY0hbn5eP6UbiB5xuyvPKf8Aokoh5400wqlfby1oABPsXid
MoqwKUuvPVPQsy8V3X1on+cUeGGatIPgvhGXKVdbqxucneGjsnJKBpl14jIzsRo0xg76Gc5KoP7N
kNgINjxmNlSC463JWegG/jWwUtp15k2/B9urLg07U9ORImUx6dz1oRFiCzi4x2zMN47K4j2zpBgT
VTbCuiPsIUew1NV5vSaAUjEj6D0wUAaVpRbP3kA7M5LvtY4NVDIY5FSrUC0+QtGONgEKfI2Ow03i
eq8nLm5CZmn6/bEJcu5CyBSTSkcfN3i3hwfYRF9VYs7X2vEe8yypmeeFr27kujxaH4GdwXSvLdpw
7zTBexL3a/phziwzgxatqwBPGkieQc6YC30IwRdJLDl3PcZLisnwb5lb1dlIQ+OpA9zxigm24zJM
6YLqK7DHYzkm/WbuCdAF58fgsMb6zsNsKXv1MGk7hNwlXFkorRyveBe1PkIJ6redoLvIDUMe3QoZ
uBWVWAKZdAMyN/cRLoOUWARSVH4Eq0VR/mtnl44kSEqPsY3nMN9h/t5tsgqznK4kMcfw3pKhEcem
YN8ZbJk/9GRchKV7pPJyIOrH/cbss2H1cfWx5eCzW5GTVHyP2n5481v3uWDnmHOAqDi4iKnPH6BY
rTslYIknlU+baZXflL1QQfx82OSppdd9H1JM2c9tafkQEFp9GsGfGfTM3pH39OvIOEszBf2Y3Ave
a+lU1VW0+rHxaLRxgbsRvsg3BZZokQ78195X1xoTRX5JyQZaDwYeig3mCEtr2gn2cBlTbal4Hkhk
Qqg8gH+F4ZdYk1okzUUm6YxMvLECRwjt633viACeMYUf2xczLvKu8hCdgiB5hjYmxMxddNFTMzmE
RBE3uHFhDp7k8sXV8pKaYbv7KFoie3yQBepLf0mBt3l1WhzdsKaDt7ANrSbmuhWWcyXOlswEijtQ
3uTg8o+Gb2dnf/mSe8arVxA+1dYRmLw/mNei8pHasFW3rfWQWEm0bsRvZbRin8v+TYS1Yprh0D1V
ct4MrY34tQnliTHpLRic/DgmJR5feEiYUxlixOy9mUaIXWVR4rlYjcFDM+gvnP8/iqr1nxJ2LvCS
SuLY2RX7ZHbQmkRj+uzNmGa2cY+JVb6Mj3zS9cBN70ry9qheesiJc/szWQJfqIospCAoX506G+HS
dcPGH/M7uOIK0xCr4Rz3cJWoMT6LR9xnZzM7VrZCVmmgtGnHDvw3AGLF+NB9oQTa97IpN0OPu8SM
Lfgl7mrmM7Y+8psX7wo1PzeKoh8rtE3sy34/4J56a+PsrS6HbaRM+7ly3hvS7tcylOZtjquzP+BH
Udk6w51NFCtnYAom5vbFc/NgK+qSYYc1CKxUihdT8Tr7ZEyzw2H1GI7z17Tymo1wvxLf6nGkDqgF
cAzdWMNo04pToPh9tssAA49mU65i5prCNtce3suPMyjtefadW+hxq1NUe1+GCr5VMtMOMnU7q37c
mmylX/PSfgxjZjdJjhfgPHCw8IiMnS51c+uxMmB8cGZ1WJdYG906CNqEmACq2lnDvU87uGc5rNIx
9HHW6s1wOyeq3MaE2aMWj74a7RTuZF9BaEvTBCWrMI59KmuGceySfkuF6eUaPV5Qld/KLlUnP5ix
DFn+X85McFFzxRgzP3tGkawLwMdVOdNPIEEblJjuu4wmLe6KXeVOt6CL+kNoRPalh6Ede9NwYx2i
ogTvABYj9FS53UsQfYdC2aKWDZxDoBia0BPVRH74CDNdYqZ8n1q+yyNcWqGafXGL9ykKY7C2giF4
gH4Kw7HoFHZ4McRxNp5GfGkKMqofaN8YwgIBkjnQbbxsdi65127TAed9/BINVqM05RrDtvM0WQmQ
zcTGNccUJFXd3A9ZhuYA5zYfT48F1k5iKnw/6Z6DVtdPCpaQZ9+8DiFFwzaynrT62act028NhTKq
RftEhJePJna8GdP8PnR5+xiKDQN8mLNONdy1M6R4fFB/j2xU67oS33PbfPZCD4KZiZktLMpFFOlj
mD+FU7hqR3HvNHrbppG503F4H7vdk2P3h5jmY9N3ASoRXnPPM96DsHHWkWElQMK0EpVLT240l5be
lnvZQKzbE5ksj2PD8olM60R/o7ltcIEK/BVUnjU7ORD51j/IJG6hAMRcSZ+9WybU0phyBygFM6hh
a+VEl1mZ+dYalOaA7wpBG456me6BDwxCBPKyw+RuW+i0fDNKbbNkKF2gMMel68Mtq85mRgRaFOEv
8/FdGBrnpBn8Q+vhtLYWKcZz8Du+DqF6GcKFjC0CILEqCoH2+fLx3ccXY27MY28be+xDwyuE1Gg/
ttF7JUSCKDGtomsZDMRB9BMEleVn3fKzoenbHbx7FAoCMqPn4bU1FLJEdUYFfv34Ytoi3Hbwcf7z
s2CeCE1sQUikM8ZXM1TxldIf5XuY3RIi5K//+/OP7yyz8KgJcGZRcmtqg3FKVyqEuV5xdojLvAxF
9YuDnC22krhiUPauWiNHwkNw75bfL1dhj2uWYCCMz4vombEk5tH3nTd7WtLTraRamSZm50YSU37l
kJrnqt5YPsWvqad5YyjCrUw7GJ4SRpPnXpewWv1Hz4MJNjk6xpArWQUt8z5m8Te0j9HKYBNsVHrV
ORMyEXhvA50Xghn9Upjl73zQr2KI9nT+R+bJLaDERPNcMcppoWLWQjN+r7GmGoFWiKq5U0V7lEUG
PD285/k3z+u/W4B/XVhb+6Ha2Va9ilP5JbVcYLWowSHHO/sTw2J6O6o2DxVUlIePDThq4soOo5AK
qjSTM7Q+QEc+ehAPnoaBgihyo1WRmN/zkQjE6K2zfkjwIjopByevkZzFygS16UOcl+LkSv62Wjk9
XMq8S407OyaY3id34G7s9zhgjlClLZOh9LfZSon+VBkEa/j+kZIPqZcC8Zb11Z3RQNarjrDA2mS2
hmUacLRvHIKgjChWmURHbvcQMBJfqRaVLvzbq4Gueoy+CLeU8FaoD2KKRqOFme226VlG/EI4DN9y
hHTmlDdsuxVu0jAMyZq+Uw2/00yXrrDZJ2R2YBn1I+1dVKMuMt1+zlv8Lr1VLDdch7sWVjLeyek2
+nBCkeeExcK5Lsh1gVMKC9GH1mhvQa2ohzPsH+yuofVdPkUt3ucheKHOg3Tbu09+Kdd61u+jhbHk
si6IpFvFOkJtW8qfMwaQd0WKHVykhse0RPKYBQ9gx0TStjbU8wRXRa8OTraQrIKQ5sxR0wr6DTLT
yn1WwES+xG7BiaxhJSP3l5+8Jx3avLEJl4GegE3elVhWFt4+C8W0FkG+80oSUie45xsTR1f+7aeh
r5AOddXJjjHIanLI0kPqPEW2xlTVa3BCxB+BMxp/Srf+QmzwbnQxC+bs+OVKc0/ZvrUTjB6HNjmw
wzOMj7Z2nvMEchIpsrl6tGuXdMvZ3aoAIEkY8sGXA4hCiJyuj9Bj9yHCtjx6t0Zx62qmj06Qr0Ue
4SvithCv9C/pWDxI3a0BK9VWjjEmK024bgMcgAJZ72w3v28Y8MAGhtsfZWrbJuYboOQ37ivKfzFC
go88XirE0JTzLQA9olVQa86YgjFKiawsDQeqeoPnE0CJwKA6BxpImkPUNnt6zhyUzQWEwaKbzsW+
m/OB074gUXOKb4239KQJ0sCy8v01EzQOHLsYEMM19ZNnUzY3/TaPnXZDICa4oYNzWtMV6zmDmJRy
HA4wa+nKEQSPHBWhrM5hrZNNhaYhsRk2YbGSVdDB4dRtNPSmTaxwXzCSh0LFzipwccOaDR/qPrDO
1BkOG2EOVpYz3yK58gocilDDmqu7wcMbefDNHy2u09qqKO2TOgUQhnRslO9TjLIrKxnaz95HtOlL
4dv7NGOWUls1NPw+fuqsKr/Dq6lwfmZhCroyfYfZ9D1hR4MLjkYoglCTNrW3HQLzrZoY+TDBuKtG
8doNRBnL56yz2i3SxMBW417K9lJkQLWBxyDOmTIMrUhiXupNZ3Dbg/Z6VJwU8aYaMHIv32ooL9hV
R4rb0zxNAy77IodJWWTh0dU8VM/0tk6THGjsvsRx8sOKhuLOZTPOCVby9RDtTOU/T+OpEsE3m51o
3QJHbdXoPJqM6yPFcNlRdL46+VrMRGyGpf2zLMJX1Dm7mAyCuzgZKdSL+S3Dv0z2Tbkri1PQK+yB
62+Zh2//LIifZdZX1ILRaWQzjKiJL81ad9sb/c1qFrW/EegLkQg/siBu16kDbl7GxZl56TvsgLew
6IeD16rf/ez/CtzF3DLFw6ZW5l8ymRam6ydyGkHr/I8ISrKVSWf6JzmtKjKh4rQMjh0u9XpSX0qP
ZDo4o5hqDKFAvBXhc1RjsJd3wSZJScxJ8Jug0V93ksm8kyDBTVlhu5Dq6L/Ivrf/UOT+O5HB+hQB
aisc8V1EdLYHyVc6f4SQBnMkI7CEY9wocaiX8Zfna+ypI2fDiJ55fupffNHpZaKFRlpFcjvjrOQB
zBoWddkwEzzZEKTSdjBR7enxLxf4KdTl4wI9yeX5MA1t0/xE7eujwusaP8THjDYPJVVNNUHeQjJr
Y1dx4aRyDiP6fhBHc8mWwfxD2KL4S7TKHxxjbpM0TYvnaAlihj49Q8vpGiOEeniETQNIgf9iob11
kblvuI5CXloeZomJX1Ck6V/ojcuv/ie3UZkIJYmMEkR3SPcT27IKfVnCDvaOYoGkG+DCWGu1cQcf
w4TlE2PFPsCQKdT632+9TfbI579sueyfvLmm57ifk/AsVcRFnmYuEJSu7qF9HdvBWPtBY+3bUO+m
IWPbasbnfFa/CznXBAjc8HGg2ss6xcRQ/87GNFlPfs/8LR8FGHxHEFTdX1y3+J55FPFwHf5GTxWf
8nt5Y7hTRKBJWzi8Mp/pqVPGyIcIOPwKupr5ijEfh2VMUwA6rJFB9jdBtCfUjD0EPWcWuC7bc3qG
gEukdtVPW1iJ8WAX5zABczdabDS6Bl9su34o27JFgFduuhr+nhTGDtwYEvn8ng2q2w1NDOAANHGX
Qbg4lzZaNlN6K0bRMeyJ2N4BTV8ovK3nf39Sf76dyvVoyJQppQ3I+CktrcidyuROE4XC3PiuYQHf
maLaVH33tRFUgrpmAGzJ+EvtJeb23//2n7sbf1tapJl4YJ9Qgv+5u6WBPcB+x87CMr1NPo/NFpJm
tyllsJbL2PTf/9qf25Vypb8k2Hi+z7b16a95rbAr2JJYotjGr6EoX+B4331M9xMLg4wy+PXvf89e
tpdPq88lUYe0NqjFSBY+3dqkynA30gROJqg+Nxo5OyXxzmoc7BS6ZdixQAS6YOwfGo9lSaBsYAtO
2wKDiw/Iq6qlcxBh+fhBGkXSG69yQVc1EKNHBPE2YcOa29C9D5vqSA3t/2X7sP/cQBUhhFJyw3BF
51P88wHlug+mIfWcYxRjx8fMIt/FTX2zOhUeR+mPe0IsvgqAMM8HzYVQhRtoNjJjW+iIg4IhUiKn
DggbSx2CqufCu5Bc/mrrMnye85fAreb/X+73soB9wk0ti9vOef/5nvv2oM25dO0jowYG/C5oB2Zr
+R4G4MEKChw2FqEDo/AwM/8S/mn9H3seb7L0BANoggc/n4eS4S1/O7OPRDhn5ADNON8pmDt9nZws
chXugrqfLlarcIaJW7CuhVNbYy9/B8fvb4nI1vJ2fXr7EMg4ynKIVfFcsVztf/Hae1PnIkKoeEy9
iv1qYQ/NC+fnxvsX7ebyha6cBUd9aEij+MvKln8ubR+VDgGWDmFtYOGf3v0F61JmHpnH0jS/MRMs
YY6I6aursGpNH2cNBC3cjBFosEA4Zkz4SBoCkkTem9T2PkgN60dtyf3cFe59L45M7lfaqss1MkBr
FXpxv9UAl/ejY93miBKjDPAH8zvrlPRVf3RdEsbt3kSZiZl4GwG5lXBqr+Fi6MacBWW3dLeExnD6
YUW/0UXqr2Mne+xFu+8qPz8BSizAnzvh4xOwg+2dEtasNYXRyotsqF8NZbpfW5xlVv4Wm+GjPatm
G/sAhYNFZnm7Urwoa00CxDmMbW83jFV5F5bG2RL99DYOYm/EsJKMLHmsDQo3itpz0w8zuBj5jU5D
RxV3qN4c1atzLtOnNkxuXRPhoRnl1l82x//jwCZQmpbV59ijgfjYzP7rdck13eNkBC4ackdhoObu
YBr8iKNGEW9snlQIDSMhs6OLLRqZBiedPM6fiXZzD+ZcAy4zZA0reMV2l+58a2BOAJcRsKTErbVy
X9wZsSMKBfsvF+7+eYAt0WTCpDz2lSDM8Z/veZj20FaoAY8fNFEXjslsTL+7MHR/ZFn9pgzsplJX
XpJ5DpA+oUS18+7W+tgV0T1Yz1BoMuov9ixtkqqiV0yfBexB/IIAO8UhCQvmivFrCFq16UH5dk6A
f0RbgjU0wFqW/1XEA/R6y8ick0hB8j1o6kdrLG8flVVL33/Obiim2Bj90cYPWzNDBls+OZl4GA2w
kLT+SdZqcVqPqQYpZMvcV0zw6gFxs/GmRIkoJdNiDQ+Lz0d1L7jD91kw4jyGGmxftPC8XHv49u9H
mPWnXIdEQhd1HBsqi9j+tIzNqonmXnGEpWrvM+y5NrKtNtDZ0Bf5qbgL22xiEAckmJBZdEwraeHC
DSki8ctwVyd/2d2tP45UsuSW/RUJEXub8/l6Kt0AXNbTfOTxDgfZQKmQ+BoVZn3VDpOE9iFpF/OF
Et7jaBLgMcNUzyXAm46KhnRSK/pLpfvnrs8lKaSDpkfsMJXUp1ukZhtONsPDox1pAc3Uu2NGD2AI
3pBEFuMZG3qd9Mzpwrx/Oni4amVmb58EuV9/ib61/qj3l2uBa2yZxLByYH/a8zPUOWUTmNPRDS10
gagTDk1bkboz+HdDx0MLbBvqK7jnuvUMay07rs0YynuEvzk6/OwGrh/w32CjV9Ht0kzq+DSP89tf
3qs/TyePgmJpShA30SB8bs1SEenRK+VwNGrbv0MtaR6y0CQEIPPp0xK1ZwBLRDqc//sg8PfYiVQF
S9vXBHoZ+lHMiFAG6b5EYV0f6p7wg7pW+K1PwyXajhB9H8tqzFZsd9fWb8sndojsBGKJ4GgoN3bH
NlwkTbmenKTGZd//FuTtL3OG/lmQCkZCSJvBsypzfx3lEMLd2GG4uBCro4pU4V4hiqa1xt+0/eU0
0j24lcDKa8LjqLUrDFgRC53ciNE2zLSt0ym56xoSW3pL5gjr2VY6qtTtXOR63cXzdM+aJvdxxhpn
drGg8wxF1KCbn0YBLPzxpWyndttPhbP7aEAKAD3Yr6I9z6glUYfk3v08QUHoMVuV9os1Uc7HSfiS
2eW3tKHFDXW6MZzWIj5R/a5N+CC9mNWK2csljFzSMbrOv//YRGOGhidT9U9T1X0jpgZthLEZYFqd
tWU8Njb5DOEIl0I64SUsvwD4x2gOfP/o1dP+o5PWQf17zGGwx37P3eAkwFg3tPDQ15xxWbBvHHf8
S83x58vvWnT66I19l3ihz80uFjeK7JwG3/5E0K3Vq48auhw2Cg3w1qgAEIbp/7/6XYtl70gHkEKK
z/VmG5p2249RfVRJ0m6NwrmkXe+fYiNP8dnBw25W+Dq0mikNrKwMMc9/+Apu56m/5MfanxochzJd
KpuTEDGYa/6xpnKkH1ZVuw7QtPFcSZWfWUQcwS4DW2i/xDvwFnhRcDGcbloveo1Z8ia6hfRf48TY
Rnj11LkaLlrnPyhEGBzbBn4A5mo0MmonHyh/jh4E8B9Ollhw/w9759XbOrJl4V/Ei2IohldJVLYk
h+NjnxfCJzRzqmL+9fNJPeHOxQCDeR80IMjubluWyKrae6/1raVWWwnWs54m639b6f1/bS85/C2u
7bo2f4tlU6Pe96Z/OpE4sClSB9H2EQRwuvGNBHhvKcWx1Bl97cfXWBbN4+NZXhVr3cyQmiERH7MO
J/Tq8dSPkDytCr8strNtvE9TvhwfDymneCTuEwdPJTePb0mjpnlI62IVt91ytAi5b9uu29sI4RiC
tPYmzzFQXPv5oNqFYUrm2sdUZoDFkmb6z6fkuIRGTOMZ57h9zBL/DuiGkxvMxjGtl4n9HTC9KnUk
gW/UycqOBmRLhU0grsz3mdEw186c6Fgg1478hj8bWtCquz+dMQsxkDhW94fHs0CnFJSCADfGNiXg
Em4OyEQdZhmVvcLWxS0dtfGeWpT0cNfZWb5AZjMlr23PpsUqhmKufSshh8vWYBdIrGXnJd+SMia1
DHrUhlkCenHDJZtLJW8PZ+bf9iv0gljuwGXLCT8Q4aPUe4XT3oz0y+zUMbLL9rI4CQdwlU5b2NAZ
6Ic63pcRnIkJLYnFcOMlMwfzrUr6jUbLEk5RzqiAQG1Aog7YGDxBu4JVmvxN3z97JUzaUUbbxjG3
j+PZPDY3JyMTqIGFtC2cLtl3GMUer5IZ+FPF7P3Qp5DwhFfJV1LG4SXnXA2UL0zmkQht3MLozoZd
92doouiD3QbJvUXEperoNXXVcIuiVrxlsQh2Mdph5QTRK57/dd5yD4FwsdmXNMDCxHuo/ZwnMuOL
a5shmK1zFFju6LqHh12HbYtQpZHRlaEGxBRdhb19xi6PW2vPNRiT4ZkgXrWNapeQRERiCOV0ION6
q/UvvLP7zh7Nt9GBfJO3sYEHlJb8XMvyjMrlrnaSZ5mjPIvxUew6RK47nFsmGWTUT0GrmT1GoL8R
NBNYwQmtLvFD5uQKdn5qMP+J3+kRXbFa0YYynb1fJObBKp19TLGPRn2xiH5RUIJJggA2VrXmR1XK
d6cqP3wdIyztE3yluOIPVq+2xuDJvR2bWPni+uAKLP5NgqtPDdZ3hLOcnavCCUflpHudhCO/NOvV
dONlrjoXe/zfHUqRIzv01UvdolLHSPbyMKbOd1nu1AZvFvouhjD0MiVHv3M19dfaXAhdMbKKsC7k
VbCQvqOEBbnncxk93MURCtubMzBhMuDy/FIAa+PF3QXaLHZjgr5vFoW1rrKkxtZKuY7LgOt1sZ4X
lDFvIxpxePz3/PX7l0XbP2HkMVlthYtuhO6C14+IWhJ7uqWKU789ZHpbpn621604B9Ko9vaA7zkr
MC9OGP5Cx5gTXNiR/YJegF+/KEI+iPIQUoQQ9TB7uX6xyth5137OyLM+OLMLHRORzLpRbc/wBAqp
vTBhrYq7/gjr7Yb0vYJ85hABQbF34jpANBTft14YdUEnkECq5EyzJDk4oHqowrkhKhtevrJzvelQ
jWwGBlhPrqVp5nicn0afDd9jQk1EOQo9nAWncTfnf5ocqSjavuYs0vSuTMFwUiCsPAfVM5VKB4KY
6DQakMG69TKbcDjHWxdGHR/8AYBm7sbtG+dawsIq55kTE5aVQD9VXW9eAtvI8ES8YNyByah61hit
l2IzdAENFWcaT/z9yZFgu3Uq/OmWyWq+oaAiOgbL1TB67VY6iX8zYm1eG26mlnJ2HSPGPKb44O8N
XKDmrXHOfPzEMUOyXnzUzURPrhrfciuI2CnnedM18RUBsf+a57/YGJiwats/kuRZH6kk29jCtomY
F8Y3JoshGhBC3YLJ1G+05c2taMlbypOqOE5FfCoBGJH7hrWk+yrmSu3S0o6hw+b9RiFLIl/af9Fi
kryl5CXHhwCfzDEPEMHNiN+3KWPtlVuY8UqqofxW5t96bQOUs+JTipp8PwwEgQ58NoZki1OBjPCA
NOgaPYdjZcOS8mLkMfw39B9mHVzrTnjbSQm1i/Ls2alo9XUNN37dVM7GEHjSehTmh7SsxCGey29s
+SxUaFR5twWNvkD3GJLQt605EwdYkCYi+BgG7+IeOGpcj49patagInJ8fWqQToPuDnZG23A3C3kJ
MvuvPHY3s01qHLoAXNKSeJgU1VQVM+9GOFtDW+a43MJirpwfUBBBgPfS2na+5Nxc5FdU93wMWSOg
rkmHCfCI88vYxQVGAdxiy4WRJI02sQQbEzfxNsG2HOKKIcdjafFKBGZ+UuLJ6oV9oWxBqwaf5joq
Gyc/sla0SRDyfHr2u6lTG3B2MFVL2Ye1rJMt0i2x430lDbeYAYvm00HaIL77+49mKJyuzTutBekO
ITHe9DqyCoUeS6jPGvTaWnEGN76fEE/cHGnL15alsvR0dVvmutqNQ3entLsYToYci0/U++s2EmbI
O5mF0iOLJpn13TKSnrt0RJW3TNmXCN7d/OKkvffpwtvQsi3wa9XOKpvG4RWV2vqh/a3zlDFLIr9K
z0VVmBXJITAAeUeG81RWzhyqQd0oKX9babv3h2A5kA7scJSiMJp+I+fAfVjqZ88zSSaoSf12eu9S
5DHs2r6/Wnr+nOHmEclYnC0tgr2lSrFebKS2MfbEdR+PhCnIMeyJaN5rzBOEa4uUXhxVR+Kka3em
zdBpUltK4R7KvDU3deu8PsYyfWffE1mUy+uuftgCBUc3uOeuak/OXWw9xTYwm/xcZw4hSXnPODmK
MVoPnYMwb5z2JBHszLIZT25FNm2cmGdJasbiF7/bLoNGjyzIpsGz6xZ1ayc758+IIKqR+HtMTYhV
y6mag+aCvgxJsdMYBybPQF6EghPM25ECaaAVBEFgzl7qwE+eJPYJExrduVXuxicudqOi8evhLO/A
5fptmUAu0+cWwCOAQggyAbmFj2FI1xCL3A/gA1vT3ExIW8MppUdU04gOmeejaRXjIc+aZOOX5nND
dyTrfwkCKBAjOCoKDimaklUSwTmTAsO9U2G9dxus7+PdwohDFJ+wshnUQVsLvGnfdPYNRWu1mTNF
AJnbR0eKPHTyWKPXJnGRZyI1m11qya80su0nuei7USk7WKL4iKbR2TIPNVdJiXnBw+uTiqo7Kc99
DYpmnUOKPUYlTF+3pgLNm/G1srU49UTLMEQl73B2KprFem9i+7U4mr/Q23srZ0ucigW9yhjlhyIt
gNthWw1nz04uyEm244K9GUCJdzb7DuPJOKRH+o9miCmjONIWLCmY5c0lppxlXB1HmkfXhc3YRt56
sP2EBaTLL/0igyutEzdFQAlcDBCEx9iv1cMPun/Ns/v8AJzEuTfdHudQRNPbIrCTM+d9MsxqJN1G
26nQ4M7fGGohPcKL0RT2XJwL5Hyn6w+IPPQmtv2B6OrxIPA1P3W9QchYTOxwI918VyXeNROO2hkl
zPxoQXgHswChik5/ekO+HKaxx7EalC/KzNnQSuNVxA6ZDDacP8/JEJ/IETN4Gh2CqW1eqgVQgmmQ
r+lM8T5q+F3TkH8fbP3altO7a47RC90i9FBNbl0HTNa0hwDMzJlGzJf75V7nVC14m7DmDcsJpuVy
tXrAA6ocjR+zXVxxIvWu4f0VJRl/rRJf1MPGRlndOVVMR1uYnU2XmweVE0IiHK6N4m6qwgGmG5xH
g6vHs40/dO+2/k/oABbOsVPbMSVbork85nXbhI4MbIwb0J3+FgFr4ASIRxmnYi5auTD1jnB8vgGw
DJOgqZ5RYxNrl8C07JL+2bdL72vkBgsWbEF9oYm/RBz50sCvVqwmhzT2sR/DPsSgHt33DEqtqQSS
73y4rcF5sNJIkhvdEFiFZO2omzY9JOV8i9ul3jrOEn24CWqbyYXVlw23eHC45zJtX7yFXVkh/Z7T
xLpFtnMNSC3emqNdnGe81EFaBG++jccRed9T3zqnZpzVs9SNfh4GFJFDs0BGpX54XLcjmvD1qGC4
6B7lb+/Z08s0KvOS9Xbwzu4ThHJGD4/RZzs3AAkG9LHQGnu1CUjZXgzqPCrsdzCJzom0dgyWwqp2
fDLfJ1VJZnSstlFGalCAOrRSZfx8R8o0CnH8DJoRQJM9vZYd0IIxh9VdYOymbei/Fv5ntEgAKGbw
OoJf+Zsrwm2t1npJ2dbv44LewvbE1YZ5sY4YI1aAW7TThFmVqxWNMzRX1XQoRcc+qUizcIZhAgdA
2EXPeaBoiZ7zi3zZBcUI3aConTNbzQwfglSjtqnIluT7TFWstVbEAhnWNB+EiSsimqS9zRDpPdm1
vUXMk59Khk2EJHVna0ra48SQxZfqxo9D/JuBpp/zvNl1AVKNSXTGTs1zt6sj8VoxAzjNNKQf7a1F
J7+qgRlugPN1VfZRRoqYxdJsuW+M4N/Gar4oA1eXwwlurnSG4xFqrKETFOoKr6e5Mwqh192dZaQz
+Z6meHDgQuswuruasOrra9MOelfFAT4r0z+xkMD0TSd/a9H82qS9/rK63gZJNixME1DurIb4voZV
s/FNIF+OJZWBOwsAptaFYdn0WUgsKPMWJKXL0XYK3WhE3h43FfVWpS9j1+VHs4uOZVfUJ6inP+OO
UJkinnB0OEzBapt52AOR1KGfDZFtJauOiO6UFtQFJs62klo92xkHyShTP+ckmDlqo8vy02GloxLv
p8XcxU2nYgMgpTsNcWcfy1TSMKtlf+Q4nJ5leWrAPj5NbTIS0E2GkWJUggQczInLkFUmvIcVKqo1
fQvsZtN46D3l7snYvMQILveTZf3lqVk+lcI/zz6+CO3gSWnnbNwnyDI3wrB/OCiOQ5eKgqJpWIg7
dMy9p95Hn6XBstnW+3F8eYCgOBsJbnwQlZDZHpgJpObmBdDqamgT9WTI/q1FtQhhVBE85bsRBXva
h0NsFk+0kKOxns6jnMjOQdbbgADrUdaFKH6hYzeuOhEYfzVHX79Qn3N53g2yZXoZ/PLo54FzxZd7
qvsCymrhgIXPqYgyiLleHItN5yGrnI2kPau2IRJStVez6efvBOLBfGlErK4aIbqDa80bFn3xenmK
ieAMXfAQ20jWP0bFf/iwHspxqcDAVtccq9DGjFFftrgqVrnfvbe9/TZgQ8ZmNAM7cdZeFoEJg0G0
ZuX/WRoJHrTCap9GfuchGOW7UQc/OKusWscnb7kNOObS1NgVqsJAU2RPrS5XjypTVQSD3W1poILt
Q+WZW02mNLsZe5e4dy2Dobi0VsKBty9eI/uPCYwLe3g7c6ySe9HW1nc/+oKi+DOe8Mw43kiClQV1
tTAp+yfL9kNsluYm0l28xdm2j3HH5IutQ2eAHZMEyRPOwd9Oz0HOozFAZGBLOlqHIwjBNG416y23
aYmZZu/+hvtd/TAWO36qk4pqxzffgsJd6dj9tAc5XK20OCjhFaesLV9iReHl2A7cl2h6HmcyA7Rn
5GGXu0Rep41/SDvrpPt4Jr3Cll+DmUrS+SRhM5VN1Oh85pKvXUDT6AGsjZHiMX6c4GpWVzNlepGi
OuZPApHrAmH0yJGJ8AvuFuH9lZj0o3BlYvTukQWMM/eqRrGaeNSv9ciyE2j7Q3Otr5J47g72Mkw4
q4wqDMQcskyk27QbT9bMCHQw28vfIMi7gAz407TJImFjcKArMWVOsfEknfdo5tocenTGVY2dhTAR
UWavgXu3V2qEg6h9d37rGBv0b6QiGlHHyTlyMcxkT7jGxlUcLRXoHSxCyzL98VzgfIvIAjqCxHLj
Fbwv6Pp3k6Vgd+8/lTv3p7GDy4PjJ7iMFqll7mgRVWQnw+aB74IqADtpQrYfW11zHC2atQ/RJIPi
/OjSvFzlEqCLjKed4ym6sJR1ftXonTNy7A4Kyim2IHdAz1thLF+RuBBacV0dhy7/6js3feIo366U
a7N3cW46JHX3PHaBDdrZY0uZxaNpSifv/j2h5rNZmvEG4P1AhsPwOTqq245dUa3z3KX36XlE0foj
hd50t6h0I0KbRIv9Y8fvO0gSdT1sFdVWa+ML45rEhgrUbirK8cPV1iF1cD174oKJVsipOVQTI7MZ
4BDQlTVw0+mGxNNbeYpJqVDh1Fv2IWKR7X1XnxYhnhc/Ny8wtAmRUgaO7XHk3qEQ9e/FTtFFP9UI
NcFXPVdzC2TDl7peiWDMjg7or/Xiu7viPkwUePMoo0bk9HW7Y35iHxrsQasFYsY+WjBWmVH7g3+H
+cXqwy5NzbMe24s1Tu7BmDGA00u/Bcf6uobY4tItauhO4XQ5ZLnQG202/sZy9WtTWPqlUJlzKJ2O
VqJR3tTFHaXzLPP4rPz6l/ALP2wGp935iBNoVPj9lo6v+dayVR0qph61qm8FmG1gc7j5IjYEDOYH
JM3zS1qAt8hnMn6MMn3KXorWlye3LwhBHbKb587gAsY2XlsZS/SSzO6Zk+gwX+khb2wFwyODdvqM
ZpUhXevOK+mOmrsxn682LjeMw+S24IO0nw2fxdaxtL+PgMysmx5HI7WyZBRxv3JbqDBYfcmNp6hF
71TFDMI1mQZsufiwxyQsJ8vb5mbPvmbANRdB6n6O828/wZ1lNBElpjUVF6HKryiofvSSpslcvGkw
2N+sYcFtiv4RrEcD8n34Tc2fbDBNEYCG+vfKbrVxXKs6a0AlWxvX9oq2NkyF2HlRUoYLC+drzWI0
J/5RcmjaJpPzs2nn9B29wYdvNiGYX/VH0u+M829+5dvnvhfJk8OCbKIpO4Nbx3REu2Uvq+XPmNYJ
1oaCyZU9OO9R9ElF9FbSMXqp49zepEl+7fpCMMlIiXRNEgymY5rvOdCfx4p2upFF86tqBLdPN0s8
3m0P6Z2EtnahJ5W4sX7G4/VucQR6spuzYaViR2Bx1R/nJO+ZBrXvuez1ps1V++nfrQjR2EzXtq3F
82hWH/jpmttc67+qHhqZNWbFLh8N7/syE3HHumRc6hnvRz4SIm5Reu11HxCOQBYAJPFbDwWp3nlw
120vQxRMi20NgYS1yr2DCmTX5meFevoYpcCwi9k6Llhk8PMgkz2g5KTRFRRilVjVK4kZ36PamLYJ
CN1zZI4n+94aceeBOAE8v5uyVvMFHd18sVjKNsY00dXt5295Hzu3YeYHrxxeWtuOnHaLjiF03w6v
CZbNvTsIbo77l3MT9a8iODhuIa5Fnexqrza/xckYepYoPxXTlV0BpmKrarP75pE9wsF/M7i43Vdh
hFeZ6xFCDahI48ts5s8R6Ml7EmAD9wM/HIgTL7r8XC7IyIJSHrwO+hRVvO92pzrpgQ/zu3GAkF3D
SDrD7wC+rnfD3Qv//PlzG8gVwv/OP+zXIVrLHdyqk7xYN/+t+O7+phtsEco8rkYbgz8kF8ZGm44T
BOl4a3I1ZRiwCkMHmPfgjdV59K/p+IqOnVTETG1Qze6cTRhewsvnBWfZ6stfmSQCT+EUWlt5bA/p
Lb0N7/6H/RfYG069jQtYkHbOGo8oX2YvLSGzktFHmJdb/ycxjNVeHIrTfBtv1pv+VIjW8ZngifJg
P61pXEd6gxPM6Lb9uKOXj3sVJQgOEnFJ5nJeyyZ5S/pmqwGi4ZZiUNk3frMHhDjsoqx3sOIrAjHt
2Tj4Y3XBdldf/D75HOty4kZ1Q+bW9s+cg8CK46wBGjT39nFFim8+jF91AwygnwyS4JDc3fpRvC9x
tdXjUHznSYYyqY45Y6bFdzrJa6mQIBAF1OItd5zvNoGkyZJx3Myqk43ho+JFvH5XobvCYzNvbx28
+615JAoLpNPrzXvGV9k2I6mmmoCex0PrNO2xBff595dektFHbHD9ZFamjh7UNjJ+SAN6fPl4lmsu
jb4szybjtCOTr7ORnEs6t9vWmupj0Lg183Ke/cuXiunIfpEDGap2daxLD5JHErc8mszLtlPhvzz+
zRIRiJNKRYfYLKtjlNlnjwHh9vEvo3qoju0Q18f7KxhHstX/6/tN5dGEw4NTjWQzPR7iLCq5uXn4
r+89noG1uS/77NkFrmXz/jt1xX4dLRHxT4+XLlOSoRxmuuvYbLDh9M0x0nG9m7tC6ZNorH5Xg3db
JLlQj5+pdVr9/exfvpe1AJxMVSgSH4tvS9UmW+VZGJl0knYbNjSIUEZbHal8qqPG1llUGYkQZW6x
9FgJDiEG1VYh/vnh8b3YUwUtvfpk3N/1xwPzWHqnaZDzOLkTuBsDiYQtWPUHmULZguv/dwDVyHj/
b+3g/5P9/1eyPyqZf1Js/Q9kfyYBvUr/O9n/8T/9B9k/+IcIULd7lovNAxvFf2D95T88DwX2A83/
n0B/8Q/XNE1XAKHHh2Pff/m/A/1t9x/4ciysDKYp/LuS7v8C9LeshwLwn2TPiF886y55Rt9ve2gW
/0Wyrkw3a/s2To50QcDaxM+NWZERHluoExOrY/BGyp7Mo93jq8eDm5g0LUS2F3PeHAbz9+NWejz4
FAqc+u63FlDlZi265ZKnQMechNZVV7j7zK9/dCJKqFYrdTY5mCV2+cfVhLul9LVRUK7SIRi3M7y1
NTM2BsdldoYntInJchrc3rzSBU8ZL8dYySvCLxRwhiogpGQ2WW38fgGXZea7ZllOPUCXlcuQ7RAZ
cE9bvxw3zP9RabZYN0ymCQHEOUVj+wq63h29Y6uC5bsATE9PdN0HBao3/ucq+qkb12UEE0F2WGk7
7beuzvGzQxHb1Aio1pY/VxsfnDq5jtN4tGQEVCZqhnAybEJTY6B2yWFQZrSCuoKjHlKvZYCbskGD
p6BNaYaDehwooEwUM1OcfJkpOchoUipQOeKPbb1xOJy3GZlhIfzlPNRuQttPMuVY/J6uEuD7sMjK
/dIM3xpRJusukpC2rXmL16Cxm3yHavwvN/Ne8tYi8jgnDptGa9jZ3q1I4pvfzIcO4tdGuMxD2enW
TqvhY/TDDh+h9jm/xsQkpaEgOWkDz/XUVtjKIT1ET2OEui6xYnDsrXfzDCCDoLnoTeT6Ch8MLx5T
iRXTOGiCC+9HHuU0SzPyE8xxgNkELqdG2NIvX9raTu34ZwpowePlhHIPhYiebrHRhZBhURevcgw2
jd+KdV3BPWi7PlnBwgEcFtRTCIqbuZDKIiK2FFNJY5wOiVEcl+kZzV9Cf6QgW9tz3oJSsfl1zKAG
HyQ7wyjempOH7O0US/vPsJTjqicbazOafLyGNG7pwMuUhMbM5o6uJhdOgYHbU5ppbu8RyZgP2R7Y
Y8UWS1OSHX4+jPWcEu9mPgP78sgWspI338CRTjNzbd01kG0hOpgpnXEV1j2WM48PUgyfUw+6Hn0E
geR04SvThdYzbyzgBTi/sETHRkEIA6qkY6Wr32nxPCdFwCsQSCNHp2dbkN+GOuDVW5L8ZuxjNV2G
zTB1B8MySQiy1YsbZ9AOrRaNB/eZr0becUmt1riEuPrO7yIyyx+ogXQrGTOVR2empWAC0nFMZOme
/xYv1adZEcMapSlHpTRatrp+iZGVbWtH7wObsMjW4FCF3Jx24LzLElpLMsntXeltqM/59BKDIYMY
kk2Q1BHgMWtrJv1pSCMieQgBIzzn3sWlQTprY0frYlA7Ysxu9kRirHS3rtMv63JAtNVVsIbpcOFh
gEbVeNa0bmsKqOYebkcriL4/M/yiXA89UiXL5iRMKsaTZaZXi0yg0CHa0x4v5fyt08ayk40q14a/
t0ojfrX5z58yqA9C+J9ALw56ZFRpwqGvS+c2lVzIZRkMp8aSPwXTmxRa9c7FhL4+pw1k75TnVPic
vuP0WzrqftXnKtnGDIIjgu46lMbxvQqwl5pwp4oGVEF24A5wGteGvM3kU1wHrT+MIfmeOTnp0k5N
ghnBJwcVkZ3BzyCG6KfKXKYvbrFdqNStmFDcuILNbpAsHpt0sOgnlylog2iMQ92VfyXFAECYeCwA
FBfLX1ibBuhvkjPoSk246Zp5STaWMAiJmx3gNMz1VrQp0N62a8eBdd01zMULb3wC7ANNOcPGX4C4
XNyrnUbNrnabJsx7/dMpsczUQfAHWsAHhFDGyxV+oxRmpDnfqd/T0mIJFw1zSgLbHQeMNkvbZk7B
J2ZIbOZ5/poZoyNVX/YRuKC9KGsc8GnyZMf2aQRDxU5EHHSKUYxUrm7r5+XRUlSMRWrdlBUqOyJZ
QNQ70gooYtD00MWaL+0q65Z37x6bFWk0Av7i/x7nYX0PT9dm1J+Tsb21Xtzus5ox95D+yio/wyKd
9JjsaT8l83evy8l4nn2SrP2JJwzBHLl8qVRxvyiCRkgECHaw6IYVqEy5Umkx7nMx/gXIsQ7N3Hka
NXEVKdHSRTa1oHYXIwRqAr4yzZ+F80pyl/ztje9uWnx0Xp6/jgRUIXNj10SiFK8LMf7pgpKkhWx4
oeHjMxKeZmi2wUkvaFIRwP9I7/VY/pRV0VHUBFt3NZ9xuWz6yDyaLryZpmg4LcfBxsMstsKP0NCm
G36V8nsMTPhVJBVDEs2qUl5mXDE7ARVlPQXi3dbPPT2a0OUgztG0b8IpnpdV8BM61soMZmAm/jjs
5tR+FXWZX6wE9GDa5vuumQg8IJWb4arm9iMTJK7bHwbzodAuLKBGwGy3YmjyNcd4O0zc6RvxYh+p
0zSMP9KNOUr6rhk5beh8w1p0nyh/fBz/MRpK0xvX0AtphNdbBn0QlaGVgzy8Z2El9M3nFFokIJwP
XD7ZScLRkX5HgLoUOlQZfGLH94a1DFq6trMB5DzG5I4TGDvwcPBLhv21OZaHuOJj9VoKvcrVjP49
mN2NxWhAY6siHgTdSkaaNL23Xclho2iBNsdaRDv22qtEiuU3CtWFqJOjsEjU6O1xA9GpOTeeIphe
6n2rYvqafeFugcS+92L4sFPBFgJjWdj0L6ac0z/UlF/JPGxcJWFeNg7Je4zDG7NgIMx6TvF0AIz/
4vrDbeQyQlN7EkpzG6fa+IVR0nZG4y0Q2TW2maQuurtgUyy6pTsGaTqHScoQVs/LRw4clJEFlRG0
eir0ShOqiWqimhXxdz6bmSfpluPsI5MChl5vkzXJshlf6zgFd0j/CKEONoZJ3vUvQFSLcSsMKEUE
PBzUpH8wtSd5cvbSo5Lmn5R8HgYoEBiNNttJL94yxzTBcfviIGPC5WQJ06SlV76GrmHemD4XSLiL
bxNCle3i5bB8LRFdFBGfYRf4EEzvvSGKdZC+nBXWcLJM+4NXOa91gOMbyX78Trua7n2wc2LP3vUo
T11VV+vGEwmdB5kdub2owgRKaVkvmOErwM/s1htdlqxgdOWcEqC3n6fsgk1sUIrmnEjp+D7XjXWU
9PSxgQfbvDQhitDIVhgldxXNDWCeez3YMHAlU+kgtU5iimBYSweSQlDvXd1tqLL9p16+cX1CyxkF
iZAuSHGnLo/GUPrrcuzNA5s3V4bdbVBLdSHtoYqjGTJKQRiXjdG07FsOMIb1hz6gDkvT/eF06NQn
pTcTyP0DKUqbGCrmKkM6tG1IA2TPSdDRAA+xsxJ4B+8nnTuAPvelE6Im/Gt9tRvnxwS1CBqmOi1B
iWg1lz8qv+iQnOjhrRMIRqye7fHxZTvgzEPtSax9K9hBguCW9RxOZ0lSATcHZg8aTVlRvwrlVNvS
S5fzKO7rd0FcbOM0w45BTMwqWL+0tsRNlxfbnMn/exnrI44ZSWsTmgfHEVrponrKOg7sUibEjLSb
tn02xIibrCLcVzLMwvW0UBi0pFhW3s2kxlhHhkoBwXHyy1i5yyaNuAjrdxIA3Ceg7Ve4/d8bw9Fs
wgb0I8DoBBoQIbL3GaGEnivR8mT53dTLaRhtwHmx8p9TttxTWLJ8xdy13MDaOzlm5zJMb65BMoCx
D+CpuMG8tvti66OLAqtqLVcNTWVyYdJoe+cEDvWHN2ypOfT3BSnBivbDaQ5SDgWifq0nOwrNBEUX
ARsnZM/uGXjKFOpcMaPhh2MktXzrhanBp06Dg5V4n/CByAPJE5h7tbRXtUV69cgyOkFrjlEdbgfU
UoudJrxSuL9LjvSPPwTj8lrGC5eZ1uES/0gYuh1VR2QFFQyFw4fynWynLbZVi+k7S+MvpDfOM1mg
JwU2FA4bUqIO/5FqKvfoyGYfHxPtkYEUD79A/flPJhv7+i6RyWaHFJts+F0Eut1Okg5LarwMsere
E0myQZr81iActkzrpvOCfKQwLMZvx8WZ2lXefwayBHScXBE2pk9eO67rgfEiZ1dIMIpZUbt8DHxq
X3NGwPSUV3/FIf6EJz7zee0Ks98F7XJFeMM9nfgtgCTLAm67YFwJ6DGGXEr0XQWYlkJZ8UG56b7x
eyBq9L1WgL1+WS6dYoDIDhR2Vka0Cd/iRmd7CeTY5CYl6S7YWERZxkvw4iX9uYpp/iIDYh/w/EPt
mPMOVeiLIUiVDKbA+SI+LoQeEaaYaH5bGcKAweTWbtqWE2615sPhTqYGDnFuXqYZd21MZlBnFW/M
3VigJX9/Y4InBpgLw8uKDvitZKgqwVmZ9wWwOMrqRYDbWRgG74gGkGJGV+GOr+THsEWmKOOF+Df2
zqM5bm29on/F5TleIR9g2jmQbGaKmqBIkcJBxkE4CL/eC63ne22Xyy7PPWmRlEQ2uxG+sPfa+ibK
kDi0BbfVqeou4zC/OzVGTtPub7Sr7V1iQ3go2LbkVbkUVmRaR27J6WjNW0ImSKdupwdbO8MaIPJr
wVxw59PcE43s7xpv6rYAMY8EFPm7BDsUU8p42Pq+/dY5EIZkNAxHIyd3NLR+ITzOOU+L32mm8Omk
ya2lWSvTbFNlZugCU7s9ojp+DjPLPzcuEfMy4x4/OmJDgl13U9oDxVihEIk77OiZ097Wdftd+4a/
rSA6ebl4StAQMRs28m0WIPIkk6bchGWtblVKNujQvDYiTrYh14HdiNd/Z5naug2aVdOxD0CRUa07
YrLGXKCuJKSZnJ63xsd4gQcz5WJqP8nOp3bU4jQZAlEw80u4ApRYi1wh5rnxtunvNrFeMD24R0IG
nCY+kwWTUMzRwphbWE6G3OSai0kd9t6+t7NHdyK3yp3UbkjaYssMAidbBMfaGsvqbAL9Zgy+YLvY
+RD7ABM0m7jzdfYKcOaLXSXfs72wnhx4Ez3KnXzMP6l8P/BBpEwcupt44NguK842swgBgje1exfG
fHvqb38S/qqkeFMCqbMJsxHBckQqrTLfQEZpWSOy01O9BuF/MYLnZMg8sI9wriervy992z4p07BP
XKdEsbp+juHdOV0/uj7UxSrqWT+xhtXsax9UU6WbcLE9XR+Up6xTtTxcP+XizS7FHnKQmLl9qpcH
mQ8ut6NG3vm+n+5tVyKkz0OY91l0vP60dnkK14faUe1JYyP560mYnYnMnF3qdlyMVXp5uH70333a
DmgISqM9iuUJmotZqxUflVlax+sn1y+Pi8Qo08232YDgpwSh9Z5mCqflyV4/cnRyQU1g7HCXO8Wf
vzWYBXPYx8d8edHwHNl/XiQnLd21ZVuEGC78fL/rSXMOWZ+dennfwaJbwal3N9hF8PU3JYi2uT1V
y8P1o5D53J+PQDPU13/RUQDYW7uJko0/uDZit647MTPpTk4bk4Btomc3emQ8gGWH/uQs/28cWxpQ
3iY3Cs1Do+NNVSp9Ikbznw8jeigAjX99UXNH4SghvIle995osuFE6KOmjOSjcHn4+2sl1TpCK9CO
YzScOjSafx5yQze7LEieR38ZtwnrMYa5fWL6V4EaGqxV3etkYy9rj78frGUsT5FdI+Vl3xKYcYtG
0SezJ1TsRI2sPkzcnk85bMmToEbngK4xjjSG4h1CoUfh1f/51MhMaxP2KHjdZUKYFj6qS87Eo+W/
o7MdTsA20W3I5GZ0KjwWy8P160GVsXvOEm2sKsQ6sN8QhqynqScSWtDCE6FIHLGRETs4F+9Weosa
oj9lo5e3hzpJ+5MhIEgPw8BGIq67098PuT12p8yfxl01lg/Xr/PzU0CT69ScUbXFFomEs9G3p7o0
JVM8Nn/gU2t8XeLkeBno21r266L1O3yG//5QLj90UYvlXO354r2zfAdLxR0ycL4h+fJA+6acdL7r
540xYUDKIdNGTfVceRx3qYtxxRjZVgkuk2JgG2zSJpUkF8IiGaud7F5DLJlrViFc0y33J1HrxC9n
A3ORGV2eYjorUudI9NNtpNtj0AjCtyOIDDO+pxVgG5DSeKTW2oveSd94iGWz16b2dhAbnpQTvk0F
QEyUZ6gwWNSq9J6IMEwDlurIEoWfXvj+V2o8QZNSW9SuaOi84HXy4hsHKc+up1pHczKEu2L6KpDq
7QPO40IzpUvt/C43XG9HIpoJuQaNeknTcMDCaG/84GTYRbqtnPw1DtCN4u4Js5y8qT7E8lfERL42
+VNVo5omvPQ3JV2POZqq1MhekwzZp59yvTT3mqSbDZZoyK3LuJzNwGquiJcKA9Ff0opvGwAJZUpZ
3aIDL9eFGkgXbDCx54NemR1WlN75WvREeYd6OfcRn6W28e6aHBfV5AvOKjZP0RhtAI07Kz/0P4z8
tS2g43qNb6zCnIbLRv3b+5hlq4EQnzD1TkHasOXMG/9WlA36e/0alvpWN9V0UhXtmctvBuFa9fct
0fGt4bwoFrVVT7GMZPoNI9UzkL55H7Bjb5iV7S0oHGhd2e2hB6zedVh0K0eIXX4qyuYNHn9/YnbP
bMOwj8Ky3nuHu6rwbbGtyPo+xsNr2g3NM5OslW8P+yzEDRfmw9J25g9jjPwTYdsO20i6VqFF8qDV
/9BeQLmnFgSj/8HCJv/0df9eCnLJLCE/u1kkqxqO4WoaeDMMvCrowstPXvA3OyfEKBc4ytilC/wx
sba/dKGfiKtHXlSt4ji6B/Q2oSJk7hnCR+1CBiCMJZaNH7xigTSyIOHFZb1BJUPWDOP3CxjHyBxZ
/mrYcA5BcHuiwdJ1EzcScnz8jdfIg+NOnEwsl+mafpgVecAWebaz6unszFqQx46u2k3VBj38Cx0C
RvmRFhNPhZ+0P5kV/BwQqm1ib4SVzoSRVQi3EplU91OJ7Dir0Vg5AduQSb7oprRR6jUMqpivsn+V
58K6bx5nm188wzZNCf4+O0G38+vJoiHVDELVxh8rtCQOXFvP1th+bzm1OLo89y6doBPFnvfuFgmg
4f6xKpCZjs74alqFu4t19zMy+pzEAeI0qB7Bc6WSyUVK4VNh15ble8wbQx/ubapYuru0gwvb0zG2
2HGbUiWrcoK3aqllCVVEz6hQFpjNEnog0nRlefKWk2u1rDJy0XdYnycwfcWSTJHXuzwpkD4WqODd
+5qdPqIUEpQYbUlmMRB5VPARBxXMFJbctOfepbZraI4pdNieUd/kG3gC05+TG2D0qJE5W7gEYpJH
EplbD1Zk/vDT7CeDbUQ0cYVduz7WgRWfubZuy4okrYlftunQJIy0dhJX7gaX9arn3rv3Orjrk908
SxYrtCZfhsGfkXQIRxoNAnRBd7am4++C3PjluQU5A9r83QxIxebReq0SMDugHzMUzgXxDQMRFplm
UhBl/VaAud+BVgEWrpk/h1yGqacRmzDoXiGrrC8jwdTldMLM+jJknX1v4uvcthVHXlQT3VdVbbwG
uPRRkrxZInfLBEaiTDlQ9QN1UJ5brssMaUEylYd+5sJu50v4aBxsnZjbaTJwBQc/vgu66QZr/B0X
LBQOCc2NjT1zBSbQp7m8k/mrpxNv7Tfq1Z7T6GQAVlYhOZutlcyvA+AWDE82k7XZOyJBR3vkMKK1
dzXqiwNpBzduEr5mdYKyJHDtvQX0lXlIsSd041ZnsUXTVazcvN4KOX3GJM/sUawSM639ZwrPN1M6
BmOscY85eDhVEndC1+lVXsQQBJp2a4ZvPe7jNTRgi3NmeMV7xDRZnMzBoRmpUbuLSWDlsrbzZO5x
kzsrzOAZDZ9X0ypXH1Wu3xSbg5W1OB6E/kiqAYlZYz22I5I9cg8huoIZLsgWv9Fmf2kJlGMY6JLO
IacZOSYuo4y9JabRKkIiuHzt+hfXh2RRMRSLigED+StzzRRgDFXK9UERCUwBdCoCUt1X3lTGh8R3
7wbUWGQqPRZFiwKHeHE1nHLd9HsffPPp+hCZlCvXj6YIFO5aWgmg1cja1OM2QFOZ1Darld7Q5yly
4z1Io3VgzZjUTfKKmUmypnOJM1JIeCCGkQVWzSfh4i7Mo+y2yLnxhGF9kSO38TC1AmtdDs14wnl/
zIhbocJPxtMYDorLa21v8or6lZtkS4VCEeuLfGWnZJtdvw7FwN4XhE7UQfCgGN9v5571ZJI9DlHn
45EvQtiRIYW1RnXqJSdkJEwKCzSJIausowgohPwW12zeYeIrjapc2SaUQwzUxRm8SH6erZ4A5Xhg
IkJ7FU9gCFaD34V4ZitvHfrsZjAYQ/2OKTv95eH60fUB/Rwt1fXDskdFU+20NAnfShgMjZljsR+2
vuvehYsQcG5DDajprFDZMy37ik0kQZ3hoxWqkARdP6XVIx7D6A7NhJj2+h4JTGx/3i208MPeTZsb
RUzRJrBDdMZNmm1ADGEQjRJkZDR/62T5Ue5YMjuPSxJf8WXHw4NZABV1XL9A1e1ti4my8O8Hh5iE
U2snjHKvH17/ZvIVnF36hSyTBeGMMX6DMrkrZf2eLcfkZI5oe7IEL0E5IOH8+2udTyKFNaecqHR+
PgjA3WhrFqoc3VdRzvUj9tHdsS9fh4VSceVTFDrmTIA9cJUKhUl9cpeHqzJqnt2MBMio24ROwWzm
vxFHeekIexpy4qYd2uRsa2OflsypkxTVsMM872RgTEF0dErChlmeQ/yKXSuM6xx0+oTUCb2daDjG
llL/+iASgp/sWNwVS1vXJcE3cZxyw239KFjNkypDGU4Jh88oAptKGS7iVtC2jIwNFk0HC7sE5VCL
SqivhSDLdvJXcK7pef56gH2ZH6yYFha2Qr7idS22IGB/u5oDx0il+vMQ/vWRowjIdATHqAfMeIdU
+i5zou6PgMTv1RblX33ANTsLE+2xaR86313rpUcslm4x9MCETjFz3Osbgdkc8cm8ZEG1jcD3yfqa
yUc3sMSnJK+rkTsqdquzcqxzxwqIASWBofurLCtOZ+apIdGkomPzFteV3veTe+gX9VZRR49RGJaw
rnnryXyAgzHAI+EHtZG7i5zhoQtm1jmip1aPQMh7LuRuX4N2sHu0y0sjRMrWVmfVj3bRqTlXqUtC
iJdLLMT6b7XaVcV2/dQtm27vhN2xW5o8jTxuEzkmHgRQH+iCl14wlCrhztHTgbQzmyHJ4imAeeU6
/advT48pMsDdVSEmFq0YdmGSRa6fjzE5JNA6eC101Z9JSk2ONWOFqwRnRH0M5mx5itVyfP6l0bs+
dal+TH7eHK/PtMoZDq/xEd6KlrdQX2VmV8WZyvEAEFEDxvtcmZNzlP7h+i0n9HX//O7Xz80s+fOz
WVWB11we7Hbkif79ucY4uS7d+cHos58SHjNJUMG+1ROHmb0cXRwhFqi0mQTncbm4LF9rXOLWBVuI
zfU3dkVPVu/1dUiN9scMlmaTjiNMC5p0eVMixjkJVK2nrm3XkMudP+fm9SlqAE0rtObs6Za2vCmC
z2iqXvJlPNIq0lLQDV6un+FL+tJjobdijirILGO5dmVEeqHQnCrL07qeL9dPrw/z8hdDD5ZFh8zc
r898nAy1cxz7Jmy9u9jNUZfw7qYCqh43SLmunV1GsgfUhf6oiwInhcMpTx7dmgn6D+5gBkEqRb6v
s+bByHe5qp8c4pgOxJLcWSVcQRFHK7w+2JuZtawg8d7qxLyngmAYyZXLzjscYhqOFuHm08rxGV8r
S3IOGie74lW1a/2rZq65qnDEBrX9I+38dz8P7lRthRs6SnePHZS8J8+7ydN53tdpyu3c7E4edjSc
Ge9eDztKeeaj4bktHnxUOZNEY9AWP+PQnklIsIttjr6ylIuJk8midoJsrxL3pZ/Ojopuq5x20vYA
6dv9XTrkP6s25zrr3vZDUaKqrX4xjm8fNbNKjTegGeX0mEfmoaMeC+AOrakKj0IZhOUGZrRpcv+W
Mf19gLVqJR4sEY3b2s0mbu7JZcypjJO6g3QyuVuHfMA1RSqFSjcc66b6xRk5ryKDosxOMLzZJggE
WMINTALkD2wLyvOkPFyqTnmcStV/Vua9JyL3F6Ba5MnTsuIh2L3XRbwJUPvGrnEJGVxsUyvDeT90
v62Qul5J/QComAjDygh315ORoTP+pjRl+daY+8EP9lctbNjYeJKvH2YjkbRqOiJD4Lo2ddbFymey
qGQZnsZCmMergPH/tZ7/i9bTsRBD/E9az6eq7+S/rD+aKk/Kj/+o+Pznf/2n4lME//D4VoIpsWn9
J81n4PzDYWnlu46APmgjCvzXf1d+Ot4/bNOzYMQ7ju/a/Ku/lZ/2P0w3MJkzeCgT4W3/35Sfjv1f
QKDcjzwT7Jngm/qQ1v8riLFP7KxkRFwdiKyN9xaimptE9c+FawdrMb41g+asa5VaN6PWG+la3k06
ndHFReyMOEAvoghxbwdRcSfUQySMiDi3kGxig3zLivUxF8xoG013U1ND2DHDX2maixVbQ3LJRiNB
cpAiAUraJcthrDbxHdAxjG6ZuTUX+gcGx4AgcMfYwSdCW+CzdZmQjjFhJ1UhRueRN0G8Y8HAktHS
xCrgoyEvvgR/AJ52V4/hTpSxd4Z2v/IZjGW2ZW0tnigbGFkRB16XR7qcE4O5cdOYWKzYn4SIJlDs
TUjSo47Lazz4d62rwUnV+RNalWZVEG52UNl8SJjWbBTKRnb0ZIuoITgWyeTtbTm+hDJAmgqA/QZy
RD8GCRgXBC1TOLTvhsPtqm2cfZym4ErzxIWckbK44HjBeVd+NaxcWKHgrNAAzPdEqoMVsMZFC4lD
nynMj7xKbiZtyFcsb1w2kFI5iQKrpdjjclSd+0oAMh6cz6alDA9wmB2tmBLR8p5D1ZKcnqhjabNf
w+BasFOOiDO0YbC6mo33tqjG6WPW7U3hvHioms+OAQwwjYZHxyQLc86R2/lmHtwKui0tAIT5xSP0
OY8uvnUvWDQLZn3UVpmMyPSIhXn2euPMoDk/yaxL7lIdjrS79Yv2ZbdzenbxMybMm7wGFyblFiYg
OcIt19QhGlb4+4ddU7rNw1xZb2U9I/xtxOtYiW7NDLrfTOwCHpkssOkyMDei6T/SqpB02GtUwQPZ
Rj4K/TmJvNeoX+KZ2ejZTcwqLHF2ioDTQJG/pory3oz86Oz8GZheOS/+TNDeXK9o5h4a4WSPvKAb
A7zxPLTDc22EYPRCs9saOXcOQjr9zVwDpc+whLA5ix3Kpi+LX5dC3hf3UFbAdTrvdWHVHyz305s8
ImYRWR/Vn9lqjO/af5OJdxhS7FZlbZagc/KLwLy0zcY65rgnRCRQE1MxYdwjqPBjsz7Lkds3uuCk
75Z59Az2Tm5xrMlzbZGq1JIIjhDWY4PsiAcoFofaLuKjRYveu6q5AYJERmXnUtsRSUsPiY8wwFlI
m8A+yOvbc2fMD6rS2WEOM3gczL2XHjsxWw6g4gkfwh2O9OmhiqMv8giKjU3AA+9riWk87sudVGFE
NOZi/02YWSjG+QxQxo1RM7U0LBLJ7OhsGT/FFD6rBPt1Fm2KVHl73ig5EHAwpYQghu2wrazWQOPd
hqesyV7MwkWZG4Y3U15e4CEQVe/0FzZm+aXcx3eA2s8VxEKooIGxTmLT3LqpfeqtAH+TQZQ2BK5h
hxX0FI1YAjPNuLAd7ebC0GsddmqHglU+N/ZrCTIHnN64KU0ruYtjqL2kpyCLMMR9VPnPXILE/TD0
v2XrUJXR062Tqqi2foGR0Syp6XTtbMN+qexMl4xv1bCYz5AUWb66G+MEISmwhH0eGMN6SvDr9YBN
bt2gfyxqBiZp4kOpGVjEDnHvbI0UtOJUhwmvj/3TEi4bdfYdWHj7r9bPdnEe23sjzmEjOghP2ep9
C9Yt23HIIHCYBvC4NCjuN5POgvPQGC95GrGddzJQu+R9bUp/iYebqhkHjwEuPGWnMkq9lU7wG5bf
a+PAa8cngF7GAJBYvU1Gn9xNQRzz3kYRz3tExoJJOpmKR1V+F3nXvzS4lKrRhVQU4jd3034LBg9z
UAGJC6FenOpjY1EsGhHghsEzx41e6r2Bm4AMqGPF9B3VgDNaJagCLTnvula9pR7z50RDBzL5N2FZ
/miwGhK7Fldr5Y4vJYrPzTR25KZ40Y20Wns9mOWvOVCnHo/dhlHBL5zEkG8zmv8GEqWYZLpeokUA
DlPR5hbhnzZ+N/b862RJirU6Su142tkTurhMmq/1NNJpOOj6kjmTq5i6csdTP4yhPKogI/nVNcb7
wJIGPd9xBExFYhUAuXLmwuE0iPTHeCi4zI/uenYLbOzGm5vELzCqkq1XY3gm6QMt7vDp0eeufScY
96HfFpjN1TtD+M+AzOsHuL7+6OrHdsKonHkPgekm93FCc0DSI+5tP6UrWHJlWjd5aIi0XpPUVu6a
ghTUftGbIkNlm+OtNFSInZXF9bqhLTecLASsifAXvRHqnrzoNqZ5G2hvvnQ408CwkVgblOnnPHsx
YnkPP4K7JZcu3FcEHSGNnE4xRtu7wnXVGkzwvML6VmyvEwxBBBu3bBQsk5wYts2KBFx3osMBPTg7
zZsD2fCAW9FaWWXCWnAoPybZMVsL0+MMdR3yIRYS2xs5SjjAcgUduRJtCIztnvV9/DIWxqEY1XaW
8XxoZ/cLb7i8nVPJksnxuPh0vyFlAtREUVwVPxCN1o/Mfd7Yef8qace2c8cxU0wJAWRee1EQO6Ep
AI8JwZydrL55D/yMITUW7U1YD3oTeWC6RCvAI4q5eLLs7phFCDYSrt875UVgbPgFnCawHhD9AW8x
kh9TdkzHNmLIYOOLF5ZJ4P0YERcYd2+Zdp+CZHxoS0v+0Gj3S0+xZU977zmIjBcuS6ual+RNWPGX
dDUwpyzDMwjNdBtSwazjrmJkxqZ7k2H1fXKTodoEeYMw0OSaB6S1WEOtj36M/kS4YNfdWQkYuzC9
8WPb/QCYGGyQgEVnFul3gUrMs5S4HVnrig9PBj+iOvqQ7IqPplu4z2UPGaCKc3Ejm9l91qJ50y6K
iM6KGc8HKn4E48zeTuJXnqfcwq8OEqAWY3bqvfER26W+dVgcEWdo1Ac/PsRzJL+VQX6m54NnzaK8
32vo60eS2L1LOvB6kHyGAaOx5cFR8lhng/u7IjI0AhE02NM3bEOy9UR9xCyhIHlZu1mhV4IJNDEs
tKJ9QyDByUCChPClu/HLx6wg5kDJ+hROYfNMzDo/PHT0r7FCEe+rR2LLzAUo1x7rKcKRUj3xUtH3
wqI4gljDGhTNxY2TI8YJVPpBQByxfCroeVNYPDWW2nhjIp/99H6ps3QxM9qJyLiRJfPdQr1w7yUx
L87oaomK603vsa/be3s4RlUT/Awi16HencOnWbRooqu5vE0oV7lWdzNsKBdJb/Rtc/Nfu11lbOoS
KbOxHDhZE6TbrIqhGIhCcNo5v9OWXRjbbKL1SvM+kFRJ7ZvLSO3L6WF823Xyw5RRsEa0wQ2OzV8G
H2vnAEIBUfoKxZb4t5gkOfhoybYt0mozerN8j+7LJatdDOM3A7izpK1+n1rnyRDeZxuW1WPp6OPk
9rdcj7iCkDC9h4N74w9BcrE4LFk9Dx3DoR/eYJHw41GVInart9VsNd9Rx/so2sS/BNo9z7Iwtqbx
2yGA9owMuN+kizLOQFi5HVtCfC2RubvJILwTbVgHfiJK7n13U8SJ8Rr07ok6Tm6GoDYvVWTIozVk
XxjJM2a21nSoovFNVS14JAO+ysTCEiXObcSw7ZgKYR68hjysBGd9EICdM+3fQ9GxcisDphG9idol
yUq4rgR/l+Mq8+3+XLa4b9HSMZ2xk1e9TCVpPWa00It9e/k/1/94lXBIFw9SxbKTSOLoqR6MxczM
+oseK83nc2vK19KsBOub8SvwGOOndsWeW7G7H4Lo1TcNxi21g8ljmTxeH7g+H6VZPxgdccVVPkOL
To6B4IizUxZeltbMZppbRKHxNqoJ7btqVa4PQ8iehJzXdwvYBOkbVozv1GPmi+txPbHM8lkFgaUM
1zlDH4QFLD3KKZ43pujYSjSLCzka0nKT1eQLqDp9s6Y525FFjWCdtazlMWSTWczGwF52Hm1/jkXf
rj3JZKn3lI8faiEwB/l0GqgtyfdkLgwt/7NTo7Fl8SrY2wNs01H3rEaCcNsgoaeb411s5xWEXsGG
eZIPyhP+zov74Eh5MivxWGm2mPKTlWZ2031JHcb0D+kF07O37pIhXEdWe64gkWIj9NybUZ+mEtBB
1mEsjGtX3iJBkLsyS3ELB+klEGa5SmW6jQt86EEgwls956+VrFgxZW7ymA0LzMfHiRRSIMssfbQK
sa899R0ij0bdiiRuYCqNmhTcTEaCMY4i/W4MBjrbuTR3WRz8KAFMrqpuYETH/nbglGzTFuYalshu
cLqnOUXFQ5DaOwnch6nR8mCW+Y8+F+9u6u+72roRg/yUXoi3oHDfjOZWutjRsJGsImWh1GW6yks5
X/puekeOtZsRIJhDDslUGWhP/OgULFc2aU6I2fWRxuSckXvvIm4hy24JRFXgdly0ovuBrriRWh9I
aB0OvQFbHaLUKeKexW7Mo9ylByS/MfUPvapRRvvGLh7Ni+uP4hR5N8TWLxFj6kOniDP6xHs02iHl
x9agK3BJnRP5mg3Bhz8695y792WfvUVO7Z/CrmBdY965viB0s7lcvxFIceug6uzAKvTktjU3jprd
GGvIlSfmNzsu7DMAIOSoTUBbqLsIpRAeFG85/PqsGOiCGB8Q6HFmmWAfowaqZFFM+6lwDizg/FOD
TWSfZcZFD+O680r3GE6Qo0WhkHfY/E6IOrHG5DY77TBoN+bUP3HheWCBQ41TUEQWEdxt3dCObB1i
/1ZDcUmIXjjHKSA0uLypdbyi/LDuxufGi6Oj0X0ZPU1vEwoEWX1v0AQ2d8E4BbsE6uIG+k+3uv7+
hWH1dD0BYObAO7mO8k7Mdkm7lr2z9/h+db2oS2KCzEwLvem0XNPCfnhykZflfgfAENFoP2BIBNjF
KqsJni2iFw8lgag71PkdyoL4F9UQi3LExoCzvL1pey8D+kSCN41H7BKYPR/ZxeK36UgX1YIVUwBW
Ze6QAs/ouri9vppwUFaGL2Eo519FwFY80KVL2MTeMKmV0fqTRI6MHnJjVrNxAD6EOJj5dPSCYgzz
gDV9D+V7S7LFk21/+3P4WowJxq8sWA3korOZcEg2nQIbd/OlYMW5sn2UthAbjmAON5EcrTPcu09L
WYdSUjLNttijabpPY+snvse27L2j25vYjkx0pUHHWH8WkHb79FANq5nd3kamzhI/8xEykVhhRth3
7eRtAZAt+ReEncf2d22o8PYOHnz4c2FRB+1a9UVPjJ1axUF89kllXoXtpLE3drvKm0CWTDEqnE7h
I3SGS7fEDCdmCkQjCvbgu9Ibm1J/3TUt6nX0T4lu61Pl4pXhzSDOYjV51tcw5pIR2tIDMBnhuPTP
kRGLVZIuyEDHUpeBf5V61YtZA0+d2QSrwps37HS8NfjCETRYKIjIiOVFwL9hTjMAK+ltkupZBZFw
QwKrkbD/D+mAFYf1ockZxoPAhYR+7MbqG7ANy0jJAF4gvTfy8VK/sLfbE/20LmTzGhoIUnOZ37ch
SL82+WlLgtxND4heMWd7rxAvsuOCVjEKme07zmv80fUJwu533XE42A5kW+DHa3aEt9LQMNmjbDOC
35vZOQEmKz9Mto5K+U/KhCAjc3QnLOdWtkvKmOf2H1M5HrTDXS502jube8mqoI1jIwFTZL4VwuO+
UFGzOPOqov9I3K8glV/MDUOZPo1x0W8zx+ENan7ApXof/AULAMSQd85SNZS1fu9F3oOM+YVZ1HxU
0rrFo4vQkYVtHg2bDK676IjHMsuvAJXQiFATfJR3ijCXmqksty6V8grWL5yazjyyNK5vaKrO4Jrv
axy1THsucZM+J7p+AsRCem0HbIP6huLokXMEM+QDuXXfPqJDykr/LdbjXeXz4jCiaNIal7C5JAB+
gqz1Ebe4eIHSkxmwyXG5zMcdim1z21qqYJHBaNVxnXtESC3eBK64GHOpWt/msPmFLfk7nduXgtCC
OR7J/R1e28g/hOX4K4ky7LTNdAuc7RMo3dOMYVmnrOBM61HMw8YE2AMJ7V1jGVmlFfMjPFSbvs8/
RqPGrDiMXxaGxsjuOH14H2hU7lybsSltwhGCEzqr2HpxfO841RkmXKSZeI6aunuvyKAmf2wPeBQL
vo3MI8OA5YK3deBQGfsCp7IU2IMZykkcnw5vKNHKWW2lwD8duFAh4YLWvOpEIhjboDHyEWelUfso
6EJMTTBxFxhqgyacrWP9yRj4HoJ88VUhmjSa5tZBZsU1C2XePEycVO50W3XqExn2OfKmYzV4jFXG
8nX0YnIHAC6uMuqyzmTuWeXfE1BRZK1rzMx0N0FxmNz9aAVfcJLfXQ2xOAXfjZI6ANNYXtRcnw3n
nhgBiCSvJb97Bdk/5JiK8Y0RGxKh3lLzwBubRTiBSS6ObX4BhzkuaryV1ybO1hcCFaGbyxV4zRZo
LbW19IynEgMvxEr3NXNesixgrc/8o+K/z8ygsTpYDEPH3yzjaKOy8KUxwOAWwfwug0Lzo5z56IBO
TTOmLeEgf7elc9d5SEkUU21odlsIFcDqZGnequp7Yg7mkwydONLZl31gHPz+Uc2Fi3QeHwkeCK8g
YtwFCvfq9Y8thj2MSjo6dpAKo6yVdOWsVOcILn+SXApNVvcyzEEFCDHe4NKLAw+YQznsGw10zZK6
gag7fsaZ/FmqGhOvPAv87Gu6cDSDxbAOpuZkMDw956wmJAF4SqMoxkCjoniDZS7ZGw1jKRcPVWdg
U7ZNfONzyB0vaOkxG0muRDL1jKqiaroxOK1sMGmbpFDMZC0INqJ2j67l2Kux6Ck8kRsaZfoBOnc4
jqbK1kWYYFlHxuiNkLAA6ZNAknj+zZjtnTFYYREgWpwUwW0hwIUG1EAkTfbae4ktXuXhzvesjzL/
pSLtvASSDUGDU92OzPTcTtYS5OoNrB8hGOUxMd5G3uysXoPxT2xqDIu5pOPiX6LSIgLK2aHfeZxT
ssGNEKJcrBh+kjZPpx4bmHUkFnN8Xg1SsDvvMkPerh1IvXMVcJcDj+pJC0DGVG0Grf+NvfPYkRzp
svS7zHpYoJFmFAP0xrUIdw8tckNERmZSa82nn4+svyr/qQam0fveEO6RIlyQtGv3nvOdZ5iw2Au1
xwnDBR8DLQnddlE7IsqMM3ce7ADYTHKf2W487FkX5cEYWm0jG4IZXGWDSfSy15EuXOX7z4ULBRsS
0lvcQGVUvbx13LRcURr70HLv9VI+i2Cc3XFBeLEqHPGhD0266dQjTq3qOAaSbUvcfa8CHw+Vx2aI
GXLn+PRVc6Pa6nX9hOHR4W7g2ht7k5Ayzmby2KCJWzt0gFZRwQpR0KjfVSScrBwkKVj6dWoRM3Dv
gcjulKBaG/2SM8XT74CSdMSQGQek69QojvMrg2G9zrhXWRPx9F1pHcA3jnjA3qpRK+4lBmic52sC
U/xtm4SIC9NmG3SIjzBsU+BWa7sA3WjQE6ECSb4QyBr4/V4AdJdHohMkxufUvBHz8a1WqcV5Tc5z
FxCWnpQvqUcSpqmA+6oxYZOHhVJLvc+iJWeiF0bAjN/F6j4mewPR9Sru2G+X3Svd/nbTtz+jejwN
Zvqjb7pNbeTxatKsD2llt8n3txbW0BLvwyrqpvesjkOE5dnTYPOi9Ad0+tx56OpXqqce/mbY/ZOT
0cJwRa9vC0VDwY+5BrKJFAtgbEmJYxNNtGzRr1Y+FqNq1AtwmbtIZmichvogkJNsYk1Ds4oIefRg
Hz95tHRCxGQYCNjA6VBwSHV/0Dz7qTa9G2UBrf8JP12GJl2PzI3NNe7WEDPNCb6WG9NQYA7xOFbA
o12bXnqtJ5+z2zOW/i/sAGqsLraO2F8UjP2QED0aIZZP7M2+3KdjdC0IYqz6hjM2+VCUu9Yw3IWB
v6b/uy40uE7KskPuyt19PO8NTIIWx+TSpG/WwOQwiPG549T5OSUd25SUXQrtLnOPpevBGPo3povb
FIBvZdgnzW1/Ye0DHiV/OkNSbfSC/6X3DynnXmh+ml69NeL0R4rGxHcf0P2DdzSKte32d8acTl95
Da4G64FMqGaCxev68da2/AvRg99qO95Wef1KlSd3Yetc28G+aFa08St2rStdJM9d27wXyjvN/1el
4kuWyzMV674x30sX7mw/j5yGk2BtDWW/98Ls7Ke30s7eXWO873Xr0QUv2Hh7a+reDcO+45t0+wQH
ZbZHWr2plU2dwt3H3I6Z2BvcImdSOcB5WDLcpCrStekhTBixJrY6xQjGkFtlmIonZ5yewzp7H2h0
NCbKDLu7Qw55NnsUQ/KZT23DVXqc8Z8t85BqcG+qb2/z99VqNHTT6MavvML30XPrwWvQzhd0taao
6yAws9ce+lWaywlXygHv4sEcwwjJTsXSkrIyEtGAQKgqadOXD1bSvhEgwMddswIYj4blrLQGc7Y1
3VtRBdwi3zHO/oiUiZgnKh9q9wFozLUcg2PljAB7k31GWbzqSyDZrbGz8JphlLuUVWuuilh7RneC
0aR/iCI6VRq50CsEytE+SaLXQRt+MFVcJ7OzE3rGvdnGjzoBevTCu8PQVGeZMDeoiY4MYg+qYidv
peGTxhr8yBMGrkFZOLTJXuk9B9wJ0ejaRmOsEQLerKsnv9HYOidjZ2xgXmxdIDq66++z3jiQdE6h
v+m5Pcr23reGbcM5oonxEkqxx5dzbKPg2YgovDVzNzXjnozCg+dpuLkxE1lMXQoYc+iINeTEnoO6
KlHtE1kguwbuDLfd/SBz5jaufoe1cZuG2dN84jdahJaargdrWt6hYYY7Y5abyrTfkzg4V5pLZIfC
wua8MGh/7+N8E6mBnBo8EFapv8Ghhm4w/spMh4QqKC8jl/xKgMtc5V1P1LPICGXw7spOHg1yZNJa
4BTwng26D6Cb6CYY1yFE2xoVn4yvP+rBOYgIH3tgpHu7/8pwzWaMPaU2EYhBXgJ3VKfRvk+i/tGm
8mU0nJc6oO9OM+JH1ljPY4wtAP+L1ZSvzDG/TdSKrfdNV96DnOpfcRm8ZFm8i1X8wMz52KcIaaHd
Ougr3Cy66d1ey8tnK2g3DKl2ZDx8N3TmwJb5RODMNlTtF22Yw9Rsxjb+rDT9sUrqj5SrXsuKuzaI
3o2i/+gbknJ8aW46IIlxmt5PjGDNnNm3b1S7EhweM9O1g4Q6sKMNa8zRsfwXwxT3Od+J6Tg/eK2r
krSFoK6I4nrRmaRZrJ+lSO+j4Zn50k9vRLzmG1fShr8lpNT6dnQAbnUXTsPVsdCcaNllMuW5Mouf
IdL5Ku7OSmvhPxiPcDJO1ijSTcjMNNYfkjr8yFLjhJObfh4bXGCvKy6wN6WRGgZ+RKfZWNhkhITF
NbBd6AoMU/Smv5lTcesN1NSTeSUKkPYz66Xjn2ovvmtF/0xz6YkACA+6pf+Yi2TlQzxpck5t7p4K
cMPocHmmxn1bsH96zFQPTGPtp7QirbY5W/m8+6qqbULOs30jc7nkBo74xc1QFc4ni2ek955/L7wK
AJIz4OQlxUTzcDjbNSmTXkbTChWlh40X9USxy6sKptRNdsnBbbJnIaGJmtDOc0WYTF5uG724Jc24
be0nM+qPagRlX9Dh9413lP7mnsC9Z2GPT7Y1d2P6lk5aRUanvESjce9q5XdzCA5+hUshne48pqj1
NF3TuP6G2PExT59dYlRXmLbeRueb547HQQ1fuVYwSREEktbxo4ePfXjpRfnZt7uuqu/6un4P5Phh
t2Kbxu5r4HDJIVVMZN18QY+9SLrgjEX2BZSROcsAU1iVH4fGgBfgH2LbThmNMdlAF0OSzbl36cWR
YTrE+SUKJqKdqJG4Y2zRZLIxw9hhD5a9QnNjbFuR7UrKLKSsT0IbwWrZ4oXp1sXF8YQ64MQe50DA
2KvsuOxJWOF/n8467YeCfJZMVJx+NJ4UPiFT/hz5c084WxcE0CBuVpk+50m1980HsAJveISfLKV2
gGpWTAdolwfrvEBACiVW0wIa1MrdWkL+mn9vPFoPOtCfoAwugaAvXGFfXs2/MJXiyU4VoNbAvRv8
9hHd4Iltx8ELwhcjJRiqy19tEhKmixJkcXiDZB8SdPtEOWctYP48/6UhLd9am1iWIPxp1AGsl9R6
zo3ioQ12drCGXIOz/8lBUgKWaxOn7nej9kqqWvWoTxMruQs9IsC/BAhtI4eaMeL0ak7tPlL1rkAN
X4fO2pI0RTSsukzlCxIvDBrMNS7OXhACEY8sB0N/qOzu5noWbUJ59Pr6hkP+MsKA8oNmH03mUb53
LU3s8bkDzTCE48FxWjIAPvy5ldnnP6Hof6fberQyZqCw4yzf/l66L4xoDr6X/PSkc/ECL1pjOjg6
ev0JvuHRw5aJwvfoZHRwWhgZglGOVifEz3GLLNIYobm7bkf7G85ffaOYkCdJfhJxz0cZtxIRvYRG
k9naxmasuo6aFOkCsgEmUMiLF29eanzMt0yysd6ttMzWTH+stVbfLKcx126kI6zOD67B7RHVxAUR
8aGhnjiR4rJoGv9H/vlfyD8NqSyxfFRfw//xf+b/CfV5q37Cpf932ee//sm/ZJ9gO/+QluViliPd
epFp/sX6FIb8g1xWanNd/CkK/Vv3Ka0/DIs/c1GDG1D+XV7Dv4ifUvzhuozQCMu1pC0t3f3vED+F
a/0jE1xX0uQlKEMhW1HOf8ooj2ssdH3rhveZ983R8fNns73fStA81f14GBN/5+Xta4A4+zS5zDUl
SitnCDEIgc1xQtx4C7r398GZsb0zyXegg7BJGMKEs4VjOZCNeG7KPPlL9j7L6YemsHdi0C6L1H45
5HYLpDzlttDkcw1IqxMCar5tAgzI5D5a7IEmRsF+YO/quMMFUtNPbs3u7JnyK0o0775sk2bXkOMD
ny1Z4ZMvLc++t9xN5ffjfVuW4QOBTEevkVcxkI1q1OlFtXF1JIHmOwKrE3kp2tmXPTgpzLq7Ujjk
ky6mEtz82Wl5tNhILGN4LUDObcoc0F2XFXuVKLJhsFppAWV7V9c/8EV/YfizCDAkzzYv2OaGKY5/
tFGC4QNXdeWRLwLBDI0eB7cbTEADn33qVziPSSWp5g6sz7vRotPiXli8JotafHm6PBJZ9jzETcxX
xneQ+ZZ2aNBHMdzwzzEUr83UEsmTdWKzMIyX94DsxDqMk6TIcTBRLW9O57fRjSySbdc34RZ/yXOP
PDEKdJBCIy39EcQaebaxfcJqqVAlGGzAKxiIElg+djrWQebatBI2aR3AOcNKXwOLBInWQ7VuiSY5
hY119D0Hz5Mi6npFw5YdVGvRzurt6uxNOAnsGD5/6jONTn17r9udOJruv3/0//gmfn87kPJQHVXt
L5MYNB1hxkG4JBwKZ8BDOaMmlsMwSJCoEPZhmDIAaPv6RFcApGSpqpM1XwzLo9+HQQvqE9Njby9H
tTP59aflsLyhfzwNEX6dqolWaWUI9BjYZyijZx/Mnw+nwbjvE6J8Q2F8LE6yaYZNLI9+P/3TXWZX
WI5SGix/m3eWR78Py8mwPJ3Ggea5gneyXJHLxWhPGXZ9ktWy0/LD5ezoI/VupjRwF5L18tH9Pvz+
mRlgJqDH/08vljkb6n7b5ZKp9zZOwRh2MZYtxODlsJjL1HydpxiTEpY++uWKVikGjtnOAz2ML/9v
H82fz5N4Z43Ng6zrnnboTPQOEB1M2yr5BC/XnihPJIUbpSxMzOlETt50UvNhebocDBdvivQLPK7q
IxIEItDWL7osPjCRNDcOrMWVC+WSidNs7HSqioclJNZ9NjRn6KdvDvzYNkcYgXpKQ0pqPo/Qk3Y9
Ez/AwvOLom+O6QmAIhfb8gMxQ8yXg/n3o+WpW+di7+LlEDZfwjj/A8OrMY/CImKBmJuC4kgMLKko
KVgTTSckhEzliffNQde08eSik91NcngP08pFwBsEJzm98MnCtMNN1GFL4tDB/z+NXPA7L1DvRU2y
bAXe1omwTy8vsZw1JkHKQGtgyINARxGJNL+ZLozS8t3WXcznfYm8S/TRM0FdE1c00SDxRBcBSFze
kzHWdvU1mobvDV17NlF9v4L3FPrkwc0r3dowvB+hK5Ij2iqxK9EIGl71lDgw3fy4fdVleQD3Chcg
cz/TAvAyA54HCApulZzCVL/r8cvvspK/UYYNoq8cLmWPVrqmrVU4djbDMz4ASm3EEH9g8HWP5kDj
rWZ8sBoKHH/GfCoMw80kJm8tmMh6o/BQC6e06tr2GhqA9vPIoeOZtdYq7MKa/FEQLoy/5LYaLX8m
ItxInEWDPqXcIjrc3uhTmeamyk8vLTNP3ShI8FPaZhZxHMfGuIhyYKhWizUR2wm8IyB4Pfy6LU38
HSaPAe96f16wN4VDMEE1BPXZjcfXoaLgGyOt2jhB9iNmZrYanPZLI4vwNBXC3ppOQseE4N512T14
JLZvDbd7CacSimA03rTIoaM+9t2OPCHANQmwarLdb6YZmWebhu0xI29qBcLMJywQuFFqoZOAQqdA
F0SGBOsNvlkjnWZh7NBXrMt9jbRhbYKi3iIlMjZ+D7ExMoipwmNlIsccGBOvnQFEIqR5hm9Y69dJ
5Aju4Qx6K0l0kWlSFjtp/HMUEwGv7vjcJuMN1kf/nEiSYSfMHE1u2tshb8ydjnUbcmFH99ZoD0bE
PpSJhIaQLrlvgHmg4s2Gs5HFGtiygH+MwHFMrCuMgmRTeqgXMy99GYoGPpIdiZ3I5bec1jqZltoJ
1Rsbc4tu1ZjQs2scfTcx6tW0SrsCJNExdjBnb1MIhx2ci6c+qui6y3aEquKu8WmD6gLCsEkFzjpB
nfQ9sdA2ToLXFc5UPiPoDdL1zLfeWQftOXfpok6ZccwJTdL18EfsQ4jtUw8Rta1d8MGtxcgkumM9
PzQDF1CX0dhBGE4bobc3XVESEZkhQTATl5arhfy7HX8ghoWLZQhtK7CLyekHqut7O/UessK+xAmf
qaUDVHfrD4ji7NrcC9EUJ0l0CFORsjoFkX/tiQk+GIl9oLgUKKy4OoMgoJUB3bZOhXqBmQ1hl2Gx
oXww2FnxMqeStko7tRUjdUtq7YZYEiRikEH6AGZeK4NXglS/EiNiOdF94v90pV1BALZpHoEpsLgm
BV0ktKIAU4NhjXamvXcZQW07Fwed6PovnzQ8xjYesil8eesGZ6l462vd2BSa/BgsHLqg80EkvjRh
QjifJn/Fla0esuq5GoO7wmWKbPtNTDSmhUJKZjCuSHWyZERot0mSlKfiOUruAOZyuDdi94kXeh+G
fruutb68RCaqidE/1qn1MxrN96nwaUqSOG7qnrOVOgM/3yzYMctrK6gtOwtxcZNClKhSXbuk7DsJ
VAzPuln+KnKWCAaFwS5PYN9EQsvY9gaUtNCBqsr+PijvFmkuyEK9vEDKhvDTBRbtBnGHUuFqoh5d
t1n8YNh4TPQkXtdd8yxRjtQBnZewOpMEv6pm3aav8gGsUQdFR9QTpwq+m8phCMKtn427A0W3BF4N
2KN+w9QLGvoW5ohdLQtpGAxlAUQ02ZsxBgNHmZ9KfaPz7J0rjzGVCsBEIyTZNrDdWWrj+96mlNGl
32B93UG0/t7NwBR70j4nxlRBm70HPolB7UT+SwI4knyiN8CIkOuh2p8mwAxF0LeHttDP2hBD/caX
to218kfG5PPIB8EgMboViuZzoVX3k4PuQSNeLVKXhH6dNRUsRxrtfy2mbUQIIFj0xHdP3cBw06Sv
DEzUOI+i33J7aq+spSS8t/eVU7bkfoTaxiDpvAXpgfEc3mKqY3izw4htjt5hqcl33mxjD3B0Mgqc
65Pl+fKISS+KxfmP+zpa12hIDzCy89NyoDbFbfL3U5ZEXOU1U3oJc6VLs4g4nowm8Cx4jObd0HLo
Z+P9P57m7aCOPpEDBvWeyWqCzGh8Ms0K8WZUgKWc4QF2azsbYlPLFQ3p7FR0fsIuCY5sbeEaDyRC
9yx5MTFo7/DJjNsypvIqRVHt2iT4WjBeTGj/xfKaZh87nmkqYIcyCFgadpsyBf0nVbQx6tBA5cLU
C/07Jv75IFQXg9YM7yqm2qds7D5jXxtx0KZHUpK7/fLjSoRr3za6A2qUlZmj+7dgkKMS5BDqqtko
FJucXm51whb5Y0ymeutkEgeACAt17LBFiL76t0MzV+XI8ex5WwcBFR/7cihmM3taZA44DJpc/oxx
M2cyQyMRR22X527ijfB17ZszO+bTxTG/PFxgbtFclS9PxRIhw2CFyh4LWaivjfkh9y580jqFYduD
T8qn61jrZ48GzpMy81ePfB/yzHTgtYPuX/yuvODckM/SR9lmOvdamnNyg4S9RXb4ow1MLM99bp/H
miwctMa0wJqIjvR8wA7ApA5qO2F640nrU30rKvZHU9C6NNQ6oe0DD343aWaGsL5Cfyy2cuyKdRra
aq3mUwQAE1n3fWrdBNlLXka9kAXWZ5tLxYzBA8QQ+tcMKze0IuQDMapr6ra+3tWV8Tmw5bJ7wP13
LA3Fk0bwQ6pVb6KJ/GeLsIJVU6BbZzfOjFRl6qXzLJzq5HPhFvw1Aua+NAI8ZJ0U/myHQXpkGpLI
4Y5L2hbVLWjJz+wtRf2p5+2+itSZMw9dQ8At0woF4XdpPlmb0MI/IrVguBju+DAk9YXUmytfhHvI
ExXdS/HTrCsi2pFDZLB6+6BAEpxFdFhZ4lGtWOkurW1Axe5Yoi8Ox1s04RwUlrfuYhD5dT4MD2k7
y7uG8tKBf7goThgUABpzrZIghNbGlqhP6RmqT4VTx9l42A6vLqjwa5sP9CjDjvV8CKML6RtEA/Zk
sY00DVzf29vrppyaS1Ob02EY5T29zPxsJmiUYf5MTFx56cqcQRHcgn2Xc5n6fg0xCyV3kx/rztGf
RwKPZ3wkk5q8/lEaU7KLDDp+Ghx0XIIYN+HzQcXvuMoF80/XfrcdeR+0gziO0wwZU+ohQg4I/n74
rFz/m5aN5n0zlt01kzSs7Uy7KN309m4rf4TNlOxzqUsMQ8yGTX1gPVTDJqVq2VM+XDuRJedMddRz
DkzWJgfibCFmMMEAipg7VcTFtW5nrSDddGbSN1LZ79TYAusytLPexuNBDulXg9t5O7r42gIniq5I
uP01IrXhIS797IC1n25KumXXPN7Zg3HSqSi2XdaQoVFh9aiSdwijbE9gnTC/G8jBbLHztj0T9ADR
86bhHREbWducXEW3DwLHhXPEqwmp4DNuM/t6IjpAn4eTY4V2N4aEYtB0QG0cvaHL9DZAAe+YZ2ox
AzFffyzp0hz4bwFgQthhlc84Myt7j+ICwF7ZA+0nM4bgVvBinnfneAPz5VSebFE/xPrQ31WZ3d8t
j9iiGPhiI31jWVW2T6Cb4O2NCvY9gPv7kbFRPl20wKePnDzCVPI3sL6iMyp0HWVZxNS/k4hLx24n
gSBfyO0G1opMFanj1ot6GHSgKRGuuieZImSM4zZ4FP6weitjtXeb/CtxEsTq8x5H86Nb697Iw9SB
JHQvweDpj3r20TZcX7Cfd2WX6leE/N6Wu2u8zqrv8NSh91jEa2auTo/fSKdjX6fuCjkYNVkvklud
MJJ3iiC+JvV36NxkPjdmdUSZidZm8mdNlHMsK/6LJMp/9OIu6Rxr7ZPVvgb/0qEmqvKrLtU+6pBg
BFXZnGEwfdqJMO/I9Znw8Vb4BgUqzDQBiUWvoz2oXPsBwWbctdJGp5xZr3GVdwcloydkN9VVBAoR
rxTPy422nupHX9HXAF/eX0WUsr0f4/0CZW2yigl9Op6kTpLg1AbTpnHEPcNqH8q6sTPzOr0PTP3K
avQBlqo6Zc7wYDuuuIQ5Z2DjEedRgGVSTdpvoechibNjbTUmGL5s233hRpMcxWgc2QJ/FapKmFS4
A7A7e9h5SWPvj5ObldvIJooTXhcOh6DdJU49yzodm282JE0nf48lm92qay5hbYhbGIMDi+LO3NA1
Bv+PqHtH0E5KjkpfbQq07gBU2se5mwoIC2/EV2P1aI8RX1aiBs2FJaPPw/kcBkGYfZe9Tjxq2R18
NKinQXynxCCkIhvzg64AnyM1PU4WSX9ZC3c7i9ElaOGwz0rGEYmNpkc3XiTVfVuyiww0zboIBUUp
LQ9jNn5GdqKYx3MpWR0aR1kjUmsKw3sB0OUq7HRWcoWpox4or7t1jxNgG/bo7tF5MxE23F/1BCcl
swARosknXNBSjJI1lMweQR3zQO65NP3VOI3a2gl6tPpA6HdNasktc/R6XQPBJxaCat6ay4Gyr8wd
4YnXpRTTG2QGmUJ12yJWaRKH3L0qBxGsYE9yn5YNEiGVt2QKFsy+ytZHPavnd50f+neqH84xZNCT
R7HeNPSt0WDnG1yJl8lQgqaPtonDKd37bfI1VKNLclL3aDfGK2TeBme9PLtR24AdZoibokOx7aQ4
OmhXnhn3DZug/5T9xHwyKbk/jcy04Oykt24qNsKHkuKmI0W94VBzBqh3RIwv2z1jC6ouor4WHfag
3gL7qZxufPJNG4UEAd60okjkcW2E3rWHKTlMgiuTPoacEkuOy/YVp9/ssgVzXqS/Kp3oKGRq/aeq
iscwLtKtmnMsQki6K2eYSYmxOScnoMcD6nAhdIyGA6IKklc9uAz4qibKHyI+XHatxhM7qV/dpA93
NmmDrP4R/tnc+OU2Bm0TA2jrRLTFqEF/jVPJmgF9wGxodLSGMqG5hMO5JRPGrch7NIGmv1S6Ptyg
Ud8s+dlEUfsm24iVbYLW0Dj1lxMngVhxl7xqeMdQHCuFD4vwS112D2Wlj5jIMyhCQoJRjSt0g0VF
+7MWjxkLnV+m7p1P8s6YuNSIJarKHrsbect5eU71AEK3BNHOOqNf2ByxHg5JTnY2U1QCx7U7nzyn
VeTW1SEV/aEQwGHJTMqezcrYxHIgnKgYLnhrtX2cFe86Mp+7vI8Ql/LqBw38bWulJJ/RNjugGflM
/aJ4GefIzc7hJqvc4RF75H4qyCmKvOzQ14pzLGP+ISLBBrR28r1yoCS6Deo7jDSbhK3tNtWB8UHb
i9BiVgMjC4kdou/MA2Kb7hxUMVohs9c2XmMal3D+LRArImbJEwtpTjHvwI6MUwzTVaPEs8kMHapH
jQqWYQ3bhxLXQfSYW5m7zfil4Kxqg4goKtQlQ9O/IjZTZ8zaHtEPSUIcWfIgtLDfuT1fgO02atP7
s3+tdVkA2GIjr9XaY2jINdbG5EJjYt9LVzt0pVGjycqanawJ6ujg/DEKssWxsfIvQ1EUic6Bjqkp
72q5tCSSUvgHqqKdiZl+0081ApbJoXVsdMURWwz7NeQQOO2mbmP3WJ0C4rz3ywcNVnG9ZMBqpQev
zdPPNop6wfasYyWasnAHO9U5NFZ654V29YBzfN3DVzqEKKpH65sm3XKdOfmzDk3poHxTg6TorroR
7lae9sjb4S+QXkPrYpB0FNN2MnbUyjRI6/hdlgO5VOlk3nmkTe3LMf3epDHpKqNrH9xOT+hHZkxO
zOwutCguPNqrTNmr6Jz3IEy1AjDkwMTyGNsF4Sk6QydcbqzJ+FQbL7lYKSB6Lc6vjQ6Ug3e2LwAw
p6XyHz16m5dM55Pq38Ms7O+cuAEM6JklENTGOhH/wSYt1x4xP9vn5eBUwDdcrYrWuinTmyqKeCf7
WeDjU0KWqVPtw962L0ZoIckRR6cNtRvWtA+lWhd7L8/wl39gGKvObOrJPRu4F/Sm9ZbaWnYtWz2/
RqbxWPhDdY7ChmE/e9atHWMxIT/hMZsPBC5jokPt0LFTzYaoupXytbDd9ixVXm7YPBh3mt0k66nM
Fb2oCFFTSGZ1johzkyXiHsPJ8KQTSD0rD6JNOEzmHoKQsUr44tAhFTaJPZGD+wZjhGJg2U0VwbkO
tavLvQsjjxed4nS6DTXXb54P32VXhgeDL/Wa+dD1cZZfXLyI4MUE/vWo/eoHJR8iTkOXJfmp84pV
kOhXzc/FlT3vcdJtNnWEnEtMhecsOcrZl+4KJ0EBaOurrG5vNAjLc++HI/1tGRNmQtlIOtc6Gd2W
BIINBj4WA7amq6QAPh2r6lik3ITTRGsuLjLBiI7TvdNwEuHGjikz74DBlxeb1mGoeiCZhfncK+Nc
VKWz1yIfhSUcoJVREmFlly5xiiMpG7bfnRLagXWM51u6ZI6naUafpoPrQpjMKmK+WotRrhhggkrm
5gnIjxFPY0ToYYnv3uKl6Lh/uFzXnfULcOJPPbLKvZs53wPAqH3dpde8QebbR3WLzh5yiaqmK3LI
YD25BEkENKcxyyeEdA9Ds5cJS33EtmnXp8SOkWM2i/2LvVPa0HINv31NVXXXahbB8zbz5mm0SapJ
0d7oSR+cVdIgfGyLdZc3vNaBMr1w2ufCc507GrjPvmAtSTwClolhR5bTEroEtL0ui6M1KtQmVs/J
0bJ7G1W7TxW9XTGVFetailurdB6agfZUrzAAahpyyrHG+4GnHl+mqH+a/pCfs9ImK0PlhzDCAauz
yNRt/ZZZ+YdO6MbaG/vPtqWydYZou7yP1inV3pzsN0QmnMBI2Q+9aF8CB9Mrfm+Nsdttwiw8SH/X
aeXELZDExQDABGOwtDrljXwu4jMZosO7VKw7fSWBoqv2tMz4lmnfP+Z+v3/me+1zUGbZjm4uzd50
7iWBX2tPbZ1vW48mTB4AvXC6YM3wCSGj2ybcCbAdax14TTFnkCT2rEFYnkcg/Rha+Ueah/oJmBJN
VqvxNgL760lKOZyihoCuUIZAcnT/wW9Jnmjm0ONlbo/nhdYZvcKDqIKN3oZIE/T0MzVJsh907eBW
twjs195ndHzq5yaZnriEBvsQ/YkL7U++kaWb0vQIoZ9xlMshSCLwTYQma7RqTvUou60cOLlTplhn
L67YKSvjgYulWnVW+aqm3mDPEpKJzV4mP+PsAHuZ+ikeJ4c2hiWK4jxyhdgACo4JeEia0FO+joy/
ApvdiZXXgLS1og/6IiLsXz7uEhxqLH9eCboVqbhcswWBXjW/k+XgzlnPydzk+/0zzTSiXQwA8R9z
aM+kSorZjag5QWF558ujvMiGf3u6/IFdYLSuTCZJbA+pgpdAhvmR8/ej5Q8WfmduGM8Tfu+gTE1Q
MwMRD36XbEcVeKd+PgBwYYtvamrTIbECR8xBsXodJ1IBnZmKOjns9/4EpBZz7sFyWHipk0ExGoFD
X8l0uOuceDzX/qRTB/BhzK9omnua9PNnGQYGIEQKMXdnuuoMjZlWUPBGZsW+zwn2daG/E0yIUWVu
muLzqslTmPul1CA1qQvqlRx6Yp6ZLJ9StIWn5VE8PwqyRO3qJrotP2KQSP6o/QqDpz0tQNbl0BQk
XvZdYq66uSO8KGV8yyEFFcZPqhV4/K3ye+fQNMssH0Z0Q3j97wP+iLvWEOBCydI8mVCt2VfNHWGG
g2LrmlF80DqLNiKdzHCQ99KJxe5/BGIg6pvxvxKICXb2/z+B2CXPms//Fwxo/Plv/lKI6fIPpFeW
LXUhDPYY9t9p0LN4TFdC2JREDD0FWq+/yICSAGldd3Udab9SkhjD3wox+YdpSeXaJuxAZVlS/HcU
YuineQHFv2dCK0u3BDRQdJngCaUzK8i+Ph/DzK//43+J/10AmTA8cPI3a5wDSrmF4U7MDujEkF9o
+nHKcnsXJeYZ1le0TbrwG0pS8l4GS5BDGJDeE5xbohkA9/nRps1+OTMxv2jUh+E0j2yuAOR0kgi2
jvaKwD0HOhhqZmmTu5c/pL2CHmWwHWHUoj/HYwNaKNnmdjRtRThXYpX5EcTDV2Zke0umzS2JR/0h
IHeVPGCa27i7k//L3pktt41s2/aLsANtAnglwU6kOsuSZb8gZLuMvu/z689AalfRW+Gz4573G1FF
gyDYiESTudacY4aDh0mGeIOcGdbY02Cf4OFb2UMj5YvmFF8sppeH6hecbTjQ7QGTBFW1gYw5pj7y
0OTzsEUIeoh4GjR1ohMI03kl73fYJu7yc7bROfPtbT1OHkc5erTIOs4OPqyj8W2WevZYUC1lAM71
GSj2xTXd81rApVGG/ysfEA1jiMXv5zPVHrxzOebV3nfQ/o+BYXb6QWfaVs0gHAjU3BU2zhq2wNFc
h5vGycSNHnPJiUE7bWzDDhwApRsbpcMlRZIercG4cAV3UV14CClgCjlk96U4ZmImn5g17hsuZGad
YdqxUaImlv+ECxI6d6s/ILWhuKqVFEyyuNqI+mkteu00w0GLa+evRguUoDHzN2MgXJYwuAhDgIMm
eJU7AULZW2n31U+hzgppVbty0G9Mv5oudRPvDc+GhUpSVZG31T4R7YBKIPmZo20G1+J+M/Lxk5C2
Tau50JFXRwuWf5M8MYmMofKWe9T/7Tnx8l/p6tlitGgH9kKp0bePjB+nnczaF7em7FtApwwoqrxB
TZ+PnCJ38N/HE/aNMtDRcx1zB4tnLOY7zWrGbYrJeMaGjOFzDbOcPewlLlnFQr+lAfHdiFKI9RnK
Xtkjyo0jVANLz9SLS1lEto5VvxU9obUaaFliENO7xmjXHFAp9rN1sUwMdFENA75NwRnCaN7mVDv0
uD7FxfCq093etTM8AvqxSCMYrlAbgFMoIqhLx676kWlwLNISMJqIq/KAwHO56Gs1NonNR7/CCh23
Y/kpjl/ClUpBbjcRzwzU+TxxoKUFlZPOYBA5YyROPs04x9Hp7xr7h9Mc4BoMgd7eu2sHMzLoqPaI
BAqOb4bEjutR0qHoFONlOy1e9QXaebypHcIzEycENlFmgWa7b0Ub/uw5gW11aWjblhjnFd7eLXRp
7cX5CyHHraWDA+xTaA9FM4D4oXEYkF6wyiUNrE7Ayin+gKjw6/pIE2p1N0MKo5hqgGM30tcGQc3J
rS350E4AGYeyh21M5rldeMwpMCyFMcVOWRYwk/Ijvxp2rtmNQFy19Ok9OmhkBVYu8d2etecMvA1d
B2wOYdp5bxrnbHroacO0Bj6CsSdXUYtgOoHumNln2+hohSgVqauZlPumN4p3+6ob5qMz4NqS0Niw
M+FaHJKCrJaxwihrxq+1H9/pFROu2IPoPVbschTP9MDOBwRppQz8yo4R0dBX6btor0P9OtQYO7Uh
pBBCI3dT5a9M/NjDytk6MJm8b4A/aAzt2w6XhIFYBPgfwXL93rS1N88qPlHrenPK5L4sAGRpbgtM
L0QHCgD6MR2W2/g5SXZ5biwBhiJAagywScCgO9lVe10kHvRSY9MvQ3hs7YXiBZDGNV8op49HJ+qm
F1Dey2GkaUvOFgNOZIAMOMlsusl9pJKgo/IDnYvzdZXaotuEOurI9+e8P7Y+8bf7pAK3KOmZ66Se
Nt5ka7CEWiJz6kFq4qeVwc6OLUx8K+lbySSdtZir7qqbrBUUJiP7V08yAdIpt5sPS+ffM3fJEbtW
YMtmh2PBm6J7OgInYVLDHENcNU1sXyQn6kDELqoe09XuYuwNutRHipak17xLK5UQUC2qm65uodTx
NWyvOkols72KKdUDRj+jv42JMqQRCJOay+gEl5/YKs6EqWw/WUlF+BxVWsz2n6lArTk93p105DHu
khxL/3CvaxYRcetN7UQmmQ943xCuHMrWyG4IaGe/ym5iRzyIKPrSh8UjmYA9kZIz88/o1us9JHPk
UsJhqqPi2GZIPNZme+IYzWqCfJpFVepbtY68d35NEh9OU/9ckB10QzHCy7rlGBXJUZgl8Qmz94Yo
h8MZwkY+Ob+qBaiJ5hGYl7rd/YeZoe7eweaUJxv3VXVU4HTX/OGPIjy6S7WPkAkETR/Tyf/P6cpQ
dHxgNXMxek6PuOf7XWMt7lEjbhrMlY4ph3beRJ9/U9sVZ9xIo6l8nexZWZbd2I+uMz/ZejEyvr6J
abtskHsTr27oF4IxCXN2x2+6oVf7ohfoGUBZ6LkBEQ3NVjHR5SxsWLYjssudp/YAi8L8trfHZKvk
sGpaeb35sI6iQgtMzCQifurp7Su1bNGl81bWVboyVqubNiEnvUiav64hDGpJQeU/rOPK2O5BO3+6
zpAwPsKWSPBVprICVEYUCjMh8o9qxOxzfSgov1znGWqyYYWJs3MN87XM5lztDnJVOuPOq3cNHDNz
MSmoRUOol7AxvCUBFYWQRJtjD1TAqii96kivd4tsLIujemR251bu1EN0JUnckiNdMcIJM0BBagv1
GHLSPdBCkJvMnI/XVxpLcGjCtBANrHpVJa5VS+8v8/4W6yPXl3p/G3Ufes6zNyGJ/bCdepn37a5v
dd1GrauII7EXzYuQ6rrfPjz4v95VD3x4zfeP+tvHel+htLe//Rm/LapXIe5SMgKZs/mSt1r125el
Hv5t8z/+JX9+/I+b/ulDu4U9bJA/7m1UltsG+dl5pqVzrhZjJntbNw5hK9ujegCNbS3etwGnB8Ck
WjdXDzm4M9Fvn0A/Pbld3uwjydwYVavJRf2Pi13NEI+Mb3NbGkzkDSLYAotGMlkPa1KQhoCRPML1
qeq+ujHicjy2WHtnYzQI5cnh7tXdPGzs5lxO6x9hw26uOyTdQMONnT2OaH5zhCJKR7SofAybCxGh
rzVVU4Rgqxyowmp24616bnV3TnT23Ot9tVJTGvV16w9PqaYcCE3PsGgVaqkbAi6r9yUzS+Gip4wD
fNzYN+pFML0S9KwWRzxnZN2tb1+otWrxt7VEi7+WDgMS0S0NBTDfQqrcfBWG5GQco1QdUo1eyljT
NU89X9vNmfmcjPEbdCfmQetxq276dSllMIwI1E93lKO/l1QYiHjm3CfpaNo1ih5/OMardM1Ak9GP
/rb2aiqDFWTA9bux+p8FRLqTekEmpgjK11cN0WNQozmJZPopJ/+hKejSqr8jzMRT2JAyWKoTglqn
vgbOve6J510/n7leMUdiXt/lbu+aN+LaQSisngYyphxAqwW1m1UKxkjpdTR0WoOS/sX7JvaqFmut
/LWeDQegfI6WelnPtTp8ocPiuacltD7RHDkwJKAZjyGnSFdo75oMYw5NKelnAtzJXROC7vpj+VlP
YTkjs2P9COojhSKZT715Ly3aT7ptPb5v+M9Pq+6Ww/AjRWK5wYBAcEOVErSi3mVYy5Hj+n5aF/On
qfuZyr3BvYBjaKE+1AG2MAqSFhenL6fbQXdt2vl/q9emNXuUfeFXHRfF+++rfolOvfT6c1x/mMSz
/sopLNpQTQMnpuJuN661TfUKNylknIaib7Wr+crUL6N260gfra3D9CKsAACvf5d6TN0s609+vase
fd+h1/33T3fVxmqT//5SfUnRbOpv1SGn9jX1YdTdQsVfXO+rpfeVYIYWLEguHOj1k0bg8I66XFEv
HKXqbZlrciSrxVkdau+L6vhWH46R398HYKbe6PqR4Rx725lxIjXqz7YKQVuPjRhXtdypw4SySSVJ
7EKF3uIJ82N46VUXx1DH183fF8P1W0u2oTMwpujXE4PaU9XS9ea6bgFptF8Mc1ejrvxwDlJ/WI9A
cNmqRfrnjH7U4vunr+V876S3qO3z/chyVy1yL+a1C9rkZJoJ+7unPoiNztIz9ZP6sv31xKWWrt/9
dZ2L+XxbRmCerxurt7zevT5XLV1/xusD19f78NykfB5IEeAcxlejTpyDG7flUd1XRx7feNaf1f33
D49jgkKKNumw9v7+pX/bL+VbpGnktagv3tQBSqnFeBgYyqg95c+L6iXeT1VztXRHr84DwOrod9cb
dS5Rd9WSWne9q9aJVR38f9pObTyFP2BkEE3xz2FEqA+77fWYCb11N37fmdVa3ywHubs+QS29b6UW
P95XT3p/1d+2+vgGH5+lGYST9+Iz3g6auuvXqS4jakk990/rrpuoR001ClSL1xv1e1zvqiX1vP/1
VWvlzbw+RW344a3+tO7Dq354p2g94c/6rl1jnNQx21NJsEC4YVD/W8KtlqRn1SjK1+vJh0eu6+R7
vNi6TdNbHO3vW6rTrXrx66a/PaIWiTkcN4C+OCWve7R4d/Oti+oI+u3+++LHteq+eqo6zv59iPnu
dibsccikQUmPwXHzQ+92wtTth1xmgslTv3fK2j/0DcU3f3rOZjTHejfoz5xO8M3PNekRBGZtXDk0
z3UGi6ZBTSsJkfsKkuQoGkt7No3QfxhNuutmOD5laZ1Al5j9nZ5m8WmlzuvC+UQrnmg8K6So1+X1
RS4YirBypKfCLi7STSg3UifZxgvJoN5YNIcJzIYxzmIPuJhz3Mc/+P10IoFjDeukShZz4EHLACy6
Xl7VhfV641+vtr9dctXinzb/sE5dutW693f40/Pe32HK/IvoDjoSoUIN6dYbTx271/v+Oo4kw5YZ
klqp7qPi/XvlHx//8HThEBVDvkgNE2g9qamnF7inYBiv7zlmDfFxc0MXktdd1CH450W6w+hN8+qH
kRB5YVQJpA68ZfnUD1w27WibTvEPt6RDXvNDVy8gwd1jUr5mK+slQeJEwY62vG7lW+ZRNwhv7Jeu
Th6MVly82b+zSjJJvbT+5gFSxIDtfHUG5xPZsT8QAzqAn3V3R+d8bVF7RAZLMrvtpISkWsouGIgu
Q8IKBbuh571tnAKzcQrQoaHOeOi14dx+E1HsEJDIyLDRvJ63eIhyHUTl1ENTXqqWiAayZSeo6fuE
eHQ/BOVuOLS3uc7iE+UvEaYMksp1Ak2jKz4MX6N41rZRjgbLwaE8U2ejykeiC1gNaDTeWoEPwXz4
LpRJd55p6ZF5NMYRVQoB5YMWNiaTDFdKSNEC/CRfMMwlEj4lFsSOVncX5rvSrn5qhn9va7Zgqgz8
vNZ+Fdq87AoNOFgd88lzB80gZCg8YdtmTRwZ4/QtXsbo6CLKokxApm74ZRDNo1ekpCYCv84F3+qY
J1vzOz7qHsYsjHi/0aGjOXu3DcUuL8qfYClPjjbWIJ/mec8kedgtWfnQVLp/z7zvh+vHGp5X1zvC
X9vKNTbNmIhPzUdCPlyy+7oS655NeU0KXGJhiRjcy+lIazkIQxinoos3TVWKY97ahEeO5AXPeruf
qozhJ00EOt/F3qjjOgCVUY4eUriIsoWBwdzqqXhqpfU0VY13dpbGDtyyDNqme/YlOGHXjXw0SP5T
OvcA/fUueUyd4TWO00NGKOTnyichWBLwQNQqvj7TtzecoNLzYIS3pWzL/RDB2K6Riqy5deeydeQO
u7wD39g+eH7zthROFdQyw5U225BzRdFdkHlPB6EhnEbFs3TL1sz7jvB5jUK54T4Xi/HG7JNZpZ0b
e4jvxzlsQ/7cmaJzSZlpIKaoMMbvYgIV6dvVzZhr4tJYoPVdQNPr2T+21rMe9SYS4bZImKjJ5uWl
HSLMPsZw6if0V4hUdFvbaXXylZjpeZ9RYG0GdIb3do9QFVTzimpoCdnufiKzRQpliM92SJunK3+6
tRF/Xyz9e1rP5VM74vgunaoPRGUE7HLGXb9QK19pS3Y7nX2ZeE9TvkLDmamENsigKbrMLbEZE1Lc
uaLDNphVdFiGvyI3KR8yOPoeSouk8+odqgqac70gCgwFuZiezEH/LkVp3nKmyKggDBOYF/trRiTJ
xiRgedc2zWueOvaOaFR3q7XAsLsU7hA7G/r2N9lDI/at/MaviFNvQ/u12psVObOg776JiVZCurxG
k7tsZG+SK2B+07zB31UamdA+ivnu01L/KBsnfkz1ot3UCBv2UYfe0kHxOlpte3G9FsubmL4S3MRO
Qo14QTvDLu3+MMJYIJUpsnsBXzURVrtzKwPGpO5+hstcBKTMVDuiA7C2LSZkQM4YJklObbr6hdZe
Yo4uelvX/s+CUlsxT4c6XOQlj8tHt8nOlGMxNkI8FMw1jfyLn3A1RNBStux++FefPNQiVEqPlUnd
EzHrAXbMo4nwEijpHZc/gYgVl4J7ivgdd0vzVOmtid0SMlv1ZSKJMbC9WN9PObRDXK1ki+XnKQXo
3PJ2QbS8mM74xZ8KbZ8vy242OfkzwHwonOI8zZxILU1WG7su4qO3UpaMhqN2wP/Lh3ZeRqfSb5rw
i5S0j3KszEX3YjPeWeXGOFSlefZaLaMIEj6aYbKr2jDde0MPJwI2bZuvRXJd40uoMOAOyZF4t/nO
ngmXS+yOK8SyRjFFBP3SAFgujGc2zdj+sisiLJoR9D3icBnW3mG00KEnhk2dVpanvm3RGU9DeWps
ZoTCtAcamhzlUYW9MUcqSOiq2C/NNN2GNXRmjybzvqZpk/iE1yUDkbPpAGGLMz9HIN50nhQN+xbW
Hh5xm6bsbKOJ9b/WRMvByaAVFOnRLy3qf0RylNveehwni6T4aiw4oEAp2Vm2JbeL3y+Obi1pPjt6
3RCYkGXnQUPUsbw1Xa3d5fBzAZnlt5OmDVsbwe2JptymcojsnlP7kDecLDk1gGIa8TmNEL77tjuD
5icVgHr/F86PZ3SvBMHo7KglarvB4mSFpbjeWZhNqcwHfVElB51vLMgsMJQWiNvUQF6J8HqTdVPG
SxIGhcrr1tTGB9mnZ7/l9DaE4jsz5kOHbSTwk1ua4iaGNEGofMbVSAujW1MAixwa7y7U18S/VsYA
Zw26VWJ+dBInPhDDzZ9VyaNVlv75xqjpBc8cjmedWCqDbzeiTL8B9QR2IPmid5O3y9/CkK6+JnFh
zySRA6AYjsnyMuoCZZ722ORZcmM64nFerAONuYyk2T3FIzxC5nIBLaxtGxLAumXt3szDN7rbHKAh
L1TZpAWFOZkyhYEHOu4foxDEgVmZB1wFMOH5hkpOLq1PqJiB7wam2q6tL9Pc+Z9wA0yn1t5USYEr
V+CfdYkFRPFaBSGpB6m+IATdOzmMsDRyHhaRjJzGLRChTXMDmLLfTjnjcdzoO7IdKthXxbwLE4NT
n0yeBhPz00KE2r5q8BYvpb9sDA2+u0nUyYaYxufQeHBlfoeIG3nFN8uX2XaxRkpbGCSsWOJsE/Na
+HEcelFpTS7wsu62ANWHZDg7I/BmdH629rpMmQt+bOKoz7V2CyvhqyTyp2kt+ZlI2wcSG/kaygww
j4EBhmvXoTQBpAE9/Lqg1JiL+jxphPvkMxES1lzkR2JDXrwuhra6kt9TBOfCzXDSWafQbTQ6+/Fw
8jFxO37EgDnBnD5ruNrg8DFuwugNQL+Wn+B1UhnOY83eyEi/I3ES9+RETFtG88lMGe63y9tqZsbS
H/+sS3mZLTfc0a/lm0iMfXyq3AhQe4I2tdCD2npCJeFtumRlOvRcUHPRAr5uGWDW8oarEp3goeEQ
REgbFt3riPoiiJz6q+eMJx+N+UbvvMD3Y6Cu2VeUJvpGpy6B+av/ZC6Wv4+d0TnOEWLVIvsMeDmD
fJ7qoMK9ft/lwFwjw3mK3S+IgEva0fhG2rxGt1Unl8K5dQnEi+IGwSjlYFyG2iSny7T2qhZN7LuK
cUvUMxTjbFqVWfwJyv/ZrSSa0xC3Rhb3u2ThpIyxEWsZUIk8n0bYGMiciwcTVMSJxLoXb/F+tcA/
tnUhIIyNkATj5XZEBkCOWrwVHlDNFt5/LJEvZEN9SrQH3xQNZDSuxZ7Znkx3QKKcYouPZnEyO9+5
MLlgzqCo3jczP9Ux9ypYkK8wPRmoV351NvEYl4WH5d+xnxLODq534oz+XEgvEJSpznr7kM26v8+L
6Ycc7F9hGeI3QQKECDjdFvZtT/BDIOvxmGqjv2+IHhIDAvfKAR84heGd3o3A+BoEuAy7E/qdMsHK
W6YNLplYE5soQc5eWOsZiJOf1U0Pwzzf4KlOGVXlB9ktZPjAYdo0/sQgPCN0Yh6I+ez145wW9iNc
UkQvNELjo6/FX8ulvUOt295BaEZKErcaQdIGkuwS+Gpd3/VMoMFIlHdZMu/tfp2aEDiawjssCpMG
4Rq+VwuvYe/3nmPRBAsjgDmsP6XucqgMm2gLAu4Ga64pxnZpkIvpkpeEZdCWDFJhviyN8dOVuAhr
B0ts4kI3rx0L+WwBxVXYr02F1WZAc5Dr0Pm1bHK33sTlEwEyjpj2MA8oCfDmz3z+G1MOz0Rzuzdl
+jDo1jpCF/HWK4u3snAvBD+SMe1DHCchq9gMuMPP1OHFZoxORHd258ns5Z2fF0/z4P1wPGd6rTz/
S9PiaOms/GeSaiIIB5inDHePMxF429y+azPHfMlb90uHsocGKeFgkchvZInHrrTKrdZ3pIvM6JLC
JjoaZfpS93bx1PWgD4occqNE7JQm2nOZLsm+00khqZZip3tU0bGtfBFx2+z0Od+TCHbQhJOy51Qd
LGLYm+EMwVAwHmgXoFQewjQMSTeLEQejZgHQmLB9WXl9qBfgveW8dcl02k4m4YCR6y9AuImwyWe8
+mIoNonNQMckU3OL9ccL3DYFehE9mlxv9po70YfJueRmaL4MAAGUNxGrGBspQeZWMDm4nPXhZm46
bxPB+NoMMRjliWpoztWfaJnlOGVErETYsomBpvicezhNMYUm2Di/FEyX0ohWPvYVj9yLlfaJhE2O
DSIYvS+OVuLg7KItNrcTstG0G8nCQj3GOPi+X5N5cyYfnMnyrLvBkO7sY0yXTBMXsrXltNrSpdgI
m1ny6HWHIuGsWRRg47r0sRAEJcT+fOKgrsiLXRW1vXsPpSXce7OlgaDQt27djo8pKEd8cgCDXZvO
SYs6TfdhDzA754BjD9wbCWf/qMRBF/tWvA+X/AXUNqd5LloT+UAH343pjniIhtvq0zx1L17yKbb7
l7QnVhOLXrXNyLEvU3Hi12ijTmzAOWowQ7YuRsogI9q7Xw2JVu8SYVMBtCfK4SWuu3hH3/vRMCNx
QFFWHly8xo6RZgEuVDSC0jDuyalEThcymDFa08SohC86/pXzXW4bbfEPdZL9lUziO/37w/oRT6kY
vjlUuTahyJ9bosn0dOmPDrnLfoEC2QvLFjL6K7a8/ej6l8TfRw6xMVnTO+dfTaNlN2EY8Re43ieT
KcjGisB/2hHk3JCcCkfyk9YOTlquwlHUxZjV8Tk485hi15Ro8NqBy8DwLM3htTDA41Z8e/e9bO/0
OVk7AnjzDKfsdtDKSnx11lPqrT1Y4WJGBvtaaMv90FTtvjMsPUiaGaScZUQ7oH352TP6/w+f/Ov/
TVsMk/G/aosTlEP8V9fJfxAoDfW8f+uLPe9fhm4bhmfZLr8QCIx/9MW+8S9hAxkwTOcfYTGR4+jy
YOtCptRNn1nYP8JiS/8XuBbXIMQKvjfMSO//JCw2DTTKvwuLSXYljHf9ZMKyfFt3+GN/FxYnboJ2
te4yKkdVcvSn/ttgizu/6P2tvQZeeoYZ+Noo4Qln3jFNSrgoC2bePtaPHGhUzWoiH9zlgdlZf/Z9
CQMWzZ7Q6jcYHRnDqeGvuQiJAMV8wWh7NTFG0y9StMtLt4AwdokGdKNMQrJhHGbBd42I7XI5PEgH
urPSV0w0+8w0q0DODO301s0PU4xzpbd+tWYuEZREZ1xs+dl5GFZos15334omYiCAfHm/pOj6GCjF
w48ohi5EI/xJlDO5zoR3BVYUZwHAm/2kh/JYUOSbhzo7+HpLsIyXkGBiVP49nm6kQRqemRSqvK+F
DOk1J3uYcb1vbVK5D8nMSVfmzCeMIvqhtYaP87+3Pve9lRz7JvwaW2lyR0k8vmMAkwS9oSeBO4fL
JSVLZ9eOo74hVJAMGstOdmVXmzsuUdqu88nl812Ga9ncgcinyUSiOOdDx2KmHw64mpa8vzWz4nbx
Mbg52XgLq4s6REaxLkymB0KwnzyB5ckkYejJ07/PY3UaEWn81RKKKrvw62TTPSx8WKOaEQ6HJW3A
3UxBk3AamqoOyv9MfDRF2JdyvTxAhPhs1OVywD7LCyFM5vzqUlsewyBl1OFN0/wgmUrsa0IpEUxn
WEXWvCep5RcSPTZVywtba7U5qdo3aw24XLde+vjOqaR/npNPRcg5LLSbGwyS6Lh5QbB4ztbT/SyY
wgRllU/omlVrPjF6nIh9sz14Fn+kjhgPHhlOXZKP92Azf4yxk54RsqVnPZ7+fdPF2Iyud9Wjaju1
7k931QOhnepIE+yLuqcJ4WyLETN8mw442j68h3o9ImF5RC3SM2ZIHIlP1/dVH8OGG0fMEFkCVkdb
4D8/qHpNusHMdXrypf/7x1PPVc+wM7LzAP3FG/WM6wPqbpRGI4ld67fx2+d731KTL46gchFF9O1/
2/C3RbWhehvZ1RQUnHo7m3hIsYTrF3XTEbAb5BKLmJgWfLIRlTJ7RPs9rpBH0uuzPb65z2VxEWu8
4/VGW+wMWX7OuhV5E+UUm/113TzZxh5CittMX9Xmau3gSdBsnknUBpA+Z+q+QOmquKqaEUXqtOnQ
n19iDbbXXJUMgtiVDL3QLmE/aRe1ZMUIleWaMtjjEzrn7nwz+QRCt6k5wdvCuYk0jlCMo1gtvj5o
uYu23vhOYl5sWu4m+IJuyL/AsbAO6nFSFMTR7cZL6GrLudQcvmrBMHKsJ/sSRcLGlchSn5chfZwF
Gyy5V7jHVIylNFPnEpXUrJHm9sF1nRsPO2vALjavWyxt+KP1Yy/IMwsf8yTOdVGKM2pW5g5xVmHq
5XsnH9wiBKHGvM6wrPRTuFpYu+vOkVu5GpjVVupGF5SR1ZLlUaWvp+zVFORXLCn027ApDlbBTB4K
PNxXFy6g5zvnzuT/RW+OGMvRp1PPCe3yRxZSi7aatNiTy17fFm72Uta9OLTNRBpZQ2rEQpLCTqcO
tsFDB24A7edlSWOPYVf1uSiX+VKtN3NqdpvaaH0Mp2xhtg/TKLG3cKa/wZd2Fz8kky0CLeyZ8o+V
c8KmeYqXMr6k680Ii/IGzCm8KIeqh6UFXmdRy3N5wTFBgS0Qx91a5TfBzPIiw4M+4bZvO4cWSKnJ
iwYu8aKjq7t0aZGdZB3exJJVar2cogZ3iZdiGmUdNTn9/YHvDZmYvlddlvw0aV68TyKwa9bKDyj9
idiNrDbvS7z+JypJYqsTH2IgBaNG2OaX0OeTRFJLj8ySYV88oSYlV6ywL8uMGXsh5NKuKLJTkSEE
o6wndn7YKYfacl7UjtVa2rzGiiDB8vCON3ZV3MoO5m9nL4Q5rHdtrev2ix1ifNSX4hYqC2lOyEfg
DJNSTQea+Xz0CDzmoQXdjMHHC4MqY4KVRQSNWGmdnwAIdYBGOh80R2Tcu05xqCwr/5JoxPdYYXpv
itg4mqu8ZnZITN0oIY5q0aoW+wIgZxu1gDJB+OtIhv/pw1+b7+8rr/fVE99VUe99+bX1f31YrTP5
efa+Ndyrt3ZN8uXrBAnZhyf89tLvi2WRP3ehCSXw+knU+6nXf1cMQKKtgSnRvfvtQ/y2PT0XgKsR
WVKRbvT5Rlstn+rGWz2e17vZahn9sE49OhDLd7DtOM+R+2uGCYqa+J0ycu+sodlpgGvoXqyhX+J7
U0bf+5D4Db1ovguJQ2dux9sB52uQjQlUb/nq2Ppu5ns95bPgALKpuzMQpG9Fddo2jVWgCfdvjWHK
kAUwjbcpEUpS1ro8X05gLb5ofosWnwlsJwNbkviMB4EuqVt/GkV5jMvlE7r0eROC3Ab6Et9TuTaG
jDBqx0qCuqKkZY3FRovEtBNRYWxtr6IKbkjkBLlDUkfYH9cmJcCOwADrknYTgzSvOeUQRkCACMiJ
vHxFY0a4TY2DwHydSgpKwLxdCse7At7jrWs2+AT67rOBx6wMv8TjAG9LiP4oKlI0JugMu0x6d8Aj
9lkGJJNg6m9FTRFsAJ+xjUjlaGK6iJ1DwkjVEUvgjclwGQoutZwISQAE0GSQwMzPftJab6AR2vmn
ilvKMpI8uyoEGByvQxTCtgnROMUJODEziYk7gnVOZCGiisqzgIKsMj+YKDuj6dD/S1g/Xrc2yn1Q
0Uk3fcnxIGxDWFrbzHIfNX6HNunSY+gq6iNFLwIZMI7EMV/ClL/VY3eixnoYopj0Qetngp1sX+hP
wgDGFdn17aJZOuFK3auIujAQISboZEGJiUL1JsxhqeGUyOE3a/4WI/fn2nRn6jXMYXspvtEgic6x
Dn91YvdkLCYesMcXlzJrv5Uv7pCLQFJ7majWbAt9eO0EIZ7+7H6fXLKXTCpiWQ90oaYObvmd3HhT
OQXmpDGomKODq4PsAqb0zdTTOPBvXW96qN063IHHUFimrSRkaqSmghHHAVTS07oK/4oHn25311AD
RAOTDOKE7xrT2GzdtmU0b/SzIUcyt9gde+KDgmnymTRglmDugWrUgetN1+05hpFJ84UQlV+u3RJ3
HA76ecH7O5VvVRkmQadXx9ahb0zK7sVPxYX48xjUBi6alm/QIm+rLxGH+MkY0Jj0zxZtA9sUEiSA
9W2Wy/IoyHxq46y9TSb2JW91Vfgo4hy4ops117zVxqeCXPERjhTsVYbP0iGgJfT5pez1nOw/0+Cn
QmDPzjZNQ8oRBLIn0NowiOJxc7yK+m5BB5eTTpBF84XioUX2lA8VhX99b0+15NnAv2mndGr1kDS8
VreOAxFO8SASFNsaKlL3NlrKJsC5j7sNQ6dR3bsLn9EZj10J6ABzoL0vcNrB9cein+0g+jDKzm0v
sPTjmIbLi+/0z8JK3mYK95s5z6KgwCRwyIe7xkI4ofWcVpwkYwTixRHAtVwLMKa4BMT7z3NnvaQZ
VqgRz/gualeW8iYTxLL5EgQYo7CDU1p06AvmgF0U2eeUDq+REQcAUQ7CB5LgutS2sz1Sp0/AZfjR
azjkOjy0+XVqiMnxpv4uTlzvMsw0CfrynvqfvutzXHgGFPEj0kvtjdowJsyE8qRMzaBY+Nxp3SGz
bQoK0v6EDpnmrBNlL7RPtZ0ZV8g3appWaBfs/UBHdrFS6l95m+zRFmFo9yJzV4bd7TrEySNQ0E5O
3Jeb9+SDd+IGs8u2ilYsG8TlYKi1W+kESchpH8HCHgy/FvQTjBfhe+dqGHd1Tt+TEjnhOIsDts5w
q00ZAbVkJF/OLuCLNy8qIUhqnn90OIdoqZkwkPIph+kM5WkGkaXQ+gSn/DJDNyTdt8DaFdGAtrNm
pR+lcCqRpHboC2LTOJQd8o8F2yZexYxTzwR2JKl/Rs4l7b97Fj5AG31UUCbzN2as88YdccSV4HY2
XkyHkqFdeJT1/7B3Zr1xI1mb/isf+p49XIJkEPh6gMl9lVKrJd8QsuXivu/89fOQ6u601Z6qmfsB
qggyGEmlM5mMiHPe87yYXwoXTHdotOfSDpcUylTUJlpctVKNs0ZkFrcMcm7OqC66qLv3R/s1bQk+
B0JKMN888WZPhboIX6BS1uvYjalAxnnWI9SdesLH7BjPFgKiS4gf0ElKaSMEEO9eM6Fg3YeKD33h
XZBru0d38EjXU4zmE8JY6HXQ7IywIZFiHXhSYYTmvKIzAG7os0xX8DIElUPEec0C2efRXLyWKYMS
mYI/cvKby4QPGt0FJmn+tBz19Q5DY1DTYxw8lnbNygJDLaOdcPxq8t1FuoU+QiU+iXQEpVS469KW
PJtcQ9a98xxlj5J9JeKu3FI3u8pme6EBw4mkEkBJUvWGu+BkyOSWfMR92kVnqIhe15zVVT/5WcIr
XHhlDX+GxwnKDU+Pn4Gg70ZLw5cdbFAYe7AuWgrUrA4b1PQ+Z+VZmC6gLDNHUAOUzSNAG2qk6Dvb
DddDan0VSVMvs9bZhRrOo47/XQ/JnjaiqxEtBUdyhSl6RIeMaLYsII51jXWpCLqSMMdONJR4/Q1a
vrnkMqMwAhhiKtW7KJ2KYH0fM+W0eo9Tb0faQ2zr3vxuAXm9F8oPmbS7pvKc+36ie42shqweaAqu
30RVX8qQiYWEtql7zPwT7y1tuL3gEbdwrkBHsMTJSB7quQBBDnlk0MuEzFTwoyvEq1UTN+Eh0i/D
fMr/hXR33WOcEddCL8yXqABvkrA6GBjTldXy2M3N7K0GhLPMLExTs9B/tQPzzUhJbBo9gS3dSB9x
fi5D7ylPxnd/zLFRFwPmUJZ8wacb0JBPHlsfb7MMdI3v4RfAsmEZmP3XOk1QGsoh3FVUGPv9fQDe
XfPS7xapIaohZJFzVWU3qOnXmsDzyqwVnoktkIqwvGlRle2xhRpXSYRBVCGG8aZ10VYACPiaEqNJ
1eh+6NKvCqT5XVDnK1Am5bYeSpNInPckw2RYzlMuHS+WhSgZoLWQ1Wk8rX1HckrUksuDXXhbockN
1p5nrETVSeUwlce3GypHyPd6ATlfl+eHWi4pfw7WZTV+yVKSGrAr+YzUCufT3LkdJNZRsWkcWxtD
LgPjYdE5JL3xU932reusqtK9ONiOD90fplGXGFwp6RKtoNjIsQjXSeJ/aRqPGvNSPFDI/jz4pYEU
gCV82Jy1ODOOnnEwDbXbf40mK07HKvmYS2EyByUl1qXHXjcTAH3FC/iGGOSP/UOpsx+ezmOTgmJn
kfsB5dZVBoct0bNN7BKbF90tqjOEMI67tKgQvoDKDfZC7kUu5U560YT5DscFE976VN6F1UhQPgix
3pHZeAHFfVNTz7uwCzmsMmrQj0XuP+0MQPEkl70xNvZKF16Qc2prNXF6KJzTkt02txQiCaBjcb5k
nHSZX7s73RbebWcYqyhvl1VSWg8B2Vg9gWnXB5TB6/XQI88M2smdCmUcN22kffOZNDVuH61zuzQ3
YWGDZGBRuiE31o/nhpxFwa//gKSHuAP/9CHst11jf4lc9HmRnrSrZoQyEBknLabUXJrmIRtLWHlJ
F+ylZpyxy3hKJwdtc5TlonRiHwFs8qqYw0NNGREjbaFCICxfCYZbexKeIXy4SP/eEJlZmfoY7OHa
PXdDcSxHmIxaaZAsU29j2F6LAUddHaS/EzYMiop3xiTipq3agbRfycTazMTayIuTLs1dE7oofUZn
NfSWB1AT/ZqJ5nnRFmig/XvVQQ4mQ53hqq8fVe9kaWl7ENUIgn5iAusan76umPipNuoK5wEWLz3U
YcWhRFg0XyrsV7UaPm1kssJxTevGrogEdnl4ayWqTRQYyRtiElM4RzOpzxqFOsTHmzOfk4BQeKv7
ArPPWn4Z+spc9fAtc6e7j3LxjLyBGW+N7V2qRPexNiXxc3QUMZANnAn9rwCvkD/B3FlFYbGF9k8W
0ACj1d0HoSt3ueKfVbhZx7EJrRWlpiQnK7kdIn0DLifdN7aOnFFjHWOV5r7Q2vCmaVIQsT1KFJ4W
eT6wmjNcY1cR5fc3Xau/OF4RLt0u8de5od/0qQpKfSLciMyTsOT099xS7COLICS3BP/zqdZ8NNFS
5vuy53K2j7051uO7xM3J8JsOajTDJ/Nb52is5bjE7xqYX/puxA+ASkHJe57c1jK6D1AdrofSlpTh
xmKVez+SvOlO0H+7RdosG0SSeE4n5lrmksVXCVwDE8+UbzFNNlka7PqEQdGCvkE0kRBWvZPEydes
eqxlxJwYOLi5KCwHg4Q+27nQhxYWjw63wIOy9am1Fe6tZ4tzFMp2w51s7t2+w9m0hWRfSbBeCvQ2
R3m0EcissHxgMV3tMxKAzki1Y1/vuxD/TX84yoy69Va4ABw0/QRXHHJ+hcRqqKgHdjvdZJpPiNST
o00KlQLN2vvDVVskOqm94kkeQMBorAWQOSYfo3MoGpikwuIZ3DIWrp0m6peQNEcCMvUjPC79UPks
enDu0o5JW+7JNZCmUBXWhbaCeWSzKYbwUbNI4DtFfd/bgbf2WvLpVWMRi9OSHGkNSU9KzLEKJHNr
H9qmSjd2MDAJTiWOrdxQmpHvbB02lOeYw9oORLIeupwhMA9RogCiaLGWWDaTxXgcq9RqgpxQ9eCY
d94rsH858eVqX4QYFphf6zjj+YF1rRbhzhHY9tvg5aR/YwCund3tmnK4cYg3L70qFEsK9hixYmfJ
J8bSxsBVcux2lCI84ryqrLQG/HBeq/rG5NGPeeur5/VMVVL5jHas4TNOidZggbk0GhbPKiYVqGgK
pN/+Xa6Ne+ZvJI9UtQBB+BURyEGrnssYzbIAkXYeA2XgK3pBi8ZqtlS+lQQpNLU3TpVWFGtWJDZ+
JxLY9b2Ch8YU/T/UKelZoxhcwhDihzN6z5QVJavE79FroOxd6Eb3luGftvHV8Hksbryw9s440mSX
II6KzcjcnIzxc0rpLeMJgRxbiTe1wFIb6cjamxxnAH9KbApUdwtG/dEA87bua6alyFy/VAYx4LFH
cBON7ywFR1NX1ylJIwzB73y+MWLcIeP8xeiYQtdAx0FrIQt0rDtRhH9gMHvbJu1jqXQ2TtKkPLQa
hx9+lSELrnZtvFVun2yVApsNC2TRajSscimG4DFmZbbXhHPfjDiB2D0YRv1cqm64Jf+HWYPKWjV4
JmiUbEhOoh5BhCBEfQ961FoSj1whaVKWaSwOHa7QR0St0TeqqadbTUD57CAEZYbrUDgQL5E7gQ/0
xbZXxp00qO6vFRCgDooUjDxtbasC6KY64rmz4KwOJmBUyx//GDujWteK4Icv1WXx3fVwwPUxMW87
PNL6d3Ns+q0/KAf8K15cfDrXaQZ8zjcc4leu80fSwIzOC/PraEAoYNjEACJGf06W5ZbbAituiCUL
aaQ5bnMeXrDT6CjR7KkkZhdO8S2ukKfJ/NFoMUEPXEQQDeqQsoruVFU8dpOPs1ahmRxj+0uhRyQh
BUU1iba2J8fKYPymCeqo+6IEEQtyZTRZKnql0MF7pOtYWOFp8Kkf18AndV12m3OL8Lum8ijuPKRW
FJeWBogBP8fOhsEWizidqC0xFjSZOBrvkiZHRJe4B88e9kZpM7VWV6En3k3Ffizj5hZDeRPIVP+W
Yu280AZZrNGt2WFdnQlPUh5SxTsleWirb3DSO4rRja8JUJ68J/eKpsRfGNDl91b/zhwzfLAtso1m
0x5HCS28LYkC5g6L8m5NbcU6AkWKXqZh+kwUbFHHbTVlRX8g6F3YELluqBbll1ZVRF7Si+6QePaF
MgDj6XhrPLFz2cobx8i0nRnyz49VA1ugJt1oZfwOjyTYgcl1V7YJaxHiCokrppcLm4cn8ke0ZjEP
NBA+CnFJD/n4mCWbaPTOqjWU+6xkfqh1cptDKuAHtNDCrjk4cRDsFT/dSBiIuygOuDWK4Qm6jLvU
dS3eDKXc10ERHgTaECeBmNhliM58hC5I55BGt6mG85VyrsKWrEpJKUFYnYaU4CH4hmwLt8s/GC3R
l8r4krmdiV7MJP9glZPHFk8I0uMNFmG10l2UQLN3/GKIGtTRHSR3xswO1+KGaqJVhbq8CDW4oIZT
I3BzLnWsvlqwkpean23aNnNOhvUUB+hc42paHoWQQVO1WfF82iZq+sbK6gzeTx8VedsVDh5RqDOd
Xvla58TCWiIFlHnDGTRwklAs31v2oPNhDVrtJvNR4pvpTZu+BwMyKrNDt8i4WRmUiLSNznAivgdo
uah2fzDiS9cMKkFyhfms69XrXLHttYJryrIw4fUpRBkU5V7CTq5QCJUaJDCch1YEgYibqxdJtHSb
Kk7KDdUxqY+NcyCsR9suATPXOGIMMcT2drQxP4uBsPvEBvqT5RLubBuKT4xcu0vlAFY3HiakUbsP
YkwyZJGuckHo0UQsrKqAc5SWKXofrI0gvaNg5Y3clL6w93o29JukhDamRQFR6G6qWlC/lb7j3fNs
/sP2AVoSOfXXYagjImKhtC61fQBv8RIk2SkDd4tTXXpKGw8La0r+NTBbO91oL2T+K7I48LbCUGPW
4IJWGKBr7dsCAIKXOme1b7/AyKrXYx3xAUcNztJ1DzWi9p+ZiRgrnZtaBxzlF3GwHytCqoPy1bWr
DYjy9gUnqa2ith2iYxHjQ1Arm0HNhmUPfH3pltQWoR0egXVCvCQ90GwZxQl/Vv2bzZ1AQmJXq37L
/VGhdxAUt1n6yTQ6Dcft7KmZigNncMtMjDHnisHr8bxXTpX017b5JfJKmZmPr7yZeW9uC8higwUK
YOpMV8BdLhiXyRjGG0XqDz9d5uOv/vaSKBdT6M4VlWfzW5uvzmhIEvr6hz5eaYfpsQYbziytY03p
urt2Nvf89P4+rpPW2gnUoLP56bJl2RxZMwXbz1eejz86zv+SSppvfue26/nSPqEnyAVzleWEG5h7
Xz+4+dBPUh/bYwrr58PrJwoKMd0GhnYMSuXJRfhOtpFYZUB9YIwLz8pXrWyFuAaUfUNtB0JzVi64
DRm9rrOSjBh0dQ08T8uimDnz3Y1lWCqcaN3Zh0a4tVShrbyaSNiAnDXmCRdSTiU07ztLfm/hT7Ub
DLHdmooFHvMJhggO6XvIa4rbhKseS66FlaZPToOJgYGexQzv4/ZbG6OuNMekpo4vulHVKWUyUI89
KDaWdd5JS4djW4TfpxRGOQBRCZv8DLbsLarwmMJa9NTpYuugJYECtbDNjZIqN0ZCrQD0b8an0OtW
mH9hs8d40iXuRcUkYBnaKAQMkwJatwMUN+b2kh8sHNxbC589ckXNcszMYxE6B3TbyTowRL0MrG1D
Lh42vX9G6NciwAQUmyf6ERTRt7Hk481IcRn5xBRGvuoY1VOdQqr1ItI1NjctgLF+z8C2U6ipIZCG
P4eFxp5Y3tApU7EkpZF6f0KaszSI2S5aiZDSDMot1cHd2veNjVkNr8hyWDnUG8xfPQRe4Ub0lQtL
nGowVeTPSWy9Z53Rr9pieO+ATLNAFDy4KZZBy8oYqDU1dIsRqzEdb3SmtzlPslXbAq/OvjQ4CI49
WkxLW+u6GixLJTDRyDbuOtVCZyFLEuhhMGKY5MhtoeZcLzq6VFasMH7E3ATrr2WD4RmVDCw3kPXD
jgctv8Am66XodCBTInrsXOYVVh5SEKS+jsANCaThX6KW33AMbOJvA4PaWkHisakx49YC5Nk2gP9A
mA8FIc6iL70NSvkaj4f0hsfY2ukRL5i1oizDBPMQq3AO6uje5RUVm0jgsnVfWc+dkS17mVrLFBOV
TT1sOEuaySnHhdNkKDid52rMD2ZUvyV9cBkHspbCb17VvsGAAfglWh7b3syaJyu3qw+h5of19eUD
CfpfaZNcsgC3nX/8TZ8Eez+RQsnjWlguGCBCDaZK6Pp+FfT5rhjioCE4NWAAsUhaxTnYEZmFQIsv
sYq6IxDuo5kXxlpJqHsBR4gS2CMqnDSZtlSMfVXqW3IoGopdrzlqieLciX5Y9L6d3GJUuM7s6oFH
gfcXb1xTf/PGLZXbwZCmYRH3//WNj0FaWsDmGHE6Ge1RgyPXIJy36G0yZw0U6VUVSnL6sQ9Aww8O
VHNkf/UefvPhEf+wDG2SQkpmeb++h6AIQqv3k2CPWGO4zWN9H2mhD0++1ZbOaCvYXnVy47I6UAqm
DHA0rdvRT/PXnySkv/kSDbSfn79EpKLCAVuvSs2yJtXmT7jXCHYbFt+2t28oQ0QdX4p9U5OeV3kI
dlX40o4eLNIY8IP0ijMo4Z5qK2/Z5mKfu5Vybp26ODGhX5QpnvQeghnGq5gRXfO7tcD/lcyeoZ1d
2zu6wjzIusPaS6n0ZW6TDy/h8YDad6mYDLQ3S7ZUy+JmFjmZfZo3wbRXx+PLn/+zf3PvUu1rCM22
NYmPjj19PT/9sxu1ln5Nnfbe0vQElkOOZJ1KorXm2VRO6EtfjOWpLTrWli1mDXq+T/qU/H4Mla/o
T2niTU53ndhpZtLuXYHLcev5DoA9t91iu6rvGr17aNzM+P/o5f8reTSqZn7G/+N//vfH82n1Vr/9
18cLb96SH//42/+K36ro7Wdh9Mcr/sVd1p2/O7YuSWPa1EXzuPqXLlqz9b8LAWXK0c1JAT0pptOs
rP1//M3W/s7Tje4UBZiGqU0/0iprplMmp0wCuPhAG7CcMc74f1FHA1v85Wc4vR+Iz6bQLG5Hof7H
sxQI4ZAkjSp+YNv+xxTOJIpiBjegNgEaldr4xuMCFmsdvhdpA1zX14y7MqQqmju83WYlI4Xf9Xce
2Zl101A7iBo7eyjLtrprqLZyocs/zBuPOpFlEyfm1sdL8MErcoHRlbzwQwnzJaCvaZ6uwnKfXsFU
dzg0jNcUqJBCBoKTb5AgeGeSLW5FJO26sSkvPvOb8vvFEKD0oMApWV1Pz3tzn3mvbW3UkXBBp4vM
zanuPuNwCrXNU5gC+YX2AoP2xizK5ocW9Zh8QmMYyp6BuicSHntRfIhUA2slsw7gO7IqL7CfXGN+
brFSxAEp0d3iLGo337mZ+3RtmtvnzbWtkPG6KkwHnjsvUgKrOnXNHZbcKGviIu9xXmBTIX84zofc
aTGOAcl/tBP4xY8iy3GlmHvPm49j9Mmcmy8USIpFY5xR7bk/IO7pVWna71MqPxZ2iZ97mVXVnUfe
jEeQ4uPOIXAmnJaECz9qk2M0eGS7Pu+6QZIcBV4ve2dJfe96fihbadKjW+HxjA8TKXoJeOI4nZ1P
1AWF+4gAMTQMFRawVP69Ytykr9y29Q7C8eQLVAKyE/mr4+betmfsJmHR31C/jJUHmftXTQsc7OIE
8p2wEc8aQi+7y4vXnkLYnW0w+Zm7dYF6l8EKuLfJqf708sJrBdOBKURkN6ZNSkILQKUUKHWmQzeI
xI3lKjhkuVa7tVJV0RdC3lqW7vIDyZHG9IWyKoQjbxnAnVtz2jiWdvQbTRyv7Y2fugdb9+7mpnnT
jMyhBX6eGAPgdzS3sTKmTNTrUZGmYXdqpk2rmu1pTLArUHrur08n5i7Xtooa4IVBWo8EWGgfKwPB
nVYVX+YjEnQ1zIHpxOdjX4k5hRrSPsbxVNxPWf3q2jMtE53BtQUmfm2EaY8azCP4C97+ft6ocb0t
bcW+SdKmvifCVx/LNLjDyCp8b7XqZlD95M3IAwxnKK59GipEaEFm67d67o9bq9eSI8LJ/Eiwvt+a
GXY5npor3ROoaLdcu7iV3PgVJqZKgZVl3w7B5WMTp9EJ15zDT03TSUWipzcjQB3XExBUgss7VXL+
P187dcSDxl2HRGBR45APLrBEARfuPOJtxL9s2gid77mxcMK8tmEijHJKMc5J09f3JXDlkyqVjxe5
SEz3+JhMUmBdYCc4pqco2c4HVJNO2fqp/WMX3BD6VyeXqIOMf57pptOhjtSC6Jzbo73RbOKlqn8j
By+hWE2cw4bnHkg+/6ae2k1Po53qBW+q5gciMveD+/7P80mlvhsJpQOtX29RQ6o4a8XDPbHLaf9j
0+k5GQIqHYoi0j7aMOl+LiMXc7CpqfeS9FTb0cv1RbWPlOXTRYlQTb1x2bgtMAHma/TTi0RsO6p6
c6aALb18NEVNtQm7KZg79Yi1Kr04g55c+17bCXlVm0RBN27wmz6wnkEyIVr33IU6oereTL5TyKwo
8fhNrSlkVZokOkuMYs+d+c9R4a87UAuYATr+qym3+nmQJaph6Jol+d8UBi4Mv076sooam7oazR+W
g7a85hOnRrzUTroJjniDS6G1LZL6SdE1FWCvQFhRB2O2zadPsZGoycjn33oNX5QG6GKvTuF2lGTa
/dyG0qKm6j/1D2MXmGctmYBWZST3aRh+i0cTwKnK0nj03iKdOzRui/4uH1ICYBzNmw5EPXHHfx5Q
B676Y3Cp/U55NGvidqrjNKe5Z56g9EpTJETzoYoop7IyZ2FjHXUbx5i3G+OgIOZSwy9jXFw8Pwnf
yc69YBCqPWVWYCBCi6hZ0uQp8aFJ5F2oXoJQ4KIaGwEcz1Y7i2TM1xax/SctzUkQV320nVZ8q7AB
Bq7jurbw21bcs2YR97bUiGEAWtgPaH85bOObZPRQlHM0d5OQYPGO4k8PlS3uP7rtGy1AuK0bLEOx
Mdj21qRuqwP7iUKHW6v02m+uF2G5ozvjZSzK8Yirjwvfq8++uTedrTVrDd/fSSPK9KeOrJufJpG/
WR/pOtO/nxZIglsBwaRp425kWga+np9uGjvU+ySrSo/YhIrIoi2j+9bTxjsDw2MipgBsWvL1GNtc
LDkQAIW3vjbCPnlUc0SdNmFTxC9hfzSKmDsAT/QjzxPlyFzUIfmpUAGVte7xemLem9vmfvPhp7br
az+d+F3naxszTH3R9vY+DnSSIkQnzrmIlL1mSncbtaK9JEohWfoo4mWwmwfH6MQfJQEnBIoe4okE
PdnCMwhhTWl5066MQ1eqKHnmY58pAhaSU+vH7txq1WYFVT44fXSfXji3Ozr6tiho4lMXWuGu0NWK
9WSS30KhBewFieRFZvXtoGXuD/T+W63FRitxrGSp4YwGlQHkYReijsYEjMM6GUHWTrsI1G7DHJPq
ud/cNLhWtkYFxzAX2QlDg/kN22vnVBv81sir+KCzWgOfM4w7vIiNSkqXNmYFxM2jOzIe0Z0UfrKN
ArtYzm1zP6EUyi6ReF3Ph/MGablyaCYA0XSlj259m5yhdO0NPvKVXiKM5VxIqDYyniJSOUlvWcd5
IwzshWGQlNSPMEO4npj35rYqaKCS/O50A9gdjz9fWX16Xa1PeCOrMt5GNH8ny/F+iLjXbnrZmM82
2W3P8ALIjl734A/ZOglN5T5XleyUO2jMNQJ/3yzIs64n9S/2mFAVjt/Qnpye+sDg8n3uoEfxj9w0
qwcqloq9GIS6yRVD+VI2civyTvvmwKVYGrrT3VqRhPrnIzmbT+CzkkZbb2QdngrDor6PNFdE+uI8
WDo1+qavI7LVvRumxv5D4daXgBQORSeW/6BlFOaFNoUt88l50yrlZSg19TwfXXsUuJU8zK/69zXm
HrDT3I9rYHqOyaBO1RBmciPx3MiV0Iym3TDT5EFBRfLLLuWH3aBs7cbw14XZKM9ui4EwyzhzZ/hS
eVYNYvhCMhrMZ62yXym2VB78KFXuu6TZmlOvNh2L7V89tn59alEENi0nHUcSRneQkn2Kb7h+1AdK
FKc/It0hU6O3+aIL3epbHvnHNirJZkc3WpBQfNp6LUpbW3+STSYOdaic/FiO4JOMXl258DE28+iG
jSplToMfH4I2zZxNWHeYXtr4tFlR2q3//O0b2ue3T1xOmppp2NCfDYpIfh2pFc3D+zS2je+eoRwt
bNmmcFzU7qJE4pI2HzuB71+qgixyT9X/7qNRFjI/9yNMrnqI5IIQtH8ZVfzlh4En7fySOtKwLslG
seSXGGIJid4sLXXkQCh4bue2eWPFjrWtAhU5xXTCnDYEdb1ti9p36P5icjLFH34eZvjC0NML4Vgm
8TDJ9/brv3iIk8IZrd59R513pnote+7JLjaxNF4qI2/2aecBRyEa+xKqrNFbYlM3U4jgsciSPdAr
8WJIKoCDzJjqDDl0m+w9NqryQgGscmeb3sPHq/PUBkHi+9v52lgc31XqWQTNIe2+4nBZHbwkr44w
wwas5abdj+Pa/udeZBY5JKN8qMg5Ncoa07J2lWVZ2N76Dso200fS3pi8CdHsI2m2gNVIRx2D2LY/
NiFOsRPRkOMulAVqWR00GpiB5TzeC9dbB3UtX4RGAUWvZ+Qgsrx84KnxPncoeZ5NiXJ5jzUU7PAM
tEaF2ecrJsZLETjRW1X50SbqeaibY60/4ReoQuLLjbXaWj8fCnzRF6GhPCQIHc8hBlPUEbI3b/yc
BbaUgOQ/nQhGLzn8+Q1vTa5a11i6mL5+VvmGylhLMN2Zz/8Uj9QMb1CdPrTe20qW1o0ZNAsi5eW5
T9TbKgiGexLlbGwHakZACZk5Hc4ncO1ch7o1fHTzqs7dYyeP8A7RgqOpe2rEoKbeUR/n3kWkfY9q
kzy3mcTrfuzcOyTT0db00B5iMYWyWcX1eElhRLCdXzF3HHEVYYgyj/Mr5nZrMfGmPy6BOF7OV51P
z6+Yr5povr68XsUfSoDjZhFs535URR4Kr9oYRmEetAjZLTmfaXfazHvzppOomtDRsIibd7GEpzLf
QHwZIVD5829B0//zayDUJzQiw0RwDAKGv/4K9SCNozww9fc4r8pl4BbRbVLG944M4gNiq+h23uBU
H92GAQSBDCr+Zm6b+857JUwR9IFOO8mzotvrib7oaurYh5dP7UNfRjd59/CpOZr+uu6Fpzob/OP1
MnO3SgkNCF2G8vHX57aPjdFG66qplY+/fj1RKem402vKka5t815aeQj8WdFd269/TNHwR0015Tif
nNsDyiAOJAoQNKcFxoooRQ/k9xEpfRx/3p07uKRhwMdMfX/a/ellVBAXGtVYny42HdfU5q8sSvBX
TdnbZ0uN5Xnes5MlLL/+bIbNQ9B7D4ZXylNB3RZVYA16FL8eWvhtvjzNZywCr6f5cCAit6m7oFgg
uaQESPG7p0rXvoxO5VHo4PU3dmaT+lNG9TVOnGqJVZV2Gj2ZPpKpOc7thA9C6v5lTllyoL3q1j2u
KeWLRVxunwOVW829fnNVDSu91Z/fuPqcpvn1+eGAhKa+y4TWYfE8+/XGpVJCg/2mJ++EefiGLbdH
pNno8hx15abGmPM4H2UYU0FK1xOqMAevRjRJl5/OdCG00rj4aKoHNcCuihpsJt2iW107g/VyPvpU
eZRQVI2Ptw/RQcWSYKFHzTbQ+vpGI71251iSGZ9tU8aYOrgf0ZTWaXUQKKUXIpXyTp82+WiVmyRU
ktXcNveLatksVctqtnNbh7woYQayl2WKhbvWmcd577qZ2ywfBRSPaPLkUz8qNwFPfepzPfzptBlB
V1Iclu+BKz5f///4566XKiqGxMFa/a6rU9f2gUow9ziqvXLCiEw5zXtBUD23kalsP7X3U7drG8VC
QIYzMU3GiJxfX/+pX4eb6bLsLNTev14gywokZvMFKy9tVpJ3C+Xq343zFS2CgjsIQzcIZQX2tZ04
EpQLj6Nz9CrIePC3aZ9Pyj4KygU2yuZHv+sriDfCCVcHZGX/usj1ZfM1EU4G7gPxbPVEKVlDfV7d
Pde6+WpMwf6IWuGayMqb1YaTtxYMPJe47KXH4rSEkfYVaB0cs6FkTQV25eRXE65ZuNarQ2hqDnRY
sQ/X1Ffjh16nvNMuwnqXUv/ZxQWiePArubTzZwrUPRKv9WviZsVz6EX5qSmonZ0PGzCEe/zVyVPO
fZNG35bNiCxw6tyVe8U+JUFWLP206S4G5uL7QbXGbW4qAbRigvhUg9nvqvOKco2ClAIZlasE470s
RrlvQ5TxZWRMI3oz3ufCtoFxlQpeTLSZ1HRchkB+vGBuIr3RbFIEgyvPC8f7+UrAn+6cPPPPcw/w
IPwDCeoBhSNtaTkhcfGhhE/x8cTrAUIhtSTuNWgFwQuelPNmPnt9Ml5PRIwtpk4k/trUzRe5PlCv
f+naNvfW/n15d6ft53HbG0fG8dqJ8DebRviP42lwH0ih4rrsnq9N1+H/d7OBud91cvDpctfX8hEA
GJmPhdb5fzFZMKa5wC+PXJPFlTX9R60HmcVPmXOjjKvSoab0uyi9vY6n0CnOXX3TFOGPnhojBOww
XKEkT7ue86VGOHjgSal+9xT3MeMp/qz5hgp9znSOlWNXZya4YpWUUDXLCBNVu0FUp1dWex57w3m0
EmwVfVW+pJQe7FpbWHhm+s5LLZo3MvHWJc68mOI+75Ww/t2fjy9TDvTzv1UzHWFLJkcqev1PQTDN
iaTeo+/+boW9AEPTW/du5C7wCLUu85GqSn2bTvTUWBlQ8idWdudpLMbmswkS0UOsA1tGDSxAVYf+
Evm9e+yHwj3Oe0C4b1s0MNv5iIwnNM55d96YeJxZ46AeOs90SUpY7qFQ2vKIrJDahKyub/2gZ8gl
CvEoURwuGyeHdVuiPfMrqfB3zcA7wVXwTkRSleO8N7eNQg8pV3G316Zrt7lvE7VeRbkVr6Uyn2sF
QXvjDUHxxCQMkLoM0s0YFspzPeCcEAu3OsyHwtC+UPNu3s5Hqr4q+rF+dnrVuDTFeMd8LNz9+deE
VfB/fE8ONyTTA5W5LfK3T9+Tq6ADz0tT+RZQg4f8S/lqxG16N29cs49J0IQX3qZDWCeAa0Bd864Z
rPQuMMP0DsA4whtzAk8VrrcE/WBdAgqBgzYYyCq/mZ3i3s7Xwqo1JSTWkEoQ5c31b4BbOALFlKf5
enO7EpRPnpbCPNTHuyaHmxwVrnNsXFM7ZuH/Juy8lhzXlTX9RIygN7fy3pXK3jDa0nvPp5+PUO+l
tXvOmblBMAGQ6i5RJJD5m3qE9WaqtzhMwP51bfetq5VNEmf6bztGsTM27W9qZzoTn8d7GcKxXrUK
BFs5suplW5b2Qjez07McpI8F/1QN/vizDzeDm+MY2kGUiAYnbY6xUvyPJwVNDYRtOsGaThDXkOy+
OU6fUvuxAt1jACby/ARDKi6B0XXzHI3NW4K76bEMwENHcn0TXfwohmXhA6sVodI6qN34sdeDbhws
84BEyq80yrNLpwXOFaLSS8ev6qM0q3HV9Lz9UrcxPwq/ObatE770iR+fyw6byHzqb0F+4Vhnx1sg
lgMq9DEUfCnL9mCzoH510vHZgKj8E5Z1/+pGLTn2F19ttT157D+N6uraPm7gYs5chCG3sYG+xNQn
pgx1ou39ylfWkczOuQyz5l39UVqt9i7XxXBEf5LC9RRKUt6vSm3Ai7gMtPeSF+Ssa1Pv9OeczCv0
m+L55trv/OJka4U+j/lv/KhMcN05fq3wMzpTag9t2WQv5sBmXw7Tr2IwEAoOIFFYXT28An7YJNRc
vjSqL0sJEett1gTBRwgMQcxPfAUEXJjrLLA43TFQPpb0TyRF0w2J3Gb+//kFgpr6O3fFrw4Hxilr
5diqrfy9FDe8Li+Tpsy+2xU7Gi23zTPGuua5GH3kHBI5BHJJ2DV5STFRVjeQvPLDc55v593ejd1D
0aFzZ5MKAZbYIzY6NM5764FYbdXxW+hAcO9kIKd65g4ohiOXJ6FdlBomL6QU4Us/wP9i6qr10Fm3
RqXMnn1iwBhNfsBxe3RdpkGMDWZlkikrpALZGiUasAvKBd1e8VFjM1pwJCL0PIhXZOGGbv84FL2m
WalQsab5/+rNQcHHYdhvxUA9jT5mT2c7JVDGEGe4fasja61Lbv6i936wqSKbXN+QwjovzXqWjhZ4
2xCKTVhlyC5NDSLg/mHIU6T0Az1dPPvEkT2N/q99Gv4Ee9e8P2eJqdTIBpTfWqyj80qmBNkA9JcK
5G712MIV23TVLaQ0+4pSinM1c2ScXQWIytQ1WHF2lpAF1qZIdFVtGu8oTIC3V93womKecM/YlmkZ
oFjkcL2N7mnFqskx0PEDf6+ynLq7cTSpvmkwxqZpfDHGLLWj4NSlONa1pX4T/aBh0PIbgO2JENAu
lODk0wC2CIBphkhAtEfFpcICx/fv9dS0MHdA97w8evxEm3mAaXFELY1zlKLa7Rs1rOWm5CugkXS+
m9jvwt2omOVL5Xsod4RKBd+QUX9sQTfIQ76VoNsthtALTsBUyl3Vx9m6TqPmpo6yM2PD6n7vIJkH
te7+gr79Tkm6fO8qZHvl6aTCl5CD8nAOib1J9FUFi7h7HFope6ZHI1GHB0ROrMmuu85DuDrksBGq
Uw3dpgrlbDy9RqU5nzyjbSnZiNoOvuoF5QNUHkXhR07SbgsAZmeDynlnEYEoxujER9e3xxcSmqd0
2sh7bmoso1rCqnG0w53Rj9YFaVnnoBjSVkTCfkUc2TLmwPAxT3YcUJWwceGQB2iF4plr4w28qdXg
Uzx3jRTS6mNAxMnYL8YhV/d/PZ8DQ7t1DUysJAwgHsOGQk8u665WBrrXK9XgNXYo9NZR4n/qmfnT
iuT8BxZlu9ZOENVyuqsUgfVuIgKzbl3gxjR2YSaHEMcX2YIU+xiQJAO+eap8BDi1bx8DUuOop7xo
107qyAd8KWjsRDmI0AaH2YBtIC4rs9oUVn55zJu6HqMi5uchP04R87jFLuJSfRWfgzJGiMmHWzmG
cvsiGmD8DrCvm5lRgXJDFMs7MyrXYszL/OyYK+2riBo3bV+KMvxuxD7ePRopwNw23LNonCKsFjYw
lOWzrzEj6dzB2/OSyjw8+63ImvZw7S8+STqrcsEOjGd5Mh9QcVuJTjFZTttwW4Yod1tZDbmqjT9A
A29qAwGkjBTrpWnC76I7hJOA6wycVxG23OizkIfZGT0Q++7UEIWms2vbQls6DqKFqtjxR9T7ynxA
pH5lKx7bPjNTvjIJ1l+W8yBI+8G5YGgPOAzLj29uRBke+I53BfsEbEHrXP69bbcCpBoseleq96KJ
kNRD4vmfGJpiOve6wlu0U18ihhERbvZg+Ou9kluIrcWqtCxCKb1YjpTMK3D0P7ELsvq6/0GNt4ej
HDTnLERSRoHNtdKi2Hrrk/4qZuLd9BZ2jv1qKMOwkibtFMeX/7qWZ+sRqeX8YnWjssdPxipW4lDv
IxTzxGEPcSvPG28r67ayN9sfjcU3U03SLZZnFq9FoqDPEXcBJNyxfJXdoF5iSmOuWLaWr9lg84f0
K2UpRp2k473vImMjRi27jLaVmepzEVYJjzRdwSNbhH4rY23Vsk4RYcoXZsFpvHkj6tp62vq/HAd0
ltthtCq7pC5s2/oKXZTYAsVOX8aqkpaGq7j8NtDLQJIPqRHIvw020ZF1KobcX6ISpd51CDiz2sqH
b1Ut7xuk9L4iVd9SIfDuWCXZl1EblhQMkBjKpOjTNavkqEqhf8/koF0aDT5cGX5rW0qwwz6D8ZsM
yUE0CvW+x5EIG8VKDt3UPKdILk6wiD2TCqq9YYWO+lIG3rkXDXngeo+NB4Wf2jYp7yR4MUmlDg2S
7fNZNJkDZL1N62/PLnE0okS70gPIjlKS1DAftOErUeGnIAl3r5H+3Yt+b+oPZeksRcNL35bavgOy
syi9yEUEy88QnlGzkziSrTI7YVn6ZxSd3uwk+sSoEwOF6VBN/NArfKjUQTZOyGVVx5IC0FzKq+J7
W0rzMUcXAkVvxKvRldhCRlBfcs37po6sgIGLbnynLk/ZgLqJOJr0tWEe2dirqGxEZtiI/RnB3Zzi
lmeUPI7pew6Ik4cKDoFmDelaDIi+xxUMNXixWKKtdbU6ILU8B6EbnMMup2Zd2NojxOkOq6UpdElc
oyKAq0iJJDKyF8O+zjsY44oVXca87cjHyvzT2S7PzKZvLlVthYtICQwKpKH2mtpGQYYuMXAD+q9Q
Ks0OIXWSXMk31864iYtEu8tqFnzClkSIIgVRrNexueqLWt9nuJHsnWYI1uh35lfgGhocdQhWeuBn
a3658Rma5FsapDLW8kSiC0Z2jM5ygwtRE5ar1KAUzp+F4cSPUMiCEDHvS2gEuenfFGQ217VpySsg
zc0nwkrAyczmjk6ldcjRV52rSdF+1lYsIbAc9McA4bOXWtWPTmI3n2oKI7YPVMAj0+ngd6BApuG1
kNCxmQr3JCjsnajbi8byU+cRioFMlPWfc/TY9RepUSwVqdFfVNQC2rit32N+n3uE/Lw5GP/6PdS6
fIWHDOLy0yhfpYL9SmexHGVUTqt5qiX2XUeI+ZIW4PrCQT5msNCBYmXuhSJleMxMqrlTJLpEk6af
SIhoZx2g4GWUnHwbxc5FjtJgUaB4u3WhGb+piaHP6qS09iKM1f5bPXTGSUSpq25kuQhvIrKlpWf1
zYuMZQwc4AIWqWkigt2Zh6li1c6K6VDEogm6fhLGqWKkTf4zUQz8FTZWhmxFlf/res+L/DX3f7pm
jeLXXO4an3VIbJwb1Qs2WokaWkBiBY8+1s3ocYX4NkTvg9mYP+uWn5Wu4b1FMu0MQ1b6xGKknI+a
5t266W5tO3nYD3FOHhrL0pUyyNEG9Yxo0ytpsjdyitMlT5EvzwjPpSfld9Ef+Cjqif5Uic8GS6Sb
2iK7FPiXoiftlud9+b02ipMV9t6b4VYs1lP2YBWiQm8l+QcxQTLhlAaK3p+DIVQO5tjk/D686nuK
kBRkouYrkUwdqSYbG20/7m5mj4K5ONUOw5+emuQvvVdpWx0diVXFPf45Zu1cTNBKyZ339ZhTmtOt
U64Bqk6nf1UX6xtU4RC1xa0EYjRYcIECF43AfwuouDh6Dvw1769QTC4CP5rbZu8tnpcSR39d7/kZ
Kgt6kHkjKnSmHK0MqMabqhjqT9Rms7aJvipTAwIb8zWFih19keSB12gN5EK1EUQDIhZiWpKhfkgS
5e6acbBLNUmeBahG7fvOKveBHFX7Z9hOfZEtoVgjhkX8mPjPKc++POs7BANKd/E/TfZRjkR/MQBU
htl4EGncBaqj3Jsq/OHnRnrUp6gcbGMedca4qSVspKSAVxZiEPXEAJwwx/x5jIVhBu6/Uk42KiAF
0nuPJJPtkHkLq+D9kUF6nvCIQ8nbV9NkeczlBT9pfye1MoZQHooFgYrVrDia+iQ9LH7rWj4HEjBR
5LGLmFwADiJ8Nsjl6vta+fXs+WvWOKk9jnXcAXNrZnmZVbdowsYNYImA89XNToRKLeksLiNn4cBO
uJulnYK7kj5DrAtnhTY68yCLlaOkRHhzZk76GRflzo9c8+fQW2+a6XVvqWcaS72s1H2YWPKxCQp5
UcUDoMg8kXaqlYDQdtEpSzVTOpt6+6fpdewWO3Yta1OJvYsYQFagPsvNSgRDqLsQaIeyW5G021UO
Kku1V2KOIUe/lHqX+078uw38X4FsU+tBGGgJvH08+pSmduXYJevR7vIb0EQfVXg9+x73MTM4iTXS
Bf0w80NGDW/hpAb2FyZAcq3XUUcqV77rVAtfGuvvRbsSiOegsHFBTIrgZE6oPgVazpCN2VWXYrxg
9FT9Xo/S2a8j91WpA31tyOgzUFEuX3XbvVWpmX/1lvE6YhZ6syLk8mTLZqGA6cxahGIA3WSUjdr2
JLokK6GWTVms1t7ZOIMCUPKfSlS9l4kL2cWq6pWG3Qms0mg8szVEgS7o0x96trfHqPiZtAUlW0eJ
rrErFVv+6dXaoXx892tUjMSUajDXWq10n1A5zIVXWO5hdFT70PG6WzTtWH8abbIRn0tCnBuVNeot
N0pzWaVud+rN8U+TAXbaw5eDTvGffsfuQ5JJIQj/gm3T/Dn5OWfoKBdgQOrOmsi4Bq4crsO+8N9Y
6uHeBXVy8wgnhaTY5z8hwhFBuXnoxuNOhEaEDGJbyc6eZJr/Zkx89UJBIUKMBrX7QUIa5eM2Ct7Y
Bp8QWGgujwtRdvYSL7qJExWUf7CRTa7N0M8f7+0E0FkXScpMvLRFH86A1BBL8/jsEv2A5LqCbHJt
els2fCFMBlym18A1vyl1C3y0GOJim8XjD4DD46aRq+ScFfxQikwr3poBVcUoqpyfAyVXFVVz1m5a
dWrIJH8FqYEq4lggVuZOG0EJqK3pIj3nkLxY50paX8mqy0hERNhGjYhsm/jVzoMCrHXuwGkXjdPE
Wxlc0OkRBRV5WlPammMcPSbYkjGutRCeuQX722vUHa4U/VE0Lnquw0wcDg580XA1Vp77lrmWv4dB
ms/1CKZyoA7OSk0tf6VOodO51pzby9mK0RJjqDzV7ZM41cCFCNl2907iI79psfGYZNq5esg1rOPE
ORkGUZs0Sb2lXHtLV2dpMnZ6eeiywVFWQ24Vy56nE5z6ylbYFQbVQQ4zWGliCB8yFGym+Zr4CpIh
Ry8Ao995xULorDR2uwu15CqizPDq83/3y2o3GKz9mKvirSbmar5aPaaBWf3XNUS/6OqDoTuQqnrN
5GQpNkNUsdRl21BRttQkeO+x0BP9iYyIkpll5daZ+v97vuhvyyy7lx5bDlNz903bgCKfjrAnkvZq
DFdHikiWY9o3brICY5LHfTutPA1sYg5jV+xFl23ZzkXcsqW7q6nwbYu8kErKK937/7q8EwNqbfzK
K8VnXfRf68nnUrCJOoXcc4NkjPlB0qT7JAPeblwjdJbWFPpBdyY/ykIoDtWjV1HqEf1a5HBjlyPv
NtlM7y3r/JL9Bj4IrxDtA0huOuySRJY+I1X6KhGQuGqOFp2wjGUjMPWb0J0hH6c5CS1sX9WsNTGn
dtwdtx6J7n94G5WCiFccYcnkTdQO1hvSxVVRG5siwf3IQ/yKx07tIfvTl1gG+lZhgzpfgSRVWaqX
si+NlzC2Jsn8sljz58Xaz9blfTG5QHu5pL+IKf+c0ANuZKscAlh05OTeq9VyVK3gqk5RVPJMzJLw
HuL6N6sw1W7NkbQdQjzuKbESF5pRgieMmu2o+u/SOK73LQ5RrB/q4zCB00SjThuvyLA+3A4Jb9EV
Ths0f2pMklpz8I8RBRpKeNKI2vIoecghplmj7DS3Pz5CkT/Uo/wY5Ka6E1E5qjxQbbuAA+bC5u9d
JKZpADi+a71ZQCtw3JcxUsYli3drWU5h47Ji0XPpS49qq5x7eb5idTVcxNwscJx5ODbS42paMOWd
EauFS1pIL5raqi/jj76TEfuShkzGgixod33dGSundMytHr7hSKn/ll24KshEf3h+7iFhYf40kY5Z
IAbM9jqIaooYunlCgay6lqleXhW/eXSlact+fJpR97V1EoNi2tRlu8oObke+YY8HoAw6sI2ZROaX
C/w5X+QSEW8WNCNQswn2IIYfMwtlHBe9piEz8TxTTDI872fUNZOetBvcykq7Jro+fIwyW33SR+1K
hPAFvmIeXpcqGB+zlJqcml0DOw/YKE4NaxpuxrEFRvtPH1Ld/pYKaQGNscZ/WI5HXBhAuvYhy9Ku
QqGux7lGhKIZMy+lrBQj0pvlLIVFpxKjm7sShxGIFPwNptPFmfWK+ma+qSuz2MR+W928wod/q1vt
T4BCHKjtdzmWAQOUWnWu3abbeQqvJ7czAdq10helifanGqps0pUrcgHyLvES7K2b1qCEHlDtx/DY
P5KrY0HVNiNycXK3VMtUe21hMKDsL1+MVNZee6JoisRYB+NGjMnTzGksx9X4MfZ/nyfGlAkR/M95
uoNuNqqTiKchbjTX+pSK2uA2WzDX3ZrXQP6SIZY0yyZwD+qgM52cYGgi7JgE+vcOlNBsaBL1Io1l
tu+iIkNQgARfwdosH7XvjTd95TK5jLYNohOgS3UuBhT8okxsDb7Kjh9NWfnaLjBqbtDC4lU4XTsO
u3PvScGbr5A2UTsl2yh1JB2A9CAU7yGtEBaJsavi9s9RbyI1KXX+RsuSCQYzTXmOiqPnab6ey/DJ
3PDEcn3WF5r54VnqsM6jqF/3Tux+9AnqL6mefOM1hX+lkkQ7k8fznT/TxeTBN/N8FzvmcGzvbukD
1YoaeeUMUntH1rsnc16lczHayhV8RLIMWmq5NUmvCiVnLbohqtPe4cmTCJb1ES2b/1ypskBvZ1PI
/Bn0tHKPqURzSBxHm3ttKM3RViasLL78qWmR3UBqZTp8TJyOIil8U7iT1s954qgYvSvYM6j2efnG
Y7/6XU45B5gNP1nytrM2cOJ7jhcecNImP6CwJe/1AEOrXOpPUWn119ZKhmsflyyJAAqILtEYfTFX
/ao5i4gMdn99jIoT/JIVQivXCIT+5xqlw+M7Lvrd8xqBbg97xy/fRFfCo+Sk5B0goYkKDFzb2rcT
XRiReWv/DBPJew/kOlh7glEsBkC5y6jgTuxhEYumitwIslIxFxf4+6r/isPAuxWqbkNIN5KNAqR2
oViS/KarwDDMGlE2pNGUtxZdSqA3vbErRiXeDlNy3VNBKvlpgLxx6ievvoX8ctyYysI30/g1TAt1
izlnNR86OX5FBso/mKlWojA0hT4sJdXJXkVUSGBZnQJr9tGJ0O4NtWIvjp6NFNiUSEQcUsuyHzMr
ryn2YV0jj543ytKUmrvroMyceHX3ivVFtSt7O5qLMEQ/f5+qKYKtctK/Zj5SDK6uwwedJqMrZuP4
g6FIbBrdaxfYxhFJiR/pFKWkO05hOLyJsbqItbMT5BdxYuS52mXw/L0Yi/XAuBaWhOEBF83y3Lq5
HkoD01WclDdenf4SQ73uR68KTyMvnNT8ok1qJfpdzEtRGw5LMqLis61OX1Bmtxd+U6HR0Jjpq9sN
28jIrAvY+ex19MlPZk6FywtjdggoVg376CAG+ZknCCSV4U6MSlaAkhAr6o0Is5Y8Qdr38koPFer+
ub1P3Tw45v/dDMOilTvlILrHpkSLzNTHP9NCBf4UEg6LxgvUaiHmoDfAnLEexw2KX9c/oThRjIuz
wyaUV66vJwgUo8+Qm528YzlAzolXNpAeI9YOWoNcukQxfVG7msNXNXV2RelONirTJDsAVyyPJBc7
dUSv8T/N2HvyUQ31eAfCDwtiIjEo+vEvaQYY4k657kak/URnqsBinz0nkT8PllXZTAsa6Xebg26j
5AtutVOQp+rN+CAa3wMm3T7YSqK1EbV6DCVFegsGa9Lj+GeOOJSkMDlY/LEza+jPkTW02L14+a7Q
w+otKHi7947hkY8hLNXiNkZyeBGR3sQIo7bDC6sXthrZIfIKpBrKAjNylQJ5MEra9MTSrz46yKsB
tdBF6IR+OGepky60NsMHUeeemycWlXZPpm72iJXSOSNzNR4SXdWv4jp2zgs81S7jdL0sDOqTgfqs
GBJd0I/G3RDVv0XXo3+M0SzxddydppNEX2tn0HoR8Vv6rZKtFKfTWTXxjET0sjp7I2xR3dWO9bTh
KqdG9EtIUPgKBg9iql50nTHjL/Xoe04TZ/0zV/Sjgl8cFGSa500eDF+ui6CBkskffWDVm75x6lUI
t0/0e645ftjliGerXDQrRy/wUsZk/IBibTevi0JfN0nb3gYrwVcCZVa71q+ihxWKuiHPKc2s0XER
g0tlmZqSUW0lz2pvaDLpFwR3/4wCCIKKE/jOXJzsJ9EvPJP8hdkM0VvTF1vkptWrhhE9xEITGgcP
CiWZHKO/ic4qsJuXsrUovnACmuPJNTPrvRgzWe+fHWl4F2Me6dqjqmLB0dSBerNbfL3G8qfqZu09
xDrwJcdiXKpxpedyryjRS0fcNXg9xxXG0VFWb8TU1tbGNWIlFQ8LRpPRdbAV+3MddajEdcKI9WoX
QB3Gre+sTTsj9NCMlzzVXpAt1Y4i8mRcLIoac1wpY7PkBC6O2swXg9k0X66Mv+eTv+2WYtDVsLO1
Bv1sJT6gpdgNZ6Pd2zszRxc573L9xktKvyFXYMzCwcm2dekbtxTnmjMSoBsxKKb5Sq8vKo90/PMs
o3vJoG5dxTlqrjXrET+k+fOkXilvtquGR3GOK2X2zp4+WJ8+868PFqEXhgeEwV9Ns1XOpYHnvBz5
7htyKb/x3x1/+do9k7QY5jXMYwXfwc96sgHpRw3wEa+ZVVEa4z7KXBJrEpugDITkNbCGet5ZtvHm
5snGw/GjKHossqem9HD8diYf8zTDmRv/kuqkBsZBRGKGVeC/6Th6vRVnOW0SImDofLd0C411nNvY
MkdFA1LL6rawgbG8iPwIT4he3SZWewYR0WMtLdrAdbyjIn+KGY8uiIjRScQFVSaQcfJembpEvzmy
OUnDApV1LGjOmVaxBUGN+nOstHJRyMqwqyrNfe/Ku52o+eeIh+qma9Hcw+6nIAcZQxGJxopHqISw
spPnt2xqdBdDaX/0863o0xSFhC/boMb2btDhsptLEhZ0B0qDYkzMyhF6gKZQHI2u1c7a1BgpHk2d
UYcr0VcpkXZGTEI7W751ZeOi7p5dhdbop0C5qhXrgpk4PQcqzg9+8o6JIJj8HM3IOIgGDx1SXeIw
awsOM90bFgm7o/lzUtU3f6ZT7zVYgf4n9L1m21OZ3eougpOkunvEesh7juNBcf2AX3DWvkD4tSjn
y+631LTWiqpJv43WWUmeXHwfTBPdvjoxXgY/cpajZJmHUKsUrBlkbFuy2rsiubALDQ+clrHQ+sr6
xPQPx6fQ6NfKFEoU71BJMt5tzbW2YYsvdBZRZM98JCniEYF/I5a0d8dLXyHcGRe1T8P7SHVVdGOb
GO5RLO7nIsQQwFkkbaL/P0/S8ihFghNv857kdK74300fx7m8rjV+DYN3xqhqRpB/sK/81GVQNa1u
GLeicA+iu1RgEg9lWS2bIC4+UvxZUNbtTArMffBGJeZxNjqjpBGtpLnEdrJDK9T/JBWDggc4oVWM
gcGnNvgXtwOTJ/EYPZPGL5DUoR+1G+WhRKpHnv9Z4G4bGvmHnyomCw1cYPysd9m66MoSvCXmj+RO
WnaMx1ZRg7k0VbfLjhTQ0GrhEeRsdOf1shdl7jLwsTO0a2MtiuOwveYdVZ435OyK/ZCX3kJM0+DC
wAIr07OOkscVG6wPcdkiw5cACSSgTNOnNEu7cYvPKkaPyjLrcCkq6+3oflLZ7sh9VhVP1BHj3anE
PuZY5hmgA7bV8N1o5XCYKdrwEka+tsmpTWZrX7X9TQoD6DAa1BGipnbWcu3r0Brqtj7VLRSGPuz2
JFcVhTtP9GUBHhsxBTUiQ28RaM7zSZVxkPZljulv1SXOPSgG6Ww48UFEkaaP90nzZBqy267ZZ1lS
T2kLuDUQ1g5ZSZ0+wNXn5io6gq1x5n8ktvMjbw3pp+tWuFZR+MGYLVvZXTn8QGckRo6iM97Qjgkm
gFEBNLdvl13Qly+j1A9IaRVITkwhjp/mxZH9xaCgx4uEKGjNFMLC0tdc95SrdvuCnCUu1eMt6DuC
LikWkYbIgRiT/Lw/+noBZZFBv4qYESk/I2eIDhGUghWfS1Er0up53rK/GItEP+cNotUCBKb2xe9U
HhL0AyiqWSxwF6JfaftVyqb/XSmrfKPpBpi3XjM/y4yUa1V941fcL2MfcjWP1t+qi2Nya+MNiJZD
qS0qjGHTMApYBPXWTjTQNwBkikMmcpgNprUrpubv8X9NfZ6v1U3753zRKU5/DJc4JnlFql7thrxR
n0ftN0sGFmLJ2SRMYBdoSwDU9s+BI/nfsLtUZ0WrO/eygP8MEkY+kx5X1g78URTYymovhdUk7m7G
uzIx3CuSU+3ad7AwwWzXvYq+DjYEGsyFtmpTmcRw3HIfxujvpPlYrBsgzx9DaX6zUVi6lFAYXtJE
W/s8INitNuM8Gk2QyDz3TEw8SBKBYmgOrlp19nHIgTE4WEwZAwXIFOzHrQYksZF9NduAu5Fufsdv
KGfd9KpFOFwqGDBTW3PL9zHv+5lqGtHRmELJkWYF/pWvSP5YF6O1bqIbUwdnG+WJv3BZK7zzjncB
5WvtRoxikfsbkqpzEoOiS4QoQu91+O+vfd+N+K1H9lLvGuWTjNixaV3jRU0V72j51T3qbWuWyW04
gRz4cFUJV03WO0t1CsHYldh4phHUTEKICdJOcqmEI3AVvKL7653Q+vxEqf4zzfx32RiMe1Wl6gqs
WLas+APcNRyLEIxB8betJONuU5w46XmILDPmrir+myup1A6NYTUv7YTwTBGoAeAbRvthAomiJuXh
lSHjljKNinlhjdYvC8CriLpBRR0hAXJpF84VkDAOjGltXnygANy3Vf9DaQq2F2nyhbc2Wudjx/JG
teVTk6P2KWbkqMpJWfijJms1r2zq8Xj0KQj5WupixEnjW9VYs04aT2YRHNyySj+sUPFBi0XNztDc
5KPT7XnHa+i1scz21OW4FXv8IT7a2HCXrETVtVYOJY5c5EcQ/fJmowLEBaf2ZVxwmwcqwhSWrkmn
EGTnrs95zfD7N+6qh3WkVuT5VY/9cJNoknR0OuVPI8fFzUCTY/vsr0FexpMvzJB2KgyEvv+Uxuzc
gHH+7SbRojTl+EcakNEzS8BOcBCjVduwT5R7udubIx8sq4l5q3PVneFs4H23cnUVqsbwG7eP3UA2
5qtSs3IuD55zMLA3mElR2eAD1pVvgZaGO6R5sPqawtI3zTWYFap0U6hG6FP4iWuswKeVbxRus4Wl
WPZmmEZNlYSRqRckd6ZRFkOweGu+CYnkxNsI5jUr8ugqrpQ3cBCyqrsD0xnug5ZNiDc+QFPTjZtn
5rnp8Ykwiua3a291ua5+UQxOZn2k5K8mdJplNejpMVFI7huIlK8H8rxXGbjkfPCxYIvscgNHr/6d
FAb+OqX5FfpeOU+DcrxGagDFWUrqXZr7w1HH0Qi5i0Z91aZSrQ1185fZzFn/1b95BPxMzEh+q+PY
AkzgZNxxMMRjqKjrHh2Di+GAAFYR4jYq/o7A+NudlN4BjSrBtrDqco9aTUVOa7BCSiR6VO5FI4ae
oYkT7BK/Sfz+nuekMawKpXCkDa+P7FROTQXmZKGUXbtAczI7kV8CwiaGlcrGJeOfEcSbM1bszBGj
sFpeHXYSdb/N8BQ5Pxoj81gddfWq6DCjEn1d4QLMSCv1E8Esd9uIsAxDGxVCAKvTubIx6shjui3F
FyXYUxEvcSydDgdPmQ7HtFpnbnt6jBStG+zb1i38lTj813zfPg8kWK6OXq0CsiPvo6ylR2qKQMqm
MKi9aqNpPBwUt/Xe5UbVFiRNxo0Y5U1dzMas6Y5ilKI6yl2S/GIMRfEyXbKvFelNXDJoxnomQnHJ
jurXQoQey5vHJf8PZ+exJLeuhOknYgS92Za3XVXtWxuGdNSi9wTd089HlI76Xs2dzWwYRAJkWZJA
5m9kE62ErWVWDs4DuXrAWlg9BNCxEClTcSX+E5N7OB9OB6uvh+zeI4N/jflfMSYsu8Zrz1R4TKj1
L22ZQY82OvcqAse9unC5UruYTl9xcxj0RZaCmZAjWN+613RGJbZkYqlQ/XuoXvPV6Lb0o2HIcDAN
irLcn5NtHwr3XM97mhv/3pMxlkq/e/8a9796ASW49/MVaXD2UXNNEt05tAN8QpSIYMi6nmmaS7lr
mhOzDrl7HyDHUszTF6GLG4tsyk0tj5e7/3EQ5RLnUGpWuxpRFIcooNS7qAOom6V1cJ2yIICzoTGt
rIHpYEBD8fFPx4gk9gNk8qUc9hX3EjRmuV8AtydV7S5kd2vqaPwH/fFr3OyKemii8X2wLGff4ri+
cRp1OOiJNxw6y8Q0Q7YnNx0PkVr45vqr3yxz+uVQGbyPv7d1M9DBBQICnQ0EY/WSu/n0PSjseq2m
eXsIo6h/0rX2Xcb9ulxYI/ZvKFrnTPNSPQhuWaMp19xFQY0/e7uqG1th2hEazY7SI+6oGCfjXlG1
9hGU5X20PITJpXdJymfZoPbHUb2lbDxKXGcZkxsDl6EFEF7uKmroLzq3mZOnM0t20Te5SZIn8biy
cuXQ9QnU1GB88Y2svZWqXt3SMnk1y3J8R0EAdcJNFZbqS/tS+06HdXpnsK8nXfcisc6/9218W8Is
mC7QtN1lbBf6pjdKnfUVsklAlj5rQzgnHduU56gGoRmqrJ5wsRuemeoGO4y54GLMvUpTpOdm8n7I
zrQyNKZIR3AJqcD8qN5oRnAxxg5Eo1l5Z7nJBEVu3JTHdov8fYx94tz+6pd7TiV2mIjpByESVWxb
JfJXZU521YvL7mhhdoOasq8IPAdpO/NG7v0Vc1Md8Ssyk0zEDAQ1dBO8j2tEp7Zzgotw+98by0Eu
eIgnLAP+uwPCAKpPlasuvjrI7wWXzMzjM/+X5V9xeU4fF5wR5Yq9bA223lNVI5E8c4Mk22fS+mJv
mQVcrX9pPzJusUiDivZFJGLM3mDcV+i+58Ie+jqdjMlz/hkrQ3+dXQ+Do2ZXzQ5PyUSBzYx0heWL
nZdkOIujZzVSpuuLYt+5ybxLW+5hYwFIMI1OeojlcIL51AOCVuaDqU8YUyIDpnVK+WCPPsrDWpRr
q1iJc0D3c6/J/KHvvEUz8UcBq8ynq8fobdT5G+Vmh/nX3MxnlwakTKo9uOH4zdDiT32GNsnOxHrk
KnFeGONfKTBeK02J3sAyege7Q85QDgqw2OJ2VemgGzghlzXuN6bbHOXgIfTPNeXom4uhxwtsURBt
nKPJrBpZWhvr3/kgHdcyRfl2hz6U+UeV2MlVQhqYozQ3IjB40usX0gEM+l+RQvuIky65AhZu7niJ
//d57q/TWO9f5+gHyGLQlQ8iH8EUkGgOjxiyjTY2yArQsHkDs7Fd5VPKfSIvBXRFRcSnDMLqSe61
MjhNNotzvQ1Zuc2DZH/U6O3v8fdR8oAko6KO8BfQ3L9OIrvvB8VOmJzEoWBFdEw80Ww74T2T4FWO
oTlY9VnuRn0ewLAiOHJBctOA1ADaz+nA2EF05H8QYeBuxb5yjMiOLIr8YfB+tq4fr+Y0YrmQRUdZ
ifzfRUnZBSCgOsqRmBhv2r7ODyaerGkFQbXSZzRpzfr8rkd2b//pbtRe6R/+NIcIneqFVCrTUANq
VilejX1lJcdBw+Jv+6Vr1hrj/QViiyrLw5/m/Qzo+QyIx2Q9pM6pv2m4clnGTW5qWxfn2AyB24fc
vbqwUfaRU2f8dsK44eNt3pIqgDGi+OryK+ZxD141iUPhdT6V7Cic2scqmQrjV0xV7XcvmbCVns8k
49xXVw34cWhEHGloRXxVnPr+ejJUu2ZOeVY8ymNiB8Jt1+r7iDUW5P1yANzH/QovHcyD+wovHAQ7
BC/cx2zV2qLYNQ8Y/WCllPFwCOYDSzlI7voBhUctdvHtm+duclP/2fuKyYneV1Pu/RX7q/k1pEkw
YwbQJTZDNzvSgm8IRFBffODMqA3PG7u/BqM1HASPeQtgGrGqcF7JwJp72XKSur7khlZdHK/6OVgV
qOo/ITli1HF0FCj67kYLKeKkK5UzKqvRwg+78Q3HCnU5CL99HPrMXqel4p+9ttN2Jn5mBx0B51Pj
TsHWKNr6qphWv4qzKHuZpopFc2e5r6kYuqMiVPBRFEhcYJpsgmzITmV11PLIO+l+QCdSwb875Qhd
H+OTqYcLlYWxmlrxtZgLi3EUOw+u3a1lS24U7gKH1Gh/dmOQxEunjfpt6VUNjAXfXjU2xo1NANk8
iEJlizO1+9wpNYvWXD+2FphCStpXL3pwLCtBDJFNwtP41iLdm7lOe5GtezzwDqwFlRMFiGnm2jXf
fDuyMO5kvJqm6c1FfHlB6dramU6g4mOr4LY0NXW4/Tq7miEE2ucUzr9iRZMq68lIs5U8jTyhqMS4
pazOJ5rflDVvhjxp92UYFhhjz2/BUw3mBrb2jHUw1is2yhTnsO22X+9Z2EZ+LUif/ven6zHT0ZsM
0Pz8tuVwdNjvn+4r9OcTfr2D2HQpicSBvbu/ZM5yA6AK04ev14wdB83MnArc16t2keKvocL9/oTy
hHWU//6E928rCl2kfudPdz+3bgXMd/h0crQ8v/yEuMVtv95kP3/CrL3/fvevpcf0rk6G359OHo1x
7UEJXFBR8xchjy6y/Fus19bh6/QOZcfFUONSCwyvegJ3NPNdVXy6bOE+Uip7anTH+4B8g+Jc7gOw
1PzqrdDyZWkr2UOhe+bam7ASaJ3iwo3Jesp1MnLh5HOXiRKqnqmpnxTN+C475aYCjGFY3ngfX3eQ
5lsSoBtZD+3jUJzcMvn5Nd7TyB/yzGfC6aorYSjM9apZpj0bhtmdSHsMg0J/RFHq5A6tco7n1lg5
/SGM+Wplpxxm+0jWM9sOUYVkiN+GyFG4SB7P55AbvS2HddY55X/E/KTZeLbTXO6vMsYNOX9fx5CL
c8ijWjPCFcQus4NsDtrYPABuvrfkUUOLnFFlV4hz/nm/od6DPtDcqwzFCD7sEJMoll/vF83wX4Wa
Nkc5Im3j8Ozozf01ZQhtd/KgQxJS7fv3zRgfSdCJ+1cC2L/cqnEGjN/4Nnhnw8/zh0bRILCOQXSR
e1aaQZ3q63Inm46VouRe6SAQIrONV3+N9hJ12NewHb9OIEfIDa/g5+PvV/gK2wlWt96fV/jqSGfT
T/kqBSQU9OOZD6kdGskqvm1AmUltM+nY6JZiQKkPkj3TecSsJ284UnV2KbfX1YPnYZUwqGF7M0AX
rKjn2M9K6GLLZOTDu9X04UIbjPFHXLTn2u38X95ErSYPB+aEHVVlpmZYK7s68Ck1/Mcxtc/WCZT3
EI809LJE/qLD61llqI3eoC6xNDUM9YG3q23tsHOOjtK5ey936/2g8M81CkfasDDz0vx/uLjGE1Ct
UiwaucU09tAaXbaXPQNeWjCOcmrJC73LxtM96hjeYuBBsAZRkfMTtPzK+TJqWvL9CtalQmN6gkvs
XM7GEDNpzMcK/aFt1JT7qNYicqZecFE98CDgixXkGLt0iZd8e54aW32M1eZFxt0A18l4qtsDt1YN
TqWxyktH+QDPqm083bcpJHP40J8LXSBB25vhnktDW8swK8RjXw3qc3yzptCFBmanLVKoHjzLDdNE
kpBUfNNjP5jpsWnKFo7yvDvpqFa4lnbotaAgvxiuIrcr19OYZy+YHho7MWCO4Dp2+lIq2CrYBfgO
2ewElKu4UH/J1qS07sWLvbM8Es0X6xGV9CVKwTyL542b70CWtM+y0SflFuX29iaPzeLpxQwi9UG2
+CTo8vphfJJD0x4QoCBVvyd9oDxnrD/3/Emx4zXLJiJXz8YYtGipOrmxnqLod2zK4HOhcN0AFLZI
+8mB8aD/2z0PtAUmdf5YgDf+Ey+tOdHQqQk30uk1wW0FWHWVvnXKqCP/z5NfNo2SnKcRm8EhAKT1
xhzgVbWq+ApdfXoV1koO0nIvvRhlx/+YM7h6DJ/J1pgJzIekrkU5X/FBCcy9I/ayGC9O7ln2TtS/
wSEFLyPoqptltA91m2ZvpuZGx6mNatLxHFRgyLexwVhs5EFWqSqgfCMWDzisHFHv9zdBAg1TbmLp
y+NF+PCks2WPDBpgCcmOIgUzBXX9FJPWGhOh30Ri1GgPR8kaS+5oIzv70fUv1BnvLRmqRR9gTT1y
Cc2He5S0j1qLb6AxlBQgkQV9UUQQs0zgTCSCccCEXACC+ZdmNT9QdgD2E800cdMpr4lZWVvbn2bO
3IAIoMIj2xN289Tq2B4i7V1+bxzoU9pcRtcEZlFAl/6x/apcJFmhvpShTanF1HUS2aa361GI2nvK
NONJygi37KJ4aVKWZvwp+3/Ir63uZ6ryZF/2nfk9MWEq2BDDn0RL1qtNo+xsqAWVu2QIdpHq+JfQ
MYqVqyXZW2QrPzPHsT7T4XY/D6ZXNwWrlQ9h9S3gq065eag+rPxpwqVpSF8mbK2eI/wgnrsGJ6jE
yR9lKG7MaQFrA2T13FmJrNoUpNPXspd7Y3LqzB6I6Nxboi783B6/zkU9bs5qJe1J9jtelq2Fw59M
+cg90T2PXbaqkDN+E5arAb+IjIVsGqXlbOxQVAhZt80bKzGsnJIB+sQ82Mj8DYWP7knzs/oRatU9
PNhZeMyLGR09j0oLrjnoI8N2VIV17JU2XZiW0p9nfYqV2oS41NnTcJYxuQGKMJzTeTPFrb3C0okh
8xE9QrZYKs89sq2rCJZ+dcuY7EUODvRUbh/VJo2Xop/8h8YOnHNbOMNyNCb3Oym4QzD402s5YeBQ
+E21hZMZvQfmhLdE6n5XIDSvcn3CYKfT4mtO+QZar+58z+PxTcN8IqCysQj9vAfX2EfXr43T+ueG
ic4RMmPlLhLXS/YTLs4LOSSNnN+DgwgNYlPNz4kNq2lhk6pbVFbbcP3LNquLTZXx9URWPl4bBM0O
Uw+UR7IDujH9p55QVpLMgZYWkJ4QNSdYBaMX/aPaInqQ7IC5r51H/n8cJ89iWsPe1erook5QBZSG
QrxvJd5jaPXeo9sAH3Htm4yMKkkfZHLaleyTMdttN4PXThfZSq0k2TU9ymUhJnD50vabK6K1wzme
T1b4uruZcJGKdMt+DPFYQfQ+Y2FitPajXkzuLXWAudAnI41tKWsfPvsqLRpUG+MkXhsQQM4aqGy3
ruNlHCf1q1bkv/dkDJqVeBqHcgmGIvrm9b8Mu6jfndLO9w4Et7UM+0F09BxhUuzlboV1DFIGWR99
iyf1Hyj73S1MRPEwGqOzkOOb3EAqonB6LNPV7Obr5qeMW17pMw+obGRruM48tzrJOPfWFu3MTOxj
KwveY5Pi/Px2lF5JtykSbFvZ5N1Zf95d37vDupjfBQozx0o4v99dx1Rq2ev+pkFKJa764rNytAsZ
2eJ9igtrZSeDevZbrzpWeKVu+j5KXibsHhfkaYpP2ODLpB3MizB0fL9Nw0fqMsAEZN772mRCGbd2
l5w8W/xnXI41VfM1MN3wpevMo5ba+rs/VOiQ5Ul4rjQBPV7FI1PPfOdt0NOLH7naz9goHkHFZW9G
wMfq60I5xsbUn1GngDlqhs0HWPl9wNz7p+aX37DmMl/UWsEeviT5bkSt+tAHUzSLZvrfEiVYy6HI
IeHo5JXNcwH7e9OZ2H6rUNkvqEcNS10buYhHs0OKe/RBtU2mszdib8cCI5FiQW9TXreLfhrTb1YZ
/Sizxv9BJuGhQKDjs8K8WuW2j8d5d0b0pIgXwkb+BsbIAurHxiyy+tML1StmauKH0UWfUxdaWO96
/UbFeeTJB7xXlE/IRRRPXV2xAB19bSNj3WTWF4hju7zoi/sI5ApZPacmaQwc5sYiegzz2LuUkQWK
ed6Did+sRFpE69ZFTmQdojDGL+Ada52iNI9X1o1WlTzee1sfXlLsttE6cRAvotwtOM+/h9xjfKv3
Q+T5Q63Q1vEQtZvU7ZRFrKTKxXd7/ZiOAOWSoKi/d/Er+GPnR1oLf4n0tnbmB7PPJrLDy3ruEOM/
GTzk77Hdx+ugZh1gj0BUSrVHXi2JnR+TWcLIEOF72SfdJnJjda+UlvroxiGWUfOIobOfDTiYL1Fu
Bjv0QV3Ae3b9IjLtSQ5AkihbIOoH5Kxp6q2uRDpfAfUioJjA65p3B0z2TkmzclNjBOOIJHxF/17f
p6bXr91Btb7Zo1hFTj6++fVg7lwd3xAZr9Uf7RClHwI7t60AfrTVvMj+lmaZ9c1wySgMqepsK9Gn
H2P6Q/YlcJw3LKuNHZYt09toNCsZ1ywWqnGT6eS8hvCVhPJOvgT5HWcVKdHWsFNlWVshVmesJY5y
r5ybXzHZYYb1/zUEz2cTPoUwV38dO4C0P6DqjqMlEn9yU8fglKuoNP4jlmd9ceFNxFsqBXgR/Rmc
zh2o9buoTls//4rrLZTbMGjPf8X9oMjPAsR/l9jjsoG1vOz7/i23mvpWzcxFFw2f458QrPfmhjnN
PUSVrSaJBCtWYVkbmqO2KnHUuwWFZaxbc0DwpPO8TWmY5dljpbeDFTsc1Zbfk7K4vw9srzxmRdjt
GlQ+z5aPok6blFQwFFz8ErSQr2HcoAng18FTpnUoxMZMRmNdfQAGUFxq21A3ttb5izy3fBbW9+9C
HXdoJLAyte38ImNyz0896wAz6EG2DC8OkDLKwurcUJCKMG6/3GNxnWEhmKnpKhxH9QkyeHBopxoA
Kz7UFWs9bOZHqiKy10rbauVE2IPKppG4/akcix9FnalPjVmLB8QWT2ngK6+tHkdUdK1kJ5umqfWL
vIz9e2/UT1vTS/xHqqfBc6uLlRzlTsxfapN5vApbEeAXWjOjNVEn7P34FNZm+xqZ9TIZDeSYHTKF
k9mJtWyKNvkJN368ulmX3HLWnlabAhL1TGNd2lWL7iUHZbhVFVRMdmqBv6tjW81j7ZIFNtPoLFS8
EJPWis4dD3/ZJzdB39ZroYf12ra1KQUILa6mZavbAATJPo/87CI3mlklK7WyMbQzivwei9opg60U
hLiA2sAZ58EyJvdgcNY7VVDg/Ir5SuivUHvRFiAPy2ndpQO1kVmDJ/NEdoghNW1T2leOQ86uE4Ib
lPfi6Yb/K0oPPDDcz7jyf+liUF+zWpmAJTXhpS0ad4c+eoTWom0+9Br83dIoq1ctLiPqG1X3CZbX
Mgzvl1HHz/FzXqsmT6jRvm/azEGhrstuVVJgafrf8W7u/CtGbgPTEbFIrfBXZQWN/uCBZ4aSoU5r
E2DBuZgMDWxk/Ikl0Yiqyzge5d7XxrG0bKslAhY19m7evAmZh8B6nHdjo37udCrEX0ZvMq4r8PRl
7D74zzjZ+zV4qLVqnaqmv1Ngo20xWx1BG9mU+DT848dEtfZxE0RvYZJ9j2yvufDgjt7MuQqeNq+B
7wykhrMnechUNfqBkmG/lINSVrAgv2B7kIXlmTLy2Jh6mEXW4BgvdmxqqywZm0uq6elOU6sM/IJh
n6o4TTdhPWiPDiSxZQ+d5KOfnEeS7DOQn+kXRauFD5M98pmGhKZRL6E7to9mwxMkqzT1pCFMe8hd
JdhNlTpdyjAfVyNGpq99zyq5fOeek51Mq6QEEDf9ggSXmqyAt6anYKZJeQIq5EK25QZIXgzCQUx4
NCb/9shzyOFyzP0Y2dYVFFv77mNszOwWztLX2tAXpyGvLjIUzyEQCNY57tutDMlNb+riQq5gIY/5
iss9fdbEvscYcR/65/xIg23vJ1Qz8nRZ0lzcMC9Ocrw6RcrGt6YGIJbhbS0SW8epiqtDW/QeKXgR
nt3GMDbg25IrTlbuioXL+FSMVkvB2KjmZ26JVZERrFwB78xMTO2IYgsiBtmsFqLVbbKRwVjL3eq+
6wYoNPtk08ajOupA0DTW00UgmqeuT0GCmz7J6kzNtqroEUYcMHwfs7ra53NmMkaRcTN5dXotFZnK
1oNnUy2ypa021Ts+wiE6oaQWO4RJYXPmTJXHrT8vohYAC9ddXyE15hfO1nHHhTUDPrpKiQ4swPF7
m5tOKPwFfAnlFKdZ9/pnmHBAF7oDjJkiNH4P8xvbx7SMYR5nk3F5NnseBq7lP4cxC7HBCUzpKWnb
equkLsX9ZNSfItuubyF3cLsNrWrp65ACOhQJDrWX6k+Oneu7IrBg8s+DXaxennKoPfNQs8yKpQbW
bSeHamqbHoQCXFs2TafF8NKr9F3vUBJCNkh9ykKUNS3PSl7LgFWPmHT7vY2ZDPPza9+TCSmJsNV+
KnnHnCtFaJtcxcIlzRUvgnrLMgPTVfA06ybJqpuiNOayEVDN67hDo0lkpA4pAnyHRH4uQkHeInZ3
QV24v6jPvfhDXH2UmVUuHaUyHw1QcpsWHdWzHSfGXoyZscM0rXuQZ0TqJ0eUy0c1uxvC73XB7JRn
15w7vp+xykDvzGc0O69cjrNIoQksai/XOP9rFfRXjIpYdQgzUtuTtQshKcaFOeT4zYzZOkN/CJVu
xSizW9SWxUslqpeiN/SH0e/yF95lAbjRIiMzd05KgdSda9QH2euIJka/0+p2speqR4W6k2/jz8mx
pGGtTUOue2jEAxiaCvy7kX64kXqyZg8S22F5Evjee27as9xoJB68uAGY2Wk+y/MWQlhSdYvGcNrP
aeMHSvlZp+kAQARJLLXsP6B2eCdfqX9vWtGM67RIjcVfHX817bphtQU5UsanqEA7xMNCMJtM7xS2
pKERX2fRGlus8Kto+MmMDEHmof+F8uErhuLhu5ehEwyvqL/E6WDtGng5cF3c8pJREF4hs21vbXP0
ljze+NrnjYBgcLQ1Fx25wcBeXAYLXFExlh4TKtOWz/NrihaRGZinvmn8Zz/o5wtFbzFmpJl1Xr2u
hYXlxTwYlwB7OxkmchtzMxQeOs6YId9P5ZSeeAgV8SIPnVgVPyJ4tHTmoXYr+iVTn2iTsp6AFxlM
yapMWXgWhjIYbyLj9tOsWDcM4QJI8oDzQ4TogLUqk7H/VEvtKafK+N3v7GahO7b3ip/XuMRzN3tS
hRqtEZ4+epmDTmA4otkaT8V+AImD8ommFMu27g5MNVzw7PRqjpluFctNV0Xi50/ZvBmpLFBpuMmI
6gcnz5n2Kl3nMLS9s64V1oRvN/Rp1fazFRChXl3J/nokI1x06BU3wj/H5OWXlTm4izxUnxMH9pWN
JMN2pPy0sf28XkplISkcFM8E2LYoZ+t4YK3q1OCImOqvjsnHcxP9IlsqKXSQ1894qjZXDc3hQ13k
9SrIHetj7IqfTmZlt9JrlAfkoSl6Wz3XET4PczbyRjW5+ZGF4qfFd/bBw0XgfQksIDZEtESx+Yrb
fP9QQGJaR64LkthzsMzU+mZfB9CtffQmR7xzsNtRpxNXyzdt4gaJDwj+b20XbGwPhCV6b9FPjx/G
qBVtl2ixsiMB+GOsETbPTATIK/TQf3NZUIjM9dJ5M0fT32J1km/tqhS30C7PqT/qmHIZLP3r7B+1
RdmFpHN4deLq1ithvB+GyD4i4o0i5Lyx0ktQfi+qsA0WQQ9ftIi6X72+UQ11O0SV9x4Wfr9uDbU+
uiwgLgFvcRkLJlkGCg4bXLfNSz2JYNmTi4QtVMUoRXthsmhF4kD7VC+GJqbv2myxinhKvvCdsuQf
NW4K1X0L0dr94boRyio9hDMeKPHWrlFG8VWrf/Ns4Fq1GXb/BNa4rYOKwp0wnrvc9GDpKbfAznet
idjC6CA6Mib6sm0xme6z0N0maJIfi6EZdrarHPypyNfa6B2ntOkWKkkPEjFi2HSRYW8KX7yHTt7i
8O5GiyYfox/oMl1dq3I+Sy4epJzxgEUGfeMpbXtA+vXgwW9+YMBsZg5D4SEfwaUnwECGIIxvcoNA
mXZUElTp51CiKMiKZa61prajnXtn1M5qX74Pbnmt7JxsfFE/Qx9PLwg7qy+For2iUug86HHZnEer
vvYxUJ4yi+Nj5H3GqshPKqITXjyM+8BBAQV4f2GelAdfwFQM7eyjB5WxBZuONNPcVEb7Mme2Hm29
6x+E3UJcVwC1mUocrWpVhEfdE2etFS6a9TPicAYmhh57TBF+JmUIRmpEvkDG5QYyFnh6OUS2vbD5
xqQ/R0V7fBnwFrpUafzSakXzQKKVK2nqqfD1Tfequnm8gGSRbeuo++lSCblhE2ych8GB2miG0ZLZ
RnFi7yY7EY3vb/giAFeekh+k9RnRa9a496KkXNzbke4Mi7HRU0B1ebcuB7d6rYxYrDGFLLeyaRs2
jx9PQ182mOC/eeW47FtooGTZjPx433VYtR59E6bfcgZVHJPAfKQUrCzDHhPC0DvkzXitxti6uBmo
1r5dm57xk3VdtVDj9kdvWt11ajPKTgUyn3X0MdVch7GiL0cRN79686l3HVR+ktA7VZSZFqhQdash
gTwjYqzII0X4O4ziSDhxOV8zlDyv+bxHGfqa6WkFiZOQ7OwKiFJ9z71SNlXdzB4Urf6RgOop8P16
rhO14xmELJRsOlEwnUeXZBnPuWcwn/1jJoolNAj7uSzUbBEBE6BwPvynt9o0N9PE4Kkb2t//l7Wa
HCE7PB4Pe2Pk1f84uDkoZY9R+qvyS/cwVGg/ugJ/G1g32S4yYVjBz4SZXKNNxpJ73BilUV0mt3Yg
W6qCHE5w9dqq2BVM1Y+5S10u5PLf8QyhOFcgpYDg4XRBlLlY+1GkPoopcZap2avPZXqrayags13v
revieNeZOMLHgddexmguvnhp/aH7+VmtuNKTdMBtHTgTWS5jaTtYrhvCMnfCn9QdWGmczAs9XWuW
U+01m7MB7p4fGX1FZZp5Kazlta7W9qdbZk/aiE1QU6gqtjXKurfi8hervIeQe+FH0PEO+zApkGiK
xK4e2weXS2mb6G6/HSx3vKqOG6zQgNbfVAqUup3Fv3L7TCUL6DgX89UeWufDCdE5rTqteaTAJDZV
2hZgXWqw0aSxmHM116IxxTJvnORHVQzLsKjTTzWsMUHIo/TFBhq46ZA+OU6TgUqLBZY39HqNmv54
1lvTfXY9T+OWvSHLVX2PQgt6p6tWB9/sHfCE/acWJNwoXQcovtXYAOFFfESKOF6TuRkfMs8uF51l
/Yi1MniGijjuNIRTt4ieei+s0ZGKzIN/kLEAQJhn4+OYmT20n1rd1Hkn3tBFPcgRkd2CGK/Iz+l9
U2zF0OxUJ0j3KEbYe436w4nfMqH019oXpCe8VYSQ/1oMJN1HPRpPOWnfxRB5/rNlmqSD6uEwY096
A4XgagAtOLTpOQKoB6Ombte1hU11wHe5svG/3PNwUV5FPIULt3Mpf8+9jXBxnLHMZ1WdtUj9gklR
y4O0BlJhmF2/F4Ls9eRq+YeXOp89SNNr5cXmtTDCn5i15xCgvUUJjnoJjw+FBU+195hIjduhS/LH
QJ8z14Vo/rERz8oioX2yyvms1Mh5qZB+Wmta8uGOdbmi7ulds3kDZhklVWpHO99WdAV9j0ZbTTWY
pdCvvasc6Hk20PyYIvZXrFQGm+wvN5b5LHJYSl7p6t7PfT9ZamOuIy5D15NsVoJw7RZlflaCBgOC
KUX4qTPSE6iLbw6AyXNkWOsibJ6QoI6W+qSfpsY7mhl5XMdztXOJqftyGkNtZbXtsPPSRt/jQzJe
ynkT7fKRlAsog2hXBl60Mm2hv9kjevr1MPyCDDeFPSt2ZK1eavLti6b1inWPQBK3yzSYDlQQlqGp
WBhFlcZOHQGxpZWtkasJnJ2fKPmSvzzXq5a+h56ODIyLCYyhluNpgqy6zAzK0bFtDKveSsjQq6MD
pU6IbpG04gmxoGwnY18bWGH/DmlcvV/3Tm8smI2cTUoFb27Tk4ZxzOh1VqNcdZllXBMv9DYh5Gw/
s7ZUpKYTBKN8F1g43vR6heJP1J772sieUFRgXo3LHtgrc9jLmJYBfUFdFjio4l5ZCjifmk4aaprt
yNzHwGCWjNvEd1VRxkNoFtMBPDbfjk8FI4LUfxJgj5gIJu9KQ9mhh4S77hBg3mXV4N5U7D1VR+9Y
9OA0D++VXGnEGieMxDINsugEZjjfRxMJCxeYx6pyJn1lhJ6PuEv/GJAN9yybEv4UK/a5BaHow1e7
KUVQ3JhLz2xnbCMmm1lTAHr3/7B2Xs1xI0uU/kWIgDev7R3ZtDLzgpDmauC9x6/fr6olgsMdXRO7
eqioyswqtMgmgMo6ec6rjRAAcuQhL3lpW7+i8kUSPTFf+P7YYHTWMLznD24ndIW7V4di5Acyn9mt
qTiX3lQwhG0nESUdcdX49235pxwgdKpuOTBNNo5Tzw8wTHkrQ2tHTlmM+eFmUy17r6euCf6VEOlg
t2BeLSCSwlIOcbJWLQTcW6WrL6PnVJeuS3/2UqgWYOiGhhHSa0DKMubW5U7E9ypV+13Kk/CutlD3
VVSr3Gea51NVScPXwDt2rUP+Pp/vrNrmAZDFj22lJPz5c1vkDdZBERaGboRNKCGpLedR2lq3INHY
QFsauzrbpMbnkI6sLqi//azm+aaopvsOOqAHFWaDteGHwWPIp96Tmks5LRxgzQ/mBxcw0YU/umbQ
NvAKmjymffPslXq2b2Pzax/2yV3Y/4skeH2fdlO581wftpgIBaLGh3RT9uBUhiZHdpemde7HapxI
nSI/MtqqjdCEA1+1kn71YUX5w0LeYmWZSvuJ+722bmM/eK7cGqW2uPavtsqXIkog7YmSs92hzat3
Fo8WMZTNAKkHVZBeMRYr6dJH8tb5sFGGVH8wmqdIkjOpdoo8Dz/gG3eTSjruSFUYxxczBSHsenWR
6kPATRIsyaYKNV4LQrvbaYFq3JiX6rZDjHTU4Rd6Y2Ma0LWCL9q+JAU8AmUcpJvO0cxTG1Gv7wHm
etFCu3liO71Sx6x4gflxC0xSeRQv6n7XaJ+N1KsudRb5t6FVZtk6noZ4B4ELGit5PypbxEuVfQpM
96kxiz8pnQAjlg/Dib+1aDVwUvVoFQl4OS+d95bnA7iqlU8h2lZPw5Stza5uXoJpql+KzH0oIRO+
LwOlfvGMwVr309Rxh2Xoupq/54gi3vitf28V5XDXl5N/nyO2Dj9n/DnI4voYqWFJ4UaQfLYTcpPk
IaOD9CbUUYOR56hMen0F4ao8UZ5V11SfeH4cpHl0+vyShgXIJjaaACTnEPIGTjAto0k31EPYr1aa
QOCtwx1ORZX9mjXkvgGaqRtXDK1J1fZlweNdSRzrNaNKCUiolm7lXN3rgz0M3932NrcDOczT3oDh
l2De8JpdMfsBPGkslfRjBGk79V9yqCNSuYWZX93J4HwAk25CO3rzqkGSk7oJy/1t7jj6Gwh/1L0M
Niim2NSh69+8qd10G4cy+4MMVqMB0FMvjmHldedQWZttm+zBjR4sx+uvfTA5uyyay4ubnAsydNTY
rXtNHV5EJc1LVo+fOJ/z7gqYBQ4wPMCub4zDtWvTIyXt3tkxFNhYpK3VvlUzlVk3U28Myb0JUsFX
Sz2CujQ3z5yOnNwBtWkZn9dRumH/HCFfjrqJkw+84kWcE6txikAdZxeZNv6Zl1b/rSxDHZlww7pS
lx4fInijWo7DHjoree1UpMJsL9dP5NT7deyNweea1PHOgOdgJ71ag+xHW6WoiwhvYQLpa4r+IYhc
41P3ramy4KCHBaTlA2m7OLPrTaNU9R40M88tN5ink4dMhbWNLedXNxVdU8sqff0u4F3XzLRyl4hq
r8B68qch+GTz36Noedoo0AB9Mvi2PfopQkRipFiDeY2D6UmO4jkv7ivQeXIExsq6GCj0rCJBrz7X
kDy54wjfuVgVgU5jJ9i1NrGtGNfJV382pnJ0FEoOFzMv/OUp9QFTiqDFnppwLoZTZK8/OIogVleV
n037JViGkI9gr2PDNf92Ob9nw2jVmvaKMMGO+u7pqzvb/mZuveEyabl6p+qkuzod4GDMHjmcIJuI
hKKQbCohKyR7qWEJHgyEYWcHRSFp0956aSEOmXvkaT84ZLD0wtqL6IdYWU5D8zeARwEii+0MiPq2
akNuGdgTh1LdCiTzJpnm/FQ00c+G2sD8ROY7P8ne4ljiFseHuP8iZFkeuBmE93L9ZZ4cLjHLlf6L
kA9LLXN/+yl/e7XlEywhH5ZvAuXXx//tlZZllpAPyywh/9vP47fL/PsryWny56H1E/qOYfQkTcvH
WIa/vcRvQxbHhx/5/77U8t/4sNQ/fdIPIf90tQ+2/4+f9LdL/ftP6gZhzduhUSDaO/FqF4k/Q9n8
m/E7V9KEzMo5I7zNuo07Mynej28T3k37xytIo1zqtsp/il+uunxqdUCFZrt43q/0n9b7T9dnM8PW
ezBj3s6XK95W/fhzeG/9f73u7Yrv/yfy6u00P1jV0O+W/+3yqT7YluHHD/rbKdLx7qMvS0hPKn7l
H2zS8V/Y/ouQ/30p16uhzq2Nb5NiRedO6QVDImCzc/rWSE8yTdVJNx6kWVpkr5ETlljbr+OzdNcc
IB29FFk2YwieCqMz10FjUVvVWspjEaUQqLXjC7tgiGzFKC2pJOzBtwi/nDNHpn3i9P0v6Zd2H56o
3VzDiCVtsmlG2DJsExBYC9n+BbroK6Qe6bVylfQ4uB6CzwN1vq6d3BoYKtO7MoeBVEQZSYKSnPRG
jgKcLVAvN5t064n5owdAReasg1pGLlWGI3XOpa5ub4E+rJKbxopceJIt6kuKGYkddvbgMBFT3YUJ
Wq4ufDcW9fNDdTVJGnBuH1PdI4ZT5FTXSkurq6Z1xj4wK6DrcnZvNNPBr0A2vJvtjB7A5Lz7Crkg
K8qJjV0iS2S1j8taculwMBqSmsH5tl6UVd0lzlNoeX9dUobl4zDe6bxY3MLMmS2aox88tR4pYkYv
KBAK9TexeuiRKVF/J1zfqdRfzdOwt/i9nQHlBpewEVr2vsUkaZTTF3cFTsRTPPOUDR2oCresKDrN
YfoonGNZOeFt4GmRBxpG2EvguBBckby6zZDGZZrizMmaQ492+27OLbKZ6u2QZvn548RZm8JjFyuP
H9aSQ6uw78h0W0etsdCqTxFam9UhuI+6LLiXPcBeAbqtdbD3gcxyro13cci4wZuTu5nKUhG6zLwt
ZPRPrpuk5E0j8ySbmdTZCWVk8yR7CKZNx0zJVtKZvYXJoW+aQU7BCTMKiqMRm1VWvacCL0NtLIR4
rKv0+15RtHtp7RGT24KpNdbScfOKcNkbZpWUtx5cZOwSwYmTvVNKKD3Aa/yMXbyJFj4jMqSTsP2b
05gL82Dq7rfFboMn1OHTygtOeXx1Lz3LxTw0DEHVDVCYiE/99rluw5xSPUoN3a38EJYT6PxE6gyG
Ldc/ycYqChTrb+1iHRIba0FNCNlCEZuBbEH4ekL5bk4H5d0CZlWSMEiHVLkteJv0bsF6hOtVgaFh
o8OMfjZFE8dld5ZD2VuaDzbq9KCNZSO2Xhz/0wLLtNs19NHbFVDb5Wx86vGSsUVEAVnPHkI1zB9i
K2d3FSMoIR3k2xI0qBGpLeBIh5fWPVEKMOcrOQZ7+tPoWOELQgvqTtpBj3mnZcYSW0thS7mMnLvE
fBiWwUg1htceZzX5qnQ5JxmlBZObGSfPEQC1o+uQNFD5hn2ueuMgIyjg8thze+GDI2DseUF1XWmn
NZAqBwp/ASfpBZykmwD1lHNpc/QoutLYCo/sLTFySjPunBH5piVUmv9pGEmIyrJSqs73ft9Oj7Nn
PZhtNrxUbLhPpanX26lO82+BaXGkBMCK1NkEyZs4glIT/0tlAVxNKujX4rb1V0o7HSXYWKKQZdM2
rr+2LC/bLjYJW86pqttm4LfW0nGDJ/ueH+8Nl6/+O9Bz0PbJEebF77fAjiruJoIxF4Er/+RVnndi
52rmK9mVDVzsFhCCBk37m7WmTHusdGtnLJGQnfrIcIoYzo2QiRWNnO5WbQTAkrRAaTcjjKE5hOrq
HLTI5kTNfV3C+yx7simnjGrb3ATV4Tc/HclbLw0AOcDkbO5lsGoYyEEnIZyordNcxzz9FPueA/lw
CuRUSSd0Q37ZYo6yrtIRit7v7NmYf0rf1kj6F9KW5aX1yuQO7v/krqudTeOR+oTU66dJOudqmMGT
NFp5hIT2os7uNKxkTDOAoObcE2X43EuoDxRrZX3bRHvZTTvrhxvpxf6dTV4q/quEF/wi+wop03E0
MojuTO+UiWa0NRgpl7HsoROMLondHD7ald47/ZNttEL/pCD6hKa7iLmtKq1yLOfIpp8oPVlLT1VN
6oFT5d6ytQfTDMtPLfnmUAXIbqeh+UrWo7W78lMQ5CoK6gO4frX4pCEhf7UG+1nOiEs3vatLXhpL
k2yt3XGjMSm5Pod56J9lLxvKP6bAtXdyNEyVfw4aIMk83H+FxG+9xTYAM0UNx0d9QngXx22yXEeu
+OFyLdU6m7zNBCf+3+YtwT/nRioqFE60U8Oo2FezGTwqag0LfeWlX8jefbVGU/sLcW3PMjn6dYP4
OXWS9qvXJxzpxH34FMYu90wrVs52a6fnD+t0kH6dw6GG74Yv8UVTG+c4KCX5J2gHVi3iOZcIeYnp
roMVcNfHQC/BItj15zhRvG0KW9fKIVHOgWmWbOEd6y6daDise98sNhmiqdo2qV3luNjlhGUow6Qt
Lw37MCceWm1/W9Iq5/dXWOYbMccRbZY9+JZFIVSKuIMDK/leDlO1zO69LL0HYJuU6y5HzSIIUdsK
jRaerxEFLs2IxhWkWgMH539rCvR60Xu14PZeSVc8aPBYy24ZZKjAVqTV3hn9qrC3xhCDcvOabhdp
iSZKDsJn2XQmBBJo3T/KUVBBgLNEDCJsICJy5l8RvDWBf9SQ99aqvNlw7Bjc1ZIkqWpTXtv9YtxK
I9SZ4d0kCZFSESSNv49Z5iwxjaBdko44NoKDClYPBqHSeIUrJPG18rVvUKL7NfjlqZRK2eVUR1EM
I+57RlBsY6gc1vI2uNwViwlm3FA4FtvtPioc5uSTSBe3VdksSy2OZdqy1BJcINhEvjbLua+38zO1
/uPK5cT9NCfoxeiZE3DWSklR6vhdtW7gKgk7/WkUTogx3HWngcyWsaNiW+eoEXq3hdFXHKtEZ7fW
o6v0RiW/kTyDxlwOHU7m781gPCMcpD7X07anPqYBSQdkQcidu4Wx8Ts7POYIXVwyBxYu9kRlspFd
iMWnZuUWIDspQ6137ZSPzaoy1J+hN/8yVfaGSHAwTOxV5JAsO9VMIyC8RCmeXKqN7/3W0F4mDj3X
RuKYR1BT2ktYOy5s94GP4nQJVZhqDmtbnL5aSL4eLaP6s5pVl+2qsIFpDACBdfVxFuewsjEDzTxG
bfunHHXizFbGRpTu/GOsWHOZLntyXa1Q6iMsXel5TIaK+nXepzR+DlezBjAjbb1GtWbr+d5+rgrl
vqROdzu1PWpzY1CuxybTTrNs0gaAUyHkBFfS8M4l/AVcH6cg63/2ZMi7aCOJvuSFWh9A79QnXYVY
8k1tUEoOymERFWeORcKzNLVSlbDJODqz1VxQ8P/SJ5TBtU3lnDLqQI+RLHw3Y9TKs2U7wfm2gPQs
q8w5dNebt48x9Q0H5XOQrq2o/MFRavnMCVT1rCjpH5z19xdTjDTVGg9AJpGyEhFlpVfPRdRtoD6f
H2S8Vs0IEY+USEmnYtnNo96SuhfT5STfTzUAR2h93y7gptldllvU9htluR5IlazsxCvOMhgUwXzU
JyqF5PVRiFCPk8uxJMTVTm987prauHMU4LFy6ASQKs8tVTlyWHlOs1LNxLnLA0X9/HNO32vGnZLB
M+5XnvF5mcNLbPyg66j9hXBaRk76PQODcy1EwxGmdg31zNqOQr10sUlHZhboJCSo/MihbGRIaEbP
I+jE02KSPWpGR5vkzLIOZ4fuyc+h/H273C1Sp9bcHz2wruIjyGZ0TBjU83A/+Ep7tth7lrAN6O1Z
H+uDPQTTwdXaFnpaTKluG1StyLHsSuttjpxuNxwiAsWtmm04g3/u2uIfJhQqNZ9JpBy0ji2EbNI+
8EFdiXGjKvrNSLnLT/cS+ME2ixmd3Xk/J0u3aaT6XgOX/3FpK/XcDG3Pvy1bUvpyMCb4G+EFSTcJ
ijNftM4beNKaiHTaQfFFc18hRXY+QXRW3zUxkoHOmOZfcn8qt25AeTlbbIiea3XlFKq28QQyHyno
/GwJ5KbsSdsMEB1YsfDIpnjrySE0abg9K4WWZxAP3mI4qrwzX+Cl7h60MOsfdM3yN8OA4s1is9Uq
uGtKfy9NA0WXsMwKSldjcsejNMomhhhibwPoEDzX3cPS2M9x6xcPoDMdtooWRZxFU3sA7rlgFdvq
XWaBZqPEdBNDr3koOa3+1DX8hJrYQnJYKDFT/0t1td+1Z1MMhxYEKxXC/kV6bTf8NkzedC+ngoC9
ZrVePUifa5b7zrTTJ+mLlHYFAid90TzNex2QH4bhxbOVlwimvAcAm8258EGkilEGtcGt13kpIgRa
3xylY7SC+sGr3e4AkxbvIyJ4cXShclQ1s0PwgjAZC44t2HUBwJQlVq6OiFyVhOFt9s0X1sAxFEPb
KkHg77whhIcgDYqrbFQLaai5RUBXDhE0/uloygZqGlUNdktwLrxITgybMCmhnntbJRm14hqEurcd
uhKBoDeHnGENZO1ixYGMyVR2NkzbR65jH3MN1RhBTqkKqT1kudAKlrSWy3hxI1wI4aUcT21bHRqT
4uUwmfcF5/+wPAX9g2/ofN9Ez0juYjQAr5wp/7TEfjGIrA+/IBkgHH3Z1lQwACYlW7z1lZQ6/diD
JxAC2uPgtc7DJBqqclEBrsmOpVrkPISZ5TxYmu/s2zFxVovN1BTtQoXTWZrkVBkLjc2qzfUQjCKr
SacWBNHtMottuYzXU3Hcw01z9kKnP1KYTXF6Ws6fbV65N5nZkY8UQxc2Ksr2zcexV5rnxHT2garP
YE364JyCMF1Hcmg6yTbtguYgvVE1fot9cVQPOue14tsro+BWgfieDSGiFSxdNVq+g5Yj2svhHFeg
KLXQu5NDrQbxqeSfcyPs7nlSpbdJ6LPAPAxTw1ZGlYalrOoaPL8c5g6EnTqC22bF19YuC5QWoAM6
NqWT77npGs8cNnAnh0jgX5EN/TaE+N/hCBzXDlLf1w+xJjwBaLEQm6eovPP6uKF419u06myce9HI
nmwipKjOThX6FRzoeBTgVqveSFoINxkmdfNkeG38eUhaL34p8679XKrdD62Ldq5TVY/loOovlKUD
j6wb3hSj0HgZQXtsAmvw99Ibmez3US0xAGAQPKH8fU58YFKJCK7JIT5QAn6STjk/rv5MXXZD0hKW
8degVmC4FtFKCbH/DLG8alnqJuVP7Uk2FF+pVvg0WH35RDHnTC5Jhexy9pN07aZsV3PThBj1Lb7t
i70RWta97ug//AxBsnHQ0utQcKfkdRJ2fNCI10400jHmuX0Mxuy1tatfJjEhz93yrrbj9S2+s4NT
HM53naQoFeTzsrc07T/Ypsz6T3HLtDjm+18o7bgx0yABK+3DuDOZVAyLmlO9CXUYg2hkry85J1nJ
8Qc3WNDoEEb+RdpvK8gpH+IW27uYEq6OHX8PPzS10nnJ4MLvrrRMkb2PnyY3yQ2NvNatfhsoV1zW
lnFGqFjbirsKTN1oBKwHF1ZpvrVJubMEt7QcQ20SAR4G0LjYhtFAw+jdWEzspFHOWZradeJTWQ7K
I8BB67lv8j+VwhouckTKVd+xN7M2Pd+bZ4RDDlFSjJe8czVUcqjUmOxYR98016/SJps+tyC5dPVi
K4elMoPdrfr5SM6W739Xh59AQ0dUqGkdWoFFvjO9qbtLksajTiUKTopgfmVREtcAhMK5DsCgB+FV
9iydp02hdbAj/92ByhjZY9/6LO32nMXQUIgQLf2rGThIkmtkhRtCDjHq3OYUGwVZakNvC8vYeuLA
wP8zRZjknLVpcXbG+DEyrWwfv5mkvbLrsFx97I5UtGPlB32bLf3vgt5Wk7bfL1n63q/V2zLYA3Jy
t9rg5XdNGvUQLVBpUFJjsorsPvyRA/OkiOgvfjNfDLixPs9a0W58zU2vRQGTIOR++mGyK+1q8462
sfuuXFO673H40M6X0ASevatDSomcxhk374yyKxsjAKDet4YPXAvMNthufb4s7gmK+27V+fyY0E3+
tjgi6GFRYkPzUs2KJ5623I6hI5UjKiXMc1PMX+VINkNpii/NUG/1ZiqepE2NIIKpZ5c/bkw+otkc
1UZb6TOFCfoTfT8rRrdebFnWuqupB6y+LDQm330N7fLbqpSDnSiTi1dyDWnLPbhl/XSMd9LGy1G0
rvSoPcAzci3KCYkPZJaees8e7+DNvIvFiDL56mmChX8Hadq8kUPZkMP/AVA+JjtJWNpY3tXnxFtO
kqaWaus9zAb9uoYYmjrhcQJJ5iPNOJb6NQUdb5ZzdN+KkbTroW2eeXc4yZGrziYoRX2q9g6SWytp
vDWNql99Hakwo4NpTtrCQTXuzSleNVkdb21Pqe6j0uJ0FmreQ+poxj3/bxfAs6O99jYHKGpvhv+a
Sm2dQYZCMXdvnnIzKr6FFYWrLqxUkB0pyjaZK+diwlBy8hrV3DskRR566iE3ULCon60i+s4JV/2X
E+9R1Ah23GfqvUP13EPn6fa6qAJsdtd5q4J380vXeifptZUExvt04iuO1qh9UMFCHlMkbjaGXtsX
yuZ/QKkQUkChIektTEuz2Gw42g+F2lFvToS0K+NU9nBZ/5pG7eb/y3L/dFVpE5+QfZe+DUDK1+L4
shVNJ05eZUOx0SYG8HtZTDIi0Cdt1+kqv1ARK21yvhxSCPoE3t06ytGyLlUyOVwg+4JyqVMHrFzI
LGcvVZ9SLOr8AZW9d204YZuavDoUuhrd50NL9a9l2I9kg1Ce8nzIldAhXSGLYf0xWt3zkPANVsZm
bQ2ccbLLP9/4Vd9Rrcru5GX6tq5MSmUEs6puWDSyJxoZMgt21k5kraM5+2vWy+nKHQ2a6zHsv1Os
cqooq/wcQG60p768P1SRHyNjo363+I4dcteBfqdwik8jBUh7z52nrRw2Y9tvEWrK93Loz0O8US0j
PsqhpwvyK4QuzhO3yk8BTFaUG0G9Vamqcof+M7jmHPq1SnX111HLfw5rkW+VQy/xfKjI+p9eOcwe
SnM7BeqPfp49mF9tFdWh1ATr2+YJ6OiBHYytoVjCf2aTKb16J0eyycJMEFnoP+LByLPt6Bx1m0Q/
aQODchjVuPXEyzqFMdXAIRCFZtJhIuVw8/KnZlKiJKLT2tK3pT7APfvm9irLKDdyxduyVNauptxX
ti1SMes+7YuTlWToBCIXu5nBn39XLUgYdO8PZR6s7ayF0amr3fzZSIzviHhm+zIIwOl0QXEnG9cf
28vgXuVgaqqq2yxOQwm0tVUjsTR21XCA0PCTn1cUE3q1vvJ0R7lvhWAIpwHBNU9hW7I04529rPLA
XA0u5JNR25E3IEzOgoG2P849SpccX8RfOx2OSttyv7VDwIMuKeGJ76nL6Ia2hzOi8L5BE/RNK/v6
2TSm5MSrkraF4nn4lvB6nBreN5NMHSe1pQoWVteezNn9IeexD+DxTdnJ40jFI+cRnclzN7JulGTq
+GxqtvYHFaVodwIROcqto2wytkKhU/KYErtJ2UQVZZ9qWyEQnjsuTMPl7NyVnr2Rm1A3FnJtebDW
/Fa9NkmsXovG/1pHgXaUI9lIZ5z4q4HauLvFbui6eelKY66QqlQb75M9G/Od7UfTqlcRFZwhmdt6
+uju5TBTrFdUndeosaKJIWhrTC0O+anp4UX2kjnMmpXsBoGbNKvFpbotm5ZaAxnOlHeBP7vI/q3M
1vZgc5zHSyyagCxMvqmN4YtT2N1eOlDf8pE+iYrPtplTcVjWYcPvegA9JLuhoN2JhaiFeOBcbo1g
8rmNb0EdR24aWl8QYgnMtERFN/C5aWw/QweNUXipFVLF6LnO+qEV2j0NcHme6rFxaDNdf1V7/6cX
6rv4NA0ow/Ge4K6opQu+z06yr2PT/AuG/WMTdyT5IGlg++gf7cYpHmQiP9WreaUGeXiWw0ALw22l
Qk3mJs5rM87oIyXzH7bvlru0HUk+ek79RdiLSp/+oGQWWla+whzvrCsQUqdCHaMvpptAZuw1L90E
C2QW9T+k2c2GcF8a48rKDjZ7tBPM3TA1i5759+GkjIOQL8R9697CQ+BWZsWDc5nzYZ1btIa8QL5a
1gw859GhDmJf585wUYJiQPAeKStr0K4dWuYmYr7YpDdRx+Eim6LOX5QxcPZJE9v+nbRBDQKGRi/r
lZwByCQiPS1WrfI5OWic/5SIv6L1TU1SmQ675K2Yi1+gM6+k14rir0Wjdoe51XSqGsSMKGw5CSrt
iCq9t0BZBQaljw3A7Bvb2CSB2rLnhabkJaRuOcTYK3Vi70r4zGC71jV1EwTtX2VJKl9JK3QCqXuh
suKX2Dv/V2Tfu+GnQwrA32yCIeODw80dil+XZWS0VIm/Ccf/ff1/Wmax3eTj32bkFswq/O3yaSLx
aSIhDy2jl89qhfpTYObGSlOaakOOoXhAYSx/cEQPfAEFTPZVWmQzh6jI1YPtvAv10nZiP3S4TXlb
YaymjNuY323lTLm06ar9/UQuS5rMrA9RvLBM0shRGO/m2Aq8lcZz9a50h60mh3JeVqYFx5mquVMD
ysYp8+u7SwQidPlk8urU+zrc8Od+vzi8tuvPDUnH28cwVSECpmwQcnYeM9JOnUeiVLcq9zFtPPMO
3MtJ+lRhKgYHog5j4u1IDKWjLbthW2uet9Fj3sPX7OD8VYNfqEE7txh+qVcb8p6LXIW7QveIms3i
B/vXHmF1uXPc5OBGnXXfWkXK8zXjCFRrVCA6MBvcx7Np3cueG9TGMWjb51ucnBIM6b9yP58PGf8M
Et/McPiTOLSNEa1ssaqMW5YSuNDJKYvT7ZIaXBkRVVmbQZw2Dn0XUIJXlgc5ROscIWCLUiQ5dDOo
PuruGcEA94y+hHNrPgylQ9p6L4525RTGMA+C/TPiIV2hb1M/ojFXP0YxZ15mqVPxNUw1P2Ya6kze
22QwT8F2kw6wdcihjJNz25h3D5ME823uh/WaJmz3ZUMttobq+dks+p+N1znngZcGSuBhWqKY6pdD
SJZXCCFAx2nFTVHv4C6HcwKawUqrgo1c4V1XLiujpceHQYQ/NKSRZhXxKMQ3kcQsMzTh29i7UDJN
km2wUEsvh0zd3MZUobqXW9TkBTBY2OH3dx5LTirEfFjP2X5TJ8hreMr7iln7ynmmqpD3KxorKRVk
mDn1g9BH107JWEaXiDpX2OeNU5ylu4Ac5yF2KKuay8o6cWZrHwJzeFKMgSprWJFXxty3OzZQ0x8J
WQTqT6cvegAnAt+Qdlen/c2e2/V8sw+Z/s4u42fgJLd4M+2UO1QVoWQZoU8aquq+Fuq6acL2uC2n
6DQL7d3BQVpAQ0Bv1wixXYONy4G/qHAjvQHUrBffTnhAiblVPtkPqhIdOhGL9IF7cgP/ExSm82Nj
98aqqWHtgQtuBWO38c3QOuQxgj6CztykxFVv9FUae8l9H5XpM4pL1wo28a/ArPKdHTQKBGte+dWj
kpn8UUmxHxrtHPijmpjdUaJZ30FdjYBQhQjQ4NY3U2CHEBRxkl/fabVCLi0Dni2DZYx0yKFsSoc6
dj9AkScIBefLEih7iqB0LoY/l+WlWS6y2IYw+qNzvqZjMe9qowm0XTXbFC0qbNc2CJFWa+6jDa9R
wmXFSXUZO4O7eObF6Y4EUrb6v2aBpYpPhmdsbovI9W5BZtJ/1hSjPsRGHN0vjV2Aoh6m9WKBHim6
h8cSrYQ5sl5ISQZHaVtCZK8p3Xnta5qyWRza5DKNrGmwt/qMukNxsZtRdosaZAfsTRsjNd9/CsMh
FdeV3Te3ToZT4E/9yVOdn420yaF0LMN3IXGlpKt347dllNk31z6yWggaseAy+bdrOSJOacvwgGbz
EWqPeR+NTriqBYVWC7M/VABuuSkVzzjnoQf1lqTaSiCNuks431lPVkSy168nFZVL5qgFv5Rp1s8y
BPqBCGYlBJiCoLQOY+o4vD3Wytdh0I5UzsHGrYYjh1+Cu1zYq7n6YSQwdURxqN+XrXlqwm43KP0p
bqzie5i5DU9JQ3mNYrPajI0yPNiqFe0duDXOLtIT6y6dSqTtdMjv2/Zb1jjxq1EqzkNBIXEO3dur
z3nMSxGcpEs2UD8AaVYbdAOJ5r3isWnMFZq7f1ZoBb8kiNuiXKGs5chCzOjFGfkjc5NuM/GuvXGM
la1EyXMQdv1zMmbxxs38dp9mdv+sFkV8xx3wk3TKZgz8P1zeFi9yBB2Hs29MajdjlbTQmsVcsZjn
hD8Xm5u025MIvpu6lgO/ueAdRpD49DBkgzkRQ5hPtk6r76sUNqAoUgYewr+UeKQwjpY2EDtb4EsX
R9WU35B5caBYJgugZCGnTGPyIJFWoAyvVZslDxKEJXyNGElfEMfXRk3V1dTy1uFYbclxYaKuwOqX
T05hFk+8S1Mskc/5Xg6lwyioE45j516aGquvL3rrvNzixaRAEXKpAZuedOrjdD2Y7ffYC7qzDOEk
w722s71eJmhqu1a5SV4azVwlDi/BSRn1FlTBqX/0MuUa14HCZgng5z2SZf19NjSc/6spRSs+VJ57
w6FmAY2ieu/7msEP0W/WlRVyRCYepqmewG0cI/sjRrKRzkJELGH/3jb1qPCNDcW9ibItbBd2QvbU
LnQj2ynO3PM4htUVjZJqjUpr9ud/jshYY/z7Gp1WoUliFMGhStL2uZmULz6f8VKIUZ134WEeRm2t
KGbzbBRj+5ykX3QzTZ6kxUJjBCVDa9hJXzR5zr05wpMUNO1jGuvAmivznr0pytxZ338feGSHlhJ/
aR3P2DWeER2LRLXvO24G9uD655rHXE25Lt1x9pStWwKARPXdhQ5zRmxpbvXXCeql21Dvbf21633n
3XDxyuB/mpuT+zvAeZvNenuRjafCfMBDt4DK8ZdN9tQOxgtSwT6nILkAeE4ZsroqzJKbm7ETaNK4
cw6ZbcynuYQd+/8Qdh5Lcuvamn6VG2fcjCZB39G3B+ldZWb5Kk0YsvTe8+n7I3JvlaS745wJRSwA
zFIaEljrN1KUvcUBiWeS/dRpk7IbuxaofibCd7XUl4h+Bl8ATgIHC51nYUdYJBZgcOIOYVc9PJu9
Is4xCjKQm/iZnFK/WN86raix95avvgZQGij1eC95zS3CtaZ222Fgs8rdSX8qA6M+Uv7oFrIpEAe/
hnWMSU+ltEtdf9VE0T7KvgqBhVgpg7NsacVYLJ3zFHIrv6KB4xzHWImXAACwFxmt8a4rJ32J3VLw
xdbtDSsl87VrClRFBApZ1qgEL8VsCDYPkDPj2ZikGlB0kjNZWodfptLcZKNtvvZ9X2y7eB34SH9P
IIarb2GJz+HYaMqL1fVfKrOKL7Klipe6bdRnIHXtPcW1uyTJcf5uPSqZIvGXsimyPt0CBbbW4PTe
Uvjx+7KysgmUvTLtClDXIiE1pM4HMxjQnPp5NqQoZbAZ6DeyQx60IrFu42wEP46Ihi0/5ic1RRTs
j9oaBQgv2NgZLlqD07Izrsb47Laq4I6ZaA8oNffLuKgd3vTJX9R2ZSDHpQ/LwvHzo9WWpXM7Tb0i
P2qOSQraLlBkVL62OurcJNxyrIYGYOAjT6lc77HFaZv+UXizZ3hqRF8Tz1uSemx/pFF3NRCjep9G
fjCGXhbXxo2LXddb5Ai1VJz1qFRXgUbBHs3uz3LS6OwLVIi+22afLgI1q56zDqP1yva6ReXjAE59
sENRlN9cPRrVromt9omcxOw1BrZd9lZ54FPkMb7KTjv33UfeGNklD9idv+Df7d7Jlm7VzlJ3ehBn
86WRLv7Ha8nOUpmc368VYnhi6Jp7Z8yT5bUi8eQnqbGSabfObBPcjcLmr3zdL+1uUJxl2qI4VM9r
60ag/TGhB7NDK8J8SrTI3pRdFq+bea3dRRXStwp34G5uqoM+nclaU/elpWiFeBziezlRXsw2iz0O
Hj3PPPoxCCpha6XuUV5L1Yd/fiX/ufBDHj26790OvmhMoKNBHG7arm4Xssftyr+6ZfM2Rk1rbQ/O
Y/8xOSrYWfjoBy20Uec2WoFxOwoLbzNgrNQCE+6vc8ibZc/VQBtDbJk4vY1OQ8C1ihYdJiTyVEd7
N9UAmHHTepvez8dP+oT21N/htkRpV4ZV+x/Dv42WF8nmnN5vo2U4iKJvbo628aA63Y6dk7mNUaN/
Mkb/a2dV41dEQh4UBIheDBGZkKtMFeZmxfannaaFHIHM4qbvXNicXlAAaG9f9UgbljoV+DtWkyiv
qkqT38l2C268n3Wh3P4rS2tsu3LjR+YXZ3xlnPdeVLgdlWS1bfKp2wqdnYNdt8qp61yxnvK+fkLY
vEdXrh6+5pU+33iMHySGtqgOL9rMnZ46gC3ok6hgvOZ3zayAe/xDHA+1u8Yo1CffQQu2N82/xocY
RX2M/4jP47t5vGczXl5fvqG/j/94XZ/r/DFe/j2/j/+H68u/v5r/fnvM1wMFlCfdNb8Hett/bVGB
nuIEfxhnAZMuRPDfzHakDMRX/NO/DZFhHxC57VhwmuYO9aBo4zne+Am9NqTYKuXVFmgel3Mc8+Lx
E4o8S+NnPINod4vP4yfH6HZkT5pFiuHKsTbiqlokqWIdy163MfDoxEr2yIPs+GjKs6rWmfJHdx61
hzYYht1HfNR6k0xZoD5i64wuUxqL96Krnx2qqj/Q200VG72xdup3Ax41ywEZlk1SuBXSfhzw06pO
sinP5EHpKZf7RlOjhMIjSYGiVUzNnTzEhdvchfNBNj1zMJdIvDSrj1hltOSxZdtXpmijG/60kPPk
FNkxFqjKwumskPe31fdu0rF6q/zn3DHDU9fb2i0+RkicDImFnaaKIwl7A+Pc9ci/xEl6KO0WF/UE
NNfWzTDuRrtdOZHohTdnQ0We9Fn/Lpseh5DtjZuz3bLHR9xBpkcH7wIopR3mi3MM2s2IsSsLjtCC
5meJK+S28bEZXCRwgWWgfOxW5dIfHBgFiTjLXiuceVagxNaaHkyPLUJc826YxWSz1FXdfYuC8VVD
l/BHEl9tlAz9hWWBj5hmniCy+us2Yd0icmAHndp+EjDc+i3Oc8EZCah5i6n3WPmixDXsVDsAGaAh
7KaWxUG2BlIjF3lWXuquHG7nCs/YlSkS3rMBIBAcflhDqQ/1vISZeFdlxZBvq25kyYyg3pLi5HBn
QtvK0IJC6Ufvvnh1vhyK0UDvtlDWvpqGh1jrp4fajJCcRVhuN6imu3aaoN44A46xmuIPL008Cz42
WbAXUTu8jE6kLdgAZvgw0DuVMU8UDPCMNBxwKSl5Yvw8YAL5V5P9UXRQ3BI9erSAztCguufabpes
RaiaRBq3jdjHE2duwrNH9K7LVtGg81/S7VldMwdLTAp+bRW1eCuU2UO8jt0LBbfqaIAuwRtK6eBL
BsGGizeLsoEdkTmOuJcHFvcXXdWQMvTRLrvFkR0wlOJag9y+zxOIKaGYkN3+e4oRlj15w+DtIzQh
0rlTdRLaH5ehToqxDU/G29QaYcplMrXZSvMwQq4A49zFk9BfkeIvfbV5zU3hnx3EPBcyrMYCBw3D
etNQtaTe72ywYAc3FZNQXClihiur2b6KK1dZtVHFHinPjM3UaenFif3sdkixOsEYGglsCyjKOQdZ
uVV1fNjMuh0vqd9ZsG80+xMSzZvC8PPved+85ZU2vBi22q8VEdUnHN76U97k5aoXbfPUlam3okQe
7motnF7ILwCj8SvIF702vgRO+0kBawJNkJbqm6xv0v7RyBrjSQU7xcc7vWQ481yDyX2Qg8r5KwPn
QVvYIUrLImu3ijrEm9JAvw/uy/Csd+5J4bn72XLQwdQHwDlhiOsklEx06Ya++VyOUOhyO3HuB5TF
jr0GDmAEqf25JPmmu3bxivJ+svNtP9zWjdm8zyUjOQCXXjRwx6w7VJ0QjyIsX1ryrlufXMCumoVf
G1fTnmbE0Sau7PCA6S8kSMSslph9iS+D8qMUyvgNQCl3P/jiD4Frhzu9CPWdU3vqfeOj7Y3w2PQN
/BACWsrXyncScDe1uPo2ttV1Z2M5C9Qhy+vo6M4K0vLgjZN6AvuTbsYZWvERu505iEw7DV+oW485
Dww03mJbNwjaP6/De2NhhIq9Wllkw8GfbFKLf57KtjwIwxgOKjSS/zlIbRSVsrPfDwczKrkKAMYA
jBBSCSogMz3UurNfheZ9UQ3dNXI/R4aOrXqSBtnJH70H2We7jXkfFJ26qzIwqT2UgmgZm4Gx7nJL
o4Y1t31UZpfcmnNk3xjuGmg8Fs42LVH5Gwuh7aaKkjRkdpt1sEbFp57Af2Ng2bXXug6B/av9WbYQ
vG2vheWQYc5isZYxeZj1FPAq0M4YmXApGWs88ZZqSnO4jTDfROofyFBMaIl2cLdysBZ4x8z4x1LY
91Tvo0uiupjMBM59qpf2fZaazQFP7XAhm749iAtuiqTwOmf6XGv9YRAgXRQ3nnaNYhgbFh3qOwBE
5E+VfT0o92SeuvvBLuODYwp34Xv+D6OI5yXf7GFtPlola5OGutliQEH5WcRRsqq9sub1E4wAQAne
2TULFtuGsq6mlXNsA7WmYpt3F2+2K0AidnxsW1CCo6Gkb76PbbNtI1RnWagLwPO+L7w6/oKLn7/o
UgNjjx5JtdipBWYQEdAMu0ufkIvFC6uN7PuWxN96HIAfQhvXNk1Zw8YAeLCzMqEfOxa9e7/jbXTU
+R6hWs3OmPr4Dvo3tyJriC9YLfJYZBdwP85mJqVfTI/Ym6mkRzBkG2zHRHtl0N7wT4hhHPKjthGy
bQK7/Gao477IZhF+z4Qx3E5YHKTBuLA6zX6eLOxxw7ZiU+1XMKRFvHJrv3oDgYQzhJ4jPqzb1VuR
LNgL+W+jauUnpESSpRyV2HC+9cTBdmSehOTLykkyZFFF3Z3N2qv4TVsVVqil8uIELqRIl+xELrpH
01eW6ngKzHOXFCGeNUN2EFgofdWL7JupmtG7qgFfDCMHX1nNou6aJBNAWQupi9SvztKuRyDab1tO
WegLta+7izPTyCSTVjJuwWJ2yOF3D85Mx5WhPvZRZ0k6cXCdpHic4C4eMJnuFmUVd7sBTNwGeyT1
EjdhiH6FdpYtkLIAU+YDyoXNNkafmCekb0TrUu/FQilS6wE5FrEYB8v71LXlBRcIx1/wqLVmQVte
9S7MYpgjZRZuMj3nSdnrsQI4KsHTVUQ2xIzGviNNpU8rH8IV68T2dGuWnSc2jYkgk0NZmo8hijZO
rKnqQY1rfLaQGV0kwivv5CGdizcV7/xwC8bZDvUa4yQ71dRAfYQc2bo0MfNIHFAhjeFH50RPN5aC
9P0IDoyfcW5co87Vr0HelWcIhqi6/h2q57MGhUlvGO3jR3yIFWNp1V2x0cLYRycaw87d7XLcEcHu
jObtUvLCWI62p7rqf2j1hLb+EOTf03PdO813JTbbheGU46NTTS7/U6M/sLN1V32Tf2EFYOGiQQm5
U7OAShgUO9n86Lg1KV7Fbp3d/REfjFZdRehqr+Swj0Oek8IwsquMGE5aOKth1NqlMNxsPXgHVfjd
gzwEDm+tJzp1L5solWso/qLEM9Tdg8K38AGZy2zrOw7u8vMsGUNNE/a6FrkHOa5vIL7Ek7e5TZiH
5SLINvXkjSs5q6+M7qGq1BcsSfOTDA0OXrNdHZ3lJLB7OW4jwa6gQnHWehJxo4ZzpV71JGOR5efu
Kd4VP/U3hqX7B9LK2oM2Ie8qRwx2/YXslvpYq061r8y633gNXsFqHu3rvDB1TF6Edy4b+P6ta55Q
JUHCFS+BlWnMIlVYE66Qga325C2dN4uHS1jYxksQatGpB4O2LDzLedODmluhWkXssnPzxfSwP0md
YNnkIOY1zYn3daprJ/Bp4TaKov6SN02xRm1UfSBbby2Nuo5eyjLU0JdJ0aW3xk8KhhBf6y7aF7Gu
82xzxm3oTR68Eg5twM3ZzUbB7oZsvOUhrJ+M756ZOMtmcqdjGXf2c5hY66CYiKO/stUmdFPNTB/e
M0FWukPW1SMTgQu5Tglknj7mwMKCYigubTFV917Qf5bTC0dYq9REll1QvY7D9I5ks753XaDmbTF0
Z922s3WA2+6TWWomFNYs/FxbuEfLLU/V78Out34gcvBsWnH+HuZ5uVRrTTxkw+hv5BV7th63K9ro
tp6VtMd8arDyp3IYTKD9WvjZDLo7EQs2UVwxA1XxTaPiNX6dvWd0ETjvVqjzefSWftLTwHgMemAY
fWK/9zpQFgX1gb2BivSj6ifsIhEomAo1w9Aru6Ho/Mxoj9w52qVE0YFqbZdj9sVzyhADKs9ZVlol
dr5Ls+8SxJL6Htdk8jVgqBtjGypYhMveIWaHFgDJXspevYTUbkMtxNvPPCqucFZoFvtfkmDNw1/7
UrZag2lXqp7MsE4uo2JkM1VteJoRZkUu9lVtjc/s9YuDL6JgLYFlv8fDOS6BaL/HC9YL/xSX45Wh
qKhIpuZOTSJ/k7pagAW9Hj0Hna5s2xj9A9uL4udeKMXBEphfyt5cSxT2HSNPpLnXdQVu6kNyN2lz
Eaepv0i4h6F0yaHvkSn4QH/IGPVOyvE/0R/KYCQHGZMAEdlRm9QFasChto7QsYtD250z6ZSRlUi8
lw539lpYWJ4U7w2O1y/VLKBPEhCFs3lo8t2MN20OqlFmCoyxNc7yTMxnCPpfBmVKDjL0Ec8zq9n2
P2fJDgrif031GvOXWSKYvlVTbeyEpkWXNo3tVQ7dZ2UWqKzLmDz4UBt2onBxtYLEc6mrrmWBC/cP
npex7Ka443/4cwruYFu3bJ3jbZy8ludBmmxm4sovQUX1rJU9gXdozTpUVp2RV7sKodtF4tYBhpvz
K8S8gry2vM5t9vwKRtHZq9TTyDvprXtvTRpMO22ovrn69yKPhi9mkelL3ob0QmnZPAQYhG0EdruX
QItNPNJqe62kLjtLrcteLLWDnVOKdjfMzcyskF6OneogexFz6IAyBf1pVMPsxWzTT27UW2c43dmL
EbGV51d1aAK+NmrCq9aTWryD4UPeKDCic6S46SPMoYuMm06eg9CANDzhqPRu98VqdK3sBdt341j0
4V/TvRSJsRAV9bNuJf843QfU8m5N+W06IuzG0bddsbRTHTSGHnrL2CXbE+sjewGnjV7r9s1F1Oi5
qWrl6icU0lMnem31wDmQ4mnwtCni14Fd60a1a9BSfCYLV7HqrRg9HOb0KjgPDe7sA/rQu3rEIknx
x27VBIX5MoXWjyLBnaJM7qEms8SeSRjwNRaRlZ8d3RhO0mlX+vHOIb7v2HGYf1v0/gxVJZ6FfRp5
QFirdl8l5UOEOrW6hRPQ/NLEO6bdYxX1ULZqfg7iCoah56Yr3TBQQJwPadp+SpBL2Y9diXHg2ETp
RUNxfBnZdruRTTlOnTvSUVBErPTsdoFqqFaunoDC6/TxafDIIkR6/YYDYUmFfDRXoJHmhAKC22hy
J3cDD7UXs0kWsRk3b4ZuqQdvcJSlnOX7ol2mJjbRsld9G5H3eyPREp7SBCc1ON4Nq/coXY21Vxzq
ULVWpDWDTZfwBEdjoLPgMbIDs43baY5Qdw0g9wR+iCxJR/U/Dup0r88yOSvW3s6i6Sue72iULck+
Rs9OE4PMwiv1e1qD1POsbxEwBNLG9vSoZ9jQDoPhHw0TPhtSEeFaseHcm1WOX9FEuplqOvqI5pee
uzClQR9pS2wTtoNX2Hu429a5Dt1y5Y6JeKuEeZEvZITBLoYLiTUcD9JCnYAa5F50kWdWXX5TlMCm
EPhbvKwaFwN73MVTUp+7QWHD2almd+qsuj/JszaL/jqze1M5qiFQcQZ8hP8Yijt6f+ttu1lXxSpI
TMaUzeI2SHcuVla3slnPB3RXiuhNdhYzXCQPF2PiJE+y+GUrxmeWStmd7MI/IFsJ/C22spMlSHK7
Vhm6yiEdKCcHsfCvmNiZK4yagDaFsNllzJvPyLuvFVVQLsal8BYvPVHvOqq3CzniY0ISIi3l2kMJ
SvPvi4Qpf4oTIvIzv4yMy1lx5xgrN8aOXHb8cnVe0LiEkVrcs5Von+vMuQvHDiTI3HK09FlRQ/cs
W3adf/PSWZNjTLtnG0d3vCaL6WTOzQI886I0nB7oBDNVRGuWwne7Q1tP3XPcBeMyxSdvL+eS8cZa
MjKmnZw7qNywxz4wtre/QUNhxOtwTZBzHYpcm1ZXk43s7WPPBPo4++uVWHBWqYWFYtcXL54V7SZV
2J8sQ7FWCeAHyENB8QR/8HqLo8qxitnPn9Qhax4cQ3yWcXmdcKxR53Sb6WplcK+7ZnI+Da2hcbdt
qksQxu7ZEqZFGkJDQ7BJh1U9YCtZOkF/hYXZX5WZnl/xmJxUF8jZz7gpzGBF4dJkhcYI2eGbGmYV
GQosc8gvVMVF2HW8ZJiVHGUsNeJowR3TXJX7JgL8rbGKX5euGPcxhc2nPp/um6rHJ6ghFzjadfdk
2ZARcQg49XPrFgpQM6nQnJWtCL4aXuZJf5TN0YuytZ8E48aLwSA6bWttMsncUQOvXRTzKebxG6Pq
gnkJQ6yd2T0auN5i1UQBIJwZh6tN8TZ1p0NW2Mp7wy3VTFmRs7XeITLKtwtE5HuTujtM1PJnHhL1
EYXY2WGXOBpBX0dcb1Tt0eyzPFiN16AstWPIMvuow5NxWjLkgpv2wuyH6iFTMncXjNGwHaJkfErF
8JXUv/U1sriPoJfwmhdGsnFAXhxIpodXJHCRk7Fi66uTPVjq0H5pBBa/tmclZ1cDFFDXoF4VOzWO
aCPUC491D7c5mvLgxb1xnBMzwP3n4C+nrozqbZluqA+j+Tj3N6YWL915q8nyfokhgXcif204q95W
w1WoKPaqTRv7jIN3y54n4tcSFOWu03UbfA0dvlkDGO3MAZIiN+udDFLRcm7dZhBANnGtbjGg1LVq
NfROVN2aHvDONbezsRQWXmOTcjcevmPuUmHTEE0PvsuGE5GVs2zJCVQP1dUwb1VVpWhTFrbtskzq
6iqHeDzD9lOuWQsdNeAHcz74AvENP4vdvWzqnZ+cA3UH4/kK5Z60fvVior7gLyDOP6j8ye+BH8fY
JYX5owp3Za2mWAwUqLLsbW8K9uyW/HPihvghkXt5DPxSWfDDbz51ZfLXFQU1kL+vWKObtXWnTF1j
FSp2hhajaVFV3htCzN8rS6+uAUwC7B7dFxkedZX0Sjq5W2ceVdj61hSh9sRue8L0XZh81sQ79HFX
A1juA85U9VuWruS/YXLqB0tnywudzs4LuNjJ8GsTd0tlQRHKWqbjhNFSb1SnSIFwuhnn0262ApKH
WittvEMYUyCA0ixk8GOMjnLv1ixSdRlmpB2lM7Amxl3WUKiK+E0uTDCaz6OdCOpAEzxgP/fXfdU4
L401f4PyV4zF3LPfhz9uLUCbu5rV3iow2vx1LNOGW6uX7X1PCVeO53UbpQR3LVycutKOJ5XXd1u+
svlbhuhJOyduDSgwq7iIsf9EiPbe9O14gbXZ9LkFScoTLE3uRRwnlE992Io/pRrlmRRcvKky3nrY
aLPK9TYf47qoT5ehlerLDG++vs366zgfktIhj+4X39sUDRDZknHdD2GRliNrUfSXb8PcpCovhfkm
R32Em5EFjinydPfRURYksCIbAKO8mny9Wu008K56Fn8uen9tcGs4J/WAz1U7hg8ZWJ6lsEChjhUA
hj7Iy0+a1rxgehl+z3SqoaLlrutq26zVCraAhn8QTo2plGJ+18dAf3PLMSCDkw5Poo+HVVaUxrVD
AmYj6qi+awWMEtEbM6Gz71YfePkuGNqlU7hQ9CiYUWHpg/pOdtfwQXGG6b/XbBC3JelgpHjyGJu4
/H5qLXx0NGBcmVKQe48F5m8YTfJph82hBY/3BjNPDo/Is+zjrg6WVd3nO+5SyC7WkbEK5huuPDRN
VAS3dmxWWbXQa5jk//qv//3//u/X4f/43/MrqRQ/z/4ra9NrHmZN/d//spx//VdxC++//fe/DFtj
tUl92NVVV9imZqj0f/38EAI6/O9/af/LYWXcezjafkk0VjdDxv1JHkwHaUWh1Hs/r4Y7xdSNfqXl
2nCn5dG5drNm/zFWxtVCPPNFJXfveHwuZqlCPBvsJzxRkh0F5GQlm61mimOF+Q5vOb0gE7yL7kUn
2eprz36C9g7e6Nars7JE8vIiO3IxQK0qc3TNHIS6jC5Zt41evPlO6OydKWlWsonWYLasnDQ6DUZR
vLUrENXpW6xTDEomLVnKQWrcdSuXVOjeyMLnzMnOUzNUV83wip3r591C03Po4zKYlQ50tcA7yRYp
1epaacq4zmo3XjllWl1zu/v87z8X+b7/+bk4yHw6jqEJx7bF75/LWKCGQmq2+dKgnAOmLr8vxqq7
75X8WZrC6xmYomwyrY20mI869UWOYjeRsJlmR+Br2fdi5szIg9lpLZ4+8XegedU9HznxKG4PP0eZ
c6bkZ0j1LQNVXrVdFn40vCToVkwe5QLZAhsMGSV8CZqkfcgmBzIvY3zFq8+RaZAVuf6HN0P/80uq
60LVDFdTdUODh2f8/mYMlZc2fm+bnwfPW+uzGrY2H9g/tSzeODORKPJAGPwdLJ0hWFUUOX6JydEt
Nf5jnCsGnPF5tmzLs2BAHFidUlKIk45AVNNuyGEkLASs+FwFSXI7dEMWoXouA5BjVRU5BUbJtl+5
YMP97ijnyPhtCIXgZ1RJfHQRak1d5GYGK0HHrvTfv0+W/ef7xF7NEcLVHU1ojq7OP/ZffswCcOjU
saX+MlV1s9GMNt0YrKH3pHuT56jPL44RqZ8zJ6UQ1Zohef8gugRuoixkR+EYz2gQe4/QsqNDl7rj
Oh5K7Air5hGTVqw9pyR46Joo2d+awVxikXUWlcT1tlUiDHqCpIWr+rNH1mJGdO/jHku3j8qMPBOK
bt99zJWzPi76y2Dmy9eVIz7i3gDsF4lF7gtAXo5FNvpHG0Z+fmsHOnafvFtb2WvNQz7GISQY3Ga4
csZHdxKlmbXsdeH/h7utEPPt9Peftavbmm4Ke04yOLr1+ydUq1qN7jsk+E4Jy02fqi4uS+gkOS7E
U9Ix7N+xkDtHXtWdisZFzKDLmze7FuFRT7rsPjSj7F5LcElNetfYy9jt0MGQ8YMC49Z5nIwhApyS
4+narWy2o5Xd94VwSDYnzWaUL+55BcXvvOzWUGc85EKgc8eGnjWLoVLQr9ZjTkuYB6SSnXoZ21px
cpMCvtAvpw3CzLto8q6eWsMKiDLe8T4xd9zDrNM0lPF26PXwkkeJWAOv7e8j7hwrDCvjJ78jlUc2
w3tRih4q3jAp70kQfFFUQPqKcE7ock9PcNYeKkNrdhMAMtLBbXwV5ISv8gxO0TcugILlz1DeIAYZ
NemL4U6Dc5tQlD4M1hT87Mf8poN+6ZGuDBXuWvksjDdZeRl/Jv0EgdtGjMpXS3tpmD1+yMKEHj2f
xfaEpL08rafQvQVlE0C+cWh+mDE1cn8Jpj2e06bJ2m0CoN7y4Mc7wxmVPUXgGKVvpdaXmhNglYDY
wAmrAO+UKE13JC+PUAAtGbf8ir3GL6eAv9eo1k+HjzG5y+J2JduWsL5Ehl9vvbzZh2oRPAdqW6xM
ahSnfDKcs0sdfanPRYE2nY03E/ONR3G+ocpq7DEup47stdR1K2u80Rkkg2HwfKwMHSivM+Fh7Fzy
0TWwLNkJSDm69BW6CKY3FUujSsfFqEbYhM2D9calHJ2Fn2zdbk6T26tnUKV/HbIMox5yAvaW/fwk
FnWXqudIA76IvP1GjrO07+rYBBe7iZ27McPCfvCs4JPbw46JR5NtWVebV3tA787N9fBT1eUQtDwn
AUdkKI+U485G53nP5K66hRsdqKWNZ8WrVH/d4bFJ+Re4nVsWF12BX4F0Lxbj6VQeZSwD84omqFZc
yOg89wUaGxU7dX/NVpgEGBjY3YiYs78uTBa3SgZ+RM6TU+SZG0QQjhL+Nx/XmhyE8xN+LOskSHhj
IzB4a2PygpXNtmKtNYIVDur6Z9gg+dH0KutS28K6jBGow3//5JDLid/uS7pl665jWo6rCcORy8Rf
nhxmGeFurFjFZ8WIsqVNVmiblwXeogCZ3jsTBTt07V5yx2mP5JPRL5jjToRSolqY0yWZFO/qm8a3
vrBGfGrZv7CcqA+mGNTXqCwWMh54ergjG1psZFPLsAgFwfFE1k4/GcFQ3S5bagUL8kZNz5MZpJtE
aD3GC0m4EY7vcE+J7dceeaN4BsX+EU/9pVG0+Sd/jJ11jzHQPkF38TVU8xvAOEKr9BbHzbx9Tcgn
S6DvH+Mz4hIw7IZKhI7DMayc/HGuS66KLDQ2sqmMTX6BlbqLyXcVCC8LGN5Bl++jNi8eMcimwtLU
38dR0db//tNy/sdznmeITSHM5PMyBWWM358iVVnrDlXM4HMXtDhBa/nrZNXefZSW9rnPq37RmG3/
PrQB+AHftWArO9ozGjkbLLH7d7Mbkq3TinBrGmmzrgOQLjr4kqM2Hxwqa0fZlGcyFpiCWo1tHyIR
Z1ee40i6qCy4SryQr4gFYhc78KPpS7U4edrYnwrMMp6b0bwEVTRdECXKn11hfqfe0dzJVjAnKZsi
qI+ymbZhv6xcu99X88zSZ6vmT7q9lb0huPG1nlb1xndFeghmyBkYyPbUzXwia9aOb5dN3dcnUHtA
LWVE9n2MKnuBjLjDbiGrUZpqo/4bNzNrru+lwqI+Rm7zgftzsYujmmRKopLCiFWG6nE3D60bf2d7
kDNrd7TvbKTcpoVp5PZdXhnnKjfHfTl3yF4Z1xrL/g8fvPxgf/2ZCnKUpqbaumqwWdP+XOD1SFF3
vevrn0bhV6vcKkDUmkp/O8R84VEjcV/yKrI2bCmiO6t0rPt0QnjXRmBRtqiDJxezM4CDsgWeTaW6
de4Z4SKrwdWMPVJm8oBWVHZ2bO5pfmMoLLLwHHdQnSLVMpw7lnr7f/+lNv5c5AtTV/k66ypMWF3X
tT+WRrFhlo6uRdonW/Nea0jNdw13mV8OQ486H3xHjQXKZC9SxKXvQI30KyPz3GuZinwTs73HSAkN
UjPLvUPphNZBBUKz65JpuvO6odoUWDNfoZ/1i14fm2MRauTijaLeAboGJZRMa8dLvb0Bfu8gzwo1
guA7x7KfZ//U+xH7GEdhLf4Pt+r/8eMXpmsJRzMc3XTnzfsfmyEWJhN79rH6FKXp9yy7kJ737oYo
ss7hjOWR+BxTpPEKxSNz9RGTZ3H7/zk7ryU5lWwNPxERkPjb8r7aG90Qahm89zz9+cjWTG+1JrQj
ji4I0kC1qiDNWr9xxEnDYOv9ghKNmoU8jaYZRKyX40beQHaWDSjZzNEP7ziStB5/Qb07FAbKYAzQ
WnH68zv8W56qQz1LNY3JuicGCu4AwqgA0AM3TNRXW+qYzHV22Grn9y6gvt6L+tzFR3NlgdbsiAxs
nd1UdfogHNM4SLMhnIizG181m52JiC4ELIryIPvmafzeNwXv7yzMMmh3vjJs+kjU0H2dVlu0Q3kG
Ke98CdQEe3oHMB4REptNrPliNL77xertZglzAXURrXduqgQxVjE3IDZEODgPsivIGv9aTB6im3ND
NrJ2abwRM3AzyM/toM7hIRqiqXg2AET+/TWx5Xvw2xhgsRt2AbbatgMIUf8cGUCyMtHQsv1iDSDH
yzok+IW7wDpSevupNLx+Zda1tQvmotKD4Vb1JjvLVqZu3HuJCo+FaT5kLJ1k9WiBnWJye0MN1H5q
NfAfTm6oS9noCmxYPF4VDnOrk98Gff+AO1F5MUvTPpt+KJYtyspvwNxhVOnjy1QXoP5wTdlnoV88
VEr1LDt0SlYvrHZsbpF7jI+BPyXrxBuUr024kB1ykbmrwg3Go1dkLj7xHlP/fGv89B5Y31oPrGL0
3aAruJFJ4qWTWoT9/J7fF5mjrapF9e04H6D//KqrMqO6lQekUv5ZJzt/XKtEXf3e76NORCglsab4
7V6f71/aoILYJgmy5/e2rV4COCGviY69UFwO2T6vFfulj9CNr+3XroFDl3RqhVqTZ73aJXbgUBZZ
mHbgSjAYQeSMeuiVUBPqzLrpsgHN6wRqqOuW+64g8YdQSMJrovvYRUP3j6DPVWN/ZOHRB09u3tw7
AuyLyOsnF4LAeTIa5x44m77uXcTdQtyI70e/6rC5w/coQrpiycIFhPnQXmXfYcLBK6kUD9YqfX2N
ZFiVT8lCtr4f8mZpuNF0m7AhOpmDpm/Ff4VSpN7JJ/mTD5EVjLSnLVbMNx9V8oJP138qfrpdC6Nv
VZrCWshrpczKx/1SLMcOaoGlUW43667P9Ruz0BoSHHysPp8Nc51sVQtXvJ/9vV+OZvjGVcmxeTPG
3ZJwd3nq596j3lrGewOxae3kSoS8bHXm3vKsGHzAKfSLyRFNOiSIibUYKGo1upWH3GsQM/DCdDmj
ad7rGtOY9nY2w4Xnfu18UJsWfkssrh+XRnarXMTULvtoFGvUjR4Nxx1vbXWql1rf1VtZlIch09pF
3znpvmuK6VbWaSnwYAXSkyzJ+mJ097lTjOePqtaM0M9vo5tMN5sbM/vhaaSK6wRHI0Kt4wu2Xj/I
N/o3rqIZd4MWXJrRHl7M0tJB06DehEPKP3v1MSMN1MrLmBbg8mEMLqNRT8tl4l88pM3uXFUZ7ms/
YhdNynDrd9NwL8pRP838Q8ftspL4JB5Q4FxACtK3yxUHMgqTkxbfC+YIdPnHW7aBxb06pO3a0nqx
lsXRjcPbbCyXsvTeYyy1peELZQtjmdCZzx4ZYS+72uieoR9D0bH667MdNpH2zjSsvt7LBnlIemCf
G9fUZy2rvlrI3rKlsdVzkBTlneYinl02Zn+ObUe7eC2AJECk5VuCAFmKrONznqbZNkNPcWeqefGI
9det7PAlFL59COxaCVGjg9fhNsZ5cJyBmMo4XKHAphfIAIv3HhormaMSG6ePHrKbX2S4qFkNyGRD
dVgsVw674wBr8sEc5u8sqY6aj4h8kFJMrIYlT9bra9QaSpQ1CVTYg5e+6QjolLE1fMeoCGAxlpp3
3eQjj5M21s6L1JGx17HfuyS8c65lf7NIKkt2xU2WpeOe+ThFseK5hemFSd+AAGCd/zq4c/GjrkgN
fsaZaLkB4eYuAnK5L1j1LaVyQFrZ6O6pADGjMrevgcq0LBUDpjG5s9NSnIqeb3kqehSfUW38Mjkz
ZUlThkuqEqoyMBMRBptUkN/LotHKL/CGQB8Fbg6Xpm1foeZaSVZ+mQD5b716KraymIhDMXjAw4ax
3E2jUW/kxUhCLnN4bs+9oiDv5MXjWtYHdbhrIs18LCa1OyS9Ya7kbbTKvqgJYTAv65EOaNGdTEzL
gC3oDa8GNsaL0pYGRdN4i5H7F1mv+WC3wXdLY4PhJR6OwdxdNIq6czHsW8tehWpejdoi5QsC+qxb
hYJiZz+8jmaDBEC5iPFbW/axYz5aamsvhqaeXhq/jnF7CsevZuTDW6/Edz3KdqRJfECYys8cbmRE
oOJasmMPFqS5N32eVj9iP71Vhk6/nfwwgzFtDjcZsPklhAlvE8di1vZVWm83iiZnrTcE9dqLkkWF
fuLVNZXMW+gaDMGKr3QTZz4q+dGrCFSXHVZZKWev15TzYKMDFovyKKs+6uWZ2ns9/ykWnJ8ajEBX
1hMftq0GC4euKb46SYhsj6F4j2OmJyCaXeXGzQv/lh2Os9ChcJCJpc7y++xiiuCWFOUpUvX+qA+a
cVUb37ziFxLPsmxrWSUPKUAbbFqG9kAqkshsy5LBVbXgsY8B3AJ9iUGRtOEjSh32Ne5KxisaLS8e
7n39R16G4WOhimrljCmeR+7QnIf5UIgIeYes2qle1pxVx+Ywn8lG2a009GJpQuJby7pP/cpkwPbS
eoC0o50qoU7H3k1LDHTq6GEaSIP7gC9+hPhmNIb3ozODcOEhPUW+1Z/WPoix94sg8JWbKNEWJlDp
oy0QjtVgpHUIVurdTjGam/ciqvLGaaxRh1nYawO+3WOTYWBQFbwmkZlWjyVEwTXGYMHW8a3yMdOR
s2RUt3GLoShKAyNRJ0f0ci6Gtm3vArSkl7LotF15YIEZvRdRVHSP8BLBH82d08lSz6LwvyfiwYsn
9StQ8G8REM3XoS69hV+Z9kNSiXqVO1ZwC/sv30T9oJ4HpRwIXo/qIRn5kRKrQGIFP5+lpYr2BoZt
vFP5t7e0sblAyjNXfjVqbLK775oW9D95NZQqSX5GrOwWMdYIT2U4BuuqACL808lEuoqthDdAjSz3
1Jdih80iL0BhWE9ZmemHwhvHm7lUNgXflB9kj6CAk4Wi6RMipmr6aPsGkGhfqQ6y1dUyNBfRtQcS
T6vohh6VO3fayCJZ42jbE9BbT2OWPqJHZSzSVolPbl4HVyG0nwyG3XMYpPmugGezthCmfPZzVyPs
V6iostDqdsFJBE1+12SMIKaPsM1cbZdGdYTNLAfU7rlB73ZdDLW6la08LKjcJ1UCPotb9v2qAqb0
ZCCjd7V74x+fCykwXctr9HbYCOwZLbWr73Acy4Eml1h2xVZ48ZFaXDlVWj8jl/4MM4nnM+qXZLzd
N2fyAGrNF5lwT7ZDYGIVPl8UOCC1dGyNn6cgeb/IcvqlUxXOm9+nCFTYUX3nz5+UiuCfnwQIrn7O
Kv/ZUnzlR1p2//gkWL27SbEWjKUmKNE5GS9T9PJQpc3mXzZ5c6wjl8n696w86SFhqBaBMwBIf8Z5
2swrAkWFT2FHgY7wZxsfRZWJp1REr5Mf1VeE/8RToMcgWOvqYShZ+vSjt5Kd4GJjawzU+v2SoBkP
kQGqSBZnwOQWFTqdH45bOIPSr9Am0XfyjkhEgrIoYpJPc+sYRtcYC5objV35gehPeMlzL9sFCT4L
rNYQ/jCn8OS7Sb4IIraUeTjALk0HnLES60H28IdnNN+6e9keYDvCZzcXWQo1pqJ0VJPD6AZPTu1a
CKbo7MZVa+tVujIDCZ0T3FLoQXOxVrJoF8dRBN6IopuUA/Karr2TRaOxYIYWjTgGznjPQPwkHCu7
s+Muu4vZcoDEJELfFbwLSz/i5Q2z9ChbQYy057//gpr+RziLDJ/rqiaxGguWkPkpnBXZjCZl7fTs
8IZxS4Bw0slKTgyMXoo4VoOZdnRuTdU4WlXGQ8X/FaKdRwLVGs0bL3sTqhPdFVUe35WYWO+d2GxI
j0UQy120RFWEibe1GirrMS+6F7VjYm5Tvbn6tYPaSjHtE0V0L1PXT7vJBMYZIA73Uuoob0yEwC6W
gUMO+PD3y6GHNHun5tXp57sVLQxZ17HKc489ydMIPFteXhdTfijIDmPARbdyhlNkRlqdUtCnz86v
z3TdOj46bmYsZS/fRNBPY3Q8ynugiUSyblwpTjQsByKBNwKFuZsC8wWf4e3yUeWaYGL0AdE2WScP
HlY8GwN13fdLkXPWTkZpPauY6J58/BV3uZ6i9zaffdT9r7O/97Mj99f93P+efbpLHLrmFug0OUT1
tu4UbxsFYbhkgzbNu7TpVkuDZGO2Xb76qPO1dlp1raav5WWyoTNEuTRSu9t+1Nmmg2DaKMqN2U/f
wYEjj1lrJm+er+5NnTDWZPYoVdehc4f+e760sqB9FZ35AH4sAISjrKmAwKQ65UUvu/rL35/vPxLZ
us4eAUCGBQudsK1s/0fCKLPY5ISiCV4Rqgnjg2Xvaj17gODV/LCcdmuOtfZF9R1zGQhbv5Zo6u+r
YLK2kP3zU476/SIHOLgAYcVDPh8UZP1XVgwSVBZF3Vz+/ifrn7Mmuu2atk5w09IdwzHMT4EzS1P9
MCAr9WUah1XkTjXQBw5GUuD5bNvNjm1yvOhV71edOthYfONntxCp0b3aWX2E2gfcXINiRRoB8lSa
9q8+eP1FaqbquUcz7F4Z06uVqv1rUfEDCSxldmmwgjZd+Jk4j01FaHMw8NfOEyZ5y3U0bBNpkWfy
IDuSge/xrQrzf4Eg6M6ngYn/uGNbiChbtgGeBoTK78kjWPQgDLLZfsBiwDSTMj+Rn/FnI29O7fmQ
Cj8/eQWccwLY+0/1sih7fPSVdYmZo9WaGHj9zTf51O+j+HFt7kLcgdUUoQlr9Hc64ubHwHRfIQ4Q
A6mNEYMG2zc3jlHTOneBCbocYM7fyCrQWsOekXRCm5ZGeZNexcapdkJjhxzdcKcWZY+Yxo0Z5dxS
6Xg2/apFtWW+QN5E8cpgASzAP8qbwDAbLzHWcbLRrNt47RW9IRMlx4QYIUtO0vPxfJBnTW3kC2SW
2/WnhixFq30hO1q8KkuhISRbtYWNnF48LQM97B7sxBovfCF3bdqh7jUfyuEVxlR8/95uERplkVyf
ZBvgDJFlzSlP8LyxygYtVz/Q8GzQ1VOilb/OZJ08xHPrp86yTrbWjWHvTR91mn7yi6PqtgQfxuTW
1IqCuPh/DrJxchC83+TGWBxl+aNZjZA0JmkwkKR18dtVJmWjzzOvNh9UcBmR1qYXZ56HgYfE56nJ
rv37NAxIfoNZa0v+fW6d3XyQ4MzIJIIWkDfpylS9NduNbJO9wnSq9qiujixU5rn8f32q1o370DN+
fWqUDurSGUygCOk0oaCLQWOC5N5rDZIFVlrhXiFuOldZ7MWovIqeKL6OAMOpG0R2TbPmK/7C+gVV
eeMizyzPYAeIS4ZVFgbbxAlwiWyI2OdjI1GXa1n8OMgrKnRdP6pUkg+LVouRSWl65QzABTE2kTmb
QLWUs6z7OASWHyz9IkwORI/jIxpeOADOZ/JQK96YL+QpuapkgzbqNWqD5BT5GQpYTpGtHX6GVRUV
1TpFZgNVCfSgCXINEN/an36Zo5/Rd9l93RC37kehrt+LddveutgGCd3w8qWZVYReyqLDj47Ogdu3
lyyaTgR/krNPDg/ZU9NZeI2hPw+DsNatWU9bWcwxB1wY0xhfy6D2nypWLJqbGM/JNHYQln+7yupu
UkgyLDebiLiAqN94mw8joLVnz8qrbd6z/cnzoEDRMryTHVB6Gxd24Fk3Q+h2R7PIkRAe3OINNOh8
A6dQnFUGIOiIsJC4aUdjWsgGIFC3REqax87zC9RlEJSNM9DroSMOsoNZokmtEHTpHPxUi2Wcekb3
0LtsWj002tg5V5uZhPN1WCGcCHgohsDGklnfeaEwnowayNHcHDkxaG6L/UraV9baCczhMIOL4X0h
PacEyrGUinODuspsxLMkMcMv4n1QFym8XLc5Drn/i7Ahhu47+YTiFg+08VKVJekpIJivtTGttbBR
rugtjHejS1ypAEO6izMx3AlUFm9b4yTbZE2l2QWom8BayiKxi1vDMKwDnorBvg51fROrWv4yZvVG
fhfW0HbLoJnqS5qUpPBG03z/ehFiXmVZnr1qOi81rjzqfgiG8t7E8ElemWkxEmiFCSehBoCjGL67
docx+AJX4/2HEB4ie72DRqeOV8dVTcpsaVUIIygdkpeZgbZpXcKTg9xauu8nozzBSej95L9No/r/
6fPnR3CfrG6reVnw8RGKL8x/mZbFn7MyzlS6CnjTsHXL/Twrm6bfuKnVDo+GMTnXOGmv2HeUr1qL
P2aHRstWFjNkO6xKEDCryAwu+5YQ5NivvNxXupivxy6WGYJ4kASVCEj8f84Uw3ZZZYzRVp69t5bW
v6QmkSn5fds6r6xIS1o2BrlAiPTPex72DnVZgKF+MKoe4U1Ud9VK13a2gRinPPuoc/9Hnezn5ldc
QxejkpKVQjMm2YcEpw/dVBJ5TFzv0IliP2ZTpG+1wbM3Y8vM817GnWaDnjGaKEPy2rVNstLryj6U
LoKiZn0f2UrCqszK9mEQpgzPFKOx+477onYDlUmH9Bd+l72IAKRr3cHJTBYr78EG0vJcABfcdLVT
WZdkyEq05sLiWbSsP+qgwf9xLoZFvvJ1r3rw08m45f1jzTcDdEYb56XcxXEzYKfnxF6yDVByuvZk
eU+2N2xkaYxb9yrPqtZRURnDTy+2kZ9eyErFSl9R0PL2H53l9USpNup86XtfeW3SMhvLym7AdTz0
dViyuuZt/VAtWav0xTMhYBskQJEc5P8kct07MpcGwduwe+yajAgv/yMLv4IlnPIBxa3MNl+LNPwa
RFP6LZyiV6PKDZb9g8cD6oBsxBzyYe4QMk88hmbJUNe7gK3n5dL7qVxDiTHml9XGtl4aOn/Ex8Kq
0trCW34spVAoxXMBdtx2ao1044RTuWc97jyQJr7V9VD/WphejGKir190PSguflkzCc0NbTBdCl6s
R1fN/L0dVt2m7Blw6uibbCf1HKynBEt6o1FnbwavX+ss/y9Jwrqi19ziq3CjZ1heHbJ+wjyQyFVW
sp5vfRlhD/wya6lu+9aut3bhKi8B4jWyQ4J/1Fr0enVAXz16yEICNPMNVd+ols44OWfYw/q1LjpS
MnND65HwRclKuRVe7R2nNC1XVmq6N1EPwwVd0qe6ymvkywr/0WRvUPja+NzZdnEaKwP9pDEbn6F5
hJsm1DMQ+bSGBcKqCtZPF9lawXmyjewZlaXhUmGbwJaEXnE4TdvRVxBDasPpuYnaeKlif3OUF9mu
v26RbntQ6l65sTOcZOUHw3vZ227QreRFmC4mq8ZzrD2SZvW5itBmmcYJYEc975rCSH/8KOIT9atY
Fl51JLT0z6JsDStCDvLaZnZXCkufkG5K7tE1SPybgXcI/c78dcrU183+1KV30KBxK+s/2uQVimeu
9dhSwYTs48zzzJdyqCskOxCcA4BJyD4mQdMJa5/kszSdV6j4StnRsRg98z6enLv3+sS1iLqBkHWa
wbtlNf1D1tcsSZZpjSAApKXkJm2KZhHMUBNlxK4lDRzjak1lfwH/iR9EhKxu1wKsQZx3bWeNfXg/
xa/GPsiyRzJmi+0mGjlMsojhGOdsRMayLrHqea8rS+scqpNy+Ae4Zq7ztdsRqLbHYMHyFZRbF4Vv
Ve/f2ZEX/uj6cotTcR4sivQtxSA8WhTtlZ2xGSzyOELRwp9+1KN3tSqnf8N95/tU5dqrmIwBVTAE
7gbC3gtU4pHZ9WwbScGEHQQENpd5SPXQ0+wcglzzqewkz2q9wSvKcdKlrFMqKDMLJeAeqbwHGYRw
i37nT9n8cZ3TYz0WBFO+7rx0WLjInMM1jf21YpXGhT2uCptV0/aZG7VnMFrIxJlBfa8ErJWdqeq+
oBR39XzQigtl5Wdd985uCmdSk2Q2SRaT76faMZhA/sz8p2bEmsLS03zRVYMNAI0DwT7oDwWeda4f
sRCBzCq4/Q0Kat3BD+oXbfZnkwd3ZhK3fnrGIF45yirZ1QoQhfTQOV199LUDnAc1M9glUWWuhBj9
q0ibCfcqa8SZLjHOTaR2a+Hm2QO+WALure6/6QMQmJo19KKLi1WMrM+3fIhnBT7NeHRDxA/lnSpf
+3WnfDZo1S1FbC2lMs+EtnIzDM7OXEhYhp7TfkoQduvLcFPbyuyLQIudGBE8RPw5lyAhiZpEzY6T
9DTMZ5FWpie/qJpdjgPh+1nw37pPrblf92sVKj/oAPXgEhuFVTKfBpaqHhSTgyzKg6k7mbV+74Sy
oSkw2qCrE1vaMteK8KZDejNx9OQZyI84OEZbr4QF1Rm9DJTBAqID0NXSGyfR8WGdG9BDK1a92zqH
0g/cpyppl4llDHikAP3P+m7cyCK4rz1OcuYD3j4R6WIIYAnq2y1+rnzVrL7zsPa+YNoeLtN8FihT
9GqTJWF2QpYXLDOyu9ty8rtbzZ3GZRDAXlcTkg/6HGHy51hT04fG3smq548qeeaUvbEKZzdDFcMf
LU6dE47kDpt+eHMozZlLMRdlnTxMBSuXBZxDLCIdxPlQDLqtCIAtNfJhCOkWSCnI8jSXh9oHxSTL
zOL/Kftp9WyoGZpfmfqigh9OKzX7yQYR0c7MZL8E0CCIDesOrLC1CZwiPFp26p9bZ044KU312OYZ
6hco+/5o35Ikzn9mAgxpVQnnUWHYAziQNGe/r8Qht9N4m5RteceuE4mPtEzeOgw35VVaV1z9kdEK
4J63ZGjd/j3yJ8zfaTdkCQ3XFiphYdc0dZXH6feYFzHKoHPUwvtm5rP8waT7x5RYH9yOn6L267c0
ntYvZovMdYTB+jIOz6PAGk+roRUrphZeWzHscULC8q/0dFZk+SWMqnrfuivdLsJtWuTBXZDdJXFz
zXXfOKiKqR+IFmDokhfJMuxaEDAGZAN2TcYqV0dUv4ZEZejgdjBo0fjctM+aoRirZkS/jbhds4VW
QThZr6CKNAG2FtrBmsE3tgorCEHpF6EhrpXpL9EPkLP6zZQ/YkbngvRBwViQ38Q5yslOquZp27Rq
HxV3wqjIJ4EJ197ckU1NlxArlaMd3RP0QNVb9PXVHHHi8jpoNiEq0kdFtUm5o5C6yPBp3aQgU1e9
hz+VEyRLz9TyDRQuddN7ib6ZzG+tIbJ9R6hlbRMfX5oImW6IgA9LuypYe5vt3pvCZAcXF6zMBG4o
NvMFEr0QOvFQU0L+5DonxxObaDin5WJQw+m+RzQ6UnBvHAPmfOi9aIqI2F6DY1LWAO+Kzag7YhEH
Pan7uClXKoJsOD+gJaP04mucI9nXWVm5znwvWyhKma5SXxR3EWhAIAXijIi1ODdwnGItbHFkCJYo
3AwHAMfuEQdDhM9rCFLkDIP7GNLkMhkEIUd83QAhltUeHb4Vepgk86NmP6Fjj1hDsbAGIgbR1H5L
1VI/AZ958wN9awesmawyj7KF143lgWi43/jpKdWNpyGy9IPfqPYqNpHvZdXiLyPNbfCOtGpyLA/s
6tITZP70VDJIjwGiry2MjCryivvAKB5Ms0kPZkiq2jOOhK+vyGJZL4y9+8DB3B3fcSfIzrluRc+V
kmw1u+8xtQrrZU468tYATNdVxiIJbNAPRYABHA56MGWjRdd1zbm1DhMwiPWs5rnB1PfcJs50DnIA
KopNVhxq1qnwcJlVYWRt7MEwD0UZPeWp15+9kaBsjGaGo1Xerh3FrcN+dMGQ7OyRLUUUWgz3WlS1
F3kQNsqJQ5lhwRdUgK5KVT/qYw1UTrdPBdnYaw8SZTVaAfL9Nja0gG2XvTctGvXsl475BP1w4QTB
sSSKfVBSZdiPbveawh8/G2IAG63zM+oAXJdCx1iYHT3gRvCTq65CIMGbHLEdWMmuUmEvQ0X/pvbl
WoSC6WUchrOapTcNnDzc6cHXQpJHHmPUm1WctRihp8GagIW7TXw7XyGivLIG/6sl9O5fhjXt9+02
o5qpmbYJ3ZOoARYwn5HAKJFltlu52XdgR+I5H8FT4R1jdwqEnMZW2HRBWkZDal14EdT6zix+4pth
bwNmNHxSYuzT4/gQk2Vvw26ENcy7/S8j7++JbP5E2yAaAFxZE2QibOMTU0VTRVKlZRH9GHCGQtIb
z8FezW/LRMvxrB37nbBxUSmIAy0L9o6bRKsXeg/SSsoIFxOqHNGIqLiebHTNqjckXNi2hE16m6uZ
u1anQGymeazN4j5culair43UxAMoD56bUf23b/z3KI38xgFeaybwe0ghf9A3iWW6eQyz7XuKoNkB
zUXrCGJnhY98hClTgh4WZi3eIoPvuiBc6+F8nmBpLhyYh6az/PuX62q/hVvkX4MvOxK5rquRbP7M
3R8A+YuOAeW7yy4E3ZO2wsA7/9E5wUxaGpvVZLjxwopQanEG56euxN/aphlObe9O+9xwtqVqs2ch
bLhjbTgcPCUAcNaE9kYLSnTlJ9Qk2y54AQOmXuopuMS1rQHu6MJz2opk2+LEYa5l+AOrymclD72F
KKKHsC3vmcXctV/0KY5mibmtVP05TDB6jAxU2wwrRjVuTjBErdvydSFC1JaWutb8bp+mtVgGptot
R1+r8OqyoRHNxcqyknXd20cf6he+D+kiHXCDRKjzp9uEwdYMm1eRTUgrFvld7hjuQfjaoQ+Ve7TB
oqeYt3ahOe5bmiMWqI+tegSXY+wynwkkV5Joa3qiOvKmVDOuuW1/mqNxZTyABVcl67FHP7by4vYk
1KYBU+ti2qAWx6Zsm3OSYsds+Xm7RK84XsSqExIn0m4wT1DI34Q4ldbj9PPvv7/2x6qGJ5EUnsmb
bwjbdj6tanKUUu3S9LPvma0ON13lFthreUa/JK9zXweCbVFBVF3MT2dR5sGtyVjw979B/PEMzrlf
MCo8iDop1c95YE2x6wE66/Rdy5NvuLo1J9AbCepyqQ9KFaUYmZwWcXUG6LFlB+bvg1Eb1oS0gT/3
ubMJTfGGMUF7HjDLRRpmVI4JmgLRmKmrvu/EaeqxBf37n619ClXKgQmbAcN1hObOudBP8AwtZjsJ
rsn+HlY8fGpsfnXbXqwwHkQkxPPLfWZbQGSm5skM1gTv94in619yZ9gzdUNWxYeQRUjRX5SuWBB9
dQ+1PSaLyMGbADODpcZvxlLY0R7CUlPXY5Dv0IdSV03tHzUH7QkPC0OrTlf4p1j7wZ/qFZFTZ9s7
xPr6JkFnJcUvFHOmWeY7efaUIdvYPWrMAbnqYwl8dF16HkosftidbGskn0MaGSoulqRtHtWLMhrf
MoPcZgAjchkrY7se/cHe5KYTsA/Nu1UddSVsyNHd+K2+CXKzutX7JoU7n9jrAd+ujWcYESsSl9Wq
6fdE96YGvpterirDb5ZewcLVjb5CDAzq8k0xDPPMyG6uFAX7Xs3BOLSEpr6wo3AkFuY9QJVz970R
/mxZ98FakmvnYdwjwVvsiroBTUzUZcuKQcNScR8iGvxN1bH1RSBErzp8tfIm2Ftzrs1gu437ZYjD
ZGDs694f1j0SZkwBZnbvosq+c7v2h4mUYsqiRmg7DULcTVGzUr0CQGJ/p4KbPXjjyRVFvAvKXluM
nRFOREuypVkmyxHr8xvdVrCVLdGy7FU3yBZkLpTbMHvJDAAMOFFo6RG/TdaGmbby+5+Ijaf3dW5Y
O6Orp2VDCFo1tRsE7mebI9iE+dTU/zINfCIEvT/KBrIPNuF3F9m9T4SwVvVc3kvb+25VYcBqqssW
sa24mxgE0kZTw5akc9ddLMvsLoav4e8Z+cc8gdrO4mEzGN19NxsOwlx8SPlR/v6m/TlAsAJwTRfA
gWYJ+w+BGV300xQPffyjD9srsGHtXnOBu1cgjJce4/ZqbKvkpkENDZxEt9TECCNNc7RlY7KEUXRc
vetay78MTguCNrZ1QJBRd2/3D27uvI3+WDz45Pz/DSzifp5bWavogkyMrjuuwZv3+47R0sI6rbEs
+KH4CN9MSCr2uf3YJBETF/KlG2sQwyJQvHwPZ4f0ELDYe9SGb+zEPWSaZe7lZqpT9bNSD+D1sr3o
ccvKW/Y7Gv4UCx90pd309VnXin1E4HCrOf4sxAGxBsU091D1k7rQvXqLNdC3EaTYqx47AFea6hyl
XrUlNhw/pF1F2IzRp2mH57//cp8QbPK5cgw2b45qCrCu7ie8zJS2KAIMcfTDSUW9dmPLZz7xoH3X
zq0eFvHRGjRrDVfqx6hgFNUOB2WszWM6VGvYSwgQ98FZH9TqZKZBgb619mJjXH+jO8oex8JOaYwn
yL64QULWWIFeDBf/x955LdeNJFv7VSbmHv3Dm4gz5wLYnt6IkniDoCgK3ns8/f+htrrB5mh6Zu5P
BKOiCnYTKFRlZa5cq2rS3sOpAqdHHFTXc+4/d3LHoOazqCLP9ZNPXs9F3cFF/tf/K/3nn943+B+m
UNWmk5qK+eEjqofMaOwgz99Sw5A3IGmHa7KBHYS2+8A6Rhg9N1mUbMDJ5FfOHDzobfjDr2bVS2TV
2KW6E1yJonBw7cLcA4mBAbKSdKu465I7hir/WNrNVySYx0sJd6/dZttIqq8RVB4hYMA9Snbjtc5v
u9UhHIroWwdHD9C0TyX9diTcd53kXyPriKRGipolOg7w4eSO5hqlTbqrrH2qzG7rE6PXEl25QJQc
LH/byzDtohLWgZvJSY8vLeYS/F4HP4hDr0M0xG2CfAl+sMSa740sdyfdlBA1yaAAIUHnBjqD/LJd
WI+CzKmQsIcQHCwNP8zopCdpSqsNIYob8IvFtTo+tu0cHVhyBvjpTZK6s7xEZbhPPYDgqjdrnzBQ
gHg2w1tndhdOVaPlw2gNGbhLUDG5STHq3BlA6zZG8cTNFh5+06iRKq7yayxI58I2i+iCIFbhtolu
HJTQH0+TPf0Yo04l6pArJ39RdPXV/C3sKigc8GO6iAaMlyUqHX6FLmULt9/IULgzMFNIkcPhIUNa
s7hCdWPxwPW95SI9czH2NaRicfpk6jWalosCr2rjcwMzRG6MctGEU3Ol9z8I0Lc3KdaDCz3GEa63
Ya/7dfIE0P/k1/iIi+mbnUrBJYueajcGsHrXQOvceIJ1CN+4fGEsBRnSLgqt5WXgl9/g3nmryQM/
KIVxDbGzfq933XiwYFMd4KW9USMglaORveZdfaWbsNK3dnA7oLN1C1mq1yjZPcoRxQ8rYC40r/Ht
W59zZTbdidDDRS6r16OhqA+TEu4nu0xuB1Y8cJ5N7YFhCf/2EA5ICIVk0oLXO5gRrn/oSZmMy8zZ
xkzlFyDep6ugw1U1205zG6B/9m/sS+ufbFzLVAzNYP1oOQp4ww/jcI8yJb1O795M5GO8JJwwezLy
smynYwzFZLix7YoO2exUtNxLNw4g8jCVYBMizLg3o/k1GyNjnyYQzscGxOPPeD0sF5os55jEi4cK
O5757xKFSJJBoMJjiAuuyM1wEzMfUH/xTVfVSJMOhsneKMEEfX82TJdy85yk+UED9HkPRUCBgGDe
XcFeZeziQvkh2GDIGtmjXaIdjZEYEPRlydes6dMNqWPMIl3Iwpx7DVlk7MiJUfckD5AbGkTFxQCp
VrLofeZN3T10sap4c/+YEfmCd22Mt3IONVA452+jDdLIHPt2H/gElJKlC/t1dN3H/XQVmcZtO5f1
eVX///7EGtcIFrnXAloxwGDth+b/PhYZf/+znPPHMX8+43+volciksWP9i+P2r8V1y/ZW/PxoD9d
mbv//HWbl/blT41t3kbtdNe91dP9W9Ol7e/sd8uR/+nOv72JqzxO5ds//v7yPYvyTdS0dfTa/v3n
rgWXjzmwGFd/8Ostd/i5e/kX/vH366Juw79t8Ci28L2dr/nuxLeXpv3H3yXH/M3AUjMsEt01gzxB
bA/oApddiqz/JuuQsDBpkNztyCxL8uWiUPU5v5FlAjIECkQVF7bFl9AgXrrsMn5zNBaCFqdhtMia
8vffH8JPCsDz2/s1JaAC486fJkPyOQlnWaam8gsN+Oc+OpZYNZWNOVrqpQazplyeRJESWMakhVc6
ki11rzpReZKYwE99opLMtbbFxlYOMLyl3Nw0fVCcJqi7Z4gBYBXTlWNBGI9Mmxot1oS0ZHg0unHe
pkVqJ3yZWX6qk2jkk5BuUDTKT6IYBlvODhGaXMdkIqRi56QCNRXZmERBTqJtqD45WlW4J/qGuLxD
7riX3QN1hWMrzJ7Sgrz/SbtHlUE+5P01UqrzKSmirTkpxtHvbxIpZ/EX4/oG1PepCeZHcLzd5TBk
R/zIWECR7JoTjtQ4xFNmIUbpBbp9N0Txhe7jOrEWiD/imxcwgbQbxO06hE70Q6so2SaYAGkX4CoA
clSvGgJSuOit21Izv1R2ct9Uwd0kt59To0Jy3KhK/kOcOPYceBbkBnvETlTXhMW2ypvSayPnhzlu
sjpLWYnGBRtsxc3L9sphMcvwdKW3BvzVs/G5yqYbI8nvFDiRjNJMN+mQ3UEQvMlVhMlm+d6UgWvZ
3XPvwN2o6eqwGYMBz0o875cLIr33GSbREyMTojJEdwz8M24yjOjmBM60yxBY3FvGiFRVgczAkN+D
6VQ8v1BgjyL8FmuXYZs/lwFPdbQChnAzXdL98OxF9Vd4Gh79qXpQqvrWbqxPTqg8NbZVMdjGB/BQ
V1AD89yRNrGqOxXSZKlBpk7vvXkEhzrU8Qa22u8V+BOEpPPvZC2MRZ276exvU3A+7TC8DkPzamt+
ShJUu4MlOYRreW5SyA2NUxdEu1Eqd5ocjazIfdZN5rGWCXQ3SgjTam4AgdaJEammA5cVOImwQ44i
uCPahItVeTPSRSC+xAzHRdHmk0Ks2viRBaln4BqM26ByOwt8kjmUJPXxT0uxsXFShWdpdXS8OnyO
hgrYolVMu1pttZ1VuFGVWh6omW+wrKWbeqhv8vzLIGuZ65RR7Sn0B2yr4kH5DFgAbIySOYvY+U6G
P0wbnd3Sn8Ah4p2y78BqNG4qQzOqzultlB7zQUImR9/0mXmSLPNG7YEKaOShu3okoUsh/PTT91mB
hpUwBcsUhCdsWd6TmYO9aHCmkt3V44SnUE6earha0Ku8bjtTQjtx2gYwqblD1oFqLNXv4Gpupe5k
tUruVYkye6UdH6C0SDzdDgs6hLKzy/KTMZjfu6LBbZuh/dRD+hDW6QPUJ/POSOIjHG43GtgBtxhQ
A1Q1xPD6wQPpYMGQAFrJ8ku3giABiPkBt/ZnwMMDhPiHmogsklgAxdToqrbbxyEBowGlB5mJ9GRT
JaSfm+lT2Qa223gZwfFNWpBi1pbxoX4Ax7D40S18DSCxJuPKmCu0MBKs48EI7toRgzmVL8LOM3io
CJYDMk7U0k3L6Qc3+Ir4xq2EI9VN6uibno1Hmaw3v6kfMJW/UY/cZjAPtgTl+Bjze49kTSakmseX
4F3ucR5D3McKbEaYnP+nMQJelGoPfKTJiIwSafIEOzfZFAIyz+ObZnErBdWPuJXQjrlGRPSxreV7
BwCp1yp80z0Ity68SmsrdaO0uTO16AkKlp3UkEtXtd1xkAZS3NDRVvPpHnHAlFmC7hU/9xoexKwx
fzQ2GZKo+ywurxH3qfzgxHRmqH1QZYMTV8ZQdabDGACmTiPoAUbFLdPhvkWcgh/ZPiqFhpNnWjTR
sMjxAgKDxc/Cd+U/9GH/2mgFkP3+eWSdAqg/v9bVqfdaydnzn29ssGmhkx8HFhxbq8tepLH+pAza
plf1T0VanQC/2l5SuZWCOj3SOfc+k4DVTz8UNX9Ej2OvR/GPMcgvYHDeSWrZbruA2aRtdQQpl9Rk
Z2OlJMUqGmunCgBXcS1ViEioRu81Xf5J5vKqbWF/+QpiEpp8SDNzW/sdcX/PeTVjxoouvI1t45Wk
8HE7EjUnbhRdoY02bY2c8Q/mQOQfgJFHPYIgWJBJrH/2I/nN8gmTF7q0DWe924LMu/TVfueMw4U1
Kb7XZ/Nt5Hcw4tVb8icrflPpydno9Wr6EgL/kwPA9glInPZS045jkt3qGbJctsVquSuNbd05pwhS
PLVV9iSA3KV9+hbE2hXUYcRi+/HFZrG+gRD4tocGIVq+rnEG4yiBoiCF821G9bTHxwa2G6aB2KlZ
s4MqkZ7NJrbdpHEOFTlL8LT2m4RAmIe9co1c82ufzzmLkdJ28xnS9+BpHKP7wCZRvo8zt+0q7RCZ
KfQWlvwl95G7hNisdSV7Oo6VRg651R/Vqr4cpeR2CjEnBt8zLAb5XPI3oTnsZQPW9ayDkyDuD4Vf
EScYuW6iE6YbbfwlyX6IzUOJikZlWIDS6xAShu6I30/ZN7avbYIY1qNR/RoMUeAFjfYt0+q7nhVs
EMV7J/uSw65uTeMb+dho0lhX6aB9KhXjIR8VJAzH7mtsgRmf7eHUkN3WdWbuFlJzXwVQTzM0HFsH
JAEaXeNY3KFUd6/PIflxZAvji9PUKtk5tXmrqDVU1xxk549O5eyaMnnRBzJqzSh+Iu/uWiLRwi3N
7KKR5G5jGSXjHYJVgH6rfQEDtZvNMrKkBv2mBzxe+23vofqN/HRafTEGgumywfZSpufmxGMvMSk8
9A6Z3eghmo4jKU8PZqmfTFk/9SY/uIzmT86YXdQDfLmx8xV4YnSMZ/M72hV706rgdB6kbyCaba9E
nDQO8e4m2lWbhqbbVOlzOxh4c8t4bzcai5kBPKqcABYIqnQP0bl6ge8fAKFaENLLH82ST9zMqhdN
BzCJrC9IkgoW7ybZ2dUnLZFZdZboE+ZpCjcq9pBfSHwO2qei53MNS/uJeCvOkE9Rb8L5bfmfk8SE
ESCsv6o2cldmUaIEGN+bmQ9vVi1vJQfzyQLjVE+fzdY+ocwJ8lSOGG+G1iWP8JtWAt5QA/m61L7N
hQLZRfoIWFNzra/Zda/DgQA3zoKAY0TM9ObRxl+O7qj8WZJkxi9AB64vB4SCOEUu7M9jWZDSiIdf
hmLFZcQ8oXqKFjqeNvI+Mzj6+wfFLl+BfWqO/DwY9vcmLPh8UFdJSOx0HT2+msJso6Lg4CMm4Hah
fEsWAExOMyqVGvoIamsOCw3+RkpGFZUMIGXhodPTI2F77KMk+IqI9be4Cl6qZL4Otfi+VeNrxZdR
EzEdD+IGkEz4MYhN1HNBR1QVxJhDhJZzB33xuXqYbe0ZssiLwjAcV0nThy41L0FmaW6DGgLx8l0W
D7dDEXw2ihGebHh2jUpj3AX0wPC3kXL9ESVhmDJNfQm2NRvgsV8MCGQZvMpbH8Oaf6WDjc6s282A
jq0TBjfoFA/QDO4d9WCkyfdcUSAvmE9BZjFp2dNrbOaeHOAzrq0c5Ylpxs9hXGCRS3oGhZlR7Jbv
vCIMERGm8uwF8uuH0RUUvJ07h8Dprf5uAe94ccMAN4XpvS8Z3LsNuIGRoyre+y+k4j+SF4SZkoPc
MWAidfWm+JwoRbAzq9e80e9jqVLdNA1fRnv4gifqOxD1N3U2N1ja3yIH/Cd0Upob+vF9JxEkSrvs
RJbDvtdbEuH87l5Rsz363JdAJS6QOvEJhNbPHYm92B31Lir2SeHh7IgPcWR9gaHqwq+qH2HLFDsp
6fOA7Juh2IeW+JY7q8md0pUQKNT2a9gSjJTz4Yq4/42j4OKyQvNbiyqgn1vddl4Qy0B1mMeLTrY9
gFuNG5nZ0SY6vJ/ASjV296DjdddiSErV1N4z4I7Z7KqKFRP01LH/IdR2J3t8ZcC51/DfOf4dlMNe
Egxe3pK4XYQ4wSMIfaykuhsITXuag6wYdD2YzJ9GPX+cgoDp30NgC0nUbEYha4CbIJQl+gsSXBgE
xDMMA1Li8RjZs+4VnXozh4BdfPlGLUsUmKvm2FYji6DG9CI72/Vqd1kVw4NaA4MDm3HoZnVjy86r
Hkz3jQZTcd1V0B4qT3Jpf/XL+FKKTcYXmQ8M3N3GhNwrbeAPmdFLGCT12AMFIVfd/E6a610iwQ8/
dtgD5MKHOSNU5Typih/sioaAqxbJsidb+k2tRV7SKk+JFW4hQtxXfj+6/ZAhiZBdjP5jDC2Ma6aL
VYvABwAXJsBocMmFvOqaOtxFGpoEWjEeNGTOPMdBzNX/CjdKe+zwYioQR2zDR0lGzDi32tZtJts/
mdmlNmQWOefWJ00nyd7vvWKwrkuea1DCmlmkb50q75Wqv8zVz7rav0Wh/z2Yhy+OZXzrQvMp0LG3
HfvE+vtWL60fVVJCqEQkwopKiBdA7DWLzJZTGJ5ivMbgv4ihXtbRzagwXwZkO9mFA52Qv1e07oCC
00IWmuZuN4AQjMw8doOifCRx5NTGpkEaEotaR65qj+jLS1axiJyJorPiC7+G9Y2eNAZZcEzzjhSS
x5Tcq7NGdGIK32Jb33XBo8G8R97Zazco2WnUI+sApzH0BD7MoUuRCDeDqMbtwgFKrGcrmkDu92FJ
X0ceasoOeQnZhD/Nh06q8lO/eCKc4CaMquHY5kROnbL8Ls5LR0iTiIUGG6dVcWGIjcVye4gp461h
oua9bhtLtdvHiNZMXt8h37j8JuSduEOPqgDkg+m4ldX6xV+2iWLgS+vqvEHRHSe7m1WDCbi5sohR
hjYqORFXCJwIl0IoB8/9UMpbBPqgEjD1ONu1SfPQT/ChmQlCCl0/7uazM2aIkiPsJksCe3FKramF
+ClqN80f/22+/F+G0QQEMY3s1C5PQNRKCA8SxkQ2OtkI5CxU/QP6s1Av9zwkY4GdSKK6FIUU5KAX
95WC3FwOd/nsiX8rbSRy1d5VxdnWRIoHX62Wn87VOe23Zm5GB3G/sWlGz28Ws+7zPIL+XZ9SJJVu
YaTTRjxS8VSSljm/aRW8LstjFu9EnCFqYtu5O4i2KLTUSbH1w0OlO5t26O7Fi48I0CQoBdMR1t4g
9tQjYfrKSeeNeBTiR6o9tFSYwoWKtY27A4Dgt3ZstnaThufnq+dWP28lXUMN0zfodbhA0NQISKXN
YSnatOp0zwCbn/SlyGLT2s/BvAsCOKVcmTXQAcRAZxIQzYt/uvG73yCqFjzHrqKG6vnI89uLQhkb
utdUZHnpHOHiRetqqTiYDUGOe4C50fnhjrj7gLSsXw0RNB9484cP6vzwqvC6iPa2NDc7BDeUeUtM
5RlGbTjGl+9BFHwiJxVkKnPc7x0IgpDbDJndnfgtvV/dpGQd7UqU42YPaW3iT6q0Ew9YXEKcKWr/
cpvTlbMbMt1AGcurJy8MX0Lh4/+hpY4QFug+Wlt/dJ/lALOaOUDHLC6D6SB68NgZkHvnhjd31Ta3
cEv59vKl/cv7mkV69AFjek6ukXSw3Hvte3N8ZWO6YRoW5gLWWsaV5emLniSa67bC0rfLiERusbX1
rWrYhVZ6awUSHVEcL4r1a33XRc9VsX/GDXpwFj/I8rDPp7ShsZee2ibfnd9qXpFqAqHwcf3C174s
tolmsPRCue93TZvwmADvin266OziiPX8j11QtMVbE7XzOaJ9rn7YL5oftp27bVmZJC6JXUWGFWWQ
uBOUUG+lKnGydPLk3gTGugxVyP+hk6U2rjqpu5hsCdtoWA0tb3wAqrA1rZt8bu+Ik+KutC/VFDNw
CSoOyV1ua4ehRlek18sTvsY7qGKKZoTgy1GhaCsSuT5okrwpK6k7SNPYEvqmKODePAHFN2VPtK3U
BldaykAILEK8WGO+4tk52PzErNgjjv91Nbd9aNKhcknShcvFfJz0OLwYlsKPFoEL0fZVszA9Ue3U
uj5EtbwftHEIICI0gwuxIwiYKODk2JkZI3S2fIaicJauuTbXbaM28ojF7nNV7LJFt1+P/4v965Wj
0SoOeq3GIxSh9bxbT393uXPVWn7Ou63nW7/bsP7A9Sq/2rbeXewdTeM592s72GuNsf2wcz3/fDt1
6RwfLj/XebADcvrpfLn14Xw47t1PXS/T4gJzB5W11HqrmM6lpPLXME8rjEbyG0/vqkSxobLKJufQ
wWUo/xF+Uca6PIlCbBM1EZcRzWZEitiXSRPuogj7aYnLVOr4s5jExiABfduMQbDFac40Ei5zLD+G
wX9tJxm4PBxVGKFi3Ed8FDNmKRzRAYJl+ESmtt4VmnInIjNGNjDft8tgBi8eC+5mQb6JsW1GJ5Yw
h4aflg/SHqr4NJ5jOpUwIdqkDw5wEWxZLxMRypswlLcioBMs85HcAUSIcvNgzT4mCqwpPK9ALU6i
Led5eRLNyamfM2IHW8XqiVYtH62oYUnsh3Cu8VQiDEiqXLQDo8nKvM5lJAZI54Xmf25Otlw1p/KP
2odtdQ0iH5djhk+DCFarDD8LpANq8vGWbbE87pOs8GRyHsUBve7o+7DCllzeZ4Sb5yRqCg/mXBPb
okGlD5Bh4k5TnB8b+K5pGnaJrodDVbxh0TZr9cmHfWsrwmsi2hYRGUld8ZrX6NtU1onH6hqP8WLX
VUshauJNf9iGtnCDY7B6jcX0fo7AneviRfc5PrXWRu9oeZ3iFa8ROVNMRee2sC9nTK+8rQ4iGAc+
A2lcUYXRMCBPqGmLUxJVb31UllvxBtHpRrxufaNiY5wX+GaxVTtJ5gnMYU0cn1FeisPqpC/vloRR
8o5Em5z2eFdl6SejIZki7dtiuEBeuj1O5lcfEdiTI8nvi19twwNzkCJIGkJFa06T1P0sWhTX8Upq
yXbdNlVBe4JSo2CJ4uuw9ZXtaY6+aYFTHvFBGjAy9V8MhRwX4h98g4F4RaLaMYT4ahDulKahr69v
QryY9e2EtcIi1ZomWMr41tbCWgantXn+KFuz2CYTsl7LByZe0K9eVbe8n6FQywMqlBvxUkrT2ell
Zu7Fl3Z+ReLLs2OyafNpICQSWhWJ93jUJ2tC5gLCcC9WY1KaGTSOhhTDQE0ojTyD8pWcfVhDlmcX
QHN7Sm2zT13RPledwOo9OWT9LB6hvDzH8/NeaqKp6D1rx4gA2PK1RLFqb5vE/iwGSPHtONPozJ6o
nr+lwiTXpcB/VtqEps3MHj2Nt79w5LCwkhQVMSXg+KGsJkjbDVvilziaxd55GSn8fJS25lw+ib5U
6SX5OEuxNkVNbDMkicADBoToaeHyGKTlGgIv8H/Qin8LrRAog7+AVrwNf7t6G6PX4s/ACnHaT2AF
EAgwErppwAEvm/CTgZ74A1gBfMIgAcWR8cGikrMCKzRrOQlBDc6yHNteRDd+Ais05Teo9hFZIAvb
In0QFOh/AaywnT+DSg0ZPkAdRIUBhkwxWQZ/AOxXsZ7OQ5DHl01FTm0FE4wLyfC8T9LxMhZfjBiu
IDatZM90GpyEloL+EgRjJA9X2yo0XvUMoWjNgMWoHk8NAZBzAVMDCRyqrROhmJ4zhS9IK5lqnLzi
CxXV3HZ6ZSuqnZ/X5/2imVj4U6QEUUUxKiG0CM2fVt1WQEB36/B0HrhEu3QsaDSy77ZY5S8DE2Fo
Vux/1ESzy7RgOylSiGI2Q9m8LEHEsFWI2V9UCYUBc89QtjxPL8tItQ5mYuASOxwFSd3FG7OaB2Ic
Wwuj08N9p8OluJgI4zLdiCJamoNkSLs5ai7FptI3RryqduRBnsOQ0IuBwRTTUV8U96Qh1WACl2nm
3YxjdepwhFPMKGvo2BGMrU5izBCFaMYR6AIlkn7Ukt0NgBRxHM6N1W8mRsvxwrKLTRr6IOp8fzOX
/fc2m4iPa4Q95nwBl2fgLbqbOiZmAEhvbzOOuZaU5G7N7LFPx/7RD0kYR7bqoNjZYxcCUyvD+npQ
EmM/WdVWLuPgFrLYqq0v5pz8TX2p4R8s9r2ivPhJsrU0SMSJ6PQ7LUlAWCdzxuJ8BtuoQrDQFEcx
xYh3E0Orm87wYsxXOURG4v0FM1ZU0pDG097qxWBuFEInAKC72Hd9fcIdK5tvbZE3W9OPuhPTb3cS
NeeP2rpNg1mNmfKPPeKYtbmeJ7bJjq9h7+APqqeuPKzH/ZvLfNwtLhuo4cK/t/zG8/7kop4Z1Nd7
GuLHre31fv/9thpSQ1ybs3++o7gA6dY/H41ortv6FPCNhOp6Ye0+3Or8CD48pg/NMY8JAHVNuxEn
h4NS7usGqbHFlRQt35co8j+aiXAWrm2xu85jHHXiHLHnfNB6JqkS+6m1Qgge28r91WU/bFtvXwKG
Tn55ynrM+muwKAkHA57crDf/1XHr7aSgc3Z14lyum9ZT123r/7ZuSxr1poZ8gR6+OFBZu3wCUBTs
wsWYkwqKEnIAedspDJG1KnWz97Gq2gswDiaHuFOUnWpWjbyVlUDx4BUOPHGN9WofmuJaibWY9WKP
w8eWEtrkvojEAyXz0a9dbv2r88S288niGPFDzldY2+vZH7YV2agek1oujsOAGEjpP+vbAfD2qTWx
ciInHQHBLO0oNceZBOk/V41pWaHBo4LV92FXCQOmFu2Fc+jsmZrywfGiCLqt1X1VnxeEixl7PigQ
LlfhyRHunvVQ0exMHYnvxLiOlwV0uhT2sm4SRaNEjNCKBPfBPDV3Yps4TtSMZsQFt7bFyWtzvQwp
Kz+vGsqEOolY4wdcnk6WV/1J1ERhEODwKnITvHc72kV9KYGUD4K/9sQI/b741Ta8agQCA1e4AIUj
VNSEG1jUknn5bsSeQBkPpd4rezDFRLEjU+/AwNv2Tsmj648Hn88TWyXRrdvZ3sVqimZnhv0giq73
+fVlANhmsfrNZXITRbRYuqImdiiJxIK1LD7L9dgfZSlsTqJQLRkIXL4Y7YYTfBmXR6WRM0qgUpNO
EC1gfUMw7II2Be42MDgZpHacBp3pYS3ENhLRvgHdULZ6tOhboux56pciR8MYcYzm2CyrrgTGvpOo
EcUB/1bACtbZxmlYCiJP094kYT2Us0H2/F6td+Sn39d+AbVYXEieeOfi/U7LS06RrEyJxNKLOtF3
jGXtlQLwItHA8zW1ZvQ2iUq2qN8RJ+ERiQfj6/ZBV3Jr78+AJpzOQTV5qYUGOqCiNpkdK7SuiFy0
PaaZcCfDA2Q6i2p7xXctL34dNSwgrNNlwJsELw8IBUEPoc/DAw+qOBkamLq6tCwAX7U2bx0SuLZR
hgZSEspI2Uhd4Qod0hSi921kk9U+AvthoTO79igN23pxAuhi2Zks/h7RFmGf80bRFntEkQt4bqmm
6hJuJJ1ZtNf97w4SFxFtOLPMnaq2V+dLzliGS5IjUEVJe7CVIQNp2c4zkVCGE21ZoIkCkjsSCgY8
YtkB2L5xVJf9otCWtb6oNVqMJ0C0xUnrMa3wEXw4fD2mNiv0x2bZ90x42U6imIUzTFTpZfgoysXc
/eX+yQxQay7sePPhGHH0f7BNHHK+izgF1+135Onq7Xo7UVv/Vcj8DQBymeOJf0o8rfXf/dAU/yiR
NWO+a5dZYS2UZRJam8Eyg/jL9AUt5U5DC4MOu0wt4PeZzdYDRW0EAzcTZP39nHX3+bIR8SRQzb/f
UGy0msXv+OG24ph/uc3ExQfMWduZclC4ak1PF0Ub1FzqY1W0c0n5edDH3Y1h8Cr/9f53F/146Lv2
ufru2mT58dVJRNrEpf9pvzh0JvHv2Cjf393j19Vf32n90cmkPE5OGe/e/QJRXQ95dwmx52NbbHx3
+nn/u5+jAb0iNegUS4n6roDx7mczK+KtXknTQRyxbl9PsHQZpeg5fV43wWulnmAXJX9GVMUe+EGU
8y2KicVhFu0nTFXI/ilGfLaneSnAP4KdEFWxUexOW1TV3fVIUQtTEgUn1HjIa/tjN4ysLJbF/neX
U/OsOalDWco4g6iK/ec7iXZcz49z6aQ72G0dZbueLmrvrrn+JHF1sZvXfS8pOcm1Gf4jsoufxLey
fhGiqQemkh/O3wUMbATl16PkDAS+H2GFMJ3imRMhtFBYQMOySF4LO29DQomdjPZShSaf7yg4IIv2
ZyH1M3Ek0c7mxMA/t+xy3mqYck+js7hX0+Wb0RfzbFwMs7WZjbs4Phn2EoldHHdAFJ+xffAgTIjm
oInwNnX6d5+JPC2q/ZgUAbiihyDD6V10/RcL1uyLqJmUXavoJFbozlasrUlBei6cC6fVsu3qixRr
+HWFP0d1uEVgC5xAl8cXJHlu6iTAwA0T7WRqTOZma4HkjYH8y8CgdfNTyv9iGONFo7eAXTHC6DsK
GRBb24RUUzI2cZ3crGtX4YoQq1gS/YdtZeqB6wy98n8Ou/8sFwpZC9xbf+Ww+1a/NMmf86DOJ/2e
B2X8Bm8EpAA6wUj5n/Og4LYxNYTQLMib8Mn9nge1+PjAuaPp5ZCQqGuruw5/2n/hnlPIKPxT3pOB
a9AgHR8qFUvWTIOfxv53ogapRsgBGTWgUGDxoCb2Kr++En1I+K9EbS3++22id57jaH99mVoPpV1B
rKpGp1fL4p24VyFi3+JMsKewMlmRDtHGER2tOz8diovUQQDQUod9ZZMmg6n6GA6IdhfqMZ8Ha9tr
xHVtRfmaAWHjWmB6jRS9KvjospNuWbu4ZKmtv3SdlG/JOxgNgF2a2fX7BQiHYCHRNKd89O3wS9mR
XVxnQOcl7VPbhTBfVt0t4FuNPEhSE4e6mHCv91dp3D9BeHdM05psnrgGWOrEEEMN1lHVamkX+qB2
ygLql9qXXHkK5E2QPVmO+QJcH5oHf4REB2RnOZnWyZAx5hNV+pqZRBwzxJiOOM/cqdO+o7ZMbLsH
X0T2eEeGyU4fpQUQWlw56Bp6SaG3rm9b8CoXfg9JKsn1JssTnbAb+fas1ZqdFdudFyc6KPYyf1Lj
4NCYRnckSvVj0EN9gyDYQ4IGMHhdGDHA2pM/DMmnTcJyqaVPAS9qa9mnBGDJptAGm5hDn2wUgktu
aUjGLkdQDHE/FpLjuAXymsK2/90PB2fX205BrpSewqEWXCL+8eQEmICFaVfML4+5aWJcOLKny3J7
NUXyCHA7va3DJdet3c0ZsY1acz73sfIwm4Wx0/Vy31jZ3QycsS8qSHZx83l5UC2eRFCHCBFCGMRS
akSkyiZBVasSx8VB/tpH1bQdRvpBxKgeOwmUd0MJqNl8kget2BXQu7i6DJdsZw0R/ukC2bp4I1kB
aCI0DWv5skkX2L0+Z+TCEa9BYjGBP3GEgb6SnZfehP0lL+FtWgjr67L1N4r8WvR9vomNF8kKm13K
9LiJlpSrOqku7T7NNnhhycpIgP13acLbK8obspBN8pNhWrKhKwJJqN/MY26eMqO7sFDmoH9oR3TF
SzCWdrENzOIphyD70KllBSddP+zKVDqS8bttKjKCqoq40Wzcj5Niu0GI0ALsyK5mTIsGTU10uM48
k4Urva0IvG5JNMhMmUwQNbzOgnkCCC3B2xl3Hj813CiV9Q3qq29h1W1IIetZoVr3cZu+yTIgv9A4
dlDsbk1jwlekv+TWnMJ3G8E1osJIMhhH6IK+x/3ob7X2Tgel5UlxsRmT1L5TkgFJ5fQ5AUkrK+M3
8HFfIVqvD0YyA6Rv8xdyuGOvaaEp1bRPNr5urxt4V5JaoQ3YXkjOt1EpH5bx1bWZtnlpkFr08Br8
f/bOZDlSbFvTr1JWc47RbmBQExxv5HL1IUUzwRSN6JtND09/v42yMiLjZJ20e8c1CAz3kOQO7Hat
f32/nOYTlVw7LzKhs7IfPVZzBOIoSt9Ejp6X3eUK//RYYwG0T4nhaEL0uylBwA8RcrA+mFXzoQWu
S2yWcKfaar4fXC1GH/8xLeEeZql5n7XiIaeqJ0RITBlTt6JPo8rsLMxjFmnpPbZMzPk+EBmhX68p
1OwWqOJc0yfcDHxbW+FZT7l1ZuU4EQ/fMnqXra0HBgDwXY9aPQTWgJyelM61JF2yph9B14yULnWU
+csJ5WRXXBdl0YbpOV7NgaIT9l16RmF3tlK7z4gCyNO+oQjgdk4jmoYpT4O0dzEEC0lQIHDjzj25
BLZ2bv4MPZGSKLexQkyBbmLX++pKfbq0zgkodoZ3H6roTHiPdeoVh7gwy2CS7t4Z1jRwrDuqD70g
GwWGe7m37DWHknN77ZYHHOwAK0hnp/dhoysaPv5ftk/8qbHKXawtS6CruvZ+wWfHbijb9KJD51Hz
Yaw/GhiPYhymYze71d607S9NNKNsvGmXfSYxPW9s6LHAjYtdUjr3OMAPBv6kKSV91P4PI7w+p7y1
2vTRYIElF8/CQhtKbbtqXwfbA/DckGA1bYI6WNamoTkOadh4/n0VhdGoxWcss9uAVSDWkVRUom0V
+wS1OKpXarsS/WCuSR9ag21hghrBNsL7Yh2mCwaYyz7PvpulfhU59rldqYoxREU1S639kNP4iQGJ
dzOKowbcTZL6e1NPd0wGlxZIU5AlDLrgZB58HfdRjGz8bKkpo3xLTZbKFXaViUgoEMIx0jX7tyVa
hnOXJx+yvmtO4yBDuFrroRf9Wzb3807zvLCn8OySOs2nyjH2uZsCs9DSIUQ5TCvP0Otqkfe29qUV
gGoNJkQtV10/El2DX0H9GKoxh7tb4BvpauLWYoWP1VdS3yS28XWazcd2WS4UTg1XybhUlzE69HHc
Bb5ZvBi9bcC2gx3YVz5Dbbrce1H1LPVKC6IMHIeD+bOzCvOwRAjxBWWmyxTd9FRudh5e17iBW7kD
YKTHYjEqf/gpUMNcaqwdQAqgVrmGHVfvK2/+jO5NV7ZrryBOd7Bv5S52h7fGRz1u2uml7sV6Wbv0
YSlfPAVWYwJy7VXuXL2IkSCIN8qR3AOp1KAZzTGMKOHcwfB55E8e5UCVXTLp2X2qU3lpmPEln6R2
GYfkGv/lKpBl4iMEmmFjm0d+GOK5lMu11z9SOUupGLWhIznHXanUuTr9KZADvOq0Hm/xf1HsLOOH
HDGUsE1AkKL5VEoQGGNWvZHz3HWTLo89SzoMlwFiUdFxGrtuCTvqdq8XTLv0lkJaux2J8pmttzM0
TBs7owg92Y07wcAWl+l1GtfaAb9JtiHp3uQLA1oZ71lHdoEzJ2noV8lCzSLpqS6dUM3Mr1TKUUBQ
d+5htKYfMQ7bNT5ZVe6H9YrJTJalRyw8hmvWCiLoC7thsvcxQDdgScrZrndFLr8ahVrief0p0kR+
Id6FEtG7W3pzgqZS+uFAdaorNCMcShTL+JsAcy/7k0WpzNLr/a7jYQGKpnDas5tQX4BkYE3O/O0k
2S7z5I9hYMCwrNpD0Q/Hk7FsCUqoILeSwGMwSjkHtoWfRO+WNfnJJjAIeAaD0GlAc4b7ulX+cBcr
vyDKYCw66VP6Hel4IFdzYX1VTlcuMdYD5g094UiIW5PbWgfPiRtqG0y6kWbuF7k4x2llZm1id59l
ORU0fK4/Ud9RLZ1kx1eZ1P4pzLxNIbAz6w9aZzUBgLP+0AqjPeKP+1ghfro4VB5TesGCwRbDDW2A
NUhxJVc938s4onlW43e3y7+vmf61a92nCMsn6JMzS+Zh+CLBYO63SHKbkb1dmN/3jrM8a02anQTe
vjdtZH3w16kJ63oxdg2eqNH43Z79vYZxMmHtFbvigkO7JFS5mRPBvvq6soZvprKO9d10X/pWf8SR
90NZes2Dk+3SyLnyJOWAdtVWh9j3bmSN9VdmMJFjzTSGllfpPO54uHQu8KlMlzvZuZQryxRcHmHl
hLr+OyhA09Fxwf8uU1Lu2pU1fbxq4wdtdu7qFthQkcQnw7Lrkw6tiHD9zsQ+85BQFM+A2Ke3WY37
8Fqz53e1BN6wVqLaaQw6by0H8CusbCyRWLsM6DODctpc9CweD2Muf+h+DmsnsyRGUpyRK79TXJcr
U5tZNroTxB13WlgtUGkFy/wjRmkUnOfLxXYG5zZx6dhO2p+WbKESmWkTHE9RHcGfa3sW6bczvpFX
rqeW7dihBOwcmxPm1Sht4+hmwXg3zMbGOUzKopxox4mJ4tJS6HVd4Cpz6qL1YcnG6DTDrA8m3SWv
0FsBiJ31jMP3YzHivepDPL6KMqm/lJ51nxk2VmNLv88Rbe3NzEXJIINxgZM0NHN2IyPvpmQgGYz6
0tWrfg95YmcZS3IZLPG5T6m+woosOuVz/UF2q3ddNvLJ8Ztw1Sv3ZJaPmMmt9yuixL1cseT18Avb
+5DejynyFbiXmJtM3pqdKa1/Io2R7iJ2FodqTJUq0PjYmzDxwfUCqJxuKRSt7yosC6Op260ei9Na
pah+SUeptNVv73l58S2lEncfEVc+N97ItBgPEeAOrc2n8/auTqCqrBnPmqaazzCNp7MOVagMfr6m
kh0Zlqn2DybayrFcUMpX8Vumr2zXVhVa2g51GS8qim9ex9J6TXtrwLVQxf402aHR80t1qjR77697
+Ro3ZDu23NN72gkQ04z+Iwnb33JUlJ+DIBsoc5yT8ZqB3Dk5yLrdGbA9ZvLoP8pNPLqdjmXskcDt
Pm41D1uBxc/DlnDZXi6a9iBtCu6GLtJ3Q1zFO7HJUNWf2/6QzsDOBsSF9Pt/33r/gBavGmNMtPfS
iu2vRZvAdTvdEnjbmW+np9rUl+PPLCdrLYortgxn68frVWwAflZclK2I4Jf6oq1uRipOygInZcvD
sPHQ1n0Pio66LI0UNhkyf4io40w0zAuwttZ3hpLbVZXOfkOqNFodIZJ3h2QIE6Xb2w7QkEmIXHJJ
Xc8+X1kxIps8QHnhKalHtZ3NWMUaEMwCi1mbVDjZgC21tZ29F27Ys/tpYATfW0rFLFR2tkbuVJ8W
HEExMddPW+4tUXK/fBNDb69NooZk/MwVib21m5XItlci2+3MbvPh5LhDOCgZbqcO21nR9va+N+fP
o/pRAOV9XybnVCk6t8a3naUIgmmgc7XsjKxAJqtaW8xax9hvF85DUg2xobxdyT63DN+W6xt8Z25O
U4lnT2YgmcyRom6HrUCgUZpBSOrnSY+r43vNwEotss82FOrBs7PpirZkDb7F5GD+zH5VNm5sszV8
d0DGHaDGPMAyQSubKfUzrC1SGu+n6vWSZGmY+yWWcSpo7G/y258lSdub28tVi9rAaSu/wkCAbfhW
TKWvw4VNXHTYGo7GlmGfROWnJKFgJWjVFWwXtF3L/DjgznmWW9pteRdNqrTcln6iwq/acqtSCaZd
ALDnFnlAe/JsUM2R+ejYEyXmw0LCe4tGFyokndNRwrbOwNSoFP922GLf29myaYh+vt7e1Lc3iWFP
lPexR/7z9wRF5CtkLKV4Hcyy/bSd/vzttbPKq06HOa3y/NJWaurt1KZOi1EcG7rtzWxMcO5sU8b5
nz85duSAZ3XYzrYfHHG82BG9QZKr0wnMbNg3jihP2ytdpTO2M99qP0EDdvfbqzYn1LbXY8qsprVx
4CBXaZjVOJ9aLGfff8NRZ7+9JGtw9EHigYJlkxr8/POW1Wlhbjf5+73dbis80O683ertMKmb/vPl
bz+S1CusMwX/2RTlhJlIwtZUfu+1uEVkT8CTbbZd3tUJg+dsyIn4WUwb3FSBrjPQMt9ly4t5gzOO
gE5xXy8O9HMlA4y24sdN+Odtp4RxZbhK5oS+ftC2p7kp+3453SRlXstOOk3GI+pHMgJM4RyBntin
nHL6Tf9ridHbN5r+8acgfvv628tUpe23s+2QNPLzOg0WtilKiaPSmL8jqqIJGLE3aMf3y/lTI18x
fs6jqWoNjRYOkw589M//dLp2DhpiUOEUL+zwKJjcFMx0oERVMDPUzBrECmLa/Y5y4f5colo6Z+ps
eznHLTvQMs2Gc6+YHcZ4NSr9w3awmPUZmzY9hKHdgpr/vRGqNiniQYkOeXAO8beDMdn3v7Tv7RRc
mqBmWni77WVjJThvGMb1Lz+3tWy9N24NR7MOvzT+7Wd+foY0yJ9VJX4I23tpEtOfqpkVbAq/5/0L
br/SiUagzBZuE3jYJIfZJjPJNq2ZGqsSdfbby1T9h5XX7jsP9/9LqP9JQk0KBV79/zsjc/Pada/f
kqH70ffdX1TU77/5R1pG+P/yTeEZnme7woEv8KeI2rX+5aCrtlzHhV5t8hM/szLmv1AXwSCH0emY
1l+yMsa/YP/7PsQ6C6SlUmX/N7I0f0XTObZHPkhn4gR9bnuG/juU1rcWoeWN1pz0drqtbT1US2A3
aawDUf6IqQ4Gyi836Q8+3v+qhvKeSqK++z//++8+0dR129IVEu/fYHhFZVf2SsD0BMM9soghes2z
KS4IaKdgAvv2DzhnBR6nLjGuK0UKfL9APggFOzJ12/a4/b/moOJei9a2yRtKxA52AfuDUhD4L/kr
xakv//nK/uajPHJrts6WkKtTbMNfP2rEVxD2wtqcQKy85UX+Ruj1LbX2Xh5//c+fpL70bxfFJymW
4GZu+ftT60WydridNsQwMMX2PSkpLhHFLidk8A/3z6DN/9tnCQPgtLL7ZopVV/1LEi9u9NKusck7
WXlr7kZLf/FkS2BSwIoBIS2kDmvFuzJaUFY1MFZ3dG+tWO5Xs/oH9vVv6UTVVj1hAk7maRoqV/nX
b+KOpaf1/tScfF/DnjG6EQOOrPH8Qiz0hVH3sbPdHxHMof98s38Dgm9NyBOWEML1ANORXP3r52qG
U1uuUdOEtPwq03ulqUIjMD3Kfn5sB+VIEF8Ii7wQ/QFJrqWvLQ62DYFDPH9a9ume+JCJ/MP/5GtB
vCS9Cqpc/N4IRAuoo0iq5tTbHYQ/qBuCQBAR4omCXq//Pug3Q0vOr88ISbP4U3CKhyUHXNQM45MH
eWpZCSOJmJzzn6Pg33Twv31M0DgZnlxdZ3j56+1ah2xYUoqJT9pAFoXgJdHiAcn+MtHBgdUjR1WR
4s+NWct/GFuMv2Kn/3hUv3y2+v9fGqsHe3zUhqI5zeQBJh1LZIBksGZn1Hvt/DLrKtyZzadJiK9p
+lxBdfqH1vJ3g4D45RuYf/0GU44pzljxDbBSQfDszi9izl5XDDF2bJHe/vOtNnXj3++279EzaJcu
wVjT/a1x1nBdvLJuSvCEzcGV7rWo87dJh1606KNxsGV5hLI3Funz0FMAy+aWxZQ3PaJ8PPVsBgIo
g9cev7MUy7Uf0XYszceqyT80nf7S4NTs5+NtrA+PtjU81tlhduqPMwOcn2avwqCmphvnl7U4+FV9
aeLjIEqgbJg3EuQcHgf4ngQ0SYDUx3qxnlCq75raBELgXeJqxXeBBppTcBc4/QCeHfPrtZUBTj20
FWdHarnbOtQ8To+2La5GU+wSA38/Iy2DxBp3PNHqBncjvOhtow7l8go6/j4ls6TFFhI9/CVU3Q9Z
1t2aV/e9O6PlTyptV5aDBYYpvyplfFoi69Bl6wvU7pPdfc+HDH9y/Tq3Yms3+gfiWH3QTMo4MHuD
o/NWm9mbak8YCcrAqLiGtHqwHMiYaihWd0bPJ1xXzO7QkDB1Z/MbxW0RmKrkDd/CI+4jN13XRcHE
dRmzOE2UohT9QGS0C1vu5zZ49AJLhZZqAK3FAWNeyleDz7SheAUmI97kt/yBZXk0Uo+HPbxOGhfn
rUNoZoSjgUkHkUs7mHq/x+hvJsPv8ljqudovJXCKiAFM3f7Iyd4mClnMWgP2AlJPq8u3tuzAqCVv
vRvfmBbZbQLP2i5L9OtobL75xLvtmUvVJoYeZ9VfxnS8zXzwyYoh4E0vJCdIa6wT8gTGxcY/A6W/
a+phoqiFbwJ4/mG2PBrs+uJ746Pvr6eydK6THJK443f+/iHvamaXJn71HW5BFUmoVt/lOF/bevGq
PgINxmMyqYZGNFx9XrrILx2pcV8rXq0VBLi6Uyx+INOKWzfXX7SpCDVbe8PB7NXIytfRpWTFml9I
jYBzhGVQxwoohwKiNR4zrw1tHfsRGTt4c8TDAwXJ/HELlvdC9RScqgjX4/oyVlAOfC+5tgXs9ojl
xco32lUE0mWTartOZq9ZnmDzvsg7EY8/vJSPM8EKBK3wl6PMb+sfJcXW947bR3DdxZl+ddm+vQth
E/uG8VHNu5nE2Ct9NUH/rVK+TiV9ZLEvfg+QYDaKamebVlAk+otqypOanCnru9VIQwZrBBZJEcUA
23pHW8Y7MxpfrDZrDsoGF3T38mzgMXyxZ77bUEDfJXqo1jAiapuD1KOZ9kFFU2xld1tzxCjnLVMd
l1irpDy9+GSZ8YPbV9hLunz0NpR4afE2ifmFaocXsz4x3MIYn16shHnKABeHIEgqUD+8wDqCiuYn
r/3IOsLOazqnnx+X5QnR+wCYh2FrVFN9MoATmWlCDWSxeS6ESte+GOpB7epY/4Zp2Zi6D/o6EzNx
h0dAoMmbWzcyKHT+Rt/Ge7fJn902f9WkfZJp/wVp37jQB0aaCx5Ar57W9IFOBbogz0/OhCXwDOaC
HLMG+1T9gD8cYwnTbnBR46gxs9f4WrPgq1sWH2XwKRHzUNhq1m3nSQ2L4ut56S8wVGp3Balm22CD
5mu9TYlB4BKiD9wbn9DacdJPjj/u59Y1w8oiHjkVjNuaD1vXwWXVc3BVW2bzRVD7GFCu3PCHZCD6
Ydk5DT0dHiOpCnTJaBcww00RhNQyKsLoBi2Mc8k1bgyc4HFP/t6r7encmB3CnmQ6WxYexD2jaIeS
c6crqbqm87EgjT/Qt9IjBqwHwrgwO/vuRi5ahydcReK8sZ+SUaCImBt/XzRwx+KxDJzKLvfAecug
wLEn0+hXRcK9EtPyohcTmhbVILfFixiyNzUdUKD+5sQCuQO3hiGu7xGnknX7LiP9KUuq3agbD1Pk
X+NwdSiAuYaRIDjw/oiW/uPgl8e5jAkc0gKHcgLXeUZl4cGNoUFVWfVqGPmyNyjMh+eVHxY5YU5D
s07msd7Xy/BjiMh6OrV4kpW/XE24KBq+VR1SYJBBsTQimIcIFk/cPsuBOxJ3KTDF8tL7mhu20vgq
BqRP0ZrrJKlz4E+9KXdgTM1Qn2jzVgy2CbsFHuAw7hwTWSiShyBtML5oZgHmwYrP7sSXdzT6oR31
4RgX4B6ytVbOl6FJwWYGTJjmSb4V6AP1kJV/lVYVta0w2sKSCjI6sgm1s75BEoNtL4Jamt8P6fW3
JrFdsNO6j1niD6GX1R74FSZ9+QBWVvGIvRl6s8OHjQzmkuRTgGnh3snRL23Pri5UP1z7t8p+gaR/
N880l75s3ZBkxSt2Al6Y6wSxsZcPyfwihSh47K5rvPKLt0rccAT6c7KRqgbbmgj3wG8I2Ngk+RnO
TJoI/Nzqd02xZmQlE0yvEvYXCUxau+xBIqu1bDSQaR1+zIrWCgOzrriozK4fq168VDNdIImGpxWz
AVON5Y64XXWS105HF40n6xN20NAo1RDkDECDM6PcQ12jL5u7lLmt6ZyX2fV+FDPd1vL0Z/wN9HCt
ModkNPEbLOTHXQEUjC+zkj715otke6CK/89sNJFg2PEG6Dv0OJzFnumEfVx96EWT7uGakp/NSpCz
zIvhCkPztMbkIE2DHs7CYKAvw9CYnctQpaA5n8zeG58qKRjb6+4G67FvJIAfDBcr6Sz2dkkuzjFe
r1+Uq7h76Hpt+pDV9mUcLdJ5QMrDbEo/ed2oX5d+Nl00j3LeFHacVWfXphyB5jUpFo+Qan2yjzt4
snZoF7DUrKT+lmKuwVST5cdK2+upgYqOQXrBiNSci+eUqTTEutKdsZBfMB6B4VAcdbkiHmtQ4vRz
lR670sOQtIXtI1DChYu57OscKHhi3eid+VRNQg/cL9ue3KbZK0+ffnABnEbGIcb6ZldYlyoVDJmO
eQ/zpgqNur7LBfbWjuadmqQJ/WWE1Fck+L8s3ouR4joMUTmUeU9WpBzudSirZHEl3ieYhcF5JnQ3
IFkTRNVFv4z7yvdiVEz9d3jNt8inh91s9ofUSv3j3JTXjm+D7XXyR7+gFaHWmMjoNWrJ0M4MYLne
aZhcaGhwaoFFL3xDclVvjvutn5k+dLh5B7QguJzWd61lXCI842F6tjU5k1D3WG+Ns/3JxmgsWGJG
ci3OWWjFbEykRUp1wIMR4b6tTDUg/dXJ0SVuvfMlBXSEwYddmjMFjCaE8CmFoJ+5tEvYyH7b0b58
74hYAN9k5DVxm+PEA9GDPZ+jXKt055TM7WFyF3lJjA5PlRizv3Y+DFuxtN/e5dMIRxJPi7DqUc72
mMRiy4awaxw/dyk9bV2RiBUjGg7LK1APpjk8UVT6HmbvrksYdxqzfafnZNcnEF5UohynAaM/DasC
aiPnsKcGPRQN+BhNM4I0ZuVnaNHXsctpTtzUHYVo/EDfH3tHprD/kjerxe7HH4vjNtNVFrjLBk/t
XnRw8ufYvlrbNT/GxAkYznysL6tHU9rmcVUJLC+2ToNvhQmzwnHW4hBQcXLjCwRuUfxcRLI8LGP3
tZBadED3kYS4o3+pi94n6fZJCmRCOhTp3OhYFPVpfLRR4nm9+ADALz2we8PrNx1vxNI9+x5GAksJ
WTpJkzp0oznUkUoG6+BhHxmzQKxYphuDtasMGsGqlpSeYcItxSXXYfsQeL7xUpl5hKqQZbrGMtlJ
lTy3KV7VhPkeXYK5HiuHZdY/WU3zoa/bJMo/jo55XmrlVq8WBbm7jojYtOtak8zvJusssj7BCBlW
n3IGwTTxMVRm2ZonFoUVxOJJ6BY9Sq+I3UwGXvfQltP97Itup7v+UTNmvqnFA5o0FR2fd9s9WS3v
A/Dke8akj+iWb7elbp+xzfRMuP0d7GX8fsDfxf2jgbTZ/NEvXHery1cfiS0r5ToyX6pCDxAekSCu
9BF7DGSqqfYZK0PWoGya5ijGc8ByTuqfb3LReZu9re1A3aKyI4iL6E4rMNqhzoNVEKaIIdzLg8nK
ra1YaJQOKmLppScNHUjbXhIPRcQSAaXCHpOMN4pT6K0WqwtvYH9XRto+wpI9cjvcjg25LzQeI8RJ
Fsoq1jKou5B4rYftq/scdRloY/3FyVptF1v5q2lz/6cVHn7JPk0TfoZrOhYTWZFRSzIVx81xWam/
xvl2dZ2n0hO3PpFDUocMSz2uFfK2jlQXc9YXh3kajjSquqzpdgvOoI7ahkxz/qHRK3mimrQ4GF63
hqKrry2spjTXLg+x9OZ9lFafF/vWMdlfug7y34i9HtuV2GNrStaM5V7O4X1J1VeQ3BjnKBcPFqkv
QdNFO39lQlXbUtH7X0wwP6gcu9Q23ltoPODV2frrNdWFITrZGUU7z1p97cFDHY8QcDca7BZGHctq
S78TKKBD4SmeWrroqjr8KS38U94wUxvl+IgcCw1mYpxia3q0puUaHttJJWq2lT0btANSiTfNx/Er
G8bHXLLuKYsYhnF9I+qBnWk3Xq+m+bI9gyFFEIJtyinBxSoY1bha1WpvofbHerJ8tMXyivkwot8W
g0WP0qDAtZY22HbJVrGeZle7hVzM1kQnWE2F66sxFjQu9SXMjgS12tpWorxRiynuEwtxtVltsvV6
cJ7xEqf6Bh1/ZZoXIekTnbM8SK26uO5yrazOTcIQCyYqGkhq6mP5CfWnVUDRicevU/1si3bXDGDi
oZvcVlZy7xPSs0xxqgfvSzOiimxgxRori93FTV8ttUWfYpZk0cct/LZ9eXzxSvRZtFezJFCRMUkZ
qfnWCxJxNb+p4RpB1GO4wjxH7XdrkBs0+DwVt1FJLMWYr73SeJgNham15hsrY8bUnDttxJalhKPN
gIEa+xN0o1xntHFnQ8Agammk3B5NstHxiu7CQoNFMHs9CowDSz5t0WSJlIWp/ovmCYJnJtvL3F5w
vhO3iL3A/Fc/2pE+rTb1Y82SfTDIVri1f6EshhmA2q4+qkHXo0hhieErI+sXWjC/EVvoxOKjgdZ/
67Wrio6RS/3e9L2z29q8h9aqee9oB28+VwOWVDMbEDXQNh+rdPzeyvFRDSXqqSbrcKI24HWGTJ0Z
33AxhXUv8MMoKoYZ7W6xTFjY9RKuKZetQhBjR++JZ4An7od8SL5J47BWRFVaYcbM6lcRvFC4mNyT
MXqY1/mTukyhqZgyg2LTi1vHI5ipNK9b4HLoMM1k1cpE8mzSO6QgUDHZdr6fS2auLTdg9RJacT9z
FZEFlMZYX6TWvc1N8Sj9+rBOGLUkdH8Kd9ncJxWMZKq5VQIDsVwctB1VjDpBr7H6tIhs3dkF+w4V
8MHs9W2hrGYnJr510mlXpHqOBotEVzXt7ZC2KjgVpCX6camnHfUoyUkU4naeaYKdJMFEwmIvpvne
FRg6bIGF5EOBij+AvdPt5ETDo2JchZHKDig+2t/lUJtQEdRKYFBECMshzk7h9gvq8/eIh+WXrxXW
52NhHkZiJ8JRe2tapYmGs9PEMe0Izs1b+Cw7pr6i3XvRzdQ3XDijus/NyUwuk0uc2+krwcO9bKd9
gfYHUTcLv9IoP/WjcbP1hz6yeYQtO/uUDdWiwbcuxXf08eyFJP4v7AOxQwhjx/toCfPk9StNfOt+
nfvBopY+3LbaUSqD2SrOBjHGsWbPtswFsHwatNreM9+PMn4TMQO3U6z7YWJbJLz8qgWpW0zzcWlM
C8WkWh8YNl5mVKU0akXtEIXddlqxCpXhVBgsFaX5yHm80FPzIwkXxAH06xIiuJ0SdKucy6SxPcoS
RgNKtvNd5du7sYkJTiEG4PNpkqhRGUiJ3JWodJMUv9maIGVkTBTezAkK5ZE9qN/jhLKkT52Q/jG7
mmDYAhIptNBgg6xb9UMiWE1W/Yj6urs1lfZaMryO2TOwX2SfioRdOMX3qh2N223vWa1inwLBDYuO
W4SE9rntUcBmE7NUNMAh6EtjR8L1lXpFVgy3sWXf2nP5tkVpID9hLl6kocS5iUHc8zC51vGsY2qr
CE1ukx1LRYStqMxTh62x75jYJGQsTxf3u5t4yMhVSK6MbCUh8354OVvetsQVt0HGuUWym4ZodGtx
70BJEHZijRxU/n2dle5BDSWLygU0PjmkxKg+2rN4G2abACIlSzVRhNRK3rLmvlyYQrKViNJaf+rW
/q7R2HpHdc4mCkl/AGWBcMKi4a2SIjpnz1xZtOptbssFy+jeFT9khxWFClavKjSF6woP18pdVox3
RBkCktVlILoB7p6PbQ0LEtPJmLNwgmnHlKDBIYG7dLP15U4z2aM26922mtsulKXXEjaOzdjMJo/I
bOmrh271/FFbO46xmWKYJB9Rzn/1STAeC3ljLPrnyGG53ZAEiCi7gXruhVZiYc+DmGlrqcJmdT3J
q7qKi51q9XP+KPFAYQkMjZoWcuyq5bMWsVZp3PR29R8mF012k0T9tVWwD+2FCfTqhlpagoFRa57S
igJtLu1s4xrk4bAVtVSKWe5HzcZOk+350Ykp0bf9hcoMHEqo2zvHTXkocKucPZqWgwVCSclEIr9R
5SQOiXOHK8iVpjef19hzd4vLXjfqu0tnx81VlbsaZgvZGDpLcT2ZqXkz6+PwtOjlc5lTClQ68wlr
GafBVnh15sfGB0KGBQkUF536vWFpqDGqtfalWw/r7KAq7Dw07pa8GPiY3UHduC6JPQwzlTb6KG+p
S54CDdEtqsLRO4jBs/ZNPDiYOhXUfxksG7JhvutSS78gNwuSMVkPOujksImiEYjh9KEdLHFVpt1u
YrnN9ui1miw7jLxnx84PTtlRTtVoX/raVzHSODtRCufvGz3/WOKkqTZ1+cWIJjwXneq+mjz4PJ6j
Pwr0W4dKyXawO/oDMuJQNHCVjXDqgQGctwNUV/c8fK4r6olpC+KPg1O75z5bWP7rvkago7JQ/i/N
A5xXcd4OogBK4tBzpjiGGaAUmE5R3RWpAJSG0lmVS6HEnIgfJMSLRcJIs0k2J+V/EOW+GYpa7w5d
UXzrdM08g9b+XDUkFIosNfZlQnXFxsXeDmkeffbbxd+blnTOM96Qvxy297KGlUci869pjfFrUS9X
3E373JeTfd7OfntpJYMFMRIEZC2raxvfvr3AlQw3jEw//zw0E1IxjFKwsEMm7VzLOe2usqplYdDs
kUMOSDtz6OiJnGQZuIwCVnrJY+upnBLvMPnDYbZmMPhJein7xTxvh0HVhred6lcE/Pc//yPDsWFf
5EQ0DM0yztuBcL/5fjbkOTJMKCQGkUoVm9RNm96aynvkZiT3Gv2xyw39sZZZfMgrQoNJJK6SqnIv
uZk+W6KVF7vvWzaOaXnSCj1WRW2PdR/vyllvnnTRXvjv+VYY1MFaeYFhWYEVp5dWKdxlv4L43FoP
jqGZD0DXm73AMhShd1WFveF0B5sVAYMOVSwkf72eBqVeEmiX9xOfsb2aJwqPiPBr4eRX3nEY+Drx
tDSPq1U2jwvEQ0LjxCm291y2YVi2i3tbu5tzvX5YsVLGDf7grulnW6+LuzSc2RoKYGrJSHQfGI3N
RMR97gZNEP5Wp06VfDcwAACT3VlsAQzq8tXZuFXo/3xPF91hjO1P3kQ1bT5FQziZ7mdNd/vDrOoA
IN3H1xRCzT6AwlEdtrN5TJ4InK1B1zCDu50+n2NRvGUk2vc5acPz9tZ20HP/j5dN22eBWzTFnkGv
uDLJM5jEJPEf+MIXfMhHWrlZ46wDFfx2efD7aPwv9s5bOZIsbbKvsrZ6jAUnwirBkmciE0gwJQyo
AoJzHk+/J9AjTHf/Nm2rr1JWXV0FINm9H3E/zraJX8x5/sV1pOIdWILHWd5AT3zUBBzB+JQRrqIV
XD/FcE/0fQfjAYxgcqzzNuTtF3imAOuBiftRmyX+RCYVgc8T2JTpbPRNetAUxuFKYzVOzFHjRvVa
nzbeTOoaPCc+4m3c4FjoKtUZYxwRanz9EQEOqW6KmBQ5bX70gSVZGXHaWxtFrRPJCVNSVio5In2G
nhL6n3yOyBNhlShvg86vjNT0A6U98Hd1CrrBstP1S+mIx/0kh5+bdNEhzUjdi5epZAq+ZhLpxS+c
rsCiNurKX/rRG5LH0nOukcxISchv8cnj/jPDxGMUMTkFuUgQl6Ea/fzu55dAbf79n9jiZEIMTG7O
fjcb1bwB0DHsox8i1Wo6+Pndz59p4X0Mg2XH9JjEwoBQjz6KsX62VQz/JTA7TxY0mGBS+z5LPK2x
wRU9Dw9VFL9mES5mjLhuVDXzVgq7u0xY414jhH2eRS/lzczgYQyPQWzu5V6ZHL0LKuKWNYZ0JJer
tDxFRu5MXImfgaluEgOziriNyundqqvnReteELIHjjQr25G6lM5XTvazTAkfzspdS0b2c3FDGokQ
EfbHDKMVBOYe6jthHcwJhvZ3TVHeNRnBeaFced+gNTFRa3xmR1PbRTOhJBKmFUhgrolS0i1TZNqW
0b4mWv7Z6uYnjYmtSQZ2sj78nOrgY1YbZzLaWxHidUO8yz5k8kMh2q0PQMTnT11m8pGYImWzpNR6
yUxx25sVhZFsPHXRiG0U7/wQ+jEHcpNMnG01xh2i2XAC+WmjvwPzeWsWvkizRN/mxDU39rETR4wa
JS1/CSvYPFpkPslW+KkY3adSkJpWX+NUn+wspILDzUiuNyrsUUiPi7JfINs7osy+V88bXyPEnTaq
k7ExxK+cQqdUjJodSbh2ZtTVRu77B7mucsec+nm7ZCRMNQKOgQGL3xhzwS1klrGLI2TrOhWAPKhm
m+OiMwFnFfWdyMP0x5RHFXq3KEUgjtF3tDYCWfI0GA2WKnbK6pT97OsCDBQgUrZ50Fwlcdj1Bu3T
z0QvscLvdRQ0/TRUIhMWMy+cTg7ImkxzJ9HG58ZCyq2RGoXh/UPsAhpIEqBodMAAMhZIagYkRvOQ
gjoDtPARW+KjQrHI7JCe2cw7JzbItRqYC5D9ywgJKUHPwjeLsw+5NgV7izz9DzrJn4Ka/1O7+EOs
+JPwzhLpCpA1WWwFoW38RV/ULkuo9i3jK6XUtsVMr1JJYuRJOHMndiRGlX9S6QW0MRnXWc58Yh01
WSzUENYTu5VoXkvVzYAilsj+ojP4eSpJ+rZV082UcRfKtLOUPOtYuD1Pib46C2ku+4B+u8INS/qi
rvAm6BNqQtHYxqVW2SPTnjLRJb+t33RT/pjQfDvCuI4OYCBwXFPyJy44s6OOjOW/i5CkP2eKI7pa
nxQ0pJKhaqv+8a+6vFAOZ5ORyLbJpeceOVGT0rKuPxJG7JNkHJaRBM3GnabedP/795b/h+8tiYgC
VRWkMKJYJLT/Kfhq1UHLGfVn22rdeJNuzgTSnaToWWPMIMjauZTnm45aZJ6kZ9OQd9aIE4sujLUo
aZbhTCsu2tQRrJS7U5NZOzKz/kmWttKQ/6yhtERJNDRoyKKlKCwN//xTFs1UpKqe8rYx+SmjjgbR
JIPO5himmZzX8VpBYlcFKMkOLXRVSMbqMf1exRxxzKuYQ6xCkWH6JR0xWoMPZe3lzAz1p1EWH0mT
f2SMCnlP+KpMURYmQIPamOL24UeCGIpr376OA7taPdevyUwO6xTSFP7oNGgTvlkE66R1RrY80MjL
5GRsEi7ccJkO6fpTmkokw8BnFTc12WmCnjnORIrl2nCb8+grLsbLm6Vnt7VhY87zoTfjLWvw+6rT
i7wOGWO93mkF9W30US6sHhtlfsymaPvf3xGS8jdxLE+2JsmKphuGqP9NsFpNcSmYjD6IwUw1B4S0
h0aV7nfVmzTrSaa2qyoqr3Y/DIO0mHM3yXT5LA2qr08QOwOTibJpxFTGWdUeyDoft+0gbPDlq/t5
ZJ6z5JlBEA3uPgbew00NWABXGBcXmMP+IC7fOTZRDreuJARn9n+GzWHExEIJYbtEH2ErIISTmFfH
vHTrQrGIGZIlI2d/Q48iolGxlZyqS2YgqiTytiJY0WHMgO2UmRtXKOiJhzFiMZVKwCgwtb0aCx0x
O+2PXK4QCsGuqWZOniYw3sndpSpc/3+U8cvPvrUXvrJkrHxmDoLUVR723F9EH6/j+jyXqRQULxvj
DblGH73MOjJX8HhEHSsvMfeKcACOpRjraiQO/bEQ7xR6zKuY+KiM5vB9HwWGXGgYeNSa1d1+Zu2V
UJ5VI91FlfCFKzZjdhlKLqa5NwmzeByoJKInKQ2WiK6sDVuELGWJxWncCLmsE0laV35BnDBpBdWu
+pCVZAbuhaA0zbRnYr59NgR73LCf6kh0o174gdqflMrYVatIQI+5JxpL30LKeQ8xc/78qPUuLKMv
YcSllZYDuZaZaUsAwuKhn56VAAf3VBMJPHZg+Mv2/g9v1/Vw/MuNImmyLpFFr2sWdLA/Hw1hj8ZE
Fdp0q6wPeb0NDP6MGs76LXSHwkhoWvGRosiJCehcl3frwqxclXTqqmGosb78w4/0N8W3pVhcEhqf
I5mJ5AqL+s8ztZt1HP+xFG8zLXyr8uSB8nm3jr6zcUaLOO+CVXFWjsPzKr3KzewjEOsXxdT+4bn5
Hw53xUJvLWORUJFE/lV63sdQVPWijMGYTRXKGz5VPVAREttRtnQOSvFfDa3asGi/9Ib9S4jkvF3n
G/qqH0NP4YB9Kdw8MJ/EPn6S1Wj2mIQRSlpN/6DEtf7+pKkiZw4KeUvC8f1XHS4FNslL2RhtpzQJ
XIEtOsoKVxzaZMW/rMts2vqFNEKPAFXlUBB0LWP+NUS18WT+IQPq45zGo9eTsAgNMDYceZ1GxZA6
TWj0LnNWQk9JZurL3nq2ydTMPXHMaSOLUoARYbW7MZ3uOThWV1xQxco58Fs8zq4laNazRS8kize5
eRTSDGDmOhMPhZjbp1m2cqq4TPosAokZrGUvldal26wu8OX1cUSsFRhblJV3PZd9PbfOOgakkzUs
QKfZWwgA10O10vdJw8dGqavCkSVp8WNLeGmqNnNj5Lu8g8VXYIMnQ1C268zxRypaMFMzLeEpYoEr
ckdEcvQw6BzI8NsfrQhtFBSo2c0VYWeJ2kPRh99aCcBOV7aE1zRb0A0MtMuJ0BLC3zEU18faqqpb
NgND1vHXb/K5m7ZNHH91IwSAn0/K/7dG/ZM1SmHz9B+HivvRffyvPzB354/86//87zPpEtuPvGqj
uPn6kzXqj3/5b2uUIf6L+9nEy0EJxzX+73AJQ/4Xhkk8O+snXzf+5IuCccedrqF2X1l3mkIB/u9w
CVX+FxkQhkmBZRAKIYvK/4svSvvb59kw+Eo62vq14hf1vxyCqqBPLM2NZWsR5sbuE3RR5JmxJ9zr
Y7Y1kJPLfm0QEeGVtds/dR/qr/Cpe1a5rQp3ZsI8+2C9DeGlqw49WZ06OvENA16tITN2a1GMC27B
DuGOtLwudlVwyzbkEPvFByQ6RfEICc4J5L5Lv+sDKeo7y4XE8B+vyf9g1Ph74b4+RsvkadMwUep/
dZA0gTxLcm4uW3Exntml3SLCM2oTVsOo/uqb/lsQ2B9UafymxdLtv39z1VqfwT/dfHx3lVfKILjD
EOmn/nzNlHkwMSJUlq15t8aD+F3eiCONHPG98/NvnMRrj/NtPKq3MnDVA3iY9FHwzZP1yLx9uZAm
r16l5iQd8ap+5Odll17T3m3PcWOP175yWi8+zx8mfGrM249GslkSt9xOv8rn6Kg8iJvK/Ao1XfcE
BOrpF6ZoBnxvLStwzhObfk47scdYDBtBlg3G5J7fh9YRlB0rk9zwDMtVFluqHAlxNWifxG6P+ZHY
+N9k0OKsYICIkI/KisLZbR7rM+W9dGg36FHd/L28069Hv5InHo4/vRTf5BPcyIGIT8GW3Ugq28NH
aG7HY3+BiAZc/Gve5m6PoMuLWXZW9rd8YH7TWQhEhB1b+vaTVrI3bMFl9EFlT1r1rnlHipbLXnM3
mUHCbZaZytnhEwWVhUxlkyXX+WExnPAUMu9Ct3NNv0ISrcFVnMonbbPcUAcVL/n4xP6V7pGnIzzO
r8WH7o9E/IHa+k7AFZ10bBkSwWEe+JMQgAcDZ4JeExdkjWKwv0cx+IocWFFOC4q7TPIK8aqK/gwn
4dq8jwf9s3wILl15lh+BmnCeEyiMiStC13uLN8IZfOs5JDdpGz7ohwFNlYvTrUUF85Hta5PEbju6
lq7ynXihzz4kb5jv2eMn6cjp4EdwT3SXBf+r3HoV3RBTnJN5UGfXIEEZLIjXecVh2ag+/NTWIV6W
qp9q9HdwqmRbPy2vBB1abn4JnOw9OsknJeSpbStCt52FFl6zEZwnG+M44cRPNlhpXqzELlQX5VT2
1VyzyZ7OMpz2i/gmo6S9hTujAfNnAzpjYD9KjvXEcHvNe8YVZRwR2spb9BO7xskv8k3CAHwPP5El
toeO8ddLcDevaCt5a1fO0Lk90omdfs4v4w5yea4cjWsLcDbzqm3xOfpF5STbepu9Wi7nicXC1klO
1oP1vNR22W+Mypk8Cns+HXb2NZxVns2DnKAgdepLudMv7QpQRMKIDsU20v34Kq8vmtq64Mxk3Jpu
5nUf+jaGm2NLnhU5C1M8p/Stq7YPezs6UaoxANfG3Uqft/VfDWobHqDuF56xW1dAC0+kLY0bYti3
QbWlmmuc5oyFCHjXKU0cSeUMBN80i4wEAas4vY4kGiKALf3O7pFHS/2WNjYqKnveTg8wbfUNvntt
xwr5fXa38za6g/llqQZvJLwYnRt2tvYUfLTfAk5/4t1Pw7CbX0AaeBB8rCsd3TTZwmZudmJsT5sp
dJBZmBelv1vX4dS9RftEt423+Sa+iG4OGc0Wb9Kl+SebLNffn09HtH7raMWQJIlrTvuLr0vOFlMb
dSh5bdi5BRQqOTdezLj9hwHK3w7h9dtoFuxWkctO1v8ymaCZnHsxkOotjqun9VsQCrabw+kLNBns
M6Zs4lJzxf83g6As//12NSVVFklu0lXDJETqL3M0/KGqPllti6Uyf1HmOPC0qUi2FZZ+BFSK8M4m
x4ZNRhH9nIQW2lPzAwRogd6/dQYUMDu1mp/KdXm5rGvMDDie32tQl9YVZ8qucwqFxqnNpvVJSNDY
q8aqZ06y6TeyhGUCh5qd1u25W1eoGbtUi52quC5Xi3XNqo6s9ZXE2KcIOuu2fZYrtqm6gUZjEHvL
yai5PcVcbl0OAoR3OUTGGU3bQFh7eQfT1j+GWiufrKxgnwBwKl9Xws26HLbYEkMQBN69Lo4DNsgW
m2RIVlmIQCDTfvVku1N6Z2C4CHgmJBU/ll+ykRbzVNooIgP/vlh8PYU8Bt9qI+hBDyAWZRiqQWcc
EU9KxfAQFzwEXvaO48BEgND6dSMJ+1LMa8eMrBe5agSXEW3lSg2TI+y7Z/knob4UH1M9UE/xAOwf
vQUJ57K8RkELLOrmrVY3V/IfU0ecySCI4b+x8l3H++a3/BRJAWdqEaEqItUYUyqyVC2UFKYvi4rv
KDf9SSx8QU5BpCWicepa4wTbtHANceTiI9Z9Zi600QX1c7Qm9Wx1nrryHQMgh9thkBmNdBp+pVby
pjF5UErhlyXzkxXa8qTJH5hIdNzI+e+mVIOtVuncZ4t8Qb96igQwgV2pa74c6899rC2eCtV0DObI
znSKhIFEeqlR2d/p+qO2hI9ixdo8lc6iGRFKqz1I02+U+belwgZE0v3LpFfP1YQS7NKLNGPt1N6m
qHhMgvBJjtvfiTmh9uUNvDCMwn7wsv5eHT3GNaa3xELCWl1Bf7xIriYy2aFV26KfGAsLH+CiY5pU
ZVeV897Lk0RxCKk4R5V2J8TjRLxnj1qBV9qU92VSChshU4VtUzZeMkCsUhClQ6bFI8cmQDTHEiJL
aPrC9DXzVheF7Gmq5N9Y1fbjXGBGsABQielGSPsZwU8PfYN1JwCCkHAP1pfngVdgJts949nJFkQc
gC6r0O/HR0SqTgfgx5RTt8LwpAJpK8TeXV8zMRD8KfuystA31B5HgeaOheE1CyBDs96qD3pVcIOy
uzKA6Za1U6W1a+a9o0kYGyfDTsh0bmLnh9UlvWuD4BiNaKcUXoX2lUQfy/S4DJqrTMPdbMejpUQ7
Zvc4MVaIKKtQKLItJdowxfohNxr9oIShuonz/DJHGpm/YWDIzPnWSwP5wxHHlknCsXFeFLTU87jT
OjXALKVhXi6keifrBRT/vN+2aUDImiZN/aGom5tQhsFGLVlV0vs3DrYVaR+2i7SvOPngRJmtaw4y
LtNh2Et9q9opFGYH4JcHkSFGpY2HAnkNK1p+0WdZ3mdxQ80mWx1Cqs58CLqhcAoBbyhk5cZWZ6Xy
xkhMD5M6pntDx164wn9//ig2X4qBdADEaEhP1r+kRVb6x+8G+RefiOSwaARwI5lhWVoTMxk26+a6
yzg+JysL9ljsvuqQgHBZHmLvIXYyuKiX5dZCSGQqgXZna7rtqbxasJA2g+FQMgZv8p05wltSeThY
TwyIT3h+2OAc2tTRLdd6WFjZtk76Nj/y2a+PyKyn72YjeQAh86NyNt9s5GCmLb4J8BEv0Ud7VP3p
hCk4OJef+YGSXWQPbcuvvEb6q3loH6Ot6sar/pNz/mJUGzZ9nPS55OYqT5QD5HUkUrR1jLP4YKW2
RHkK6lbfU84OIYNQNl476Yr/cCXL2c2bhKDaOK5GP9UlP8/AuGVrn+aD+dvc1V/x8BYtbpq4aodC
in84fNeKpz2PRxktP4MxyylSqh4HC1B2tjbGc/lEIR8+4Np4NjZEfV/ijdE4BpdYQaGhfGfvS7JB
zvC5vCeLbWzq1itRdK60QcpmguDc7tBtpZpWxR8O8rQvgcCS6S5ajpmcAWI12kaXDmPqhfBKR9i4
vkJ1xbqsPUjqDg7izKetw9XtiKdmsDlLNfJX2AiDAMCkg0KQbRrSNm/UHzTJmXh415qz6YCgnNwb
1F9EC3EgcJ84TeFMtcs0K6y8EGfApnLZO5lnk5+cCfWOmWzzKlcbRYLL7ZSzY6I21ByyCrWLvDfj
Hb+Qemcj6xOYUpvY5mzdHV95jtMVDrDpRBtLuszzoR8n1PojbmM7HxBUIla0QeRcS54tqssvLUAd
cGg+WZrx8jAnRtmCwpZj/GLp+xTFaAhZ8jYOu8l6E84cYdZZ0/b6mwAQdMvbIhd2PMUGDOXw0Tir
vwfsnqlHS9YBwsUH3EnOQs1oPhkIbe02wcZwQNHpCdflObjQP7VvTU7Xfuue2KDzvcN3St/X4ljt
ht/0ZAWA8C/Fj8/6Kf/oSTHG5vgy3uPJiXXHOvOxweVUbs0Rg4NT3rFWPEa0WuA83/gEKJ85zVri
AlpF42exweUNfq9DT3W1c3rXKFUXV5YOeuJZlRe4zcuAog+iID//np9X7E8yO2zKbp5qb+psQ7Sh
SKMFQ5W7qe9kHIJb4mHypYfhoZRey9IpTNvEkr9GbHnAqngSDRrJc9o42hHLg3EI9iYdqElfwyvl
8zXq1OUFKlwxeO7T53DZ5Lqjg0bqD8KnWnjxLZS2aOo0a1NTiJ2ty8y8crEBfk674Zji62dh7tFw
BoJdbwhVTP1pj0TslITuylT9PVtOggT6mB2DYktvqyPSpNguduUn60USU0rkNnh+beOV9xXMzim2
B8jWpS1sZc6M/pPglW3R0plH22KyDfS4r9mm0x2KARowErSesUall26zGiFGF211izgvcmQZqSHW
Qt4iTqh747GmIS9cRp68a2hRmQt42TvqAjI0J1DRVzpy0Nzp07ChyrOeCHjuX0oqnGljOsqudaRX
kus2ZG5sGOa85SLeAVvbZafYV+4FcwXPOB5KyVsex9yDhy3a9QOoji0QYT/ZwdNVTynHWOhiduPg
/h2hodjmZ5WvO7yqG/Odx3Cl0zWLbbTHloMlqOJRw3kn3GpXAjq/oMebG5w7flH64jm44eronJ6u
DryvS1ve3dqL8FYftEd8392reUVT9x7t2kPAIIUy4YoB3GL2zKk9PKJ9MrFT2cHO8q1P2cufuUK7
h5VEfJz88hyem1+InGdIx6cUgMQF7qBKuXWvPntXO3HCqk/KOb6nh3CryntADSqku9mWQZKI2yw9
Vt2uEh/0q3oyHstnxIcUmHHhFiEpAWDtt81vWgOMrodmJ71CbFsutHRnbhhGIfSI8SdbqE62LaLZ
+bAaroH7TmUfj9xxz/MO//61PhS4JVSveZUUT0GrezHPyOcbyTeQrgbbSNhO6PMRokc+j6VMr+J0
LNWdnDjryoGJQu8XJ8YqiIST8khXKf1u60+qCgtzTndUr9ETMEdWSb55lTfWoxS5NYIg3Q7J0Fmh
BQ6xob3d7CLZVXp7OsbIVLHBnutzE3EhnTF9gs43v4fGVXa87cKX5Vd+/jnmVC/c5+9MV0bAmO9Q
UymLLG9+yDdEgl/DeK9In0jzE1RE4yl+Hym8yF6D+4ikuDuYVU/Fe+Lw72cohYdgfOqx5oTCN3Ti
jWl4ZfLA+WOhGsisp3Q/PM5e9Et6gS9PRzCesjcmEMqrdGEAAq5BumS7xa+vUmeDvc2v4Tv3EoeB
onxYgw8x+FLe0P5rv5DB44J6EUVG/q4uOtaam2onXGWcj3B0uYd1ycvuU3UPQRzoDiGsFndL6XOp
SJx2b8n7mmJzwdU2X6fXIHiEvZNSgO4U3rGJ7GqNi3Ort4P3MAQrwlLdqz7re/leBkf1uYpvyYNZ
HSxoptvkbS08AVB/TCjWIcXFbiPZ6T65LAriVm94kbaVr27wB0EaYSCyFTfdjva0P8Xw0JtNLfv9
l4m5t7A5NsOaxZTdv5mP4nIOHrFAesFb/4V2rqIKeBpKe01ca1w+KOFZ9PK7QfbQQ3mFgH+rjlDc
AVKldv2t+P17xXzje97nrDcRtjktTd3C0z4cWJBwu2SP3Hnx1XLmh0FEwL7r9rE3v6u9W9851SHZ
F3xVZmNnIlgfwUxyiyhb81lnTIkG5cJA6UPxxS/+QwISHe6IBIkYsU4bEAwJ9jZslE+QBouDdgOE
oEV+lF3zL2WhivXyL82wi/S6WIdU8vGvF75inEP2T+xtdgHX4iy+q4xbMvVzWESaE0wF4euiQ01F
8w9UtGwJvWCCRWM7Ir2okTylPeRlSqAaA14Mfbti/0n8Lcm8sq2eZhr016JwglOjfLfNrwZe7QOP
CW8yGejBLvyihikuRGjEV6Wwg9DJqBL2Ruc1jWehqniDL8kLp34FvIzFXktpP+z+jqaB93H0NByH
38av8Z2UgDR0ls/6i64RBnrZOMF3q/sTF81Iz7xnlqy9hJPNnYUKTNoY++XEbuqYb3KqS3fU7fGc
UmY0lVeoG+Dm0uCS9jDY9Tn24AcQ7aT+FneUiPGG9Au8yKd6y8CP46X2wnP2VuySTUSmwGdfeSBX
oqcaNjlec5ub4mJu6rNpHsTN9AVC5My7UkBi9LScolPxy3oKL90pT2z1ExrAc3MceBdg0nieZn8u
vqXlYfVZZA6t15zsCtQBjT/9MsxNxZrCopWxMZNDeGndKSZzbDBDGd3GTFiErPI8T8h/9wtdbKSB
xUGMLB2mn/8Bd+M0YMzfiO3ceF3GbQvVUjr8/PLz935+9/PPjBEIf5GmLYdyLx2sKZbqP/42SAzC
4+eHLOyAwibRtRUl/DKTgj9zFedwznR1q7qm2MgeIFtUV0o4bfJKl9wE3gP2HTwfySWMJj7YOZqT
vJJiVzPSa2xFB0i5/GxQ6oG/5KI/CNwgC1Q8Oyhq1cUrjjgEURrzI5nDQy99QLVUVAKS2wAtZGus
6T+NyDDK0phzBlGIr6x7k1I98uq+HR8lMhnw/mR+LTNhFy0K7o7FllsHKAQzVq5tq6DfD8wPmSAF
yurKRcCB2KbBf9xksitbBva4rGFoLge5D/UjQvfja7UKxyhBWxKHKJQHJWh8OPwwWJFNQPUou1tN
dYQyx7WsxLSbCVxTNqm0a+14UHvu9SpdGKSY4yFKsqsQ1MRFiFJwilrlTVfxBC+cDwmIlF0xM8lU
heRG+MPerIyDweVEmsgB8owrISSkfqRCHsvgmsWE2Sppu+/kgmE9PBE94fxrF80nTGZcAcOyUe7S
8EB//dBVYubK6sJIXM5Tb45zOpGZoiLv1F04WvdoZVYkK8NnMPetgeS0ml71tJB3wyiwJ+v0hwAe
U9/AIbakL7XCp6IN+FmBtiQbMVgpsMIm6dXsTTVpVoJ0sGB2VwICu64hS2K6LeE1LwrtNe9fW6EU
oUZ1b0W/MF4e3TgJnmrtWxKqBkNN9jxEGfdqncKWaKzvujAOUgvLXhBgqIjEvAew/D3SBLxRNqEy
5cuLAKNh201KbNdi9L2gopbQtTZmmLnROETbgFle3S/32iDdtE8EfG2Cyexbx+Oth+PLvH4zGThF
ChhetjCZwbUhoXSxPB2IEMo3wYkTWYTxJ2/FivF0rODWTgk0SKEM2Y186JcX6DQv5K6fSdHwBkth
2jiULwBUxj/+bZ5o36K5SyXU7BXwlZZ5GoJgWv7MvGS6CMNnFp86UX0tpnTb156OqVOlvK+5debF
euZUjtDChvwExi8paF9KbdxHOQ1xVVCiKmV3L2qcTYWqUGuP1mczuVIcfKo6pTFamoOBTEGqcjYI
KoYz9Q00zGvTNy0tKAssNFbI3edjOfR+WNEyyBErlKSODS/Osg3JdOHuFmkslcqZjg5i9KaUYpqZ
FuNwbVyt2XgWkpG2yWiop8W3tAKRAYKCqjggKJF5UN7tIOLD1u4LFj0DuaDJHRoLTGiFIyUT6Zaj
NitdRNQe4SOzV894nM24BkoCg2I/YDbVjPAJu9ZKYdgM9KVJhw5KEsTrxDXVtuhchXgNlf/QiLFl
+mSkntlBDMyUdKO0FfeibBF0MTC3AFBW7NqaiV7MBpEj0lPm2rIbJP9Y4xI37KsLdodrPDZ3qZ7X
MdkM6KuV8I11N2tsCe0Qx3uuIjaOZfzVqTHrttyytkCtlYwl62TRCLfwE2DqCKs+7arw1PLuBNHQ
qJS0pOriskv7l6TErRtk7GI4w/OjVT8rJi2aVCRvRmexvkqC+azC+gE68jSMCYrh1g1krEEEKWzK
kl4aB4KMF0WYXbBQ8qViDyiI5eDr1mriMzDHWUsI2Wl6TMyakUJmfRA9b9hllN8nTNfxwGsF+bEB
UAO5Q03rc8WYoesCAmZUVxn6l6pMCGKaVSAkWZJ41cxiTVSnfTvszVZ+jyYK2ap7E/VDKFVn9hqo
5jDymV37ZU0s7vPWRWRFgV+cgNExm8nDk3MrUZPDsHoULRNSGMEXo86mrRPHXd40v6tsb83iRxjm
XKdFTzpWDJoGsxzDJiN7SwW/Tdn+Nlp0ylYYNbsECh5anPntQ58toEw1hX1LLFMxMCdVBPnY9UxF
Glw7bF3HG9AOCo8kvorI3rVMy7dKzdp3KklhLK3HsEnwoUHksHsgpm277AgQ3wdJIx7KRiDCRsxu
09C9DRXuyTpfKE/kkGaZmgjD2rUUhI9p6L05Ui7hUByQTlzGyQp5NXqyhLHOAHqwTYEUjAyEqKNq
/Ccyn2YbpOImMuiJC8JzqKMywy2t/F5OI39UMVZrxuGA6v0uGpPbohBKW03akAWVsVodmf4O8qbl
NLNxqTLuGJSztMjP2TDjv1XTHi3UXtOK5WPR4gMJQQJkTelK4NI6cK7u45TRROvd46QwwQ1G44ov
mlpc5YCXV0dHi+q/z+ib2LWGKm0VMLdNG+CAqxWYFeBKFWETVwz6lMyScJIUOyWrDoMZPwo8/ueY
4TkcuFcC3qNV9kq1yEUmYY9k2zaKOxVkDq4zjBRYgki+UTinGjX2o4rG3mgbGswAYFNMWPQuSeg7
lniNx0tin5i+4UJKxX5ITMPVx3DgJbHcaAEEo7DXgR5HAxzLtIYAB9TUSpxxyhHUVeluEaVtDk1V
TYABmoIk2BF+K4bjuqsvkzui2HBH6DzpIrcOhrXS0YPFVyL6MgkRixMkwsOsdvlOq1T48Bh8wWCV
fl0aRH+M8veIiq8dM1x+TwOZYp5JMkY9J7QOBFmBBYnZ7EbeohZkCnSPwHuYa3YNznRzmxmYA41G
u445V2619Lt4ss4pTxG6TeNY6YHgguyIE5ZWWRY/1jNC07rVXuQJN6OY5m9pIN7HJpo3mq6xqLNe
DDFk0DdMvqaMiPKsNt8Nof6qQvV32kRwNYnUADUnHUdSiULqs9EvJRnndajZus5MwFxn1pqc3RZB
OETV8tikbCA42DXVkyo+xrk6PplFqTmhKf2G7dCc1KTdMMevbAK+an8I/i9759Ecq7Jm7f/yzbmB
N4NvovJUyZu9pQkhbYN3mUACv74f0Omj3SduxI2e94RAZVAVhcl837We1T3E8lQX3odrpvpWAt+L
y+l3VsfJ3geSDg3D3dS2vetH6muGxogttRFCu3LatCNntdf+8FoCoAyXQwIjcbntRulu871R5u3G
HCpjg5fqOdL7mHgmJgo26og6Av+Fw/AxLzMcnD6tr8BHFdTSys4HJBCI54oo2I50NCZFXSPuPDCM
jAy4sF17+ogrJbiPIglHZJrnQ1oNt8OCbMbXYSZYCmeB61AursN17R9/josxMcGhGC9OxcWyaCyG
RrUYGr8W62P+YndM9fhtzdpcF+3AGcAFC3vkYpSMDPNV72srlHihEOfBjVxslcNisNRb0jGcxXTZ
LvbLeDFiZoslc1y8mYtJ08atuXq6hsXAaVN1chbTWL44PNcFXth7rcT4SWi6G8rVDWouxtDVYbYu
EBEaYfcaLCZSuDR/LVLkBfZqNV2cp1/8eGexpHqO/lCuLlULv6q+GFeHxcJaLGbWtdv9fyLB/ygS
NIz/KBIMfwn5a/qfCsH1bf+tELT+FegmCUS2bVlOACr9SyXooBLkcQwnpoGI7IudbvzLcg3Y6SiY
UQ1bNpLrvzSClr+w2LHv8IxuGzqK4v8FO90wvX+qtxGd4utA8+v7PMkl9n9q2MxWVKWFP+coxxFz
waRdzx1W0DigvZUJoTYyZqSHX7XbEcn2pAkXbTANSM5NxDt51D7FSOP7uNW3GcL3C0r3ZpMqBpbk
ohHg50uK4AXUXTk2UHZ6980ux+gcpfqNqEdnb0w4xPDTnwxd5qc2cGnAfMdFIM6BhINSE9PDgiBB
oxvKvQ0fcWuZS0MkxXzRvkdG9iH8OkM0BPTApuBflbO61CIH19nWWHSD9lzIIdoytG24YmkkzCqN
qljR3BGl3d2QJvrkN9RBnEEemH/KE3GMV5quv6Du1HZJHqSbZJx+wxZFt0NDg7AQE5nHhg5/uLIf
W4CKh3gsb4c0iJ76yv6hqeyttRAs17o/3IGf2+LHB+pWcDnGBjMTyBF6OZd/3UyzzbUoASfgBLiG
uJRupQ74zCdA6opbMDCvOkYJZ1dPUBO9fWvn5c5hiBnZ7byFZlceRKyep16Ux0odgERUB1OxZfgQ
oFpKas5TOtFkqPWQCMbvcUPVm3v/k0A2j4rrCZMz4W4KWzWX/pAOi1ZB8XMbyES9TdsmNQIs0XNH
Wz56Wr2ImLIoD/XOJjNM+jMCfUZC7NlATM6uYieC/6U0XMTVwD3ZfLPTKrvSrWrTT9mxU6Dj+pbx
vuy6fgNFZ1NnGO68sdx7De3PIsrPhUVaVtBXB9x0terqh1pfuFMlFGYpBnBSMfegEqCTu7xDuVg4
yAgluhQc51WQ8Vg51nKLyuKu66ajbrI7RIByVY7ISwY73s7iRddGfhRuTh2fc826G0HUzT20nQS6
iDMTI55R1p0nTzx2eD5VGl0bs+de/Ly7KGXUe3sy1XZyUBVYBhP2PFehmRP9iDbmMA3s3qF8Nr3x
IRDC3WcTpL00Dyc/oIw6GN1uVpwaDQddalgXQCHpziIbbAYn2zshvPoXc+RQE3Zx4Bge92ZhRhuc
k93s48aHqhUDLbQSmowjjLw4KAEttBva/IzePWpHgMZQz/QCvI0FyyfNv1fzbQ0k/0xE3LjxuoLc
yXlE1kGxYGTMnAdtRjEz5Zgf1Ifrfm8yY3jstW+OgfCUH3UO7V7jR3WpVYjMvzDJKUiDSr73DHVC
S80zM/AYYRNzv11p1kQjmfVL6+V7L5YkUKWqOo41P4HbVs6pNsQj2SXdxUdBRKvb3xvMCe5Nuh+l
MIaDW3b3tejNQwToFz0oZniv7ObrooAimLj6FuVXAwaDdhXeXiPN8wN2aesQ0HVQDQcPEb4DXlCo
HzO+vuayZCCBjfABMo6Unon52RFtC5Q0OJLRCMXLfDM6514QFb1LRfHIsAVvtzC8TXxHYREvkl/J
R9+iXTcJLLPeUOyifqr3MNsprMj+l1sz4sl8pq/K4WWdqZx9Di/tENGkmpnbFTHuNLwEw1VUJGg1
04DLoqQ3YwxIq+3mfvRQ744VQbpDWXykA/MZ7BA/6xghoR23T9DNCnDX1LJmnZ83E4qK9Fz0W+IL
qbdUo8ZIdDNoRn+0f8c+uoxI8Tv7wKmxD4azR4fAIZvpMnWL/tRLmP56w2NRGFTlrWYmbtK2tkXt
v2iu4hD1jfk+r3ZKab9yPX8m1Rg2pDacrJKOcyKlvqs8QML1L7+ujk1UOWdTp6SepB/aWOJiSYoj
1UnzBNmQeUidfwipkROM3WpIrS3hpwMHtAFItuEEEmZ+W3ctzcIk4jwdS5RXvb8n0excCK/cucuL
xpjm5VhVx3jGW+G3RXDIHQMQkEuRQGX2LiPJ86p6My3mFzEjyatxYm6BNO3JX0RnypqQ2XAoVPVO
O1X4f7nGIRsVXttf50Zw44NTv1J4mrZ23UT7vvJSTPCKwOtaIq5O418ZYSN9v1xU059xMlxTkRg2
CJoGXGj1TvoTglytZJrjEn8pR/vQDTaDxXjxBGsVPeA6vsl1NEBuhTHfTX0CBZhUuzXoxLlyX2Wj
u5fWkOa+KGmDjlakEzncMmUs5U6UwJ5weIHhTOEr9NYA18Xs2jtzotFSETkdi+YeGVpz6w1aeqmK
+JBInG/UVbptMHv3Y4/PWfHkxY/bsDREfi9kg1aJu4oGXRFlmBbdD910E1gZ/VQvzfdV6v8kyiiM
NZNsRcxM4JHM37OZORfw/QSZmwt6J22BKksqjHPOpanj9KxMm+lNSoRI6/dnWY+vehxM+3x2lsPg
WCYdpUwaJdC58o293Ld6+jFBJm9saihUPnnd1HKtY0isoSwAUHqTuD3+ghExTZR8cLcfNtmyubEc
HkfxPuh0cIacQo0/jLSp9Tbf92IEqVSnDwE0IgQu1z2c0gNDM75wmjzLViT7skO2FesaU5vlZJwR
ZQ9NZxITHO1glo5bx493TW7PR3uAhpZhjXBH47Uw4+DgFsENdMwJ3vyLKTVvowLUa8A3N7XgUkPi
F9l7GJXmdITOqs9Hw41++Da9IxSOFB6Vj1dASbpZtncM2J8IJiARUGN76BYYl9U/eqN3gM4OMEql
qHcC5302/SduQwNg0wWZ5Stmvj2IFN9GKdDlwwC7Cwd8WykUYtL4zY3ZNozphmwLDWFmf1NmBjkv
CKfSjk6zUYpXy+o4MLja5oASpJFPe9sXw2aejI8yyr/VZJdeIoaFy60MEFYXmihwtIYBkqNabzty
N/eMpXqim4fKcqPQSHCTqA690BQgtUlpVmZgV3XiIDN6012fPAW2vEE+m+wVYXcbm527WaVgcJSm
bdHY3xqNaZDSarANvuOcRv8WOIG4rg2HnEMz1JNkI7nIMTah1MGFYZcEZg/D+2RAxrFRiCY0gbgX
Ag2APUZKpVtfSJ7mB+3VuNFdJFCImNWJmyIqbEJWb0HGRVTBpuCBEsIPf7Yf3SYa7gwn2wuZ+Q9l
9Vh3iHqYb0t6iKk6K+piQe9cau7NJffGByS47KK8C+hrF/BxgPHqWYAI3UvvGrsFrpHPXFHjjW8L
mNguDWzhWwEJi9bPLKrmx7y+TKPUH/uRuLB4eFoXCjD5NBJ9qjw5PNkj6n9uuMMxitti5+rmTLZr
hC9EIH9P4Qo7Llvq7Ka61zRu9DVqTNSjBtfAlB0Bp+wUNR2JGrXOTduJnrglYm6NIn0fD0m7o1bt
Pemx6Z1yG7ukn4E9qObOO1mRibeknV/d0YF2W03aTgIJfmCsfBUQgvCkOxNyhjzf6yAAENktD4EO
4CDXq/NE6cJJOvspjzk5YOgNxzqpqFyo1jwAZ58A1fa0ppNufDY0Tl+jiBalKV8hGe0fzpTQvVb8
uCZ+gqb9gdHU2ZojzslKh4IdN26KQMkMhXOVoctEqBOmM34Pd0TJofR828eoqQfgDJWO2rKedxq/
29Wl9RP/AdcftlR3eC4Kmii1JaaN1Rh7eoX3k5ffephdN9qshY0SBADGRnyUjjttZtU94QYDaozS
2h2xPor85FZQ8FUfgTnuGyLQq/SliCeBYITGLTHgOC1BYOzRO8MNro1vcKtwxKr2QMON2nRf00OK
ip1mLRWzwTx25kHMWANiMUKcoHsQnKuyPYzctWC8V88AtMZDTnkxbpKj07tIGNhDBsMFcgvM/oYJ
x31Fvao0sBu3wQBLmZsd9XJK0DTGs6b39knq2/sME+9VN3hP5UhLUKWEwM9d3R4AFexJdpzC1jQ+
Ci4U6BQ7LCQWqQ6Fa58xWV91JIdfIWLG5Uz3xWePEIlOhSf7nkIbB5jbYy9qOtrFgMKuRkLpIMl3
QL4nMn/G4Wf2Jt25vGcsgkaFg9kH7uFYTy6RGmePFum2W0Yog9ZcBECTqgza23aGfpY4HwzO0VrP
gc5P3Yd5oD5k3lj3XG7OooUjn5vK2kDbR7toxOLCbGo0gHcXcDKOg2ZiI0HKF3j57zJBgQzMnhZS
mz/qmXkwnYlIQyRHfkC9Lrb8X3j3n3Sd2WQpR3KoWxSlGv0C0OZjqpfH0eTUpTeVJtZ0ZX+PHRvf
TSoPg+uCm5eofuJp3gpGcVunyh4R3H73G36RMs/d3UDCuuUvwrIhvq7mkeHiUDxG9XDRRPTmu+CA
01E+DlUkMFN3P2Puu7Py/E1X4pcZPBSmLRPUvKE8NY8NGuIkASYweG9TgxZnwDFwogQ57xwbR5LW
9dugKNXG73IXfR+zCL3wwawxkODbxTRpzKy/pPOwjZXmnaS/L+LYeiAtdrkNIlxTgC5Jd/gNGWZv
yhkmexo1Vy2NqCb56XnKOXQFCr3CN8dj5trD0eMTow7l1h1BZqCtVelXmxHqg7CRoVMb83YqUOWG
rNrnfDEZDLk4jTPCjTRXwVmMGU8lDSNKbXoaZv8QYXzYLlaUYwTDVTUBGpm4ubhG2d2q2n71TTiQ
aWLe2HR6jnkd305FgQtKdtfUNRHwupO3tSE240jz8CLN7i1C+ZQDpX5nePAj9xA8YZRLsN57Yz0f
6fefdU8+xRieYf+StKJWzUjed5vYgWY029qLUzkEWnNyIT/gcpGaCXf8EkeKLfAkZK2BUNHgIilp
oGsxMmO4bfnByBHMuwYA3cyjaDqb5rWcU1LMxYfr9d3ZTgACtH6YZjh9KtNNbiqzRzILF/4UpFwf
+nb2T70iAJvSktp4EUNqv9UIFmaUl3fXmDKuE+5HJ47IiCMUCqjm0cw33FNvRDgtDJDohL5zjvbB
s2GTpcwA61eVNR+zNuYnLsDuBiDGtE0GRmGqS02I7QNBloH+5LQ/fEF/K5r76khTiqo/fkOt4cPp
xMTW0qU/1RP0zETGnmnXxTO+ssogsSlAl+ooy9wTNYO0vWfUaEc2TnNb3sVmb2xaUbzWKYoPt96A
n4dMEW9N/2HqpXu0da/eFQJpdZOMV4mOmLCvI6x4s+wQ7TDOnmMRjsOuaVEXTBJcMZdyRmGGTpkw
BhoitumgOgRiTPAKSXs6QCZB4gb9WmlcU8o17m/kNNK0FS/cuX4PE1+BSvF9a8HJyvCYZZKTm5wd
SlSKOtWImlHWgbXrVIkYV7cfS4G2x7MZks96YpBB8A0+CmyxbjwYBhU00dHW1OdftolMOHXTN7LH
z5VWBQeGI+9Dh5bGsbix32d1hJsA461fIYKyCiYTjvS5asz2j4F5OAlmAuYQgG09+bCN0rgCWq5t
e40hmo/eYWcR+zF3DA2Z+u3I4Yb50d8upp9O1Ge3GLOjsebN2xJTnuHczSNCsIw+9yZps5dUMpfp
GRpc9VWOIDGnK1B7b0hSxGt+W5EvCOcTlVPhUqmetR9JR1lKxm9gB+JNwDgfGXS9NRQ6scCa77wK
n+eA+gAvBFdo02VyEGczAmsaJxnlrN1Sw69GB7oJ9I8NsKJma0mdrpOmAUuHV54wZSa5HlkdsRCV
2wWbcmHdUl+jjNZET5Mz2xuUG9/WWVzWogMm2CbiZnaY4wlNJ5J3m/28TiXIbmCrjBiT9rkT+rgf
ay/YqXgMk/lemZRttBpSq8SVNC3kEknHNM5ahN9eLQ42aavNMu6Hms1R1EZnpmfOPuo4fVtGhQvP
S58FuFpKNaVH/F2tg8aIufXvZKsMmpfucJKd/ZFpA9N7pYd2why5MusS5e7JKx4J9PsuJjR9useU
uGqxN7jmNl5KldMARWAkpfc4l+5j0OWk8yi6unHRQiG326fJB7/XZ+VdNLXctpNF0inLBgxadFsw
cboe6qk6xFH8QxV9EkayeLQBduOqzO47F0MvXfKLkGjAOibeO6okmFlGii4B4SkPpZV+69uBb8lU
o5DNWUJQOtcustupbtW+N/owihpw8yUKbLsZH9PZ39Eg+iEz0qnjqUJ2Yjjn/+tgwOzppv/YwdAX
uNDf1sZ/gzkY3n9CV/lEHyx5o6a1vuWv7oVh2P/SgQh4LlNP29UD2gd/MQ4Mk1ZBVYsu+f//D3KB
rvuWSzODXHJsVV9QA8vhKQdsoe4T7uc7/8uGhWP/I31VXxojHsXpwILxYnr/tJUycRiHSjTWdUJb
OhuEs/MEwIE4qOlSJzSnU41IpAyJepO894tEqssT5yJa5V3NpngGQYPmy4nHvatFh6ozcY9lVw33
k33ngkbsBPWfmhE4lfrx3UhwYEdK7vqecA61eOt0WZ8GbT4WvVHt69F7FkC7dkFG4TIwqjtams7B
8EORx/IarQCDFMej4txMTJ5SOMz6HEor8Y8i6x6tfmwvwrGfKCsiPeihOBqCaaGuBm8Hyg5PtKaH
RuPUe6Mf5UsXiyd42C+i0OtvVqBox483gR/JU9ArVNbDMqXVshqlZ3ubeIzHJ0cUOwyMPzwCuHZR
RP0pVZ5xRvoSFnpf3mnU0zwDMCDTZv/cuy1XzUVpBx66y0uxrUz9W+95+8yY0R0XxzqKm9e6lnep
Pl3PTZJs1dByf6kQ3SXYNlKB2GLUqRuqVyeiAsYhIXct1W5Sz42HIB7U1foONwZ8B9Nh3pg+Qeik
iaOpTopy48mM/z3ikRfZsAwR75w5bQ5dTfnL2mM+PBglYPS6tdnZze++N0IBUgW/vWxgrVeo3ato
H9g/XQ0fnfQxvieWi8soiG5S9AbGeZ4kIhK9gwKV39ptB9y9msatHajfnlSvo1OSQxEhYs5SbxtU
SOz60dtmZIxsRbaUcKtCnubI3jvkAxAThrXIW/x6DiISpqawU2lUbWq9865s6MGSaEIUdiHdc2jt
DH6vrE5Pttls9cxkjLtGqPyanIZs54vgGo68Dt8qB14VM6XEchfdxZmWXhc5g/dl39Rzpj2RitYU
+FJngkqXJDHOA38i1a2uiA7yAMzfNS1Zhw5Kfu8Rc2N8jGVdbtz+tyOG6Lo16o8KGctB6tWwN7MA
iZNPhFrU6N9iW0Jx85XN7onOsx7Up0Zhz9OYkgwEM91YEv1FGYuzxdiwnpX1Lcfhlcaw/ISDqQ9Z
bAG445xZwLgrmFhbw8ZgZqfxcwC+j0mhxWHb6c02KnWSzUdJjdIsd1CUh2uKkTRb+uCQpCaSUS0f
txRpiiND/JOr8H9FUvh3fOqj76IWiFXh7KalJ1Tk1TdwpfLi16QkS+vJIgXwte2rR5pRz0zWhm09
EDILcpZkofEM0yc+C2STjGiFxzw3YjJKg//FTVPoGbHQ3jUrvTaUVNtCD6AvGFxDfBzbhqZRE7Fo
Yaa9OkSzhraDsYXpEdtRmj7znpoav+dlDsS1BGtg6V8SjLDH5XJVtYDIxC6OZ+1VL4zrTvf7X23f
1BdPjy6zj+Isz1BP4kROzhKW6GYyid/Rta6+TjUfTVNUv5pOE51jalY7NUpUVzJvQ3ipzHImpGYM
04vbKMjlEcN3dEobu7i2GPAyXBt86gcSrnenAXOQ0mQQX/c75scmydmYW7WB+ebCpzuIIYi2WakY
skbRS9fZ2RNSnE3d+u5mMFN7k5eujx1bY2gn5zu+Zzchc/BNbBfpYBInkJWXBNT75wLB23XlRCeJ
erKt+Mk1l66TQav4lg7OL5lWzmNOs3m7NreaaTj3FVU6B0tbq7tvTEgwCsXlmWs/ojGobGRBBID4
q1KG68Ja1voEdRAqKFbXv9c1ipFMTyK//+/npylAB7v8vT7/9efnK9cHPRGwpfWpP1bXp0ZqPnRu
jLt1E+tL1sf/scWeMPvQys1nZNN+io3BQFMVzDP654Qy5F+rWs3q+ve6tr5oXXy9B4lXVlCc54U+
jUI8pH9v7us9X4+t716f8Ar8PVGP3xCpH1629cF//wm09XOtL/j8d+tW/lj9fNv6Xz5XrSA7c7oX
h68P/8emvz7Yv/2un6/8x/dc3zMKXA6jBw7ga7tfr6MD/Dg5MU2Cr/24vu3zC3599a+3rGv/fPn6
4B/fbt3GH5/06+2f7/xj8+suoKWJxvPrEzYNMRgO4lvEzBp7en3/urDdlj7Zuv0/PsT61PrgutYE
9qkpHHHgEvgaO4P5+YbPV402+krK8mWHts/Nu4o6Gqjr64zgQOyD6JLouPX7dmzuS1pQoTdFdZg1
hcRRSKIZs4zl0a+nOmEWB9Runw99Pb6uOcub1y18vetzK5Lws4IS+99bRFx/lTWWDMcWrrciIlPP
AMEPPg30dVVrp/avv6d0yZejj7T948EKpfspr799vmV9Yn1fhKAAl7C6jXJy0s695raI2gIMhtU0
c+mnAlz4wbnN9SacZNGG65qw/Sa0egvvaldkW7MM83q+QZNBtshyvq+naLNeChqTyAds6r1RnyFI
cLvK+c0YA1enRbAi5fDLk7+4kiN9qaY38rIi6j+eVdFCZTERkP25cPu4/rd/fr1ufRu/BvJmTPCN
5/XHcWzgCksPBgglQn38qJJA7IWQWKyCmRgO21KvEfO3OuI2n7pSkDbBtYOAwzqkclcTecqf7Ugp
yaVmMKnDGjrgL8ozNJ9uGHiZJEuOQksfxypcF3JZIyibikFZDhgX65gd0w+8uBhCfVlb/2y62TgM
PuEQ1EDP60LVebCJJ+7m9bD0WbgDV2dZuDUFCH5Su/CrcF146NDh/3rHAW5hOP696FPtd2M4Cs9r
s+CbIguRyejeCSXT82SBS5+0sd2MRGm4RaQdC3psGqjok20HC1tBc2gNEgy+HWYGm52FXpUitBV6
HgR6DVIKGpZM3yaW2QLxM2FGKMp17tC+oqK8pv+HQXfZb9n4UBo22sGGuKCdldvoMFt4iipxo5OO
G36ajTDQ4B8Y9tmzFdHXSLdwbHIlz2KTxbKmXGcrEI0ck+Wv0cS0RkJsvauYt4Rl3JvcsSAhrGsB
Ed0H5gTXQ2MN4fobcGS33RHxA1jswpg26/73lh9Bdb5xaosH9KN1yOS+CWmR47iLCuuot0BE188w
yQ6XpOcAAFDL6vp3MaNjTxjm9RoWMXP5RRyiFsqjEQiA76kVQ0BMqzAox/KPRTwlPj0OQK1Kq7CO
OqA0uNNwfDv0Jme43dNwzJJgYy/H3tcBuK7947Gpg5+RjPF8RS3b3AYeJAAt3ktGgYvmxW5w1fCV
/vjbJfh8x/wshR67XFzc5Xt/fp1lZ4NN/2u3Bw1GUZRd0XY9ptavtx5w5Txxan7+DsvR5kcnO/H0
E8z7Mly/8Lr2tVgfoyxi7pRvfY8MSBNJFrFLlu+sdaaPC/nvB0fRDFdDJ9vtetath9C69rVY98H6
J3cThqtghZ2Am721LGLcGZ+Lrz+nQn8l7AOfyaTfYRpx5o3vcOX6XLVs3GyD7yzVqh4wnNA4oNej
eln8489a2vvSgt1BgUlwMVN/LiYtYbizPBabfnvgsAh9ZdHZyZX5q9Nxu1VWhN9+WSSJbHZjxO8l
2zY62jYVINn/phxt7+RyPK37D5HSX2vrY19/YrkIpSmMUwQv6dA77n7IQQNqs2VuJ+WJs9u75tXY
ZA2NHpOKEyVyiaUFM/Ly/WxOaac2UFfoi3ZDMgkkosXEdKVN+BGW8AdTW9pS9C5089YngHRrDp4b
ppNtotAy+y3xWcV5tLJLnGa0xbt0F0tSIQxBj3/9sH3ux+T1LBd0IFLH9ft8ngokuw44G+j4IpBQ
bUx1zBuvBMlEx/Xo6KwSY39SPC1RLJ9X33Xt62CgrJeF9mNF93lDhVff4ugTZ7t4J1vYCgOBLMZb
FhqTQa3tlkBSiZV5vasFKg0LcLBxEIQuQ+tjqif7Ielf+ibQ9njrYkzXFjr0IUHYYBrOJe2L8UDB
Mzt3dgUCTTb3bQ4qyp49isZpQWSAY5Ow3fb9Vuh6AQaCK8gAZXsnZzM/Jnp6NBp5gsmMtn7RGuXL
xaIjsjy0Ix3e3/q3EdFyp6aXk6vbR2FFkOUG/Wi7CXyGzfoywB6Xu6pnwnoseu3FylKKBcNNUUJk
8WRw52fEmflCPCn3QMc53nxu3Uacyf02Amaw/F9F1t+m1S+I5LexBxehRHlqdB0jHarppcQQj++W
q4YSTZgYmFLTzrg04IjnzfrY+iw+EOSrsntKeq41QO6fo6iI9hkpXGdpf9CNmUJTxsYZh6mXsjl4
5ipM2+HZ0aCjgVKG1VigS9TzWe7WD1b5CO373LzUAZoA6gLAHzxG4b8TyUbJ9PhuyJiURXRSUawI
avNxU4ykC8XLlXJdVJpGyoLUf9mSc9FftBT09H0aMkcRZnWHqntZrGtoQrvFHkheh927J2+49fwx
22UJyLuKa8muEmQhfL6As/eUu+/eIPp9lykHpBfpU13qH/VIqs/vljRwbfQRBkTrLhfdZQFWhwVF
lm3Rc5mZ5m/1RDND62Ym2zPMEA/InufmL13iFrspj6qN5aXTdUZXd2s1Hi1C7g7r3inJG10YAKZ9
NWs15XZllCGTzTJc13w/9Why//1gsDyjyelMRltyWB83l6vsuva1WF/mfr13/Xvdap5WyaEx+AGX
bf7xunUVBXZOtK77+/O962NlpogVX7LfnB+5Tk+tLooWOiYuWnsi+Fk62WNVUvAOZiN/mEREMLl6
yEQAF82Ex4EijBKaNu0tMlVgHoxXzhR8xKp8mfFt7eYlAL4fB4r9M/aAeaYEDk/rW4xwtfQxWFoF
bAbML8jyaJS0BFhglR3PipS/H9EoMcQ3wRsMUR8/IDWlaGi9jY2O4opCKqZPPR9DRUTLw2yCLsgO
IwzlN1y4dARiFd16SSyuI0PDnJGn07sn0guZLu6zSe1r6a/2eLed4S3XzuvzyirggxqqCIkTix5b
o392CWh8txOZbIgV9W5o58qbSuIsXEou74lJHDlizEtcAChpZOqculk5u/VJHIugo/J3ialq389u
c8pir3oWyXyzbpW9xqGe0vQO0lrdOtSFr9YnOl97TTK7fFSNIFHIjvJdOQFz0HvG9TUcGhw582tr
jGA+Kqc/thK2KeoaAsn4klOn8MWTAXZpZGvcMfvhhGC8fue7gsv8hP0u0kV0T6wRBu4xmaiu8VVm
agpz4ObfS03MB2/sjINBa+O7g1pz/VT9hL4ryVzzrLzCv3dyH9LjundizKkpRL67IZ6MS2VN8ecm
Jw/S2eiYLxMRyMd6qoN9Ljv1WtKUXt+Z1ATzoLHEVIKJ+7Efxrf1cTo9qLviaLw1pxKeqNspbOr8
EEZS3/iFTsNJT8gBG0W5NzQ3fneAfC7f3W45nFIhQZUqvX9K8/lh3aBqgMINjt/dJFPj3tS1T/rv
8q0dv3o29QRo3pgX6HP6PETBhOd4eVKX5yAx1duMHILENYTHGC2d59ksLutW58RDMbccYn3kRrfr
Ybe+0W71H1SjzQdbn9Jz4ufBdv34FfiNDs/0S1oD/SjpmU1tY58Srw7us5gCazBZ1Y+qt0M7S8xv
oz+3cAw10hkyMd7HI8is9RV9XJ0cV8u+a6mdobAWbdhwQbqX2uLw10si3RFURk46fe/TKtglVjsz
fqM6atTuMQDh/rmdEjPrSAz8K6Mtcwek1yeWMpJ3U+dT2ly246T1LlPa8Fo4VMI0zykZP1TJnRBY
0NdXxAhQY7JQXmXgNbu8KdWZiYFxS5kYacLyfcSIh62eurd4Mvm5kUWdPSQ1t3qUEMe1/BfipZi2
O/7b3ALcxQKRXaqaOnSRIH5YX9Fj8KNlK9996UBtK+zuUk64I5yIBuf6X0auAZjj35HljlskvtZF
uklzg4UPV9jyT4IBHrlVXNYX6E0vt14n0uuu84JrbhHR56s8ddWQmvEx9KAsAteT1zlJnhyCpLir
QRY/ir8+UA3oBS6bdY16oL4u+F/bXCjjg7rm5+dpdX/To8e8idCjXNIUAUlr2cVHqZ3Xz2PMDeEv
3NpukJvoF4Jf9G00F+b7YH9bX0AbfdoInSCPDhLfxZYlpLC4029IAWb0C/qB0j2InKWKqqtOf/Di
pOHeNstjOVfDw+xDdR4Mt/0piwDpUW+/txaZOgWm15uW4xOqne7vhizVXrQufvjcWpA8Nn7tvBDK
jkaZRB68pJp9w8EUcKz70Tuw7Kv1pbnVYYro0/YB0RzyNGRY5OXUzkO9SHrXl1Q1OVgUZ99tD8s2
3D9xYxq2OueOJDtsaNpvetEiruFrcPY89broXiit5PuOUyJEoZEgTCGUtNUr+WGhjUM+In5aTGqv
3M7V7o1pImkVjfsBkGL26MWUpCtG+T9Ljko9GLS3bDG3x9tCk2AVvdE+dzFIgbTk9IJVcLPuHtf0
X1DEpi/08dv9GKMBNzGy3I6SpDvTbpaR0bf1lXMf2Vf9YBj3YzQERzV1i+VVnEcML//F3nksOa5k
W/ZX2nrcKINDY9ATas3QkZETWErAoYVDfn0vIF+9vJVlXdd63hMkyWAwGSDo4py9137uXVrFy9PG
MN2iAx0/E1/RbLpW2ddeDyN4Zzo9ssCNPk1tcl3+FhwXn/SuNV/dSOvICfZAY+m6fhcuIltJ2eab
6NCi8FdX7OTQgUz1Y9f0yVFGHTC1JLSfZUdnfXlK4IQ7j3bV50BnrPYMv7+6hlZcAkvkW1s26hMi
h/PyVCp1XySCwhWZhcXZDdJsL7QBGHBOJhnaMsJeSxM6eFZvDb/WPpKW6E5sJs0lt0V0s+MEJW2W
qq+Z9zi2mf1t0FImRd/V7mamGycEJNEOMVb7XvfjdXktZMw/tTiMX+gvuPtmaAfAYUzdbogtnHdt
f8MadBjGQHzy7akjwiEazvGUh/esAebw6zXmN7XcbUNfu3k6F5OYh6bl1+bfX55mhr8Sof6/u+9v
e+PCoU39n3rj/f/4YC/yr93x5Zf+6e0T//BsYXgAgIVL4MhfvX3+P1xHJxXAghDPP3M4wD+b5XTE
hU12qE4ygOk5Ltj4fyYA6P+wfB+boDBBC/uzWfD/xd03M4j/hU9vO+R42PgOsQt6zp9oZNE5FQIt
XKmjHqZ3MuvV0xzkEaNt79ts2kwimPByW9QIg5+2Q+1oWdT+5aQ9/Prv/po4Jv50GHq8C88XOqeJ
c7FkIfw1jKVrdA1TE+71PPWrXWkHz52fXaduFDebtModTpxr7aDxi2aYiEDQY6uf41BG+8gGVMBi
uP6b2ADjDw2BxVuydOQIrk4sC4uCP0yPtWYabukB4jMQRLKf0dRGb9n/oPn9nqlYf0gH1p5Fo7Cg
hV8t2y3WFDWcjfAMwK3aU5CjUGTr3O5N2wZnn867Sn9iq6Eb4O1wEexLs5o9ByrceiUJPIVbH7S+
OfSGIEAuHF7/5iT/Wz4XjnPd5WrzuKBAU/8R9lBpeoPnrc6Puj/pZ9MdBC4cYLqlBDVJc+FgBLXc
N8lgsPe39kgMVxiAHKIxL96Qv0hS2O+54b0Hhu5v/+a9can/eRnaXOimRSAGX5L5ev/rBaAahU+J
bL4jG5enoIeZaerpEdH5uA91+s6Nj5JpNCt4Zi07YtugzkF4MguPYW0GyXTPtHuoowD7m/f1bxem
I/gS8q4sx0f08qeSJMYCWBp4IQ8WxlOVu2tTR6Zka5CUS5FflK1WY0Q81QREZG+E/RsrwGJT5NWw
muxJXDPKvv/5Ldn/BjPHtm3iNCMehM/S8Oa3/O3Lk8zD5n//T/G/QKPoE5uD7mDGot/Z2BrPTg11
ElAPJG5ZP6fBleV6+AilIn7JhbMdbcolk+VIYgO6AWJxOdxyq0C73uH+6IaUvC8zBJg16cxXSBvZ
/10nMwWDDDNjbSfWi4M17OJ0yMxaa5eLmEiK4R4vZovZdjERdI3eGCOON5jbLhi/FrSR157mD7um
KFi9uWQxUlCyzeIjmr0kWNqISYgFmb6YOwix3BVFPd5IZSbH76eMK2Or4+LZDC5ccdea/Sqzc8Xx
a8lGDQF+n/cQVTG4/OfTa1iojf64Fl1bCB7ne6/jy56d1X89wejFSTHNVHswIBY4RlbcKJ+eq9z3
EbiZ9TGuQKEkFa7dIRhuoDmm85Tk+UMc5Q8aW0oWZxp8DUh/Z7+rf9SZC56s4gSN7fc+An6L2yw4
J8EUnKPA/VZWsdxLOfqcX9qDjtVvHFcrPwKKgFHkgWEfjAbfouGekI08JJ7x4o9Rd4waV79pNYfl
VuKH4Uk57UPnw8Azo9GhKiui+3JII/+GbLc49oUItjRJzm6TP/ExtrdUDcOhUbZ46dBfPEbBHbBR
+5CrTOwpdImXqYH229TR3Y/B6vQj5j0unmnThNgrCvK9FYqVUrfrtRCgMahbVrsIiQlpZDGtmSm5
Kr9Mrob9dWwNoAiDCK8GmtbdNLXpkQluo+PW2vHllnQSaoqPY2OR4Agg9ZIIpCkOIPebqlL2b8A5
MiOEcxW/j1pDILSFUDIS03jO607c2NxTDh5vmOMfPLvSNl1ZY0Y0cv/SR1WNgQWkQqoPoDaKUhyZ
2PEK6KC6emsszsKbweCRbC4tq/1YTeNJi6zh0qSIZ7LWPOCs/AL25NUrC49cYz4jJ2UTV0WmgAbT
qJ1p6h+AqAFjVyld0N62LzGebrYdt7BUpEFoqXthVj36lSsfXeWdsZSZl0gk8jHQOug4sU9mq17d
zBovhaZV4hlzITvvwMtxLFg7YTjhxS75GysvH+nHcLUY+OAoTI4Xw43RTSDgfPQdGR9xpqAbLtVn
Sfb7BSnCHNnTNuvWtRBi2sNpdIHzmiOzfKyF2dbrLJAfQxpf8HbEl2bUyZ/qo1syuUilhIrWUSEY
Zr3hKe5zGiG2kPdBJxI2pm+znlpMrblTp1B3EeyCP9QfAoBNUsbyWI3tl6GuxocWj85Dp7I3P0nO
U6vAUIrBpFRQaXcJknq5Z1r6C54GTrIoQOoi+ESm7BN6Ph1Z+Lr35YD4Rh59j7LYcpcwMO/XDxKb
v0N1PYzn+bEoRszGCAVKzyimy/Jk09ch53m5tfUzENCZS+G6DJvwEWFa+JhmszjeAQCy3B0rBtPa
jIYrmnys9DzDor8crntBnwpTBEylaG8gn3qGVIbXNSGLgwFGe1oOemyfonScbvr8jIgdyiGdAzJN
GCeN6TwsByBzdIut8dtyL6u96cafxxZbMDY3dB46GaXPy2Gg2uBNbr4bGbRXDcJwog5jXaxcuJN1
CnZhGqrywU97sJaDr55DFDtMsNNFK3MweKb/JqTuUngF6mcW3UYU4VuZZy6dSnc8tHasVgXZZTif
wV2jadLIZQFl1E4GmougKj88vKzS+d7LRJKHyEVMS2ZtkU1IngXU7iKDOG7Rr2srCzygMXxLCXN7
ICYxdY3PXmZC0SQxsR3fQB+dLYf+RBTVBwf5CsS/7kAENuwCDFtx66dnjF3Hge/FVoMpjx8vPYKP
qrZNr2w2svalrTFPSaQg+8RCpx66U78ePfjIftUTK03xdhf2FGY7fBRHvZQ/DYa2Hb1Ci5ELiXfa
M07UBnolscdQiOoYcktWD8EjLabPymyjncXge8jAvuZ1690KTUUbLYDeqXfZXi9j6IWj8Rorh13j
2LChj8CZ6f0LWdVglUPfA58cBSd8IjkRHn60DbzwmqLG+HU2iRvQjhNIa2Eb5hH7KCGi8btNXPuD
rhzgcLDslvFpSj3zhVbZqm4+ebpWPjJT3TJz6s+YxEF1esOz66B8bO3zwD5kP6U8ytLd2dbmUJ76
fvhsNda0s2Rzaw0kW23PIOF49OYncG1NScnKiqdD5HnVQZjUCHmBjzCdnh30IxcZNgjsc7PYJwAw
6Rr4W92XGjyIdQSwf+1HIjvz+T14IXZHFboPbgmoK9EDF8ZcQppx5B7stMBQK6gNsRTe5wExhpYX
zLpCcyRvlDipQZIdrUU5rRpNfNW1vGa9SkRfjLCgz9viHHcmBEmpKCiY4qwir79Y4dYU+XQTbXfO
i1h7n/Cy+wDyeyMaYdulBE/K8jbNxmE2ZOnerXK5s7ToNPUj6UnduyyoRntD8KKbCYhCfZaZjRur
xY3D5ai9hW3o0bYu9n7buQAdwunBqx5rOxao34kGdcuh5L9H0KYrHIJxN529AX9fNNJMHXqR3vXM
Q3JBroQE7xYGUX9Mqsw+lR41hnIG1o1QBi7RvA7ISJRQNGud0LJPUzP3aMI8Lr7pCDM2Og7Pg9mW
1yo1ipvu/4h6NANBAKqYEJxjYtc/JKhIikYOoYXKv4vWdGnUT/RyncyerRA9oHFzeAKNKc65azEd
e9jW6PuB71dD/UA5EH907lhf8MSWH9KN3rqkt08mko51T/DEpk2ppDnCNI9WG9JQDk61U5d7r0GT
6MkuOeqVc6to8ZVyBsUDadEa4COJ8yDirABWQbJGWYBywXhGsQsIRRzHJBUE9XF58xTkmsey9a9F
WGonvZLkcGFBXatW6lc/SzBkZGIX+S9dV9UMA53ESz4w+3sWtkYMxNVMqVHA/Sz+slGr1Z2aMpB0
S1LCjQZv4+OMAtHbrauWJDPfrO5p3dWHoYFviNqz6MqO6v2P2s6LK4H2/WYK6p/lBLWqD5nAY7tc
Z8A1RFwR1wYM9JAWFPKZ1PKtxYeHzLuhQRCSvholrgtZhqGwDYZ3yn7mOhr5ExIIOZsEN/3RiLma
5tdQaK8JixXVnivoiEyJSvUUk+VrhAryB0aoPrG3JBoz99AM3vWpQ0+0QrJdape0UykachvzauMS
mlkaG0V8eOz8SC2J9FJtDem6R7JrvX2Nxjy1Ru/Uli2IF+nNmmN8jh3uxsaHdtP2GIFISQjLGtVW
v3GLyHypW+g8MIYzSIbvwUSqLnyzF6OFlCCnYNP2wHR4O1Am/bwGLObFr+2o/6wBM66C0Y2famxP
bTOaXzrE8etJoEoWSFbXFP9AZKuuPKeYIV/AA0KsbUlMECq+OY3L2tTM4oMWDXR857stzRJ49Xzi
TuedEXVrt84Guthm2THR/G1X9c7Vy6P+XDp2t0pHJ7iyTDUQPSfZJxEFD+B3uh+m2xypPVy9uoRN
iqplXWe5czZwcIIWatut3hnkEAi+IDwi+945ewZGmmoC2RanEpjq8pNy+a22PCOHhS87o17TXPaX
ug3LTasD784zRQacO4Z46dgmWbXBXS347gsD92xf6jtpZ59rNmTnLpThZbm1HFx4JIgeXAJjwgIN
U6Vb2tmPSWYwOgtRO7/RwIwZKvjEw+T/dJUhkUCMN82OzZOjOaStzIccLwIKgQqtGI5nCP/oVoE4
xRtbL9K7N8kPHcwPNMubGDSQ3dXDkDrOg2Yz+xRB+aSnhn2oqOCstG4sn5bHWnugh1F33r4pTY2l
tAbeH6H0U5FE9IFV9bDcA54mTo6HR3+5Gx7sHLc7l3G+qZxMbh3PLrdcMuZj4hjmIwGxMF9TMnGi
aYQdT7XlWJmYFgdHDDdq/RdsZdVzyP/BtPGE+Co8FWOVIUnh7dS1qC6en7wKeIoXobyjZ/UYN3Wi
fKhCiyeVCP0pcgSNVN5goHxrV/Q6OzAj3FKa6ldGO399vHyLF/LAdqO4eIy/a3KN8R5q2l00vn4a
J12fdQmgkpb7bgmqwYW2t/HANMZskM7a6HlrI0vHdUMR7WRp4ZPZevV+MrE74UDsTx0LOwgD02k5
FKnXZn+5H42ENnlEJ20NzjNT5uj8kKIZ6dEesInRRqzsx7REkufyJTqzLod0TOxMlpX+ht+Iz3N3
bj801c0IJmIDpf1J08Ehp66eE+zYH6EDxFvEeem2DTMSXtJPdeF8DXCXnDVyZ3U/dng1eemgK/HB
ho96H9/8Sd5q3AyOMl5Y4R1i0YIe4a2OwuK1M/wGdJIvilmAcDdtFY/D5yqNiOYw4nccjisx6eYa
o8SLk7P1qs2jyRqNDGRrjVBN8hX0v+HE++JO7qH3uldgU+26mwiUcKaNk5MqH75EJcmMnYqLPb0u
doAeJPweWKFo+kNsqUcWJ+/RPMOkVr8Hv4NEvgLldDBEDLoLRVH0kOQOmihAnDqaD8TgKB6DHlpg
OoZkeo9H+AlYttE8NvqXon1inR9sA3CPq4lWLD5fVxxjIAdruxsOnYVJIsWmcUgdvlOVkGepQ1af
VfuW5rY7x06+DMlUrvBFvRuFo4450JaAFTr8ZOdIqQ1TXkoiiMhP7jxcLofM3pD36xxE7P9oJv7O
uG32OEmPwlP6Fp/Vo0MvfKWIPTEKuFZaXnrQIvRd32HYSUwNViWh6rGjPWkmXd6iwjE0FOnXwYfh
X83lncxbV4n3phsoGgKHnnbVDHS8QSGvbIiFUG2ANTJ1AkNgO1Rk4mfAqS77gKAQwtA2mmAhoJLq
S/JhxmX2UOoEr4UVqK65gpyXk/rOwHFnBIpWpWn4d08Da5nTLDqYWfGztwcLnKdt7MTg22+hY978
Cu6TVD4VUEcwakUW+6vIfHX8EpCyTE8Sy/rFAiC9jnwYvUZF+lJVuvBs5tVXXn+WeVG+85FctTR4
q6sODH9dfXFalDupU037prfhS3UpLqcIWr/NGMKmPTmDxBqAbZoUzFwzummpv8G2XN8UVNhdo7S3
juEnl+za47HztmXJ9OUFZb1BZApFvw6ig0o17Jw6EJlbW8pi37hl+SglFUN4DFmbOCvLcV025Q4o
RjGuyiLILl1agvhtX3Wh9IvemwjgLIXGLa84iQYisUrV5xLI18ZO62otoAgdfVt9zikcrfDVnwpj
iFAGC8YvW7+bqXAfIgrUueagrzp2FmTfEjnpegpd6xynPvleev65Yi21h8P5qE8kgAaGJImCqARP
RGKVdj5Yqh6QWvqCncY9aDLuNlSpScys5LNrJRttCrwLnxomdZt6UkCY8tZLKCnHIJldBB9nK+Hb
f3SHpEJnQiblMm9AB3r1R9s8slC4oDMmkKbh3adW/Og5ffBaxBjmyvENa1BPFIrRrxAdVxSq6wK1
SJxvRJ88Co0I03xAqyswVIkS7arRE5faBMG65ZoGcV7du6K5JVpWrqOYnycja1qpBwHbourQN5Wx
xufmrahN9CoBUYNFaROWg3kSM+bTydxiF7jT6yK7nEvX/6XAbIREud7gGpeq/AytlSRN/aXI/Z2W
9BapWo1HJBreM+wa7ClLZIhp9dWb0q94Vz3iBQKID51he6flPmI4Mp1kdFy0sotiu/5vFfcv/ayY
vSD/1x8Hs0lk+ely6F0iEMc+ws2V70VJxmLnfLhJ1a4bEgadLUDCXTbmyaGrMv9Qz0+gMnWakKIw
m4ww8Op0oyK3Oi2HLkZkP36P2IObUJhYrF2CtJXHVCMr1bmjP6x2rewec2BAIH69E6DIdJ2W2Zcx
A2KumY3HZd9qJ+IJm8xv2Wlq3tZN5lQhJ+p3IRbup6ACA+YGE2qWPnx09zV82Wfpdq81ftL9bwXp
EPqroYYDP4ppYxIz3bvPbU1bxe+8d33IihefgLiXyZ1jUMHHd/0R8wSBrqY3onyR1cZ2yX5IChyA
YNk5NemJVrF+CBVRHn2DtZFTc5ysQKOirTIIj4OWnTzTgHsXWs8DA1dZJqiAp+982C5DtmYfcaqT
X2PECnf0+MnolX/ro8ncp2Aq2SjC/J+YjeumYAc4Wpuu8CjrplRW2jQs7nbcXGcr2hkL2t7nSt5o
eu7zLKgL5oD/n5a54U3JJycDdxnkFBsC2eSbhn7ZJUnzm4na8a0k+2DnskY4pirsHn3Snuf2g/o2
JDDcJ0VYkrKeXTcq9nwF8kMQRflbkQfnPI+1L3T1y7Xlie42ZFF6Y4pmowSWpmQx/iUsqfG0xPii
HvjowujRCaT7A/oJWkLw9Ywx9zQwu0seQuau9fFQWY3zNcvJBLIUHBRXp5COkurJH2jodC1FXjbU
ULZDUJ6G1sOUyABmQcCZAJsxdIyQCphbFDRuCpMFmu69Xg17ShzNqckh/CliG29hRfYLxQSx0ZxW
u7i1Fm7Gxic9Q6Y/zao5sKF0jngCcf26+T0RnXih2HYKKSiwRvHHs80ObjSL6LlWAVGU3INwTBhZ
ptybMkyxIvSAsEmrhRcz5i8Re4R13LILDmviamKvK/aWrmBUjDG0oEJ7HMLrGNsEfdZgOXWNGGCv
GY/253yAIEoIlRgGiOu2bpxLE0uH6wvr2MfQ+NCPu9e+zq5enMsLyPiU9uBwpjuJvaIbr52I20cj
c74kMDOJ1sg2BRXfh1gnhdiImKTEMAs426e2YTJuQt0DKzF9b6qsOwDHQF9PcRWJQZTvHJ0Gbg3K
LK7BWbiDbK4g8HsU1y27BNJb+gT4EOC6jyhSLNH7WtyWspRvm3vaRs6T0JHRWJB7ioIpTHmfnBIv
KVYJkzzHCVBUWe5aA/R+gEdrlYTTmxyr/GCM/TOf1jgrLNgDJd0ED64l1tAjo853W2OfhPq0E1xg
DBEpoYSkWyRUh4FjkHxi1u++gi/V0UaqRr09d6lCy1jZJFJ/uG12z+2mfowmSOA5nuGrlgH4tJjS
6r4Z9vb4Mfr9zc99pIoJ+YCc3tMo80/ED/dncDvn2IidWz727yHQiYe2Ci5uBDnF7B0SYAdaNsno
3P2SyJ3EwGc1hc0dRSOXFh0bq2/hZBRVdFayfZqchEq6/R33KqRTAqb6UGOxHZP91Zj5vFNXVCY1
j/Vxtm170907jh1uhl590/sxOk+aDd61G4oDmqJayX1WDO0VJbEBLpVKmjZd+8qz91iBgSOWZbRd
KgdNhjwqUOTU+iF8ELfPj10Ce196IB3GhNNhWdZNZp77Ub8SsJDZgbqPRlefxi55DgdD3kC2GedE
CZy0lr5Ft22TP1EWgF/WApf9yTfQxGszHH5k4xlR0OvbVt9PDdt/SsXlO6M9q3A9xlsd55/VdByl
PLWmJW+ORq+ZRRLZs2gviYgMWQm5dJ4eoobh0KyVdoFry4sa4UNvUwwY6unqWQHhemBEoIyzSwzp
SqydifPHwtY5o55sz23hv/boqfeVUQek1OcoiUg9Z+Dhl+CWEfnU+h0dldg4D0H8ozNTZ0e0ClG6
7RPUifZTN+qfWsUM6+YgoiLBR2ylltiX9RQRYgSFPqI/P2a0xkTsmPsCdwqEML1DxUoPmPDcIFbW
ZQpL9+gPxZsl4uhiN8aMWTV8GHOBCUe0CbkIteTR4yU20hsmgPtxsEfm3E4hGEtM0ez/z43CLWf7
o3MuWDMGisJR0hlqzw63utrE4Z4GjEI5PoirjJw3PbNaiF/mG60KnHOEyzZQyFhaiJqGr+E11JcM
rj7DIyDXH3tigkEDbpkdNEXTJKFwEuDiYuo9IdKeTqWVdHtLjhfBWuJizgdpMCLXYUt8GivCUieU
C1Ufhj2HZnMpxQtSZZIFEVfi2TtTSc3OBH4IVPfazzQAFdy0Qfliwg67a9BXbe9j4b41MKJfJor+
qk8+pN6pq4uF42K36JJ7AnigyQYnzgj4YvaJaiztW1VN9PPgT5F7kGXnLLWycwSBZZ3XmBsrUeXn
QYP4lpO9qMUs+SJ9xpTaDowjI5Q/nLhChxzZ1skBXUVA9VsWFnQORBysHTeBrOgwsVNuNbiJpWI6
yaQkeZKSxcppGDAWj8kv44nfYD3sQop+bjxaazSq3TGmLlT3VVAfEFdWm6CzB/L0BgO0JfPLZAQI
vC1V9rfI9sQuTmnEd7l6NUwYlzko0ZGONi2mNDf7awjmxmdIThr3Xld1c1fzYRl2Ur7B6FCSgzvc
aVqyVq+Ul9/cuU1tDaK52siGQzs6eDEjPGSilP6ZSO7RfMuVMFoLNt256p0DTDl6o3636eqUx4L8
6hRdc7HidO+xjD3XoPu25ZSkxwiEdNJFEV1Wlx2ob75iNGCatHRMq1YQM3OHzrVXIIHAGF2TQZ38
Js/Ofk/mUqWn4AcDwLGmLxyKsVmzJ8j8S+RiN9O9zH9uhbzmqtY/ApOM7Kh3cmwU4qFt2PhnWVui
QSE7qJFVvrfqArCenn7uhRFBrfHPZW7nc9fcffNznBcZdjjdDF9qJSjYDeM5tFv867GLvNj0vpH/
VO9xr/ZbLTLOEX2jD0A4GzTWzqpmSXoTZRhcrSEOWQ53W4sCyqljqSfcQnxN+mo3yYzuAYvQ3KP6
l7VaTW/ToLKz70wD2XbV+C8xkCA/UmsUs/IypNQTOliDQtRw6PTiTol+myRGSWSJ/sMO2292kReH
wG/Gl5LyNKWFF1ma8tArikvL9bBcGSCQ9xZLjm0JKQ3nahYc0xBkHRc3V3yTvFp1Regg5Yx9k1v1
I/ElG+iX4KBNqJkVpTL6UJ+7iNxXwbyxohlfX8JYvNAA1zcpJh/EsDNMfOL/SGl3rlvZPBEZZh0r
ENszxy1ZdQDZ33Lf/qE1Ew+lKdl8kyIVuWXVmk/GRIYRg7BZ0FWSIIX39qC+9chSrlnd6CCvK1xH
OZ3NOjY0/GaufZ0a9y0qCvWSg5a54s58S6pHh/7/s5PY8sWvBRXqXApQ0T4yAV+vT1ZfljplAW4u
983ZK7XcgshZn5a70Wghs5ISoqatmBJk7B/NxSiatLiBl0Oe9++wbdPNgATDms14rVvSuddT/Z83
E9raRzScFJsx084He7bu+PO2a7mlt7PZvlAUwPnKky04O8Dw5mGCoRGK/+XXbaKV4DfVZmwjUUiP
wex1yWebynLwFzuLU52FqvRjY7bfE5VV23gxLvazZ1HNDrvllkgKhzHceY8Xd2c3uzt/3Rzmm3L2
Q1Yuo1HU2IQj5dh54FCXuJI5LHd/H+zZW1nN3kq5uFTnF1he8NdL/fdjteVvJjcsDhkbsGmdJmmw
tYf+bXlasjy2vECiFxhOl7fwxwsmJeIsxIxvFTXSU+H0OHa1OMKWvdyfD2GkYXhBlLHJOwzaXopV
rpkNufTuitNy6/fdINJYqIaKtRLP+P34cvr/eOz33d/PA0+Ci+33K6ehnVI7yFuW9nyA0e9Pcbmv
Le5u2YQnLn6dxqW0ToFVw8fBFWyulZ0hyPCTfd97PqXD5+UJmvXVN5ryOLhDiZlicYzOr+tOOVfH
8l+gEcZuO/9kuSUir9nqsfr2+6HlcYAf//WMxvdwRRI89/vllmf8es1ioPBnlejnMoNBmAoezrGG
ZJDl1nJYftBKduD42a21LJ/x34xH4u2p4HZYunyNr1VKjNSJddHKCEGqLB9ztFxuvz9WUvC6+Uu1
fJOG2Yi6HLr5luWM5HxOMtpqYT+cqjLHnkl5nqIed38flseyaGJnqFE1TxRMSJVmxXb5Q36nsQDY
h7ST1ANyETwr5JohdUIvQDJOPhNYa/DowRaon5nUO9chgWyUlPt8He9d5u7BrqLY8l40r62Bszj7
OAMbEnTODvrg90xGryLPn8yEEmw/bEda+StK5xi2QoHsYNyzQDPOHvw3KRIihtnhrWgdvqbSuGdG
7O2MMfnu+ex3aIS/OgX/YabmziL2Ni0v3r3RPHZ5Y4G5icI9hp8reD+2ShVCvRAQGlXQN6Oy78qI
w0tohTtSlCg2y+ASJE50cnmDKzKZx+YrtTh65TRGVwjAYNbxyfCCaDJWYCpH3CVU/8fKorpJ4EIK
J6lkpX0MHPMaWLhczfY6zL3hVhHw4MR33fXPFglGa6p1narokbYQ0pv23UrrBypme9iaQg8FfGQP
S8+7Aju3LpR/bMLkG6M1jo2evyeU+1jz0GtV47dpontPfMeJ1JCtN/qI9kv71ejdL5pOfmYWrwcX
YLKizzL6roZblX5B0CQTEHs6OJHBZoFpXBJWG9kYzWRLxpcW6NsWO+41DOTnSuKJ71uAuMIYjmCB
ycQN4aGytwyCB+nRTwQRt49yUkHcEqq+v8Fm167p5lCQIeJkh4X4aCnsROhRSEQohELq4EG4d1bC
5Mw17MROAWQtLQQjTl8h2oECoH/ui4/C2Rs+2ywzY4lf1sGO3JBHqW45WWvbIoNQ7rdgrFnXbBSU
ffa0aePFG5ZfNAKJXLVMsQ8Q24D7rADwW1QlDUNe/dp8HpXhrwOHzAu0EU+UqK787c2qHCWKYlic
O5cgkKH2xSq2QaqWTv7Gt/OnUBs1USeN8Y/OC/yjFXJxCWEcgsmih2FG+6mTc9Sh/pUNBAy9oyHq
Ddd2vGF9CIiIAtcAe7B8HxXRsmUhv8qyH1doojcoJIMtUFVwVJl4Gl37O16vDZmIZaJhZFac47bG
PRUYeCaAZwT7erAO1gxi1mcksz7DmVUEptmYgc3DjG5mlQz7e8Y51zPYOQaUCc5fWS8D1Odsxj+D
1UQNMCOhpwUODSV6mnHRy0MgDFf1jJLWZ6i0PYCXbuBMGzNwmixM9+jOEOp4xlFPM5g6nBHVWgup
15yx1fQVEXRCsh5mpLU/w62hvfEFxX5M8QD0tTVDsAP+ggb0xqM1A7Ij/E3FjMzWRnjD1HCmnT8D
tasZrW3SRqMyAW57mMHbZNS9MlF0L8tBDadhwNBLeracod0x9O5qxnjDd+9f3BntHQNz0+LpRypl
i/Wmlw/S1LxVT0RqGRiMVal/cGdoRtBo8imM3FNkmZeCxqyHffNcTTY9AtWSA+Y+mcp0nwYhd2M6
dQ96azxXef0t0jOfH43UqrGk3R1L1WzURX/0BAgxFdSIbQpBkmVGqm/m1/vCakiyY2fXFbk6I/z+
wnon2cWUEan7DZLlotVf3PgtK2NC0vO+3gbNwFXQvyD0UCujI09TeD5Lp5JlYapfK8ezrrYxWtfc
QK6IhTMGrjeSw9HGkECJoqHs765lGImLJazHqoP3iblxIN+Y67rQ3k18tFdTeZcB3dUBL63cZNkM
3adsuqkxmKFWzyLy29WPMTWeUVZEz4ryfBSo7NXpz+PU+ECUHcaV5D0TY38J/LG8xhpQ8ll1U9VU
JSUZOOFUHzqH//4/K4vF7Bj4F6uFh+rKNaE+GwLS+p9Wi6kzYl+6ZnlIhJccoLGVW5UF2grN4KuH
aPF5yJoa3vO4s2dxx+Ao+Tdvwfg3t4fneQyoOmguWIu6OUuf/6Id94NItTjJy0OmIXcKWuPukki2
0Xoy8ZjIPlKD9TmCgP/D3pktR4ql2fpdzj1psIENHLNz47jjk+SaxxtMUigYNvMMT98fquzqrKo+
3db3fZGekYpQpHxg8w9rfasK8NXFF4sIRU/khq8BK/Nb/HMo46L4vIpN9cEgzciNHjuWy0faVf2y
qkB/plH/9QsnVsH1P71w7hpnJSU6fAvV+z/+1LgZMjMtJ144r5O7zDbcYzSEF8NckL2XmbW3IdFs
p8E4DnKO97RN6o18c8Mi942w1bC1vI8JMpsbf0qhP5cMcxj+2N8IVGwMbYS8MCcObwGwAGolp/Rv
7qmv6f9G3+Xtv7pbVh/Pv/z8axSXdD3J0/gRnP/lVZ/bFM+MIUuOuoLS3YJrm3QtT8JuWLLN+hFV
RuEjecIClzmvg0w4Hiwc9V63K0Vp7dD2X43up63S5oAd99VbJyB1Wr1x5d2mU1Xtie8mhiuPwWin
1gW2Ue//vAn/awF7nKvv//d/Pqjyii0ewCb56v7q5jKktVp//v8WsDNc1P5L/UO825/f9KcFzDX+
8JjmC9tzpP3j8voTj+p6f9iOgJtqcyiwrje5XP80gJneHwa2IwgVXKRSGLr3dwOYKTGAuR41q4F3
gUv5fxTvZq7Omn+4uIRuYPHESYbzxhArsfWvR4IpzRi1cRidqHzTIgO8ourK2PZy0o6E21yHXnSy
nYWWwLEec8JqN1Tg8UGf7qB1nVJtnI7Mbki7btIw0J2wQ/1VTrupYwclCcKk4lnVXBV46wzdXaxS
jma0uyNpoCj/YSqHOgEg4BiOYz1+NyJIjH75+Mtb8p9dgpb+r8+TV8rWmX9IvB1cMf/4PKeWAkIh
8z2GDS6u0ma7kaj8ENaMDlhewyRzzXzTeRE0z7UDimAinaLStdgL4WJVCwkJhv5chOZpsRnFVI2d
I7dJkzM4iA1oqF3jmf2p94wn2TkAqPvyodD0T2j11u3PQ5Zz85HswXahFwZkvG4nAX5CI/nWqWq/
gyO+A+tMkum8KHzkGaa8ResPycIoYGa9h3MH2ZhHFC8/u/WhTNRGjaKv5ud9dFcglVwfPGYFp3z2
O73QTz8PbQcgelalc1y0u//4sueQ4L3kUbFLO3PbemJBJssc+OchxjXgh4ZHpPHf5yU/vR1VFPkF
pRGEdpcU7HHzNICi/laSQyy+kYkoAmxBbbK96E7RXL8iHvJglAgQQj2vWeE5UC44KE+VFkX7QnoQ
V/HPbKbeRWPa1zjWUfp/GVZOR1PeZWpS6HRj4KF5di+zITxVIDHoMc1qx4RiHXzzn0une395+Pma
VqG8tGbngEAv3idmezutfwq3y66NRgw+U6xhpwdbWmagxZUAeOSQ3k1PqeboqAi1YH9gnYhwtk8/
v5oX2F/ti9LqIejA7fqSRUoQFYgPkBVU0eIiqyOJA0rLDMmLy2E7auiy3CQhdthEVsOS5kOo3tjp
a2xobIDGm03jjjUp2jldBHkW9VdY75EWxkO1+3mopA7BPSqTMxvnhK1HOwWq6p9/vvTzEEUTv8nG
MmBTd7fo8brmXBfvPw+V+9tg7EvV5kEpsd4rlQ3HcrySqMQQFMKtTZYFl0K1NKyzbIO9HWOqZjkT
wd4jpjTPTdlcZUyHfJkg4ZeMoAHWTrFeMM8F9aPpPA3WAfThpvZcaoy9GEKkTBUIaKZNLjcVArpi
SU/NcP6ZYqHTZ6k8uAZcUu/Zk+Q/s93WTysnvcsXeWzTjnkzWXEBWKxHEBCmn9nc1iYsJEZyahJ1
nfV5wjQ6QpgNFEl4Npp89ptOWmgbLZtGKMUe/2t2Fd6WmfS81zoACDocJLStJvEA80i613tv9UaA
mmVmCDaoPctcRogrc4rJMOq+WhR+OZV32jryq7ys2MSaxIlWvvD9DjPYXpwWyeSvsftpByt9OnQz
9+GYVUPqcYniATQ2elnP9MTk+6ZWYHkTjR7BQHVJ3VV1z5SvH3LJtBOe0olEtWPogg7oHbiGYww8
M0HuuNJOoT9UVFkB+OonYrDdLXPQhZxEenuJ0sTKXTjOo0dyePVmjrEZCCZLTm23+zDCqRRrYFGj
1cO7GN6eJTcnHouT54LGPgABshyH6KucpXOq14fMu+fgACNkL3TRUPH9n4OSG2ZNizcgh7Pr/TLl
d63TO9tcX6Vi6MF3efHYZC27Hwwlfrcq6xXDch+jme3bxqDR12Q3WmvOp5LQjaMXPcWr8GZSxVl2
6rcXKSwcxYnkUCLRxPCdlkjaligFG4styRjjAG3Wa4yNqTAMA1Vn9myWY3mMQfExMUWC6ZLKOK+m
C/Kk2LWl8qNryUTrV7xeXGvCT2v1OKJvc2t2GSI7EVqn7bu+hi5R4zFzw+/ZebCi4p3moUafv/35
mM8wzHBYkq3s5u8F5u1dvS6KIg/hI1xcZNJRy0e4ka+aXPgpBYk5jtXxeegR1LcZGumY6SxrUnap
bRC14jlMmGNyTtw75nNrELw8AGug+kZkxAeC8bvLn3Xs8yLmmo1gvqsKPd51aDVZ6xdHr+kh7yl9
64U6BPG6ty9GrPtWbhg09zrDdobbvDmjrexDUtVAR22SrzRTAoxahN9AkKidpkPHz8erMO+zyQIg
IvXrPDbfrL2XpkPQJtU3hfXFIqt7G7Wp3DYTOSJGYV/LVUWR9zXSzR4EiDvUAESGgI2DQ32uxTsz
ybotBl0I3g0DMpKTIScZCOcmx9mEStR7XLufTKWCRFPhHQEckH4iUFWePdxUxBCYOs5bobwgZTZp
r+w/FSMoaJEYNHMwdhVqNngXG9AtKFEyRQ9XvwgjRhhG9OnGnJkWJJQv8dB8Og1bGTMibgdlD52u
RkRmkg0LmnFJcV4dYnNkYsgQm6asN+CYL9dTs9LPyKze2jXDFMwYZkWru2gYM0kA3YddQhAJu1Af
6/pI5owVDDQg23LWnhwmq5sFwtedbNffR2RQsgkSCNZcLaO9/QrDiH8jUvdbYbHG4s8bHYYfZ0jm
g0OIaq+mgpaHoELH49xyXGZfdcHOlMpsvJ+4mDeyNLHguOHtKEX9IKvs2nJwb2E18huyw3D/4Cfh
KAvMrryZhMyfmHK3Qr1Iz6PakyS5JMImUqhpbheE1NtSEWJBrEShIujtSBgcI+c67+90vSFpFAz1
uR/e7c4mX55UkchSDltOPpZ0XNpW74zMr1j9lFgF2oTYGZYji18lqblLMKgGdUFRqHsTSo5WEaml
CxI3buz4Puy68WaM3Le6oBFuF3hc+KxVOQaG57xmzGp8q9CaXd+a1l7MSPIc13lNxQqtZyC0iXNp
3AINEbfok/a4tl5jFA/7qhof6zFNQd9bvzNmsuWMx1O5eoDbUm6YV/fbuWSTlhn2vG2dQh6Rskbb
9remOhKrSHdJO7TCcB5QBJh4oEjEAhhVYo8hD3HsELYnCFYILgVWbZN3vI8yknryVYbF+pvhe9Rd
OV7NLeTRErk4yCpHOllfu4IXBq8zWpf26I7GAT0lbZweje+zfm2N7vyMm+7oTr2FGw+bmiTFhuHf
dpCVc3bYihhe9guPjk++SPFqYXUIK8Um2yqvu8yAY6i1xW5JXJjQyiSAwIkhwm0a5sXOEhH2Y50K
0bbA82q2feV8VbGwgsMn8JMyXc9tHoCv5NdO6kPAfy2b/NPF7Oi71O5p+4s3/aE0hztlszwgH+oW
S9WGsXMRtCLV4aFYTKCNp/anzovSA0Ey22kuOi6F+XMZ2CcaCNQK2wwgSvrYncByiZulIKMpL3SD
uNyVNDh5NxGitXLBWd5PKQ0DuP41D8ZnmfI9VTujjuQddlG57QtxrbnjtSvZA5Qdovku9gIR9u9T
5lJLqdcZxq7mpB+ya0fEVMz9tC5g5VBslbRiIH/trVHitMEfZ28R5KM/rfR+H5ID2oc1emhERVrD
wgxWttqKpnzp5l9zwZyY3v4y1wzPhkKwee/rJyGm52lyXosqfCjJ5t143fDZSUjwzpI3B2/Cduns
Eda5B5NhexJrfoFs2gdJ7DvNEVKq5ycmSnEweFuTFFjWG6i2R8sm6jg2Ei6nLrBXrNRoTBAl247h
Iwx/3uWgYH1Ghma7jWoP6A6TGdtuz4TYPtc1XCjTAkjIvlo3iPiyhuTKKiIMFoUozoaFdsJzv8v+
Y2zFE/cb9ieoi6QN7JOheL0wr12SESgDOJ4jNedvp8/QcubF2RxzEuakd+2VWAjU3UKZfd9SjrGj
kdsiWbDEJvDz8nAjdZZ3sf21FG8V+4htElIGDULyORyvIru6jzFcapn+RKwkAWwu2AqRRbwb6Uut
M7OVqIRk5C7HIh1IO0WEFHd5E/Q6o3F0J3Mc8d6SR8F9v7oLFTK2Y01E7pWszM/RUPeNNPV9TqDt
vrKT63B2GbvhTxOdNZJlW3MO18zFY+onfSHAp46OU1rUjF+8PhgdjcapVkScVmTVKbvsN6SMp77D
2LOLk6NQNehE4nT80CX+gIEcI59o2MkB9qOI0NOjhsTOhUOKCLQ70x7HY2PcjqxS0Z7oT3aDMMwq
nIu35mTJEi5oJX4t+G7DaO2q7IFJflVuQgLLoHt65oZB6TSZ6GKX1NhVcfvqEGA2pXz2S8CgOUVM
E/Okp9wK9JKzsNMJZvYy790yK3FNPMCyjGKTl96CR/WGsJ5nkaP0H2zm4A2Dqg39TcYd87vXDrPp
kVZOLu6+B75VVCgKPN2a6Oy0+zjUm2CqZxeTH3w6aJiV3zTWo6rXl5SzEJMBYZz4/ryp2zoFKRJq
tT9ohbwpiVIg4o2auG+bC9rqxp+Yzm1EIj6iYpgweUIgWTi9EJqfa81+yths6Y37BVzzzkmZH8uM
UwKlM6HT6is1HHs7JPabjfdmo8cwWr1y9qMVsV9Q7+qNn8CPPvQZUcGIUepKxyJgyTKgN9uQZDFc
OByXiMoxMlykpd0FOQal4Fz52vS7n5M3PNBEqAvjmQBvAtHYmcbjFwKN6qjNuAqtZO+NK/2liPxd
lybo5Me1KDEsa6PG7AuJy5WH36VkcWf2tIglJMVt2R/7kTRhT6tbXibvBoPB2enTo4FjIkMmomnU
HLowGGgR0IY+DfVfs28yiHUh/Gwl51tNYrLpdHtntBhHYttEhL9IeNpoNF3Od1gMybZif8cuJbE2
TejG29Wob65p87GOOgmMKPBOm+BsV1HCOzl8L9NWCXHeat+x02EtOtUMNJo75vRPhZm4fuoRbqzU
fVVU36bsvwW9iJU3sDwCy5nfBzYhmzZ1uOjH96x3H5LG2MAMvAgIAnzwm2JjQr7zNfnuUMHro8kt
bHJg3IXaK6j6AyL2GxgKBel49QN/MWVTygGGiPBVB75aKfznxtRMW5TjOEuxoQUdKTHnsntLMjSR
eTSfjBmuM5dxQatLDR1dSQWpp8CgSFEUXXAuTH46ApyETkc4ISnBSIl9YAgxsRZAECxOd/yK3GWz
eWVXkySkU2HbHpggwUh5i2AT/dZSPa6u3UDmYhcb7Dj6GBl1Fi6X9Z/8mKFo3vSTQghQVOzI7Dcm
iHxcp8RH74YvjIJk7pcjMXWv2NK5v2rlOXNrxObcYyvwx9B8FBUDlwNlQc/ePOm3Ve5w+a8vpKrE
i3s1YMHeAgVifwegzBYhaW+qSmm6J44AU240T7zD6AAfrggYG8vqxCS/5q/wfuPZeqiSdfX5DRTz
TNgh6hZThNvYsm9tEl82BQLgjbQXAoxyHVpP+5yy/Hbt8Mkz5bybPPexoIj0zYa9flyGd1rNjWwK
oRvTFvlc4QRzur9CLdH95d4jp6xfDdVzSbkxslTTUxf7MNiNTaIVyyrMxO100MVQ+i2DR26OX4mR
hNtSmKToODUrICXo5blPRNM0HUL4HLi68Jyp0vXD1R4yAllg7gZNWq8mdKa1tIOlN5PASk3HH20W
9CE+9wqM2wYFPwIOnrAWJ0CJuCKjoc13XpUCbulNdGQx4xNcbcTdVZH1nA2G2qNGvapG7WscW+6x
wDdiyDgYCcuO2BqQ3Wq+5gwZeu3BNjx9oyf54xzdVNIinRrJAmA9/th4wFV7AULAwG4MQljS70pR
vwaLmsfflBaxVt/bac8K0CZlOsSQCslf3+Dl8vAGmPQh52ZcgKrwAlLlPwH/OOH9x0/IjZK7nrVJ
Je9dg7pj23GILiEnXUInkNUk4LrlbGzH8Dd11XApvPke/H10gMesTrnnbWsNy3fTHlqvvCK8m49j
iQnOM5Yns54e8MPfdCyftrGMvyvL2suyVXBj7Hs7q5+t2LojdsC0++fStm5a9AyYdjcTNYUzZWfL
UQ+Q+4k0ouqPc3FPupQKiW1kteyRm+icvYmuFbVAgflJZCGaQS3Qegx35nS210jEuPs2GniLLJI5
afNjX/YHT+tu9PVaM8vvuileSodeYpnouIbuayk1VuoG4a505bddD+Z88LrHphBPofGgScIerVL7
jcDi2o2wyCUauhk+PdMW2AZ33mb6wtpH3Cf46oG8PoNQoEnTu43TojEQuQkdDN98UmHubKPXWibH
uSc0qpl6AIRDctv2W5nK32JQF6dUzMqM6CM2vduQjjMpqxtZWL81LX8o1+esjR0Sk3Sb9xzkLsgV
w0Eg1/JO+U6KakJkyL8K91p4OA6w2AxW98uwpmPGq3ip9OspSgRc7+qoKFMRz7ph0CBsCNDEEwer
ySCrkjGYGgZnzPfpQLLJRhlEsms7J4wQU3eBSHI2oUthvZoxlXcDU/1OO0aa95DQK5i1zl06fdZC
gwQ0Sg7c4QZNR0iGKszVI9pud1O1VRDpSr+JfuJocxziAMntLqx9N5n9SZAolFEyu1jENlPe8Pt9
1wbZggRjBgI8VKreK4AmpZPHhwS0ynaCWBvKpdhQYjPCXMavvJPLZujVDqQnwoaR3lzm5LCSAEX1
qtPTXUarfl614qAzjc4QgZ5Yzyh9WHkOOrDmKrvUCoyGqS2fWbUCrvgYbZKhwMZKKxG4OHiTpLaI
mlEvbQptSGvva6IYthIvzcPENnma2Fm2iFrW6RPEuPK9ZCHtrdmk8Vz+sqh1fe0Oktm1UaW80qs6
Mu7wt7tx86uLozVWAUF6OUOWqk3lXIcU+dRay8eUe9MxBAd7sRY+CLU73+YLNCoPdpKGMOkatxLu
0AgV4Mw9hBM07+DhxBinyaDF/2Hqzr4kCxu5ZzT64WLMBzTN+dRdkoUsz8UwN3HvyK3b6Qd9tK5F
ryq4yL/NGKOO1xWEmAH8Ig4PAjzzPIa23cDTnFLqacbN3gKIZywfhd6H28VCem9oCRKPIb2dNXQl
YTQ9jnjNtqUB8Zjp+C5k/7HjjMPPUvB91YgnD0gI+qShQqTpTdvctR9YScfnJIKjkKYnuErzmSqZ
42vuLRyXzWeST78qxjInp7BPCDpvM4hlAHSHKqhC3d47qEt3Yep8NitIxnHD58I1L4A4PydmP+e6
XEi7kCZi+lHbeG3DzVEMPcc9biKXePfrmhpJiolTsGw/UoRSOPqm3qdxXK5aN/9OZzvbhRhcN8Kl
I7BC12aFnkEoZq0rFfM5xtckeBnZnqdy6KYMQ33DxT1J85gAL7joWvwcFlpycqvpo0trEgARHOMW
rqqtRfYc9F7sKZqu38TjfJyndViJxgkKkNmJloUxkckALRDEpQNKs9m8SWqHSFUkCFy1DuxRp6bc
j72dNQo0j6k138/ljTaA2Uv1qr+Dir7TG3HkNoFvTj8ip7KPRfO7ibTxijfv18j+eZ+i42Y2B2/f
wISlDwls41eTnQgYQUp8R6uX6761n0ZhlvhnLgVhDxaNc+BBztFZJ+SRIv8cBCJ0mBbi/tBwhd7U
bgbnHv0QBae8YjTbBqYLJrXV619OP99Hc3pfzfF1t8hXnbuHsvpXpU32vh55Rx16UK+bur1Mvusu
t+4q0T/RLoekef3GCbchuhaUUIUhEEMr9k0o/5HWl7s5yRcCKfp7Um9uGR1BaExGLP+d+1AMWhjY
i/sYegWS67Ic79ox+U5UcejokYAec4sfVfk8JkS0okm4GF77USgTdQzbwi1SdHBFuveayPLR6Iru
JkQTuslQGvYQw1+jkI5DV9bdMs5Y65MY8rMtyOVKkpeKLUEQzS/RosDqMERdKuetN8z7No23sWdq
1HZzSIq8bV5TQfQutSHMp9lPivouNXWsegl2TUTAB/go83FAuUNyO+PLVPMrF1tIHLYnR6l41wgw
CyQ9Xk/jfLDtyN25YNT9pFzUjjB3WGr5AuoYJ0hXR9smGy8jXDuwPRf7pCGg3qRhjcywo+cUjnNV
XSvWEvewT1aPFxXz2k3GhPVhlyGQyiaOPI9bLPL8nHFaBeWQhlupW9dovhEaucsKu92o3o0PZgiw
2atfLdycmzFkvpLLoNSUzZnYxgerl7c2+YMsl0gSxOYvWeQZmp8qqvKYnBHU70sEqdBpoDbr4e+w
NPKdw87O6C0Yk5m6YED9ormK9+nK85FIRiphsp3B52aV/TYlNeToNN/EKKZbLUmIohfe6kWyHDjc
t01uWld6XdwrtdIBZ+I4uPRuXK9/j4giH6CpEV/kvmDK+yjjMb5SbLtxt7DtFCirTF6tIa/J8cPD
v9E6eGTMlm4UbfOubsO9G0t9a3ZkdCDjOkKvhrUMFJw3b3p07HcFVT/JLTRUptbDcMeIzK1EKCzk
jjcL30Rcc4hy1tJm2wbaFI2Q+itwVFX50GvJc9WPB4/EAwAwVbYdKg6BnPFMCqHYFwtxN1kbW4FC
nLiVpGJs30pG1S/xYPHdkMIaffB2SZ9Hl1yvYD+hEksbvHhYObjTjwBqVHmVGyORiknZHmOMlluE
bvejioAfPHaZWnYpoko5mjlxlNoUdHq8poJq4m4G/SVn70llVnuYkkZsazy7G20uQa7pbG705Iuy
Ydl2LtgQ4QARqcN2C3UOi7ZBBVINhBOkTn6vtJHi3vZqf1z6hrW+nW2aUv2KLAxLRafddxnqwY4y
7tZRRCG4GC+pd2wa07slt+QNCaOCgFbn3s65G3jJcsGaT56HhE9hOc7JcsRXMVKoTxN6pFCI6EV1
N03/O6Q2v1tE4V3w7f4tUmdB9DArvfB70fNxu8Nf+2AOcw0DiLHcGJntTa8bn0RoZLtEaTdtj5uP
iv+KxFnGfFkXX9eVOsi62EKBrp8bSTZZlIn9WBg3Rab2jXBAApFD2nvfKv4YHXXMda6myqpNsD76
zimtA5kksd8bo7WfcYNsOGkp/lMU00Zs72ILcn9XpvDBrDY7u7oR9C/pUv0Gg0aJ3GH0bsw3qCjF
L1PmJxs/49yU12nsIJo1obotgIwajeOlarLzkhvbSsPqv9gOTREi0gGNKa8UjBSOixwFjY8DVeJ9
dplIJ+jTx/G+DDl+VsIdKs7Wn1t0EqRUfTpzqkD8GQLAxXKttJYx/OypIJmHK1tG+Fun/Io4g57s
MWaNDLTxwkTacaWlnA217PveVlf99NoUbXvUqY38Tkt2k4z1K5WX0Wo7mlDC9tG2stzuPA5aTEvq
8E7N2jsjY+s05sudxC67Hcblk2pD2zTNB9lqZAmP61aoWM3GSbT23SAaCSRQFvwhazbyO3OtbyQa
TL1Fe4bD2blIxuXhzA0Pull2M4WLw4yh29fWTih5YLf2lTZduXMaI/UhvjISo/2AKoM+zxUnp8VK
bLEJ5n/fBlWR3SftcrvgAL3pNYYUlsPbmdbLJ+vKa8fO0m9i2I/0eNzMMDfGPAsKnPYe4MyVDrO9
sm3nM20RAfSuOkq9jC621XPvg3xCy2jsUmUGOqOia+4aG3Zt3Y2UZG0uBpe0qq+bZGUyc1a0eJEZ
EuCLEn15K2JGJ3jQyAKq3eQwhNWBrTtLY8FUu5ggehC/AFKkePPS4sYuodi3omH5kl5lk6EeHP20
JFN29fOgaSSH2k5IZ4EJN674LLRoOChiW7aSeHqIYGCHnqQ9kCSa+SQXCZsjtzyDs/RF5gyBU8l3
qMbsbjHs33o6scYpe0VUA2wiWpJxu8l+hVJ09rJ42KZxhM04zV9y4pOajuV7IROyZTsbHcm66TTY
V4lBiidCesz5pmFFePJcCi5U8IqTuQW962H176XceEn9aPazs2sr8kmZ1OU9xJOWoZdri30NLtsf
hxJ8F2kmqE+cjemo6VaJxTenbgayOt1INwPF12rBAipjB+zwSBH3PRULe0vmmJhzBxx3bA8kZMuN
K+0SCeSCS2KmQAHgs7GM8YwuZdl7Rb6PxJBeIs29Vzp6z3AZNMpkj8FdZzH8kh3qHrJwA6CFrSiT
TVupGY6sOHq4Dy4/D7qT7nCx7gbbTAgttGaG/rG+ryaOWWZyAMe8tHmJqajkPBR7PWSKU8dE9hVu
eOn11gQ41YurlYukTEauJoZDHBMdYTcOAlMbzbSZ0woURXMbDfVaLOMjonaa8E3s5ujgFgUcGfQE
c7ScuzR7jmoArCJOIoLKBH4CPfvAjFXv8qxawyEB/IWzJ7ZiTF9KFptzpvQdRusrZNybqazqo/ac
Wmg3Ki0fAubO4wFJd4p1N+QiW4Z4nxkTm7eK7OWJyjsCu8MaeljuzaxzfWMxr6JeOQ9wDL7cjdcL
67kyKWsrzdeLCv+D7HP4sEDYJO+Pqbx9AuUBK65zC4HQb0hk23kmPB2tzrSDPVW/TZX8cmrdDYD7
ETXsNBa5BrPDBAXFeryU1X7h01QK+xPEAUKbPGWKifxM15yrtkGKUkTO0VXyrUhgOCHRuwZGGz2k
LB7TIvcpizkZs6cajNIF8ZdIS9BT0Q2bEDq6wj3S+3OX4eBnDbtrFqBY3EgYFpZzgEYcwTyQtkrw
pmNAtIHIsFBLGr4FeGIgJhl0S3TbsyBjfDe3RALXyAMLAB7cxS7NuPIz+/YcLSIIGRZueh3yWRMz
Q6m6hjQ3Y5uZrthrhDcEop/4SQkJxndwZA3IspryQGOzGzTlfZSECPSTxDroRQ8iYi7epPtoGqyG
9EFdlZnNvqZgusFc3UuPNinA7yBb6LaZAXndfE/LHx67lG2M4SFwaOA8VWHT3DuuTq/UHpm2RFsj
BZiJ3/o0lh6jeNYR9MhEjCt9vlliQkeISC/bgk5pik8xcr69Z+GvMEeilaeZphefa+4CCpfwMLNU
n7co7t+kcjWi56gfyMO8qW2cl6HNubvkjM10V+5Kq4ofBwx0vlstd9bUJjvTDFFhloO26e2W0m3x
ziSThId15D1VK166s355kB3QBBSHYSyNPQ7RE2K1+ZQWxrMy0iyggZ+x7fLw8yuLvCVMVmui3KIT
uTeRGsZsHX7KajD8efhRYyBNGHAE6hNL6BiNUWOmpKvBpvvTdojdgoI1pp9CHVaAcfaZRrMXwoxI
R/LnQzvVUdBp7hM/OivfH8udNxWMPo329sco9/MlYCRBPXgwvlZpW2IhHMrg9FjZwpKKM4NBvOoC
qs7dUpKks4YbLj8Jh2v0YZzaOn2YSce3xpgy4e7/9vCcdTxpd1WfFVr66DR9B9FYLn/7kucZ4/9q
qRFBJ93832iphSXM/1JLfRMn5V/F139+w7/rqPU/kDx7ui7ImTLQMSKX/ncltfWHa2CrwBxgu0Jn
D/h3JbW1qq9tIT3TcCT/ss3/UFK7f5ieoxuuZQrJmNR1/ydRGhZ/0T8oqR0+Ci47mjWxg/7U/Seb
QjiCAYgLmzEJ4XnkgczEq7OzH2xYJHlkf3K/x1z6SVtxX3nATDMPjNbQuq+1B5fWtqyB0jFCR2yx
ZI+AgzX8vmemS4Cu6jYrc9s3xilk4ukshwJUrs3qrcJXsKkGFyHumAsfjhd7Ara9URJ7xyW9lJ1A
j5utwhT9TSlEOk7hupv2sSj3QKnjQ24waoV6cDLaXvw38QniP3lJhM5rzqsi0LGvb8tfxeVe7zah
MZLhuWiOd4hEYvpRpl0YMc/7UtP2shDs2LmD7qbFvIBnPIhFvWsG2blIcLbNzDPtKricvQeYCXek
V9EZY2Gjty0l01fGqpEnX2c8n8f/WjJu8Pb90xvqkoriGhaifbB80jL/STIexiKrJAlPxzAKX/Ma
kgdrobt8ApSad165nxdarfGlSJzOnys2/rVTY79r3BcYxCNO+MjcTPD9/HHMaoI+xE4yVulJTUIu
ysqB7bRoE8K/6s+hQqpsCg2FiRuR142VtbWzM80DQcwprnqx3CUG62D0T9+5Ddi2CrszTPyMu+90
nofoxRJ0QiNKRPC2r2KInpyqs/wygXq9YPcfwAauanXp3kYxg5C26vsggZO50CaSa6gN4phrLFkS
d5G+1u44weleGLkqWCT6Yn1SJUOzlcPXqs2sEcbnfB+pyDD9jAZBNXBSA4HDRna/RAwePVtjctNw
hrgYtbtY5Ad26y/1uN5VW3Z1peLOD7yq7rDPCe2r65W2iZ3Ovomz/oBxYvaZK6DJD2MGWr1+VY98
WhBXw0jRneNsycdCELDOhqHyO/4SrYxoD3vrzsqLLxDLlGrjsEcOnEE/MT7U/DgNuEnVZH248dFw
TZaDdXeb2C6wJZTKC+DjDaycs8rdAE7y27LInReyQywbFvYoyZEI5+11bS20PzHiWXyYe6coPtaR
NVJwPA740rb90LxWdsN7ydIHGzC5FXVJkKrlbhmVn3OPkijvCrAVaBr9BDLDDRIlyH5ia4bGFZr5
/k5pD66JTSxjeQ5YjVxjtjxAQ06500HoBO0eL8umW6wgTooPTeZUoh2c01AfCiyty13kMvWaq/kt
B6TGYMH/N/bOYzlyZcuy/9JzlAEOhxr0JAKhqWWSExiZzITWGl9fy5H3Fe+7VmXdPe9BwhCaEQk4
3M/Ze+0MoW81y/emaz8pfO0SiqaOCzpq6IqvNonvRdRUGyOOb5u00/kdh1e7xmJE6VoGCtM8Y6ik
fBG6vU8q46VaUH9PuvwBZAGqpLiu9aXZlok4xDMCKhhvgCKN8OBUBlHbRH5tCR6cNzUVSD1iBhCF
m7Qbbmcq63gDrqKyOXRaAoR7PLVp89MR96Y34KfIn8GnZrtQnz40w9rVPVwUM9ktzB3hMrNZmK2r
uIWwrDfu7LxHTBBp2fYniyjTTVnSstflq5s6T1kag2FdrpIq0nGLJzlgkFA/Fixx+ny+HeLyIbHb
j1K0b1EGCifM9hZnkhKDvneItKC/bEoY6+QDH1vD6Depx/pT1xLfoZ2BcPBpKZG+O9ln67q/URS8
N8ywCml+aG1UbdEWpb7TJlsYm3fxYP1I+P+EF3SbBvElrZND19TPhIOc64ESlGX9DCy+QCE/5Dw2
B8cAfVMED26CaRExwFYPE3p01kOGxrOTTKOBuaBgCxAOLPlwyEPjV8GZh14ASOggs+c+nfcYEzN6
v07AOUQNUywl9VrqK3FLQap1ygeny/YGteDt0mU0Tew531SZeVsWNroULPH5cE9uxF08pfeJPd9Q
fsb34flGpZwPFupvJxsYrr1dObY3c5yaqLRKuTVLcWqD/pQoN2cWfAorv4Ls+ujNYORIl3muMlsA
2UZpRMP+7s/npt3iB8hxiM4+hkvykaU4FTi/55YU6oZTCRTbiT7Bzkz0nUElYZHhG4gRRLewu7M8
rDd0HfmRcIp0xl1QGffqgQQ1aTpiT5q8T9EFD6Gd+e3YUC9EHmG67rs7sXRzL0F6clov3Af18AOa
lU6fpzYQcFXBoWTKuYs9ctnqvt2MGgtuvbIPJQKLjUMcD21oq96j4XgK8FMck7g/CYrvwKRsSPtG
uDfkeIvrCO+U8WpaO5nAXUSHQnRJ+Rp6zSUF1ttlyga9yNq3P3SniP06nih+0NYuPNzofUgDLIKd
XrTVpupdrIyd89Q2tCQJqUPpsCSnkcwvaHIU2i2Qgly/Xsw4UjrMcYfYb9yb0rzNquYliKY726Ep
QOPgxUClk6TtF3icmnWr+WUCtS078DoFOw38pc2QD8360OzVD5X0rgjO4xrodvSUzHcxhTQpsoIq
MOYMbyFfWhLoB6IRjRSqTztdNOTtw+/J7GHYetspzD9tnW7p1CSssm37isxrLu3xhIzTpG8nZus2
pBQBiSs/lVn/BKMa4ZU+M75w7ZkNvnNq/KSCPmxoFfgOYFP6m9ZbStCQnwQYmLXglajdaxMfz4YU
AwRgIcpGCZYlQO2OVBuhvaVBuJkBJBA54nmYlSsB02N2HxNr8jXX+ZGDNGC57UX+e1LFUC4XqiCW
+WExEcGwsm80wXpN0gysYgJfcBChmiesauk5FKvOvltcviCAInuLXghcGnE3cdfcyRhfsg6WgSBj
Ch6V2d1Gguqwm3vVNdBjalFt+LW4+lM9DQu9cOTT6oDXWpIXHERUPVp/Et4AWNjlL8KrGzLRS8IL
zJb03OSAm41orZr/ns4M4NM9dYoyPgQnRBfUv3LnTlWRN54cv5bY7FhXzyisxXPUtECX4CAwuNTI
z52nEYhBGrpn0cGL1DcyqsgktzCnU0N1GbeCpfsAHA75h0Piek+x8XoM+tfFpQlUlvT5NXE1QqNE
VkATM+3e1E8HhzlkANcPROb8IJj4C7gwfZpI/zE6qgNXUDSSzmto5I+5A0q474xdWxo/nEZUe0fG
m05mXyS065Qu200XQ+pGh0PdTrsbkapLLojbRQKmDopnu5gneA8wPOq6fCHx3QdXfRPZ9QnA9oMm
xtsE+NsmTp+Yfp4JdHoKItrTFEAZmhbvZHibllehC7Se12/H5XEr5xJZzQwqhY81bbmnK/oI7e1X
m+D+oj/7UpH4M/ANbdnuxlQeKXrZc32LSpI/nBSfiIVxQNEA0XK8n9Ds3PXD5zLkUAZTsM+YTjzd
Nnd2xcLfaunf5DPNChrGW7Ro92aJOYmh3iB1ui6q57Gb35bawY+IqnzSJClp2Sw2ghSFbTHG2HKa
+DyVS424QIOsT3w7Ds5yjw4Jcv8S72SVY/z3xjsYGWKnlTSna7TiPj0x8HJQgxok4FY/wH2VGR1N
d9gnghVMKk3oHolB8QmRYQ0fBGLWs9B65gpanKEdc5+SFNl9sbT8N/bdFnnvo0F+eRGDR7SSQ1+G
nP7ACZiXoNwpvF8xTc9dsYBJcFH7IZwc46tZLAJ0cAP3ooqLbR40Nyzr9YeiwIllhPF9nafagda0
hvVM1gxYJB8RrUsn6zSFLTqNjFzeAIhi5dqo0oWx7NAW85846qfa0S6ZhPcC4ZXKdCh9OwtQtuQ1
JAgnxaOPqUXx0PoMilULw2uj0dhjSLNLJH5RdgQcjXbepKPslzhPN93YkKquNroLZur75rpnQPxr
VHTL+uAIXBZuTFH764N/XmDeZc0yMTPS//4W62OzvlDLHrS7uqfoUo665881EhlhHqIQJ53WO8ay
JTuoxuGHtE4T4cxcmQNm3Qj1B61vtN6sJnFXKNdP3caFashjmFh3CXJhfRFU29B13ybLAl0VmQHJ
6WO1c6B5nSphnPIGBwDNzPoQT4WkX0oeAgs4AP1dATY6xFcwB0/SAqexvr16m3Vv/QhUtnza+t6Z
4l2RqTn5bcDAFGopgP8ZG82G5Gj+v+rximKscxocat85TpMqIT7Sa3T9Enjo4rKICKXEUysm06oO
ptaSA4M2hkMmum1UMNrkRsaeYqLDOIBLIqtQa4dGm9xEeHJ20ygav4LDwFm5PAKS00jr6QRxrRh2
GlT6e2YwzOYyUk5CxG0+suHKJyvYurcE/kSRp3ilJJjpmSoX6lkD9wvtjxxf0HUZuGSkxShH2zTR
b9NIQxlevjMfKU8y9OKrOGpeOpWUhdIIj5nY0zaqr/XOXO60nMmDmxc7whGAThsVoG6Dz2+tKbwa
B+uN+sLPpVlo9+XMUtsmOPcaEBokycQlVRupVfIhMpKzN/e0WK0lvrJbxoei4lLR5YjKse1l7wsX
JDeh155VJPwCvKv20h3MXR029zksoQsMGWdnjM2jNMR0PS4spgAct/uuLwjZpdQR2Q2l4wmVqyis
E2t8eYKVk9xDNbA3IacMU43ic4DjmtIoKSUXsFbDQ1AYzMSSOmyfQyBOmC1RHBqOxkARDdkPxwnv
cRs7FACSaV/GQ/g0LgXIX8bvsa2U+rc7eSMu7XkY3+o0nw7O6CzXHCIouEVXsBgPw6MtBuaYjnsZ
sWNcgMpCiHqYO/oCLLl/UIVhuVd58620h7s0TbxD2oefVql676X8zCYnIsBvwAJrw3qk+5fcdBjB
blBeotkI6Tb2wj7PS41WGzGanxagpaxMPBDq6D6FuHIg+/b5thRED9StfTeBc0VnTVeBoCpmrEXi
iivYKuJq0OXdPFoDngwjxQAHbC927Lu0GvNj3E/X7awR9kVc+Iic6OiaHRX0aXzOHHSAzMuDZXHu
aFXhUHloDHoocWYfI5yPEUsTGn4I2ZLGMs5jJdGmILPT83TYj5bpnqIp7DajHQrAR1xV9fpHwGzE
5yJmnlor8U7ZUO4QYVc3lWqlyzyUJztDlWuZdwTV6EekARFLpKw7Zq2wN+OTAWKDOboNaJJmmhAO
bmRSjA6wNKnmFgWKz+CL4IjqQflZkmJwDjNdaIRoFj+YsbwNzZQe4+6gTXp56ov0Yg4ItiyO3Ka1
yS4xn/MYhydy95MzkuXjRAVBNbg9nKKnXdq0lxFZUq3naN8dDohhQT2DbuESUpVBpGKk5EwWwXhj
TdRLXBvIwWx4+9Ja2m0tsVDiLmEqZFWW37XCBOUXaZdAXrrBpR3WEH8Y9v2vhO78bT+5b0Fuvgwe
M5lpaQ7VODfEyDmbqA7zswF2ZekX82QQzFANEaTLGR01cwlBHSJ+N+NyeKjDcKd16ZlUmvAePu8N
mrJhFxddwQKE/IMl881Cu1TuzLcjIWcnl5dFz7w9+TDFIU5AZLuowaLOmSgobEJi6C9yTPsLPqai
ubfi/I5OCY33wJXTwZ7ptbs9jphoKvRLpM23zKcx9yM9OwWEjKe9d6vr1cC1mnT00JlvMHaKcwOK
lcNG0L/qPPvGskdGmaaYUXjh0u/t4tnSxh906/Xr5rVutPipn3o/pcpxB49mIyYmjLluPeiIHphV
ZZJ8SWNXY1JIHWbnHd5zJtlj6udmK3aTFeR+O7lfYZ7Ph2Xs68uULb5jLXuhiL/USvdV6FJas+Uz
IWDdccAWV/VU4Eg19I6V3g+Aq4qrJn1u0EgSdgparhsDAJJbt6suOZ2/85K1F1G2+j01y43bcnDC
4Rrp3ni15+GoZrPuxfFVVXNJ1mrNYWmkdqfmiiVwwNUx0s7hABJ1hleEE3zeBTq1JK0h6mKbaZgw
ZxOCQK4RcZVF9e9CQ07b6po4Y2hlXFCxZ/GaWwBLwgRHu0YYKKc0E5rsnNcntxj14FZkipjuzp1y
DHfUF5P9SNjIWXos4Ek9yvGPOvM5aqUf4SJhlTvSb1J3rRuw6S9TT6kj7UpcDSsJeHDE8NduSuDD
ia7ZVs8tIBJqs+4JhOesAzvIEuvtbs5iX0+gk6eYtc4SucJ53StYhzPDlyk5BVNost4pSPfhKX0c
ujjrkeI2auJSo/E8Y9X2fB0G5J/7gnXq8v2wzbV/Bzn+nWHeJpjWw8z4X69d32Dd/OO+75u6rppT
SC3RkIesQb9fUjvMZ8MCDcX3s9dHDVfnJX/bRSuMtzhCVfv96r89ab3T1ewBtQrNrn9+g/Xhf3yE
5xoVS2DVPFNfJqoDe9OJydl+f8A/XvHfvcv3U4yJMzfu9H2lZosMhAjYgWfvgjI2oW7a6LnbMkqw
y/BwLV1+9tHjSybNQxwiDLFLiJHrxgni/kzxFJbkeptsow6EXEDpLsjQE8wzizea1oNvD71Cs2uP
WeE+2V6OFEsdAZxXPz1KPjurnEt9xyFenmlr8EDYsMCHPFbi6s8evW4558FE5ikMr/mSEblM3BMI
8lCxPxOpvyNsODXD+BXlOANQLdlwentRkTjhkMcxIC6PZgtQu4MIhKNoE2MFb6zhWaZoH5u0eoxj
53eEmt5DVR+iri9R2QM1wzmO7p5K7O+mByYa39UTsnwsPI6PMvrEsvvHoKT7tAq2Blp+W4n6Kfh0
Gx2df4/e31bCf3RRR63GCaAsAYSNTn6kbAKOMgw0OAdMHAREHOHGMB6LUT4n6fgU1TMGb+HerR0E
kKFUeLPxpzlafliyMrJF9drIXy6Ku40FQZuczaPIT4MyNujK4gCk/xeteCIrJ7Ke0kuuhQdhhO9C
fWeNdgX53cJwLw4p0UwQIz5t9Dvmf0k/7Qlxg7QSFo8a3AUg6mhQUNLWzqbAlyHwZxC2a+LWkLg2
BuXeUDaOEj8HWic8xxg8PJweAseHi/MjVRYQQ5lBGlwhXdMeK1wiGXO3VNlGKmUgIXbhoVKWkiH4
7SiLSarMJhGuk1nZT1p8KLUypMTKmsKgRjwAbpVG2VZG/Cuu8rEoQ0uNs8W9NMrmUinDC0gdxmUs
MI4yw0hliwnxx3T186zsMoKlKY00ZaKZcdPUuGoM3DW01o9Yjq47cnQ2namm5ze6mzxJZctxSu/R
mfwE8K8FZgLvDtD9ox3PyN7fB2XtKZXHB69Pqkw/ZYi2AxMQXqBJmYJCZQ9y8QkBR8EwpKxDFBEe
XGUmcnEVlau9CJ/RoAxHprIezcqENK52JGVMGpVFKYQi4wc0k1TLa9tXNCFyIisgvFrT0TQ4C8G9
wStkIh+qhYxdloFf51+NMkctq03qCPsSPNEq/ldGqkVZqiplrvKUzYqV+tnFdzU/eMqEVeHGwsx7
K5U9SyijFuEsHIzBPXx9lPvKzEVJ8clV9i4HnxfyqUOB74tF2Ym1BHFhyhKGux8mAi6xWNnFUADh
a8JBBhv4F1LmFF9Zib/MVUazQTnOlPXMXE1ouNFaZUuT+NMWZVSTyrIm8K4tyAY2CTZT36F+L15L
ZXKDsEwhSBnfLGWB05UZjiElPabKIEf/aZI9CtSFDEMSDMlGwAAOlLDHZEehCIcDP0FVaJY/Fe8Z
FzlUKpxrlZ2zaDlXlnGj/sFmx7jH1JUCp7lLO66vmtU8ccAz0thYH7wG20NKlmxTUrKrM6oMqF5y
GLExEyFQ/JMyD+I52ZbKTpjjK4yVwRD5OroFPIe5Mh9ayoYY4Ec0lTQIe6KujIpZyJVb6TiK7q1V
VsZWmRoXZW/UldGxVJbHBe9jgweyUWZIM8cWaeKPDJRRktio2xTnpIuDMldWykWZKm2Hgp39LpTZ
slY/JHmT9L+gGCvrDLqOR1Kj3lvL+4nGmyJfa7y7B4xOgD6RUybL9KujD9ng9IxxfDpE4MCzCZ9V
Q5puF+QXZQ917ewA65N8P2UddZSJlOgKyDcBU3pEmNPGseDBzqTQmi4AwiLPJcJ99fU7J/ZdDMN1
Y1pU8pxDVgesmCXrwYl8Lof1yba19LtO08bdYNc/RR21h0TM4U7xs2mkNVCEMeZKen7y94CKMa+t
izVot5Mq2HfqjCz6ExbP0BfKeAuadxN52k8RkTqOkZakX4mKhVRS3JTl5doFhWgNXkCKmRYjjcO9
31WnQMw/a86ghrKzZhgvg7IDd/iCg+n3pGzCKV6/tmxuRiJvTI3Sd8pBp1M61e3fqXIaV8pzTEVm
22FCjpQbmZVTs81ZzOBSdrErL8q3LJWDucfKHCtPc5L+NJXHGUwWFUHle/YwQC8YoVPG0AolkoNB
mnxShQ4Qt1qOd7o3JBAcnKmc37B4MFiPymldKM91gPkaaGq/tZUf28WYzdnOr2/j1WaKgP1E/VfI
Jxpr1TZQvu5RObzDAK93junbVe7vXPnAOwzhBAt5h0l5xDvtmGm/GuUcr5WHvFf6f0P5ynMM5ml2
mym/+byMAlnp1lRO9L6voYNWzi7tb3SdbNOqn1FM99eeThADSXTkrS9MDmABHNeG//8nHP6fVTke
uo3/mXB4m2YfGLpA7v1R+Zy+/vf/QpmjXvSXMseT/yFNgyNPmADhTMtD+vKXMsfQzf/Qddt2IB3q
CHSUKuZfjENHPeIgy3GR3khcV9/KHPM/oCJalmvzQeq1/0/KHMHS6N+lHNxhOp5AoMOfYZhK6fNv
QpRmSN2C+ND6rMXOJSsphY8zU2MHhTv12pcRR2k1LdhhSOzw8eamSAO3ZU/5MYKnsqa3cuFgmNBk
tp1mFL44izZ6IuUJbzoRxRIKmgSn0oSNyZwOFlUBqM08VLpFwM0QyO3YdJ9TrdMZa2ld5TFSXnfx
EYQfPdIH4QF6xMOZOXg6N1RqYyY1JEU658q2XipqjdumhRrfkCx1HtrJOa973xtNokWMyTVSyfaO
R3SVeqagosm6VO3WY+mc0zwkB1JLXzzaAedqDv/ahG0lzkQYsnoDYbtZbzKVReKPNAj217+evD6w
bmL1inVvfZd1b0ZNv/GsYmdMIQ7V5nfUjiw43ByFkZ7ll3WjG31+aZbAPloJiphZCFSHLHr/7HWl
n6fk59ImxAJlON0p6Bdm1wsGhNyjR+152j0pYg7MwSvpLgYKKvTUrhkWl+9NYgxEPCKl3M5pkJDs
SbfdHzxVbbBEdSGL4YrGMOCAm9y2yMADV3MoUnTNSZPfidH9aYPI2wy0L3akxZATxeIwisn7UyG2
3uzcB2PS+HpkuyVixYKLcsEqFnSk62pv2JWogQ/Zfqi1dGt4E5YpO78yXfCyYwMqQE61uA47YSib
FTppsPf8bCARieVKjno0pyfNNTcOwaRoX3sjutLm32ZhFNeDx6qGv+Z6bMFWOPLSJGZ/Fcw9BEfx
GY7LsI0nMpxhk6HH0LhpEG/mm1bJZaGxcLcNo8vSaHicqVZPqTdf2VPv7RqrpTykWdE1kVAcnd1C
KnHmtcdRmse2KvIbGXkQVvJmOJhjyFzBSAc0KM04H2RN8LBEh+PqEWCzfLwqnEASH9Shf5lactBL
60rPYvvguMvL+phXjfx6mr7LMVZyveEJGKDdk2i0g8FXv4bGYl4b6q/u2uhl0MS8b+II+yiPkSBo
XttxTnyV5fiRvjzbYYJ2RJKZOafFcgWwa74a7Zjfw8oOHsoiZ+nC/TJzpR5JFiKKqb+2exVk0aql
aML0e9/a7b/dNzZvuFpvgGCquIsov2jC048kie9FAbeRRU53bvlwLERqd73zewPSeaflFEUZALut
pZJFwOokh6SbL+stDCnVGfuPKg06rm/TkgF6H+zq5n6xwucpZp7IsSEuCB0QtjRnokXo7Jn2XQaO
31TaXHIotX0aDjcox6dzD6OPyZPSSdcxEg+bGhrgqLsUbc1ZFZJ3A8y6KCF2ZBQz2WIeK4BOMEUu
R1JI/uxWMAQb8kWOelBly/Zn5mYDFTwU+UJtxuxDWvzPAaftNgV1u3O+ZksMpHCkYA/Xu7yG5ZRh
yAHuGLIwhoSCyChoQTFVTrrTrFrwk+S7pk6xs9Ggac6pSFgq2snPdBqGHQkw9RnORH2eVZTEurfe
N7nDIUkz69AaGvQLTLX+YthHTN4xJi8PjhFeRZaM3ofZeNm+DQm/WP8kEKcfBqgRktPVL9lToy/d
SduSHNJQS2PBaU7jkTiC2hcWVnUuY83OK5i0ThzYTJAjscWsmoGOK8XW0QbGBl1pl00VrtLptU30
wH4tnLUrczUxc0iq4163wiMmzEPWe9E+1+x5PyTds7nMjMauO+1FWTzZAT86nl9a89qIwhu9JJR5
vaC/3fPf2JmeP1KY3wioO1unXbBCFVftUEd7i3V4YQ7eKUYY2hfWUVPyBdVWs/ORS8W626s+Wqs2
6x4T8I0JFBHiqUb6mJdP9N/UATCvnTi115blQ6f3Fdpr4EdQcXk/C5vI1ltDSMAzsYJBYuEFCcJW
h2ydOOnGs9Zgo5WF7HE8sS4JlaZaDOInPlB9R7CX3JtLe79WRuuxNY+sWef2zWp/hQqBSgtvzjaL
Yok6W2FxpoKJTUkcjXB5u/ZvEuqb3frMrCTWa0JA++fZKRQWPwjKdhMkPdbfpDq6o4iPltntm/lU
F7NL32ukRsRwSCDFrJFcK19F9jCipACC+m/ffb05xDpdSNK2rucW6uz6M7QJhkwdmeR6a91o6uew
JvsqE/PnWNDCXkh3O8uBmD+LSgDCNHLCRR47dLOAy+nLuU3VAQouyl9mHF6NoMILuyNhfT4Ar72Z
HLM8sgLbt7S+kZ83V6NVkixNmwFrFxW83ksMPzCQica2xNgEKBCNzjkxmumsU++brJgyNrMArBOP
OmnE+z6vQgSEIw3SyekxFgw+SWr84GqzgGIgu6gAkIIrDHa+yl2sTtFAw1rF6qA8RQikjAQ214KK
rII1oZZguL9nzq73tQt4wLCBR6YGu3UDt/WvvfUmy9XqnMcatYrQafyoDLm29kDd1dkf6thKAPCy
u25cz/Jo6jtKd9FdJSEKyEo3CiRbwUgZmQ303fYg2uDPGJQvDOkRZsyiwIXcCuLmKntBFqe/r5+7
jrfff8b3zSXQtUMB/hRhORNC8EEBkfFBWtmcQDWOWEwSr61F/X8tda8bYA7Sb3N+kVIP5ZXh1PVB
dNZvHGZQuCItugip+UtRTUdRPGmBcvxjcwEvKUOA7gPn0npuem2EWlAquZiLvH6rq3NwDGpa6RZG
QNrTUOjeILKg1Qx3RDmO+9YRDMxgIBQEGNiMioYSqpier1FR665Ut9dHvh828mPb9+bp+7H1qesT
EuhwJ2d4N1XqlTMm1nEMGOvULVf9KAm9k/P3zT97pp2ezJGhvbZDY7feR5ozMOb1d6ywBw+XpCYj
tXAIq+QbF4IMILLl9KtkcBai/rzTUGksIh0wz3FT/IrzwTgbmmmc66okCtTz0PlRQs6U32TdS9Re
EavC8bq73vn9nP/uPqedxm2phWjg1Xt9b/LCaY5GPZAa+6/7//H69QFbAUfXvX6qta2mUTxZT72q
yuPxdt2tGxsDsTsJNWFfA26k31PXrmn3HCfItH+7hH7fXPeGBTL4Zr3CrrfXy+z3zRx2XD4s+HAm
MGjgx0GgqUuOUBcfRL2oXtfbozqPLOTFQ96OGN0UunzduDrELQ6u3iXwedyOZtVfrRvoq7BhuSJv
MztG1WNUAL8EdFGM+lzzZ+WQCRCztsd4SIPDjIC7B/pLct4ZO6Gqsqpd0r+5FGaqqP/Ph/72rLhP
RgJFEeP+eVaxQ6xWnRaH0We3xp+16qL1nYbWY1T+65EqtZfmsj7EqgUJyLq7qBPFiOySHBC1O5sT
p+v3uwhq3URvT0N2CeGR+2XNWoA6v9Ky/Hnzv9/z/ZZrKtv6jut9UyvcUw8D/L/C2tbH1pvRHLnz
n0f+7K6f/ucPWV+83ga6wbPW238+8futdGiCmM1s7KWOAxzgf/wr/vzZ3w9/v/v/xX1lfkmcWm+G
PQuh0xLMc8t6NCYxU9g+8JPKXCC7UCQrkIAAdRT+ZNQ3MtHx048w2YeleElid/BLr3pJK3NgMrtY
+6LR5cEInLs2naofLIV/M0X/6BxCdpaI0Nt60YhxFzzdKCVuarQy27iNnieL1J8+SYOzDRtVRj0i
vwCoddtST85iDxQnQYBmGXOlcduebjBKd3sYnpbRHf2+1l/tUiJ7N4wtYtULfLULbC4swnjrt9TN
hj1+OADsPaQgjQuf7ey7cU5BKKQs27uk4VzoWtClQDyGpsoOVdH9QjCN630agy3cuzfRTVQs7R9u
0jkbp0pS0PsDwJZmP0/Gu6llaMn2A4w3JtqUxxZbQ2vQ23SvlvKYtqBzkW6hMpMXMg17hr74LXK7
4iaKvsb5M/OCQ2IWAGMSbYAbH712tHNQqkYnWbMgLcrpHJrmweyqW6MKMQCHtQbdqf+yg8yvdM86
iICKRGIX+7Bh5dY33avm2F8wSBpbFTDymWsrL92g9n5Ip2BvpnurQZ7YVqRDA+EhGMz8pH1371Ga
eBnyTxriu54p1+3cZx95w1y3JoPPjPW7enZw8VLEp7PnNFvK0Kw4ZI8EzH5fPOKhJED5UwlNnshE
GZ4SE5M+q+zD1FAxzG2N3gExTAgECMR0uw99aSN/asIXBPDJBbgr6DzZd37F8nFXGMNBkwQDT7m1
wy+c7eMqKraYrT4SjvRzwpV6i0lqwXoRPy2T8Rw4qrsgtOvFZgKaM1stLNs4TF1wBv5FbDS98uMY
Go/u2MiDSZ5ClNfyIZbuowvYafQMVu8hDvbOCG/7Fv19PY3+IrSdRzkD5XmQYcn1DtoIiDnM+yvc
5MGXRkYq/+ot5e+coNum3CLl0netNFqKtQyTMXOrDUE6SYlzx5KoMBb91osb/ZSGXXPGKE16zjzf
erNGXVrL0M8QzdtyvBpGUG4lQvKhrn2jzNqdHGk+uAhF9pNwOoT1450gBB7aT31uu+5TqEmWqzvT
aaxeNekyrGKvBWva+IlE9Y0ohzlRZ127CzHWACHgj3ppcpFiMA/14DzAtkpmHaK6ERwKK/1Rm9an
1VoPUN71H1VbvlYMUUTdA2F1617fjkrLIpZxuNb16xhPzNaZWEVKUQIvGegiZ7QW6OvelAAWbbqY
Y2rc22Xf3s3Fb32JH8u5pYshXPoXEWPfk3NV6x5o0qrE9TZJClja10ItvYiDfRZFR6/C1WAnLlj2
0O4OaUYq4ZzC0y6G9gutpeUH0nskoqw91pc+aeVBSvAoCMJAQvUTFigtU/LhgNPNOi9UtZjmubtR
U2rPIbiCF03+SND/YpILtmAyRx/QAa2lAT1clhzinq5J3nrnHCMFUqDkpg6MbmeH6XuJ1Zd6OBrF
iJo6FgeMIIoI0lH3EVVBuk8UvObBkGwbG2CFlR2jUX+sHC04Z126jxyyy7paXlLdAQ49IVBOjDHd
O2jvx84D2s8YtdVnuAJxxxpXTqyiu/amSEYc8KaNv+Awlu7T2OOk8uyiQ+Cmf8W2uFizKbZijD+W
EbO2CxE+EMQB41kJ9oU3XAeieTEbi06LPhf7eeCHFi/DkP2uYhSWRBnCK4TsamkcvtUHZQq+00Cj
QhrpmxdMUHChGEUoXuhGffUl/e8Sx/MhkROCPWmi0rbdvUfzlzSqHgnxFdFc9qEts4dhNgp0keAO
x7DLdl0Vl3tvRoWbVEQWGku1i6ePHgD25Nbk4I3PXZidqV/h72mRCcTDM5LNdJMLtHdtdJm16bYQ
9iempw7J2zZ2EDYO6KRr+nilM7pQ4X6PUaX7ozH8do3imEaDTlEO/AOB3xcHNCPel2q5wQbJ6sGN
0n0W5njovI7+oQx2mpHTeoU0R05eIXyP+RFE/fizAhCTldio+uGApIpAbTKa6TjFR5dLVXbAXnyd
mbq7Mz3inKtY1rj+DVDRaO+S+IeUkFusUoJGbofPvqV3onsV50WKZ54YSZVr6ov3AUwX6Wipc6QO
tYZw2b28CfF80ynEAjSDEqF3CEwEEkhOWj1+5zdJqG4e3EyVS/l6LOODDPo3aabnktXwvhmtCwgK
+8YooutGL8EQk1+wR5JzQ73Z3Sd5N7FEowHZUx7exHN1T0vzyFUYHEEn94kTmzuRLK9ISKpNnRDJ
BfSC3GYmjRugFQDxxhRXh/IYztRIoulDCtQCCf8jbZu9YCOcmDOKX6K8Cy3KULKcR3+SM0Phi52K
S/tRRcmzXLSPDkzGeQqA9RjATE4sV2+wliGQC6NbczCugTMUB6u6zQvjzl2azi8AKu0HDTy/p2Ig
u9DAJshgHNE97AfzuaujctNHXJcpIDxIjbj4gAEyjSv9vgqL/tAUiUmZRwMBhiAcKAeYJVR9AKoR
KpSYK6cEpGPkkXvftXcEksK5QtU+9ctVrOd3U6lTrOa/LHcwKIYzowPQ0p3hOBcNwPapLCvrKJts
H0D3Jazglplftw0d57lKG0jz0Z0T1+2lHOSnklIYVYMwNo63eK9RvoGHmaLEJckxT+FN6wVSyOCn
EU1P/cLvqNGnQ32OsYHrmNJhkP/u1cxgB/FABNXZCpObxSEOQzO7nY4UbFdBz/UxoPlyKD4zIjT2
Vt2ARU/ggHotThrL/QiSAYixYApoeu2tPsMDmCpMBwCqExfts1WGv/6TvfParRzZsu2vNPq5WaCP
IHD7Pmxv5U0qX4iUMkXvgp5ffweZdY7qFHAu+gP6heCmpK1tSEbEWnOOyZqDKr4dtN6r0vIHrwy6
lUGQPCXh8k6PTj1m4z4XKfKuiOmTrnvkelg7qFMPrHIZqLnqlIGRbCab9yMRwoMd6EhXxicWe4/4
8ZJLHxnbHp1ApuUDd3PvGs7LkCl7cFh1bhK925CqN11Hq7w3It04a/Tkae2fyZGBhKlK4HjCREpK
U/Te6xS1ZkngToCGBBgZbfiqOFMSR3uVMLsVrPm0bxqtUlrZg8LVgG+iSOSOalN+F0SeuIU0MTSF
953bEXBdJvMw0Qxvm7aDcdOp5Kx0/YSLo95GRgAnvMtpwaYRHZh+K0b0qYU5YpwahzsojMTYYaGd
IaDRuo1KuuBUJg+2G8c7oz2YAaWvPCvOY518onOMaATTRdDb/KOI7Z+RxlwrFYi80R1TNQbFcNsP
UKD7p5wp4d6E8Lh10/ZY9joI4xwklsWtgRuip9/3zXAJkwrovnSOeD82MiUHnGmSRrc7odfqM/Y5
9U1ih4q1F8KUoqNA6ZE9ADu5jvYdIYVxZKtjb6h4b7kqpZNd0iEf8ExY9roxIzhtdG4YO95bNyuh
83JXjkwsGE7tX2JkGUy0ws+ovoKi2JE5cMM00j84WflguY9goYwnX4GjDXpyUSR5rlZCFEf1VncU
ztvGfLFNJveesO4x2b+iYgd3p98b0sV6UeXNdjAm2KC156MrnB4Kk+TDIUP2q/OJjyG6csMP8LuV
7SEdzsBCEcULnWLy8IDoVMco0UNbHE6iDVGjZOZdQ6MTsvbw4eQS+pPsEYe0HNJ8jax1Nb1IMa8L
fHOLXhQBCMIf9GL19xYcFDbJCep5Ca0TC4ZE8AVnCsrNyGjTN+nTmBHFKaLsp0UGAvGWsDcHQ9Yb
I9J0YkpNyna/zDBrdpXjA3BO2hPJlYdC4ZdXgpJvgsDtYPjoDmNRlluIO1tWOUi823hHb/Gauvzn
tHCI86mRj/XWrY4agllXskXVGGP1NoguiNrvLff+tdUCBwrBxagmbrnhSRSEuLgM1f5wh+YJOfC9
XVFVryZqDJiCwAahwzbQ8ozDjzHPeHem99pleId0oaOKq6AdTljT4nDMOLP7LYW0s5h92LSYKOlT
AMrIz8Y6PL9LE+hXfOuXe9FhDKuz7lScuyh6d9C/Y9NDSe2YL33cfypc0Bj0nJ0bdL/sEbp2Mn+B
IAH4zli22fk6zeawGK94lriYVmPmvSaTsS9F96vNyKYNgyMSrj3T+h9+EuJY95gs5577oNf5FQLN
UxKTWJBqzalx2n1ekBOST+QFEMvl4JZaFYMdbTpruBZBfyp8ILaD+GFOhPuWfeBtpxKdf4Qj/QXR
co19rjAurW6WtCir4dzYN7SGgo07JWRLTdmzngC/mYg/4CsDN5+Ot6xdqAQ5Gi7AbcNd2KNcozft
y4SR8YZViokZgTgGPrJyxD+YK3s3hqSIp+Nn2OIpqCcKjwHSdQdRNHeJnxXNs12ZWXujCyoujNBc
EX1HfIgjAQnhJOk0QKxeIDcxnfUZcgUJ1ekIB69e3EDvdptYC+QDV0/vlAmrFIR6o6Shl0Y/9Ynw
HZE5b4hX6nFCPpfUhOpF70I5FP04J2uBhnKgXQ1JF5d/PkVQvygm1qr4BDKQrMNwRCc8vht5Y66r
Lj76UAGJ8+7ygxGqlrAlInm0b20woMbHNcsc4dVqrEeFrQNF/L00olsv5lvK4oBSaoaokkCaqmF8
YiFftUDtoyh8DmZ8WFl4OytI5CkcoWeSoMcKOQzuSA4z9mEWMu8jvHndpuSzQSPImYHjN6y5q42G
SWKGpFLqjdgjmb23A9kmfBSU9HSC3wgZRNZL7yYcga3qIykREZamS0KFIXLg3KSi/2FV9ZtstTWZ
ZwM9MhzmaR+/gCsITeMtyBAgNTW2nXxkdIbnEHVGfWPgbU01GiWDezUt4ZxLLLlI3aBuQoGg3X+m
+oT7v/JSrBd6BS9wWNtt+xyNjn9V/SmViOk603wvWqLDEtiCO41lPHv9w1iKndHo+rZLyOJS9Ke1
Sj/5Ig92ZEkH21CkzDWtHgHaiCU4a8i2GEexSTWIxq3zMBTac9t/eiFVb9d47p2qBQUhv8+qJOEy
ylldxpxPHPyU1SJ9IhRJ3AFEwP9XaRytaX4dwxKqZqlX66kIjEs+dvwSM9Uqtpk5IBoFzxWtwVRt
EeIK8rqgBEHIXlWJze0hvvPIa4YY8W4EvtrjniGq2+DOx2sOLVlsK3rmBtNR5enXeY2Kr9NfGb5R
cUHylgZ9eG1bhUUZ5GGsmSYyWYfpt1tZqxLre6NHW61PN60XED4zwaas1WeTEc7AfNfJotsuL4wV
KxWf77iuopcQzSTAS7lOopTZufYNEzY2YoyBVxF92ATnONlEPskEJS1j3oktZVyZlXXVa+0ZczNd
YhdcROfrK+Ml8wnBYynAzXjKN0YTfmhdABcpOQys7lHxlk8MmlcLOJQIOD2zrTV/T8A/PJhyFu8R
DMK6qyDrTQFny0LTFJG5DcKSuZn3YPXGWxHPLhLkL0CdyxioYWiJx5AC9IoY58RBYpD6NAeD8I56
HA7dPgFYQPsUmUVV90/uGD9FgNCGIboPovEYNeVNU2c7pW6cxHwreAt+B+G7+ighnQS9dlfj36gt
7TLMWmsYm7t5YTrB/OXCZUIbGLdWEvwwfesZBw6U46ndt3H1CWwSfiCrhA609c7RnqU3HkpHv3YE
cUKRnOVoPm/XqVxcwN29ybdl+fYWg7Ye2o/wzJ4qe4gPBvkQNC6ZILIqBaTeZbsm44xRdl4AqlVE
rEM41dX3SYjv6BkpIRhX3cg+29r7brXte56/97WPeJoGB3zZZ9pI95VWrTM3/zR5selUfgYIX1On
eMo7ZPhULAnfywUJA0kELrl9y5lgkyvFLSmuRvh3TfEjjdVRKfGYR7SI7JRCwXC0R7itZvnoOPFZ
1fqrMOrHXmS7EMndppD+vRyw9aLj+Exkcu8FL73d3pq1dgmb+Njq6Uep01VSs8VVI8pmwvQPeMfe
qa7KcBbj8DKN6lWL7sopekua+hdYV6tWSJnKEklyI68F1pyiDW99A8GCZmGhcT4dI6vXgT0Xq0zr
puvMYk0PjSoSM2105wg6T37zagFpC4NvaoDFmTXjveazFBQ4INPoYYr2/yvo+x9hthx3BjH9e0Hf
3a88r8e0+5FH/yrq+/2Hf4r6hP0HgEdWUgxJ1Cn+KuqTM4mLiTc/Nmei1sx1+lPUZ5t/cMilOPgP
LeCXqM/7QxiQuABtYTR0Zyng//0/H39N0a7/9vg/8ja7w4rW1P/9n4api38V9dlS2LZlCUM3bWEY
BMj/q6gvxQ82ZaU+HuCnPzIRnPnx8SOUngK1PeYH19sF2kzD1fGG6WBbpGnXuwyGX52nzsGrRPpQ
Mkmt56lWAwTXmxq1deHKkcOLQVUM3AFcoDuXQtT3vYeVLtMadFMhBk8ZQvO4ZJ1LiobP5DWDb51Z
GPYCa3gYevp/nvGa++jg/AinUcGlwXOh3ZaWdmOmYXOyb6oUcnTxHqsuOiocFCunpuHcewQahIG7
pVgPqT+3401dJXDfkZjvR8FslpTTV89KDcooDhZ/j2Ux+MT4TBnpOQ4foliV8Im7PVd8B3VLvBFX
ovZGMxN0g8++phRnce0yLQHgX3oXih0wq6GYEvmQntIppKg729GzLtUxIUHCr1EkrfQcXHoQ5Sa0
QlsHQmGMm4n1wVrXBlAppnrH8P4ZYm7eFJb2DE+EdlCsEwkw4gLuUnnMuhCxi2teQR0AHIhlfIzs
+ppY136g3ZLQQ8hDpHtWTg4eWQ7DprWFPA4Jhh/htdVxMnWk7l4S3YwhOJYYHx5JYFcaWs3ZcN/r
kEqB1dlXS7PEldz4GWo5A6pJQiAfqcfF5lbmphsEyG3MhLaLb0iM1czvSjGREOW3xnCLg2GufVpx
9GqbDvaJYWyAcsXILojW2hRTRtVA1E/uVJ47claoUctDiAdAOmDBtebDN4ofCjEG6i73tvVEduvY
TPeFyzxJmw2ITd1cpzSFSExMFzRvcRBRaN54eEqHwn4TRgYhPigvCF3Ks9ZRyPGEccDgCuBjknur
0MYnv2XAroGL4yXyziNcZXAiikBaScuy9Z/JEszWLrQ4WhNhth0pzO+wjsLOTsIe5wLqQBmQbU3w
XXfICIUiCKtgtENdv6/Cnwqbgopm10dWd3uDEYZ4lV/MsOp1MkDSVBQykXJbDwy8Ya+JY0xGCI5K
2iQ11CG/H8qd7qbGhT+hlNtwnjDj69FPNeSd2MFd2+FW6AezPU5lR7uiE98bKkEHUJIUNEo32NYV
wQBTo38b6HLACDPlGu3klWr5zz73+ZOhfvTcQhJK6n9HPsXImz9OocEZl0dXW1La6zPG5CRxiUTQ
9Y3RWd88lT7Wk15v0NxNG5LGjsrXeKtpWROy4V6LH9EEipRwK8KNzceRut4hyPt7T5M73agOrWuC
Gh6zYJ9G/hNzl18y8uBdDWAKLGc8GhCwRJU8ji7d0KzRZ+xE/plhaZxqOjjh5FucL0zldLGTRqAu
Du3BlcScvc5r7lso5s68WOueT/k9illP5hF8cm5I29QU75Uo9tRTqlvL856UoQC7IohCQx1vsN01
5yZ59hKEQ76+t0tERkSgZPezYbL7mdAKXZHjCdfClTStdG3VA/KflWbDXCKAaTJN8Te/MuYIbryZ
6zCfyh2A3oHFAoxu1z77Enc6FWJjRZxOD2jCfrcIXTsZCNLyoav2vWBC4ftQpBzTeyJJlqmniGgZ
JwaTOjsCPEQJNiGiL6oMmsFRgHAq7Uilc3BHI2cshzA74C7VKCGKfT9Fhxo0fDDuqbV6+XNq1t6x
yCoquOekrfYhNVhN5/7geHsbg9VBkUgQIfqFrVp9cyTQ+T61qn2R05PTLXxDzGII5I0oCI/hocd3
BC7JUQeyuPBvdP6mryMW+zRZtl19HKtc0Dl26hd862u9b54ax4Xj2MvgQFE6pgIZnrvKIL7SmiWp
9r3ozF1f9OO6DOgtFPEI2gpPC5BA+fBtAmGLd7KdtpM8jl1DJ0M4+IMgSQxMU0fSbimanqxZJ5MT
1WFbp75PqNuO5H20RFOTqBC5m8b5wB/Niri1iJ6AQ+Fl4kPzHPRGmb/XgOJSINHNbd3YMKsS0Dwu
Cj2XFBbh/LQz40GnX0Y2aQzGl0KT68JQI2XifWqwOLdR/tpsIZistFhgQwrA4CPl3DQ+El3/IFhX
kfRRbRsr3KOlQz1SGoegwC/jAfjSQkoBTsyiAAA4WbuflZu/kCBN1UUxJbcUtTEDC5Uhmei2jk5x
3kuv/pQ8mMXIqdCY3tpX1uNMFwczl7GKrdqDhs1zxURk3+nwh6I82OBtjHHQk9oIJnC05mIfkTUl
OvmiGC300DdN599XCmFmBrrI8jiJZkKXZ7xVdOvoHo3hLgjxQ2uEWjaIIE6suJutg5q8T+WjXhgN
ZXyTMk8zVyv07jhJae6sUjAUp4B+sfKxv45yPuPALfZVwsTD9YN7ZZBKaYZb2Ej3eNOPRcwpR0Zo
ug796HuHzOsaIH6O24S34rSYtGhdraoByqFn3WQgerU6wR5gGFhJPcHX3EgiTfr+g3xleolyb8b+
Dxx/zx5o8ZVVUR92MkR/rJSSavxINBlsGiuI+HrAUHr2pgkSzIriSAHWXVfOazTKDyeEyN+ql5rk
6z5p7iCSvQaIjTZxVd9q8YWbgr82hHduXKpwvMAmx4hot1cN/Achn7NZM3GPEXmviDGabc69YN1i
o2JsG7cEOZUIPLlJlj6RNkdHwcckOwap/li/s4zMIqzwiRueKMRfjLJiOmIHu9YE8pk18Oa67iUZ
YepEg0Qrz8nVWBbgFOySMWIVouHMY1CQwd7SDVTc3eBrin1k1M+eR0SKNSY/TVLhd4Nm3ZZ59zzF
9EViIyGq0qE0MwjzHDQgChCvyTDACV6WfO8t85UKnUWaPuTUh/Kqot3v7pIsH9C7uvvAAwKVyicb
XMiKa27v6+PWDXuCakLOPpvU2WiAeuhvS0upVeYgBWldSEB0UU66zJ8DqffWgZGdetwsPV02feMQ
DYZhjdDKhgG316iTUsSFO9oPJ1UinPvaLMcWBeRyjBOAKafbAU2eZXrpPzeLdE/pXLJasFsUbLGD
2D0SDu2V5TEXZ3qkfr/Kqqw++ZquTlNHyHZb4l/wI7DNcfmYJa0NO4hiyCKlXkTVyyaZpd9fGmun
7N3N8ka0RVW+SGQXxfCiOR+b/DgLJPbLcTkri5e9ZbP8Rt1WHxhC6u3XoWVveY7fz/n1dEbpM0qW
Y1Ie4+p90d0W3WNAwM7RpcuzL8mUDGn3W2hII/u0/IKYRn0fSZBnjk2pfJHvyiln9/e/+K1ujimu
MGaRWI/uWc0iWJURirxadpeDX5u/HVue8W/HfMR1WW2pw9+Ofz2UPjyEOAYwAh0twdINcaq0QVCo
eRMQdo4DCILNenlsC+clLUdv23/JFuevddEuptRxkUbOj9NhtjcsX7M79C9ZAiQxX47pIijI0YQR
NT/D8svL3t+eUCW0LVwB6GtRGH5t9Fl7uAgQl2NRTRiVEun4F0lmspxjyxP+3oVJ+ToDe7eL3nQR
oi97ySJaTRt4xY3V/vwtik1DYzP1PVerO4cYLcJ0t0iPAWwm8nti/P2/v7YgoFn35/7y2ccud3OK
rnR68oFPYtEwL+rkZe9Lttw316TEsWxO9izln4XJv3eDCioWyQB7B+sOb6t5XS6jZSNEzLdQzldU
7qB6JzqBxmIJywOdt8ILwEU0jigvl4fLnj4/tLu4Ivtn3vW6GIux3mz9HAepVRZvmifb80wxWg0c
Qdai7jhMumWpnqDy5Ipbidlgxa38fTJOw4NRX+xRJQ8ycvaO8r8pX6UnofURCRCDCcOjUjtSvIli
aGi72iWcZwtClMzuc4tGtoNkbh8WI8NlayXz/ZLFHLb2bTHNMw+TgqXtICtFxgSwUKbxoZ7cD9Mw
4kPXuhsLydPKmATN5Fi/qVryvL3IkmtwDfHRGJhFBIl2RLlHxq9bJ+d+ruwanZ/dmGbBCAkgbdMQ
tIaL1k2oKVPYdILyVnfoFjq6eW6H7q0zc9I4SwhrYaDqbZySwgQOOzm5ff7JFf5E6E55VAjEV+Tg
hodW19NdRsNqk0LRo5Zw19T63FR0gyNRvfbVIy4cLQpl+KCLbkz4+xtDoaftFwFpYjakuWNpZkaB
CjWb78pQCBGVLnLRZffr4N9+Z/mpN8tDv36vqGmYKUnsseVdl5+li/x02Z062e4KEGv+zF+bJOIt
Y94sD39vWJZguEsY51tgIDHLGRxIEx4TchXccqBC6bVkcM60FFwDd8NMf1ueCCla+fsp1Qz2SGZe
nDvcff3Mn5lyxO32iNr5n9VCnAM9t/xhO//111N8PcwpU+M+gWRXL1C7ZObbzYLgBeJSLnSXZfdr
k8q43vduf4xTTDS2gwl6WM5/ib9jTPNqXoLOUfBcE18/+HroKg9JgUIqs29z8ftXlp8GyfjDrIG9
fv0uQZL22mCeh1PuHxQZHNHRHlk7fZHZyoHa6IJIWe6Aa2J1mjc4m2cV0fxlB4Rej+tl15zHJd1y
Xg2LDhGuSeBG82ac+TsmXSFEo5Ncd57wN+1salcOBsoeHMFBMnFyZl8E8/LitOx5JV/x347Z4DgQ
ZpmAOgvb34DlxIE0D79ev7xlVCAV0KN460/3RRZFRw2mQhkxiezHq7lovzve5bLXzQCkVOvJrsYs
Rbtz3DudeWDhGmwVlwYZzxFV7eUVTMsNkcLtny9Q9bY5Gz/CzfLfB3d0dkVp3VhKw06SavVRdt/H
uG9PfTtS+dXNvT8PkKYbKUBw8t6a3ysaJcbHGFXjeXk8pCAloSrS4ovJGYWwSBefzg4KdhtTENEj
cAOwIi0bdBl2dmhnB4OeaaC5gphML49IL8i1+e9N3aBsU4KP25hNDcvfLT9tya6jf7aMH/GybRM1
bsKMc+svvzU/0dd/XP7X8uf/9phcLBlfz7DsLX/3dezr4dfTfL28r2NxxcUKOh4cgohf/K9nXn5Z
LB6t36/962/ClKw7UN/br0O/f0UzBVUTp0Fnhgr7NM0CfQCy7q5UCQQorvdiFNG2Zehlic+ljP+l
OFG8CouDPWtEl4PFNIAGhVNrx7F7mHpaMLPBoQggAdj49Vb6csosZ+5yIn9tBiFvQP+aOzXFpIf1
97GFWUfOboGIHJFVP+EomPJspgQXGl3LeRwuY0JcV8CakP7PL0JX3WNvol2W8NKCCJsc+D0sXzn0
eynp/MgMdiJvoVDE3FsZ6KnQVrFYa70fHzMTyyFAtjtyUryIYDoWBQZW7OU5GMXxMvWT0+yVkZLs
EXbwyLJP1SB5/d/Gwv+ksUC8hqQG/+8bC8ei/5eGwp9/8A9KgP4H9nsxMwDoSf+TEOC5f7iY/A3X
FMguTdcBA/CPZoL1h6O7QD9tSy4NAyr8FKOa8L//09b/sFzhOZL51swO4K/+1jz4/zYTxIwo+Gt6
B4AAi2oKnRMSRkxhWXOUxcePB0oJc/Phv8asabpcRPKEuep1aKgRKULTauhKbeWhtPTjF8koeJFa
fSG0oT6HJVBGMZo/NKakW0RYpL6VxTWgDHop5XfgTv0R9HSdRM/RxPquTD9RSEYHZoI/B0qdQEjP
dirWLZDZg0gi88lCtYIyyzqXurpE3ajftP2zr3RE4jkry7ZPnyhiWvejKC9ajdUfjg89WPSBbq71
hGn43inp5aNdSpYLjbA2SbZHPSYvgRIQeLrhiFgj2FmtBi7btxssBBZsX5FRohTRMU9EvUlT9zX0
oJIWJnKS1CJgAqrMjUOZKHbRlvilbd1XuftLuCko87D7FTkIeSflXPBv0J6U9XM1TCTlpRg4LD+D
2lFY2tm2ib7om7c+ov8RtWrTzdmDTu/v/dwYnhPQ/6VFxLDdZu90j85QYSkqTeP94Oc6wKaGmKc5
RSNLYMIX+PX9UZ4MVMm7oBPzSEyyVUV4ZarNXfLylm5QHtkEyXsD0hyJI390orMqxbTBIMrgV47T
WSXWwU6PY4NCjNSr/UBXKBT1lv781kvKiC7P+O5qqXkZW4/IxB5ljjXkN3bX4jMgvGFQ+Xdb1c+j
GbVbTK77Og0znDHOzyqHp1KnLivrMk7XmK7hS3YiQ45A1aRImKUqk+gvstuM6aHNYFPUxTaGggBf
UsYUl8XZCremiVzZG3q5FSxiWBnan5aVny2/b85kgVziQfMuAP127kvS5MF+8oZrOqANmdLwHaT3
XJLXWYMk5qkJnBubVL1d7kTDISp+abw8srl0ooiHTNvrMT1oQeRyNI3ZFqfjxsh9B249MOcKTUYt
4OLGFtobFlfNZnJqaxe5RLV34ieSqHgrbLNf6YH/03Cj/mAlNWn3gYxQlY3RpjFwOJaauHdyOv9d
j+HZCRxjJ93uO/OQgXAQVmXBVJzR+qxwzTXogYujIwLvPJnuluwNCd7qtRhvybML7t34gPd5Y4QK
ziAn2L4yiHMv5TdHs6bzOMM9NdNnzCjvleqsK4Hy3SU2Pm01pEi6Wn/r5OjilYaVuaY2jPddnV1U
SGeuOMhfiGgyu0Q16al80zTRa+uW4Rp/Cm0/kbkXvfjQhlrtvS57C0ZS6jDPkTyrrPAEkcn0hHOj
m/5FYTPYBFFFsbAf3yyZyX3azBZvR7vtM1twaSM0pyITh/qR1uSm7ezHPLXzawYoZyVdtz8gRNu5
pU2Ez5gnyPkbBDoBa5okadcNhq6D01S7QaTvudvZe0pAAbmBabD34oQMAYC0orsJBgfe5PcIk9Wu
RvrihfJB9dy4jHF0V1OFd1FGZxSZlMLIO0Ct/d2YnOjQxzAoQmRomQlwSC/q+9ScPm1f38gkOwcR
1iFvQM/p6L8kCy630Ai09UufaL3qMMTZB6+b/kwijmURjascv/9W5hYay4IkRlQ1VMqhWLV1CFfu
DZw51fFa26L24wuc5HbQw+eMmzahgQ3yBETKhCaX9Dvrclw/qAK09+S3KELdIbnRHoKq2RHIEh3N
EopZ3XcoktwPUN2soYw42PpEze2cFn/tmEBpoQQyoVeFy+zGdyBkEbilSYmcLdjnjTtL7uQaQrA8
xPatC+aLVhvJCgTK6lQ6E1IHtXAHec5HdfOtnBTWDRetEYJHQiSHbmVX5IGb5H+mxTRttfGnE7ik
wya+XJlBsMvsUdKKUd9RU5ISPvAuq4aKcj2J1+wX7bt0n+QK7GEDlkUH2UtN7sJ6GydchPZ38C66
L5KbpNXwaxuNttE7yq/U4KOQl1x0PdxHVXhHlJhArk2HVo72a6KpT5GSSVEx6Gpj9b8S0QOAGxCf
1GSrvjDm7vDA3UFZAujZUPiPx/ESE9C8J43o3Xa1Z033z8a8jEYWRbyHST9T614BJyLH8tbKiPG3
KEPADTbPYVoHRCACs+1yZzcNltpatpNsu7bC0xQSbSkH8Tj6er2TzBvJR9HN22Sddi+jJWFXY8Nb
1yZy4n50aXeWxrj3azu70QW2JMssyc6o8bgGpGBs0SLd+YlqtrSKL4Zfc/o4OjX0WIx3iUF9lcgE
ro14ujTMMpibCw/GONq5RCWQxUqHvGcPJ4+oNGNte5U5J9Mc7Kk8FAR4aCPMT90D2lPVpF8QCqNm
GW1z6ogpcTtnurFcMhY7NyOWtmjPcFYZEyRtUE9Ln+UoicHoqmddh3wog5okrm5gbTAO3QYxKGe4
iYC4mfjcFMjildMV6Q3eCG6+frPrXXWN2vKCMME+U1tW68CsIXdzmThDEd/2KXnngXUzlR60Dg3/
SBglZ3RDwRZLSjfX712N1ITBY4LOyI6voifZoSSMiVmLRicSD0bcA1XtJ8iTRXjP0jnf1Ha+SbSq
OosmQzBBeOeAnXcrURvvjZYGQ0pisJcbnLlx2RypLW/SCPjn4NmcCJLwwtCUV8iF9OUetajUDiGY
r9UYBU++mEV6RBDsXR+mcB8OxUG1HUMuCzt8fBfHr9DDxrFztUuIM3W5q0ptuIBV0TGyOcc2KZyt
26tufpXZbR0xDfASZ6NVeyDt5CchojjqjSRKV3ODldtO6aWtx/0IVhkYN57baqgENyCKAEsJWqZp
3D42pBiJgCV9MC3c/JRCfhBAWPdLt95ALEZgOZdmWyV/UprTNgRnLWXar4KtXRPiI8yW5JUBsnzd
PQ5Q5E+yHQfabII8YA8gU4m6Zu2EGMOyGdLiltb3OBlRR+fdsLJKCz5EmR70Rj84M+9l2UyzDJX6
9Y8k62u6Pt2HNkGQgLvGSlwHG7xlLYjofF6dZ87UHtDNEtlt0LIKA4RtkUeXqQX4GZuy3Dc17NVV
ZTcW0k/BOJA4iC+0BBRBoI1bA39hwxycol6BQHV+kUPeKy5HoDbFXFgfWozWhGrpK6t+ViSy+0Gt
n0gCe/YTDG5LS2IpnhpejdSftJblUVDKi0nE7O5vmBf4P38CX5YfLJuM7ppVRt6hBTZ/Wjb1P/dG
09KOEeWOjgSlEJDQqUC/6OvxufL95NhxP8lbaaydnHpaHiMpKBydRDHmrzvDLu+Wl9sLSyJzBwo/
r4UX3MCysXpCZFdfj8mVFtu5lL3UrheSAt4gsH3+fNkPEQxAxVqGsVV1R/LP1X7hrthLHXHZrW0+
3kRHjLucb7rxanQGGOe57NR1hoZhZt5NHUir1VQRFzZ/rUvDQTogmle/t8sBwy7uprlTQV/mbalb
c34Wp2Xva7MwONRc9rH1bOMS90SPn9707wL+XEpylnrSAhQYk1+kP1fbr0MJ1YWVPdcbjbn2tHwW
zvKxLJ9VbToXx8SnaWI1geAbOsoGG2DT5EO+zihlEpExb6gcspGfVQu6FkvayHhmlwjhWaMUedWR
MzGsJZOdg09/4fS18WaqjD6HfCbe9LygsulOwcuGkriyIkqjlYZocubGLBvZEQeku/UvNF+YN6a+
wsFQC9C8cIaWFteykXOz6/cexBpaAJOJJlRr3poQnMqyEWjP6Q2SVcrEkXtfO4P+wRUizuSdulF7
QyBssB/sCeGXX6sHT/TjbvlhN1/sFh6sNUYsE6/uVKf09/BG6rhKN8t9wp1vEWr+b8ueMeJIXi2P
uyZ4iWQf7JbvaPkuUDSRHpJYUEpy8UjjG+G0H9MZqpC4ichw98s387fzt54hl2UdD+uvHwA4oXzk
Hc22yidAdtTHBu4a0PtH/LOKCYFcPhDG8b9+Xt5Qdki9ib04spz4/REs73J5v3ZkTqevd85tmwKP
Co/Z2G1Q9mA00a2fRSrnaMLcPojGuDdYEQtbZhvHxDVZkvTGd2C/1QEZL2bnbmfIKjq+ZyjpEaGZ
OVCmCdsgJvJfEMClhDM3pP34DQ82N1gZEOmUo4JLlGdt1Ngk16/N4CloAUZ0nuvYnp22W3ei6aeg
XIliWJuRgwlNhqi5IaZVN2bg3ymXtZsWMtAD2QliHC2a6R7t2n4omuKxsneMmPQwbEQNImHybkDo
nLz8OnR4mPIPokZfaCxjotNwJpFW85rpLzEp67SOy29Bl38zhe+uY4tLwMjiGxXm6aGwh3vAn05R
zfj27BIF6IkyVJZMLazXtmbliReOW3td71pB11afnISUwhZay8jUR3RP1KHLM8SEKwxVeQjS8Lky
EJzNE1XdpvOtJ5E4Gjrja6A3x1aKfG/gEzYwoXkZsTxAidcUIs7yXZtNHURtHcZW9g8OaFtCsLpT
bdvXVH0M5r2cHmiSRwQ1a6jys+QSOsM7CxIwD5p2o7UB8TM2kXSBzWpdIgjEdl2tYF0F1Bw0vjH1
iDMDaebdKJOf/oi6sBxR0Kk0+FG3TFZAYA1znO9FOoNcD6I7OHH5gJrYm5d6pg8YQBK2QyTHXSJw
ZaB+BiiRATnvs2tbEC85xd1VH158IRr04+4V2gmpR4pLwkCKWUNJYM6MF6t8pny5NSx6iXrMvEom
0XFqimwzrIHW/6id7ql25feOD2EK6Yq1PSp4cmgf1f9j78x2W8e67vpEDEhubja3kqi+s9z7hrCP
bfZ9z6fPoKrwny8/EiC5D1BQWbJ9rIbkXnutOcdM4r2dqrcyYYIk0JwQG/Un1tlTdxGCsKivHwwU
4ZFJYFWVONiZkvClHZiFdPrzCLOKSQ5wtFT+VJUgMUSQQKUHFsP59poWgNDy9WQMh8aBG5cmvzWB
YihBiB4rsBDpgzyWUeLWEmNiixZVg4noRhJ/Z6HWt7RAQzBusen60KsR9ujxLcJnvRxi85SMULrs
ODtaWLlFBl4mHQ9wHdZxF/uLzhj+kJp9Bvb3PKE9jzXn3SEfCqC7hh0Dn4IqoKYXpX1NinSTqZAU
iGRaUJNuKrN9Y4x941ky9sMWg3bI3mS4RvDBJutBZOBeVZRMHs8gzVnbrHBaKXwMfk/8u0HhGLvq
VutAfgvyWdYh4CphdONSGtJaQsckeLB+o+G/hz6Nu7au3yo/8BZ9He8a3YQRYNuIiEAxLpoh7g56
WIabbFLeqwzUJ7JMloJdy6bHymtr7ZHwQRxH96nq7czLbF00aySATFwOzJbMXCtpri1ZjktPAQRa
MRf1qZWVJDyA/Hmq7QwJZYkTJCBKMkLIshRVV/HnEVcNtOWqtOsR5dYMixt/O0okSLXRMFmCfL0h
p2fZRtlvUkrsGGbxZs8S0aIjOVHTfprRqWFkIYejxAIZDCGS8O4ECLhDSF9XrnoDlW4c3kb8aoc2
7cKFD5sxhvVfpIGzVWMTrIil7KO+VI6q7h8DFUex36vRtQANsnRQ9NfSujkEwSzzTu9WFv1/g2ib
dTSav1QWvivarlxyjlpgRFknXsY6fGBfPB0x9x5z9C/IgNpf0TroO0saEpX4HGSFN7pSiZgnPX6a
jEMLkRVPtLIgcKnmKP9mFGShsyFA0fZ78PBkH4DXCoV9kkwABi/lRJ5MnRkFgXREODFzzxS4ftlz
GI7XOqMbm8ai26iNoe0pYF9YNcgSg+/QjaDx/J6tmtWjX1JvTjR9marITjoTXSS7inluEol/Dmku
CVP4z1K5qJpu28Wdv0sD2gIN/H7Ps3+jKBkQgyGFrBX44rjeE5ywmhvI4q2mY33ksrYKBz5N6Ve/
tD1AVA7FShhxAT7Reyy5BgGxK3+hdy8J3WP5TKufgC4K/Ppfm1nXSsmOtpo0rm8kD2HQxasY+c1C
pir8/PZCxsc3S8yx5kK2TqkDzbB5azv7hyW9W4phDJAyGfuZvB5F33hyRref2v5o9qyNETVZa0D/
r3GPNuSZ18YMaqINIo3adBVybgorIp0nn8hx7BQffg3mEeeqdS38WIWrDFUtTk6117kMEmIA0ufL
aiu5KkZbIKNuuR6EtyqemeEZCH+UZd6ybUmn4y9piXVN2FgvG7soVorRi1VnuFWLgAsAtEEI7WBB
yevaHi2r3KrTT2Vzyqdk7Th52i+E1sgljn5SJ2HR6fTPl33d7ss8eM/VEhh8g7NdLoOuzy5gBccH
T5KZ4QPVdcXgq+6EamxBtKXRYs7sSmCcMSGMuaoBZdXNW82AeNHbcbQt5VYIssQU0/4KHHlS2IUh
TmZqmRlPWTxBGYmAL4Q5FzS/7a5eJ5ZtVWx7FKZLPR3OIzDUk+CoDueou6gfj4boJcuX3q4DcLtJ
hfc4OYRcJUjeyCfemrKDO++/hhJ1MJggGt5LHxq8IbUb6XZGoq1FYq2l1f+JRfyUt6c6syXAoBr0
axs4y65lIh06CJXSiQ6ciVPVbjahh2Vn7DbYndU9bTLYTdhEZ6Yckc6V+RCG+jVICQpKjNeY/jZu
W46p+43VIQqMM2+rZcWTwYWtX/UWxCCr0el40RwqEJ669IIZqpPER6gri7//mw5ecfB6Q91YHhjX
ujXni+GwVURyYplbxkHrnENHmotkyB6j7itsDp5eShf6OhjywpNLT4jnqoE+WIxkEVjxpzPHtTKL
qLb4V94nbfiibnI1P/lQkS30SAwevChfiY66pQofQE16uEn77yEwdnQqj0pqG25qMQn0jE8pR/Cc
GfZ3X+4mle1V2CQ/OApuGMO7Wae4kiL6KnTjC6AJ62qDn3Uw2GoiDV6A8j3pYRe5TT77eYklXPKZ
cBmOMwSPPtW70pp8nIGxUEBx9COuTFqmN1HOGs0ydWUq3IbcTc+cE0sSyBTIq2kl9elLpek5s1oS
CJJG7FAOp7Q82sM4ZOY+MI2Lpc3acTvCN5I6JsILckuaJF6rMax+dgPNwupI2hmquDwGprPAiAyv
yCJKKpSfWdeh2lX/lIRuoA5Grl0E+ro1tcEFIPXZF5kbEbeJ24uuEzJTtWfuOjfM8XMcrfLcTzQt
CIN8ShOgT6WCKjeYGZ3NmCDmRtXc7O/31dIHfDtvvV6SWQxY3fsIaRi1+/v9vze4JrhcSK70yl3O
oRExpfXiHwHCOP8LOBvqfXjfs9kcb0EYAbec+a1DNscMD2sKHv7C/NDfm67vp6Vn2REp5/zRaJBJ
ve2Mqt2r0Sma0nebVoZbQGL5Z05NQGS3xwGRI6e3J7mMwo51BWwhHQEf43bL1GHfzzc8geOk+dnm
/rhqvpNtiYsxRUVNZFNPJ4dCcBrljCWAITuUdcvAjcnI/a5lNg7cAASlNMvKPfwskhfVMi22cI8X
fhlGO8Zd0ImyqSe4CsQiJHREHfMU/+9Ngs10NemTtriP8u/z88ETN61JqNTC5En2erWWMwvzflPO
OlEwKbwsU9l688Y5iuBiBfPN/au/j+Vqf8XwxNjMwlyKLKjb+97Y7R1Tc5jfz/f/PphVwSqXIGDU
WQ+STI1bxSZpNySioiooAlZ3j2FRJSMy3ee5PTAh+OiZrROvHkW02iKpuy3TLSXi9+7T+mLGj96/
MmYBwP2r+SdK3W62wrHgazaojJvgaguQPrJpOw78NrL3qq7xEs3K+Eefk+LG2BcqIh1kdv4OxPSy
q21t78U9qWSyd5S1hULi/ljkc+W8f6UNyF9UoskY/bQ/s9rHzeQc5KAE2t7wOm0Xl1/3O/eHjSZr
djGfWHPH+8431X99dX/s710KXqRRhfCxYfOslHwQHLIrreYFq7OO6H5zf3hsGm835A9tPSEAZpuA
cDWJzpoRcDeZn+z9GccUCViHhEZmCc8RwIG2N+eb+937jVk20aqsbqQCdnOEaYuk4p+//x9PYn46
pi0tJPXz87h/Z+RACD1K5qCPpeuhbC6ri9ONxRJzkc+eC+qE+pr6bFYmq0xAExERGA1svEYgDOog
vC15MqIqYBikyPvTnJa20tHNrr3mqOkyWg529BkPyRc1EFyyEeaUnprAzcIfKbPnvOEoiccMug72
6ylWWyY9BDBNMW/XkBHu543sJRSGh11Ilo5Go2ItRiL32NE0QyY3ccc/VynB6lddDew3N5NnIA6p
/ANNX5ymxq4Ktedc635g99EF72yIFxFm8Tkxh0kpR25n7f0GQiSgiUdFwQtXmtgU/r9o5P9KNIIk
Aa3F/1k0svnJK/9/NaLi9Zx/51/dCG5T21CxKVic27N4hPCGf9MlbPk/TNUxsIZy/M/GUr71r3ZE
oDD5Vysi0IpIiwAFLqM4UG39/0Uqolv6HBaRJ6OfZ3P0Bd11y8Hi6szSFAP/n8lf+k+pCGSIzPZy
O9nWafGTR+Uc7007pvyl1tkPcwJ468TPYVoeVeFvxmDGSwbdfOnUQEpzmAUJ4CS7nmNQgCQkJIdi
TVX9ba9ExUw9dr2KdoFWOwF8Qe0BPMQZH5MgwFGQ0WSL32pU562G9TOZ5V41FecQiS6E4gbQFSbQ
WYFRzlQE97s2aBWzYXCcVVCCio9qF+xC4faySV0q54BNnn1O9bdeowLjUr2so4hZVC6vhaLkkM9m
Y5moT0o6s8MUKit+EwxoRIYeMauEgKbKIoj17wwp7yqagHmSaa6GPXxE/ZzlxodWkaZO6YuAZIKa
EamfRhJcMYBSM9Yobp10RwRMs4yj1naL3L50GFXD2LTo2mWuPfZ4Bi2pbUKYaeRiBI9d2j2UHuAg
28lLumL2HydVV1jGApcJaLqiqlap+hkuy0jeorjk6RbPbdP1ZM0e8myadkbfocunizilNG6Swkjd
cOwNcnRISCNw7AFY+4+RKKCnTYbbYkNwxlrPJmKNtXUfsV8NkgJ9D7HW/KePyUNskoA1lbsSgMOK
9+oKbejFRkmzZxK+Z/gExMyH2lA1bDt7tSnmoCj2EgHAHzMgOEvky7EZcBrp9jfb+XMVK786drRG
2ecqaCU92MhJ/nF0cNxZ9pr5NscDlpRW/olpnyxxJl9GXpY3VVerbV691DgWTkbN68GWwUG7YGWi
nhvMFdPMh0kZk1WU2jfC2N+VVgVxmm+EcdSb9putIaEU7SsGseM4y+wyy96aNTGrwtHdtDaOhtIb
bgmFxhurjTKGP00yrm2LWjggFEoXxbfX4cczQheqwKy9IQMjTynGDRhmQ+KvRl33DwQ10MvVnFWT
BMSOY7frmM0dzKR+lB4TWHX8I+TP2HpgaQOgYYLdnOYbqouDDsZq3IRrS2tOKIALOG+cMl6fnAo7
j9j8erCkMqmva0l9TI7SjQF2ug5xWJ5aNdoZ8dg+JjWNmbjccmFJH/qSNWXAQBkOTwTSJlslGpei
Zksw+tLbScd7m5pEWdpzzCDZsklJ3AUlunHAOnvqOiHpfdLQjmofmx2tOeGTipSHobKwA/1Ad4nY
RD7M0gusTd3CbqUSKOfoOxpJNNYDFGNMq/oPbTl6fkbQWGnTNyElC536qY7Vj0zxnd04as/RQKsG
CtK6EtGeNLzpGCk0ZHKO3UED+UX/7D0AVuMGXXXMGmNc1+y7TYXBT2MYF0BmjDjxFS6cgQmhFyou
i2xAW7l+6OyQ/ts32VXOrol9udKAzGAJZNOaB57rjLF5yJr5RRfD1cYkudbGroNaVm79tPRIkrc3
oOSdTa9pCBJoni31AJ2pEZfFMtPE9CQC3hon+AqVGmvsUD4OtIAvJmPx2Qm4ryxZPFgajSforaB6
I1wEjVQWEbuwtWm9xYqjgYZhH2tGa8Zb8ogI+w9C4Q6Fsv7SV6HJFos39h8Lg98a8IBJuBPkVK/s
GqUUVO3lmOb2gu4WUSe+nRP/XrwnaGfXhmK0hwSLf0XSwzT8MaY0fJJDvJrAmzFsJhV1AI6zBcXJ
nMzW0Cak1rFXKkEMpMLr8RmeKvFhDpUui3SdTt+eVVVuqaEtobd3iprO4reJB/CipNr2KhqpDi4b
JfVLg24S6JdPcIw+ArGP10MTVDcIOAyYncFVi4ScmN4k9de0DnWZ0VIogvJiVtq29rNngcR4TYzF
RpgDNLux3hlB+MECmhIM7N1C9nm6RhSwWuKtmAQQPnPAKWzUFkNB8r4V5LsvTZZ9MrY+RYPRXzSb
BcV2vD9pBFRRBQtMKEFw0oIvJcpqKm14naYkbw7O5zPC/Bfy3wX6IqKPOPjdGpooiu4+cVO1uDDT
gjrdZTucBgCEpLaViBxXQZdhVJW2s9bHlrQYkmhb/MNrqEOgJIN3xdb160jlH4yqsXY6WvuEaKcb
vx7eA6hAZ83yCajE7uKEkKoqhotFZCMtxFixanTlJqcaEbmvXjSnvAV92C4ds+7fDL2ezkZl3bpc
MgVreKpagCdVWH0ASxDdjUDn+Zwr6tUu0+EwgFNZ+UOZ4jyeVqB9g1UTdsNbUACiTIJ6i/aL9IXi
muVT4o6xgV+/9Gqy0HlHdDA38eTVdH2z+hLkOyYYMVfS2NlkXn5mh/TZ6m2IAgz/nWiqd3JWgO6A
fF8JQowxV/bHFs0IUICREVVBtAHdsxXd/y/WGvN1sgw0iE9J0w2HpAozN9Odx45II2RdFayz5E8n
UIcGoWchxnK2kz2tzX7l6LS6MTLKTaVa3wTVZZglzLco0GdrUwQimS0pgQvNBExC0M8fDSU++gj7
7vLJonVFr3S3rJupmIlzsYNi5kQO0cbRynRvsxgnaRuf7cg4ARV09lyqUZAH41nNQCK1SqU8qZzQ
2KOa94g4rrWB0nBT5XGzUucMICNBq2FMUq4cODGuPwUKIypBlFwxmsRsZM4qNasAmVDAUKTZjWw1
T0OFGDZX0AlJe1cxmFt2tOzPZpJsS8iPJSifImc50W3LPAyhR3Xynua0KOK8eFedpD2jAmrPo1p+
2tG0hpkLb4ngcx1pmOSkLdJCX5oGwDsEC4zVvJoUQ7sgcCRPeWccHZR6kYKA1aKPmM3Qku7SvC4l
cw+cLhkt/NgVcVDtmQ25Cgncm15V1Q2vIXj1q5c2+K2bD5iAOXKjutswTnjyLd25Rc3BCRBQDRU6
0jynkNDBZ7Idxz3Yj2Q/F1CJLwYaUxNqRpbBPzAH5DaQol5UtT63ZMsv03FQiCXJTwggkAlbTXWI
c+sz8LE+asH8GcdJcSijx7BKDp7PnB319rDTfQ5NSy001yySH8ohB0FpaazU2PaYu/JmTHMAvTLp
r5WedRj68NkKBcRQ03CqGEQyVsDcmkLOSsA90X7dr466SLO2HTj2NyMdtI2Zhsai6CZqrJzob8/r
FKov0gupK71tyKx9oXs9OjYdvnWc1X8iW/hbUchiq7dy3afjNuzRurWyPyX92dbM8aB6qf0wHzJE
esmHoSP4RUndcoqrlWI2JJBlU+l63rhnNsw6RRjk3tErFuYuubXChEpMdbuufP80WJT6pKJu+gLp
b6tZymacQ8MC21oXY5ZdoceSP14/oE2rr6le5ZfGntPrW7lNJ0FqavuEfZ9d6ViACtfAtRqBNWy1
ZGYZMqtY5BgbXM2qBII6WNemmZNz2ZoWh0Dx1fh5fBhMkm/6kB+TQlexmENuzHT94pgfadAw7C30
ZGul9MiDenjz8+I4pvq7nCd2TQ9OPWLSwYkCTkolfVsZWaS7diK+wssMtyhYCgaVbAV7uOQprP5u
tD46gtE1jPUb4BAX8FirTut0sr9agfJrN1C6KETPZ6Fzi7OOSOV6ZgBE6Nq9k1JkP2pqbMvypdQc
AIAk60LZbXV9h1D9y+vznwDasAzf8UGCVB23IBVW5gvuvm6Zf3ahxL0MTt4Xu1A6J2rTi6Ia0ACZ
sXrNZRj6bRWoQObBkTaxchIUES2DYFuky2qs12PQIyu1Z5EIXvhqTYN3w/zqRZISoOSRviKYFakm
oGptmraGoHtb49exLetLtgjF/eYIl/2RH1SSZResGbA/2Kn5xErbLMLwp6PwXiRj/eqhha4ACy+D
1jvEZb/RZ91Z0zNPZZZ6Is5AlliAxFov4mdbOtthJAM76m+l4R3tVBLEaWiPuVZBgDYgQGuorsKS
lVY4h2Q0H3LE7hzZvy3EcN8n8CkuiA7F49o16FHVdl0gDSjhYNpV8dgwXeirB98BnVmmT41/xa25
xgDHPM4/lML4MY1rLQSEbP5gKWoGruw7nOmAbv8gu1mDZiQvpRFv57/LhnoRa/Wpt1jjEUHiXHus
RgUgi5ateyXQXXswrYXaM72zhLdQbM9N0Ssus1KdT5ATXJJlT5/FHMODhactzx02xD5U+QI7RKNj
Pcp3YJOaRQl1YTmRFiAbRMkQIFKjbv7kYBJsRiCMcF86MmibTHsfmPz2VX0c2jWJFZ91BW5viUri
BtJRPxdKsR7lABJjhNrwYVjWqxcwJi7SJwQlN4CUH7UxnAnsZgI4HQN4ScYQbIs6/xKjeoU0czIr
Chbc/rYZRECex8dssJ/MMRMbxdffoBWezFFsI63dpd0jLDNCTYoLBb1r51IsegH/AyWnzOjTdnDf
L0XF4jp5xVpJxbhSKmSYSoZVlumrr+CXivIiBi8EakVGzdqrrlA8rljptkOBT6JSSXRoLIledHAu
6V5SU1pMOBfs9A6Gr5HctMxlD8Dp1hXzCalfS/qHpqYuoM65bR6fgnFyC+LKadvf6rTnzWiGx9Qe
n+wpPVp1uDfjdh01OvJoee4z+FQTztxyvFQ6BpEkV7aNXZ5LRtsa2zAzDFemIo+0Bl47yEMKY6ig
l8geQJakdfjexuoDXC1r1MDnMh2IpHEzlfatZirPRQjXQP2jCsZfSnZy4B4zDz7zSo/oBLYDI29V
Sz9GS5yV0T5Lo/yJB2g36bVEvlfX+t6fnkHrkC9MoQfgG0vidwHJVAjt6pBETFN5BwseLgqAKAgb
Ywe6biiBmzOIVVlTkzS9VgMqGWGs/IygSM8Y37sgul8y0d+v66R+rxX1ZtrBJzBP00u3kWz/5H6I
vkw8pnl9AMn5hVt0zQSDHmL9ZKMXJtQWIsNatTyUOmy30nSHwvghz+DKl8Ezz/VXk94DeooPlfG2
PXxYTfkCRmk3ASnKG/OpSszvJphzQnX7uUuNZ1Wrv51G+YJXsc8w2eWI73PHwcyQr8z+j6+nWDca
NgwcLBBzYTcWn41N8RYYZ1AaYMmCN+k9ZTWiYqEi0uiM3VD6JyMvDkXXK8uhxxw9SU77Ma0fckFH
Vxt/9Z5TjuyY12ygPxXLuQLOV4WlvTWN/ZzSLq4V5zxQTGSFfOuJKuKaxiSzO7cxWpjkvVWiz4zP
xHPixzYP3MhRj6MB5cxzsk0LU0UBr5nK9pELxpzYrq2UYnCdIoNUM1xN6NNpGkAqK9HAjpuIjYWI
0IE53iNi9F1kaBtfH0+t5NA2GdW3V7TNoCN5iuBnI7ZEujJfFrczhmxmXK8GpT4oxod1ptF4sXWq
EZpjQNfCPkCR/BKWhb0oEoThcQv+SvfXZWdcwtjDZqjgLUmGWR7ABTPptppN4KfRxjcIVVcAWXPI
o74kjeA7TciBDyqAvjb98DiCVu71DyP6yBnE81SxbC68tDiNlb4vVbHONetlKjiqx1lME6rraoQT
ryFUcB6KqHyIpUCYX2TvtcjXFil4JCJdJ5Lg9Xhmpas3Quh3pSjXoVm9OkwTSlGVNL6gxOEvmMP4
4JKMIZibHqewsqUjN7Ej5sJBd0KNaBEORd9slKb+0HLzgeHKlGnnLEwuaZPuTEXdaE1/yUjOTpFQ
jFrtEt29E0O5kvGz0efPmVkcRqs7tvB4Rs1fRnX25ozTU5RqONGYw5fjqZjot/ekTixEGQEcidgS
Id4eSdFJ50Kv9CYATTOPbdtwMTEjb6VD1KGds0IRKHTrWKbNWyA2A+Q9cNU3KfprZWVvQXpRQtTM
Bisuuz+VJEz8VdvKqZateNOSljLZQPkXUxqYMzV7T4L0m9pFT9gpKoP0sWjVDdaJ1uN5CufTPq9f
GES7VVh/YGg5UQBTaQGOq+Uq68wHmAuNO/9bmToeg1keMxLi3oTKA4FKqZV/V3C6InE/8K0eRlSR
8qmgAuil8aOyo/W99rfWrX1WY8+bcld3xtdY6x86Xl3LQqFlh0HvXFstf8DrEGakE3snp9eqRF8o
JjcBVduK7mqaFu+bAirNHNJlhDfdGobj/HmVbf7emd2LozcfaZ2cm1IyV0o2be6iC7/pRcS8V6Wn
Zo7VKRu/Se75DSNScNTk00MouZgqA6KUaG8M0ajcpyhcebXezzXiUosEkAV+emQXRQYhFb3wLr5i
PWa996Ax+LOjCNEbUHAqrPyxqR6xx8DLmGGFCgtpm630od7GBppHLVzXdLIXtQ9QVrb9tCYzj2EO
GUs8MHsD1jRUQohF7YlcTJVQzl6u2KA/Rgbp9P2FnSsFU5JTsY0PmOQtJ3skF4/LVTe9VZ1Aw5AX
QH58lDzZRVXM90bP48XQkPsm0u+4HpGw//hlNl/AX5LONFYiUea4o2TTz6LUQaNvWuIcWJGucKg8
+grtrEZF6CYQrTkrw9TPrdEvcCLmV6I8TjnHMgpuNujxgF0x7Oy9QdCKkoawhpnOhWWOUKc0t9ZE
dzvPqbEi6iNh279JQx5s0Ojb2pnwVWFkPE5cPxnc45XL6rUhAufaGCp9O4dLXT3hXCnZwq/jwoem
KD0d0iKs6kEjSwPvBA6qxoG8nTQoE+r6ccj1ygVcFriy9uHYYRaqA/+JHcHXFBjxuqzBzbYdLXM/
EUurCvSFsIPwpJNIvNBK4ykynSuUZH3TG+Jq9sYFYDeJcUJ5gTRN3IfvP03KcDW87MWTGJlkE9cr
MbSI55rS2Eaka28SiIeLRNeomwGchfCtNcsJXFNDPRf39UsbJ85KHa1XPffwF2bDrmLdqgxzNvZR
/rDVC6nlsLP6imuUNwlPcVkVUbPSW1w5fkokvc/AtKrZT9l6NssfiEXobGdTljXvUDhibxqaM74X
y1k5QQn/rxPPefKHIcNn1Z8RDS0RiTyTGUHoXmhv0SwYMvVcVVcAYHFFG2NyvaR5xORHJTTPcHy8
MQDjZ3g1+HIr8HvoVNFnUIB7J79nJxHaUr8Vxi5OkJRFabnDzYoxDg5Y42HrisbW4tMAeOzUwL68
yPuQJJSC2wR0rdSV3MDdXrYDh5KIGV5DvYTL1OE2kEj+kEynB6JCHzH//UTdtEX0QFqCydOryGEu
EvMKJ+8XcSTL3SvCS3YAON8S8axExgv0d3UJkPyxno/kqmIs0mCeWYx4DEgLsBne29ijfKyPICOw
v1jrIOZgqyaUTh7LU9qiECCodUiJ6KiuUSSeBi1/CfD4G9cKSKZVZFC4bDfWOGRlJ4nV8Pp3FDPf
k7ExbTAASYAhTUHSORm7KUelo9LhJRm1xTmyGMn4ALCYvRS99BdI7RDKAvdoyi+WuJOKg3Cpqexw
jQp9jl9Xp1wj4F380QguMQCgFF+pjvTQVgjVItR7YfvRBpvhjf11yg4qeWmJUV34hTbhi3Sgcohv
KIER7w8QpEIRbkiRILeot104dCs1UDaGLxYNH0HKCZw6OmP8iOYxJLXBeuqM7t2rCREKmZoX8c4w
ydbwySsLTfpxirZjyZZEH4fn3m6Rd+Ax05ucMmH4ZlvF6IocNjPGeJWjk+oTjaD5OHvXnG5nIxjp
Ve3WR2D2oXv6Y/noR+JLr8ZT5MXUWtnwR8XFHNv9iwDr00L/pDv0rPasPk71R8lfkQ8FO4+Vt27Q
y0LYvdKSVjAQlumaozFAqcqLXWg2u4syRnvBqhh5grG/jgLQV/eo524SrQtNkEXQDWeGXK8m3cLF
ZA4/QVA9gIoh4+PGDGVVqt5aVYDtjFP16A8Y2NP2onkEZUTBQ94mBygRxbFv1B0dZkxgxN+wiKeZ
q/uzW9jcjzlipNisAKFk32bjbVG47tklrawQhYODwSwHJ1t2yadPfb80PPmAGnkzdOXaV3v+MW03
mD3ZXvG79Jo3VZWXRqlaIk4SeGHL2Iy+x+zHj2hoZNSNRkM7HaC+lWonxTFdnaAQIQjjRjt0rsgk
5YWMW1gmn5qBDLweybXQkIcWKh5vpAWPdYhJ2Co+xcBWyyFGUaddzzxmmA/Ok98jZU5hnTiqNmzS
ovhRwmpPsCBUDR2zX/AQNta70znPnplsJpnAqCEMcaH2FCPAkAYlvdoKwpi0al78kpFi1G3KZz8d
LpHV2ShwA1xMIDfIH/2Bs7PThuzaZQSsag1TWYO84AZZM11FwZQixE1gksj33+w2f+/eM53vFpy/
j/23u/dv/H3s/hv//HBYQ6wSjJ5S+FCp+YgeWFurE29hVc6I0NnpdCevZcwKGDFPt4x0cvSP9r+R
tvev/t7cA2v/3v3f/dw/Vhb4RAurDxGEzwrHMYA5hSwAUepsYbJnj9f95n7XwR2ws6bnSm275vAf
FDVMqZgEAxAI/2ShhzMP7k4ZM4bUxsw703CKOxru/uXUaBfPINPbu5OF7sHa9xtS3WEOzTnbSu1x
sHqAvxKn2agFxq+7qev+NP/D2XW/X4y4FnpaFhYWLHxEEpXZLDX764K7P3a/e/+GZftYdP5++26S
sxIMKKwXZOAado5peXbOFdmLMXSYNWciy90g1hg6C5uKIu8f3tx/kefud/8+lipkEzvtl12ghFX6
7wTF2s6s8hXMZ5waPu04S2A2YHxzFhYic9kEjRv2PlGA2xhQ6SKl+ZaoXOLsml6VjvkYtCW7VG5s
9j1JnZcH/BnjynEUd5y4TAqZeat0wJgRx5q38+3s0oXFiNpw3GpEKhrm2J0J4ipcS1oDZgfrfZAF
1mQWQXbLuJzlq0pU7r5jExBNMj9bKWJTve5Gd8qdeOObOyWJf4EK78VgG3un7cczDP2bHfXxXje8
5kBW9V4dy68Kz9W2y7yYvfUiqvvsXJdFe26MEpXnYB6YMpAZj7o9l93OKjtvOdQafwb2GacbH2ae
phGeHTOiJrVYqoCJnGcYm5nWKZ0PXd0pvfogejI+OlmdtBzVyJSbuwLj3o46fPFMJmVyUv2OFPhG
nDtdiDP0Cs5+MWBoMy+TKH5hZIQuv9KeUxmv0sw4VWGIR0zNya4Y7J2F2eUYA/T1EDt7yvChObRR
7EL/qfUmPWU59fvE8KWF5Wnx/8gePLoFI+9qDLiqCyqu1E792Q9VxDKbZxelnrLLFP7mrUSpXAGC
tukuRp0au43JpwJXgBJXJeUTixBZqJaFgVt5Yro0nCQhr6ugSBip0G7L0PyuO62a8bG6dQLKbJ3o
ke7Ajt/0/8neeS1HrmRZ9lfmB3DNoYHHCR0MqmQyqV5gTAUtHBr4+l7urLrMKqsZ637vFxgCIcgI
KPdz9l47RslNiW259k6kj/62KRGstNg2ngxt+JTkPFHJU3RjKIgUHdddLplKUAdAN4ZRfEH/fIv0
DxZruFyn6j+h92TQnWN4Y2J3hpQQDHA9YvbKMPfbsClb7kRhcZuP1gv3O3GiTPfIAGQv1E6ko4TS
hIYKfDv1qqTiyMoBpu/1to+n9TNu6ZN8OtT8MBeIxlWD47acymc7DH4OGCoAGjN2zeqv4CkoobW3
UeJdZQYQ7xn/wfxO9MgvMWSPSxnf5CWKOFteptl8THslXnXMp9rOEd6FzZtPZjgVOqqycn2Y1nG4
lIW9cwxx7faMFE0PZwQNmBOIECnhJNnpdVcxzstIyEsKSs8KXOrH2SYVo7vFVvbs1Bb+CGJzC2E1
mz7q9mGS2JBuGaf6RvggYwytdYoHqQpAezjm+BhyrzLm4MuUxvSTpuUeuEpDQQvhMDJOIGGboHef
pmi6CZb8dTIchqlMPDFu3psl0hmzvSpOtLYZlszhPnIxzkxYGCAAN3elf9PTRh2xFITEKrV5+rVJ
I6TxlK1GH6yIXWHmp/j9Y5IMwvxSvA1Ncyz9EmpmbY9EDV0C3E+Evti/XeZ2G8ghwM3j+SFKuXUs
+NAzN+62pL+cTQ/Jf+zjtEgPhlXPlykHADeX48vg2Q/O+rAmHDZJG98PhlVc41YJtgXcXIskkWas
L0aqeLDGrSj7mQuhQ3VF1iQaGc9RQ+fVSip6uznGd3d9JzUV2c3YPgQm6ZjZg+vecsV/DOHubgAx
f1vacmcs9rWUZrkfXO9LYCbnps9+OOb9NCYLRXJ6FnXQv1UoPsBtLocF6DRjgV9VAwaipUNyb8yJ
v2sGWmrCsi5mfbC9uDmtcQRCg3keGpDsbl2FsysnfoYC6rZrXQsy4fPOwnFvHebKHDYdmXpTXTVb
cw7YoUxybJUcZteAghoiEAnEJQrrgm+o36WdUPlbudxToLDwcMlffux8B+rmbgZ6lWKwqUlm4Vfc
RfMpcTFqtJVrXmT8Piam9Ty4FFzc7opIxfhMoCuJWLnxbBq3kvFZU6NAcVr5s5Aml2kiwprkt2ly
3fdVsmVb3IcMzkbsCQSaoRUzUhMnkcD9yQTaSOBMtJhfk24FwNdvOltcFpeWHaGO9d5rB3PbzlQi
0qV7zwKCYeIGoG/kMi0L6ZDHP4POI0O0AhHuM/mBAm3XdzPlhI21BCffW+WJ2W710HbNNxRT30cn
+5UNP+FfuPhQlmjnrfGJ665zX/JjlS5FvQpN98yMn37A/C1oUqiW4YJZJcLE8y7cajhIysu956x7
4p3qbd/Pd2YCeQPMNhLgCF1gntvYst8TODgHlxkluxtkjum+Rq75SybrnZeW1rny2gBKX4e/qyRQ
i0jLPY5pzu2eWqFnMWym6JEsTUxHczBAvkfOLrGbEBkQ3r0p6uZdSSQc+A/5hVCbfG9YZNdVEf2Z
1l8ICut+WGN1jI1ifTTW7MwVKbmKzeoWy2Z6jIX5NXEZM1uglbdoe0BpkZyc9JiHoqL6NStKZYdJ
CjgveX+N791kLhKdOroWgXPrxKC8ueJSGQN/T+8M7ZebwEiy2rdhESGgzPYLZdnwZAfmXUpTqnWT
hyKPcDTRqdiHIn6gZ32iMhTcxr4Rc0Q3+KiSZt0gDMPu3TBwCVyjoCVbk/KM5t+2h9+eXJ/KqRr5
bO/K9azrIVqyp2K4S5zuZzyPjxLtAQM1RbcS0b4Fwj9k0T1VluAgY0n1uV/wP5XOcWRsDIDE/N4a
84TxSc0WpPcL1j8xFL4PJd/qD7MIfwoyiLH8GBPjH/EjknAdbb85OZUTEEWGxhGXBpJ1ptSpJ8VB
Vuecb4YbIWz3S2BGFyP+VXU+8rogJ2bXaKxLyn0X5BP9phxQzE0SiOBmKYydOTlkASGf3oOeJIfB
hc+a97aBUbobdnEgofpVYkJbTq2GjEeGMDcWwiRk6uMt1Zfi6GqF/oQpR8r8ezEMxpXT4czqHBXL
uDZFdSi9rN35WMo2uZESAl7HwFPr59mAzvWxRW1eWzULSB6Btq3bSgzQ1hGHXbxWcquKm24+DK18
/niI5uTYOuZ0IvrOOTDJprmoBn9LTMciTy56zaOIfBqBVC1uEl2lRYiEU68CLvORzIN2sSvzieSp
ns4hL9ELf4zqQ1YNLzzqT2JK0GiI4tLFSCMStUae287DMnheqKdyClZn0RAr3HRdvUuNFlt6hJeY
EAby1izfa/bWsGB3cukL+/P6tpAvx2VLVgCryktS+dmeHXTd8O0vMGSrizSi6ZC4xrPelCegbFGW
VFvZu05+nroyPUsDCkpnhSeYMjADrO6iFyMJEOSEoeAnOOWENdbY+S2e0KjKxNVUOC5mdMJpitmi
VDVmBMy5x5g9jh7QQIZV8YKM4DyCr+LmUoxDjZyeIcbAJZDjuvxOcoXBrSs/DWlwO7QzzcVyRitC
RBtwh7y7IHeEZtUiFShTDh9XoMRL4zm92NAm+R+zH0xbOR5QkV4mpidb+NRym7XBpjBnCiaeT3vK
WRqgXE1z6cWAoqOxcKzbRAzj4JeXsRFkF6pfuYsHebGgpB3rPr7uM0ZHQxm3l8qFb2x2sbq6xDRC
9EYfNAWHFEXwlJDjRkCMCCpgrv6SXPLAobaj/2BKxU26V/g3iJ1UPwLxqs5x6FK49+GAqUDs9P+O
52++6LU+5d46ZAyiuqW9q6Iy/dKOnGlm+8OKxXpW6J3CSttjPfrnvhbzQcjpkjhOCH6e8YyxDnd9
yT+QivnFogW/k0F73VRdgAF49NRt+016VMA6ifW/jRnOLZb3zg99WKehuKGt3YDRPNTohGLDRSkV
UE3yZtwngE4ww0wzUgn4bq2AsPzFeYgmxnpLKI9p4r3ZY/eUlQihDVBMZYPkclyhqVpEfNNOy37/
rx3iv2OHsE3HxE/w/7ZDfFV8y/+ze8/r/l9Ymv944z9Zmt5fjoN8CVmk7boODMy/PRGmcP4SnhMw
isAy8a88Tfev0HFEQL49Qk/ft//gaVp/OYFrefgoQpOR7f+Qp2n74l9NEoIKlouNg1wuYsKEa6rw
rj94miHJqT1BqMYFaTIg2CSidqq8+YNy6c/Y9Tvl20cD/BIoJ7/A0s9o5GUtjftiiXyUz0LFrJDu
N8IBsBQRwDwtUCkUJQDj+H1MgVjRAyLYKFEbAHwALLAowoChWAO1iqrEjHWcQ7gfQ5gQ9Fk+dN7w
gmGY8cdKpXtgKjpX9AWCe1MppJDsu2cbzEGkeAcF4APR+l/DsP6WrevtBBghaCq6F6ASBpAJDuiE
AIRCCErBzRkWl4l/Q5kDezTmJIY5323FX1iZ7kFjkGAZcsVnsBSpoVHMhh54Q4tSvFA0B5O86g5V
RcAAYzMaFcbx4igAQKQ1bTHSWLvhfpgLH6ElOvk5aMFgEm3Pi8GCMC9znG/D5OymIX8yfKrTxAkm
UD5J1Zq6LxiOqaAP0sPhYP1YmWCALJSkhVjgK8BYgLPoJwqaNkV1kiTCXdAab0hMHxtZvfe7cQRB
1y0w3hUhw1KsDJzjTPHab6bw0Gqq+wQTOBeF4Rb4I1RJ78agtob/5IkmM/RFZLsGaA4XREeR8yt0
aMMoyY33DcGh20YRPRpo7rk4e9SX+2oGqW0FWxMEyJq50IEmlBuGlb5LxQnBckBaEeiQurhHpX7n
xsNXZ4jBJKbJIR8ablRpStPVwhdiU5qOR4gkGWiSSDNKgJW0QEsMTS9RHJNwfSCCsPEonns3U1NM
Vz0/wtLU8wOm3FO2jPk+/A4a5AKZHw/OEKEKX+8T9rVFVMZxSok4ETlxBCDFzqairRhgV1rFX2FW
/W1QRJYENEuOhOzSAGshL6fbJ+Bb8Aznh1ERXVzQLp1ivIyK9rJk5nNZMN1BYkPsGgU2T7FhzHbb
gIrpFDPG7ZJbezQbRoQo4hLAMiWAmVyRZirx5Pj5c5M3ZFnQkGD0YT7lwGmW8UaAqrFA1gSKXSMd
KDam5w9MfA8NeJt68h7WMjgzzqds30y4F8WuU0QcGzSORxi4Vd0yZE5JpXYfoD7PW1mfXO7ITM+p
rFPlYSKYX/p5Mrd2b9N6/3vReakD8ImvWCpmT6foPYvi+ISK6GOaOBD7X8hHEEurLutaSDpqsvzW
NOwimlx7/LhbE1CQVM3ZPhk7rCkqopeZAKmaX9A/O6dYGLRZQQ4h9oX/BYSIsvg5cns8UMq1aafg
iibNaFJrn9sMaVKhg7PB2FMvBkdFaaiHnVpTF+P97AQv/3hSIcil5t8Pzue6sTburhwIAf547o+P
K9FeOg1qIqZ8AwC+ntykkSgj9Shv+Zn2ZpotO9uqe6UzpYwlmfVuiJsIt06XjPiO0x++QO3SDEK2
iP4JNlyK5FRW5OOl6H8SiuzMJGoEV01Y98iksE3rtclu7pclNw+fm/T2rLVu0zlFwfr361P1Jv2y
hXsJoFfs6YbKKwAR2lAxWo/l6lvHVscB6G1CPaFfohdVDDc2FsfPLZ+vSv0cqhoky4qLm3ml3/nx
SSRO8YzeMKbZQxyOTFpajm5IiLQm3eiQQ/R9nErjssCkJxbrHcGOTyAYl5vAfkWLEq3002isBUcw
e/LeVGJOIu6dSzmOxwGT7GUa68dpQfgAasc6ecxHNRxr6CWlpAZwaMaMmDErkeDrO3jKhxQphLUi
KVCaQooX9FsleVxl5FzPy/hYpgZohLH2qB2uxs5aiwALiyVPVlx/I1oJ75otro0GqXwPdWJfwPan
KH4Z1pfZpAZBGlIEMu2ltYmPdo3X1Q4wvxrtitSFDKs67865JeqrZu3eZYdY2qjQa5ZL/R1eaApl
XSanBArktzSMtqXn5ye0KNRFjKA8EwP1KpfhF6RKep0iqu8tGi92MO59MvgeV6SQVJer+yEiSsyb
+/qZXjaly+ShzHCSGJ3X7pvEU3nd4gWh6XrMYxlc5SE33M4cdsnPoZnbWyv5Akm2QX0NHa1eZHdl
UgfdLdVAPzLuiTaDs4LWc9qMcRmfnVkmR8+KgF9zYmUqrSZpMbMAYuZxMMLFAlDGWJ7cvVFFcugF
ubh3tLung+6nzDrXoe87KM+Bg6KqGd2IU6TjjPR97NtFduXNVIA/cnxWRN1gMrG2twqFpxealpeF
6mD8fLw0wjo2w3IERmmR0TsDrtcLCooBgRscoe2Vp9BtM0HdnoGCE+/ZP2J62r/X9LbPh/7aPBnV
bOxh29FxUW2opeLuTh162qeMFVCAoxdMDQLF9bMOZa1tapFBUfYpWcEePTtmsen5M94JQQFWd/04
UPCAwHafPRqQ0DlADriMCiwHq42pGA2rWqQK4fD50ExoHwNAxQ8AgZnMa0Vh+FhNVCiFfozJb9xn
efPjA2HnKZkqfTCOSH4GAqBJBy0WpowTNVENzauXKYDZQ+FY79dVo+UStYtB+3hHCa5O7+UkW3f8
ws1pVAS6z72so4E0KlGv6ScKsITuIuq9bqJ9pmbpA+HzoV5b5YDmkgTBj/2uO3N6odt3mpv40bOL
Wg/+rie/6X3voGj9x2EA1JTV2OheSJhy975Ph0uk37u46cESUgPLYyQl+hf9pA6CWkdjW6Gn+dym
f+8468yjO/enyBB/8vT+Da+nn9XbVu9VMn07B/0EbUr/pvpw02t5ifkeeHCw/ezLfTbnPrfpI88v
nLPgxDqOhlA560Vwl+NMOnw2QD9ojjiF4UqqruiUNg3XJ/lLJzd97LuPc1TnSulVsnq5tOULxoB/
7jg/NqiY/qd9CBiKEbw/4McDsTrqc/bjzP1Yh+j2w1eRX3rHfO4ivcf+bZtfhSOOWfjXn2frR6CT
3nf6bNbPWJgP9jIRT6bGaagzuG87fgH9uNOBFOnol2eGfRA4FBJAnzL6VEoUqkOvfW4zY/Poo8rH
hUD/tYsgVCModv1uPuoeq6Ogpfq5jxeoFmsd9whL3AHxleB6KIyku/L/Xvu3bUYr453B2H2Dihl/
dcrMAXo+PpE5WdtLmK5HS184/iZ1VmFi7tewfdO78LOvrR8CTOWapvdok1beqYMio09BfUrWHXUr
LAQmV0o3D/ZDPsanVmNLP66zt+Eks49TEpchSvY1i2hBkdriESO7MQHc7/XJ6ekAE/2mxja/VBnK
K72jq4+4I9Xy1qfsR0e8ldQB84EUWN30B13FgFHv6T8ed4FnEK4IwXbRgTUfe1jBbHWM10esVzn2
xjEHECn+vjzrVrZ+qNf0Ql+39baoRqZUyfD0ebksIoqR4FS5cn6s8vmvVRgn9O/oTOuMIB0J5GFg
KE+BburP9gwk4uM5YhVWXA4c17PJ+OikV/VTOmTo82EMvADeqmd8HzFsJN+jnlAGVF311WhyL9Jr
n4v/tK0yDHoUn6+hbEab6j99xMxcZV+uyW/9MegteR9VuIvr2lRrP9/2n977b9tyJZtYO9qUqfpf
9bNwWN/9yZ1IbmFTTYPU6/DFmW3/05zU7agyOX0canEfi7EjkfBz20QaFOxpYRxEa/nHeSoupTGU
uFXVvtBvi5eUVf0W/Wa98d8+Rj/84z20R/ZuZl9X6ssnrf1sgpze61d9fNzHa8dmRqsY8GuY9pgf
9fN6QbCuvPp4dlydjcCmeDIcBLObDqPqVWMKGlqEyEznzmsWuOV11Z7Gv3Nn0gRnDnlMx1Wdo6Za
zPrm3mhMa1+b+dX6tVZjA0MjW/UoAUs3uzAqX1rhwF1RYpIl6aND0EzXUslW8HHRBysxJ14vBomq
XGSqP6KM9MNAX3l79QwSUhJ5E5S6qbrbfiz0ZVuvNqSB8uWX/osTCGDihO0RbkBvW41FhFroHCD9
0NF3hKz6Fvh4BxYV6+No/qyAhzQyWtXfRW/SX0gvgKR6xxHPYx+6c3PqKJ1eJWqUkKpbY0A7ZROq
WyBOlfbK4MbAVE8hZpFN5agaq2WbBCnXPg2W0kQovdb1Jd5ODkR1AYX7jS12dfaDUsNQA0UNoxam
O+4cSsynXl16Z/VSvdaiVyQ/bz1BL+MfUZf2fLI4BE11xdaPJ2hrpwX1o9O7oj6lKj1TA5lKy3W4
SkYv/bgCmdIEps9YpVW48VVCenJpr+Y+U98zkACG9Ro9uPCQrcNNJl268BYScosTSH1xvfCGZNgB
UwMgqwYVuOz43phy+iua0yZQcpUAGQxYZzNF1ZoSgwaA4x3XYoJsp9O8FiO+l26N2EgdOKFSUrkf
SZZqNeotbsj4ymQYr2e8s+WVoJ6FtFKtUsCuripLLMdqIEJDjbl1JJZeYx9xX/jcKMbEoIZP4ydX
X+JzAZvMP64gND83uWoM0cfoj/uO1kPjuHQyDQNGG39i7Aib1Gufi1gdqcjRnqnKIw1Vf6DQ9y69
iqqdH96Bjg5T0z31+LPGC7344ZRgNXHVGFwvpD7U3GRHZvIM9tJgB+snjBq1fNDL90jtGn20BWEJ
7Fk/djXmOCF2kp1rv1ujdanKeGEwoAbCevGBIyur+DfFPolQ3xJ8NH1fyuK0XRRuK4wJaIVlQyri
5+MyltMpb4LdH7wtfPQEJ8oE+avemqagCgO3+qExW1EIe0sDuD7RW39uy9qtEU7ATadr0hHrOzmW
0+0QtVCWrD3jGgpF8D/D3IkORNOn294zvo4guCGqRWh1LY+WWFhXR5906H2zlvKwiDXdtyJY0Vs8
LKKCSRA2u6KRX5tuDS4Qnh5XJ4pOXUq7obe9V8tckutJ4kQjKfJ+GMz6uohPTRTcMNzObmi62heM
eBszg0JrITGfzAXpl+lsi8C+D6nmPgUpLat8bIBujf6DcghQheltOIX+FcE6OE+zMTq10folBwh8
kp3fXxpCW0bbi06TVKOFyT2kMeksq2fcQAkmVrPL5MlDb01CmE3ndO5sOM3FbRWZxt4Ar3t0Fo5o
T3rDuR+GUxgDpYylklb4UDPSwaAUvDyj9beVRXHZEoBjg5ua64Plov/oremOyhbSf9VT0mtkl//q
7HI8uLJrrm0ghwxyS3CHSCvIM5DgZ1GwbSWtr62mh1UxEd9GFDnElzjpLXnJFD6ZjR9K0sMLmj/Y
4JTWIolPVdverqN/x+VserTprB0Wi3hlFPLZxqH1eoyLqbwjCHSbWK0qg8QdwBEhsXHPh8WOh2sr
qMR2pFMEHsiCdVyncEaD4Mau2urgoxzZJNRmyEUqKBV+cRvjsQht9DRkx5kEBN2V9vDDTesLoJdp
T6kVT4qy1w0soj6hSYoeB0Daz9rcVPWCb3idGmQH9qNblfNN1KTZyXGXb7Mg/1pmZNvMQ+DC0yPK
JRuGNyjXePcrE30+lXVYQN+9jiJuNeLeg73QkEK6X8ATzClgQm+4qTpYh6E9YcAmGv16LbIHiVXg
aMsEk2SHt71yZ/GFQJBNO1XFbhWVBX2nk4eAOwVaLJLr+5gcq9DdjxTBt7Okz+kaWI0MawC+Fzeb
mvhwIp7r9TpeYoUfS4eDvZTTuVkt1Lp02dYp/YmJsx8RFzGEvV6N7Jcw44R+IjVOYVZKuo+NxcdV
b9tGRqmJP9y4iIeLxUxuZ23TIXqZYnQN1X+gmZEG8ldP+sM2Jzp6kzPBxMRS74a842YPbxeTiuip
QJTH1O77U1yZx8jFqGzXhbWLUnNvyy7czRygWxqEd5EoL4RK5NcyoFENmBkZgPzezDRLatPud//b
vfvvdO+wXZv/v+bd/23z96p772CX6Y9TvLCP9/yTZRYSdufiN7YIQLGYVv2Rg+f8RQhe6HmW47tu
QPPuk2XmkYOH6gsUEoKHUKfn/ZNtZv9Fj41XU3umrRcAK/sf5OBZpsX3+RNuZpp8nLDRdpgmjUXX
47/4s28nU2k5jTU4Z7eg0GCXJEXHJWl3KcHTDiFxg0XexuQ5P1AX+YjkbNM7E4306s9S7Aemg6fY
W74GXvnahQUY7TWA4ltLdVGNv4WmfQPfNz3b6zAjroe1kKQFPnuYTAuUB4t4hCwKnc04+M/xks3H
0Mj2iGt2+MACRhc2og1/vdklQTbjpDaUWIDoUstilJlG9rbJze/BvI0y0V2LKh23SUlXq/dJji4Z
96v0ld85NxR0+tN2shxMQ1lyV7gwtTpoqdVQgOAOkWhks3CPJTlx7BbQScIj/W1J7h0ijc6FALlR
vp3bJqEzsXqXQAbLbpCYT5hB3JZBvd5naWbu8m6ldfIl8ab+2gAlshE+mV54vsJTXcDwzbNzWmdE
LdGrTydoveTazXdufReaQX3oM5J2QlGaWwu23cYpYTjFQ/2rcv1fkW8XR9nWOC2ZJ9AxrC4TqWcr
VNMEj85WFGO0uTXHbjrXAw2AiCCmtrvpRpx1VmYf/Wx5mkrra2l49q4qk+dwldl+7nPnsJRGxW7t
W0QFv6Nivuvb6L7I8ggzRy6ODkPCTTo23rZl2psPqXPxpnXjShHekboI1wKl5wSgYzM65nNUI0VG
NNRuozwiHSY9tEhhDpEL0loa9cEJR3Hktn4DrecQyPiYhcHVWGNnBW4Aa6nISH8B4ng0ibDeAA1B
y78APo/d8LFxK3cjFXY+nepd7DXZaZ2qt1rQe+3aM3TdN9rCmCSpS99GdCMReWHIoG6SnqGrI9mV
V2GWO1vIm/rO8SYNMo6a+FuXMVTCuhFXPzLZg8KcHwherYIlOw1VSSPRnd8SpacvPHNLihvtLGHe
TQOB015jnnoveBGtOxyKlrZhH4LTkum3kGj7sMHeHdRXflHyvUz/3ZmzVydYSHCkCL9lTP8O2Jd2
5YT9JwrIgyJOwT+VsXVT1ku+pVcRXQSQkSbK9xb4pq3fD/gZpfMqmvTXaiERtYgTp4/rHCZSHnsc
SgU8q2ztx022ELI4legqLYDIeXRvgEymrLq8ZLZ1sijQLla/m+DRw0aOwwe/HE+28ctdE/HQze6P
EYMsiWTxCfbTTzx4wNuLJeEHtb7A1foKfdDeP9VZ0BwoWfibAXTCRkA/nwfvnqTF7VSjxSFUzPDB
k2AtuowO2D87q2tilX7kJnmRiB64fjT9Vlr2m5Oh1xoRdcHUIa+nAVpmYkFvXWR8ElXVVD3UILmO
3joy+RzSp2Sg3+cpxBwndGIVT41wXmsyNum8QsqON2FDhoJABjzd8J3qKb8x0+Ah44zrg+DaTS1C
XWDfWe5YbauQhvYMZMkupvZoIZ4zAuM8Fv4Xx2AMBHFvkcygZofONjJ/AkqwOSWiRPY4ZZj+YBWg
vqW9mT7GRjLuYgv/T5jhR6S+gXSIoAFzJMFvqqbfSDWxwxfy1R1ggTGntI02g0brvFFuS6BUtefo
VXoztoMZYbgDqsfu0+GUzsqZ2bu/owE3uIXy+BI/BA2d8hzpxVfHIoXK/1lUGdQzsI77tETDCr9x
W8cOsMQYr2IoxjNQBCKlyU2bw/hFF165B3CYU4/c1CN4r3T1X6dqeZhnBtmclIyNYpVwESlzgFHx
bVqMnhyg9jjfxBbwdvhxQFjXOjr5kF035VrhlBzx1FkOiugynd8mBuY74VLmNvzvTnrTui0Uexhh
MW30Fcfgru6KEliUZR7Za+BJVMx7dofQvTgsGOuRnnbtrowy4xSgpzM7EZ6zqr1KOFVAhcd4H2ew
eP26oFXPcY4VCHOLn/Xs59t4whkSB/eWsuStOFJ2YY7aQBY0RBg87w0vDC7DFD9gzDN2HRQnPHAW
NPXd2Bg3i1jWnU2jYEvnFFGw6V35ZdNvFq8rjrPLkVGTUxZ1SCtja78Kgs4CqFyH2c6MY78se2Cn
Dgc0MCszqdNtMSVoemWJa7YS3MwwlCdduifkk8CO0VNkNhA0dcpfIK3hYJWW8Y6/zDoByOUWKwKc
0T2+mLl5TVM/uEbLfDsTQLCfYQAZQyGg9LwYPcS2IhAAJAi1JQ1ihbOdBHDScm+T5ncQjpwLFwMu
ypVt036ajm6E2oPWP0XPTd3O+TFb2nA/tnO/K2z3KajjJwm6eU+j3dhlbonQjKz3TRbVzSEFS0a9
97bwLPs4FXm8mzzktFacvzfp9C2r2/VpDU4dmcOEQqSg4cgEtAm7hEN1sgJ+n75i7umNp2AZcM/N
EggBYDU3vIoRROycyr8B8sUd0UuvosA+tRULMlth808pHERYMV5CWzQ4xK6NODak30yTFe/SdZul
/KtDzJ7FELSxbLeF54lSMuKuSieRv2q5/DpgWifIRQG3Fy8KUTGtvBCWgb8dc+ptkXVV5cvXvLLu
vJ7/0eBCgnAhNU7p6BA/2rc3Hn4EZMfLl6X03mKs4RyT03mF73NxY2iNGJDgNBNk0nIi16I4mgiD
bqLMu05JJL4mfGbbU5hqqijdTal8xytUZpQqIt9UYbC/QxsujLmgdkq6b4nE3IXOh4AxegdTyGwC
qe9uMJI70taKG/PSVaR5lu5s32B+wH4/eOeAUVNQ84OmQ0gQQ/Qr7J/LzKV05tbEBwBToEiyjeai
PJv5FO0Nf7l374aFAy83JXRB5TshL9OcSKH0uZgRnYqKui/RcAx5eqR5vZuiAWhZ6HxvORGxkQwv
o1F326Vojt5QUN578UX/ttROSaJlcF8zersUzOIIQnIAEuXhm5nJ5iCJgeTMzR8R8oSKmlrsBuLV
z4EQ4VXGD+hH9Cv9uIt2WBJeVsMWx8Rpbnxzznjlo8xBOInylyXzjpuhiw6zO8OYeKd+QwgssSgg
hmLB9YiLFezC7OSj2gyc8ItlhZiYCkaCqbM8LykVKL8DXAU6TNXuOgO9zTwz0OmIvOkt0t8MDo/B
jJAtQw20oLSRkDKf18lN91mfEE5RR+fAJ1+CZFDGTCHXLkaBA8a482yz13NqfDt6vMlmJHw1HNPh
msoMQEMXnk4LkWwXI/cYAAFsS7uB82sn70WeoBKv20OxBrfcl2YQQbCGYvA7HJEcoEUVPaugyXV4
HGeYmFE3iZsC3HCS+YexIljBgW3k+hKtnueSgNCBCFFjLoTZO1q7/NS43nZzdNVBKiYOjahiFEy0
ja8bMO1noE90boSE4ZQwsiDXCk0PboGM/sNODLkDngzeXXIXThiF7H7hX5LiYS2aUx+1Dwnxo9B8
yFHIunUn2QltR06VaT93Q7+gPWsaxNgRMbQ20U/m5O/I0/RRvIXjqeiZ1ocuUAt2JpN2L9xTDynO
nqLFri8FY5fjCAUf+EQ73vir/2aW8jvSWblrq/h7ug57YLtokAgbO84IpTaUEy/LEBONypRjW1rj
b4TEuMQrMPW+zUV5mXwPAkGihm0Ow02GmpEzv471ZN9Ov1FEvC8JzJHaviktZSIpArLvoJLIoDoN
ee/snAxtTpFSXpmDA0NEsschYwFE79qsOXRT458tStpMhgaxm5L1wZfzDFCxBXzq01Lv5kfKacNu
biiOub2DMHsOoIp0kuxNQVMfOcgD8l1v4xrZV/oT7i7rAQWFPUPw0sreUyHuKgYr6m5IRG+4RRdP
GQ4fwbY6+z8DH26GQFGDGpHzBOJeMCHPK8ZLXf5ck9BAmUOQCuLUCzNX8UjgOeVpvDVVe0jr7gdj
pTdGeoCzJJMeZ9iHHmmlufD37TJ0+57gU09VOmoy15DI13KbGK63sUCrwi+pDxzWUTnifmbagohk
oT6DR8McvJshqj2C1aIfqzfVB6Bcm8Gv7D09SG+LiA7gBW6GCC4IhR0iZkk3BQi3JAmDr6K/cwgN
dlfs0q2ryEa1cck5Ac+tbd0lGBi3cdY/BwkF23zMIKjgcsuM5sZeacOU0oOgQIT1rhumCxiU8Muw
ZDdGgiJ89nsOj2B6FQM1WLtdT21j/yZB/esouZR65k1AGO5mDIlbyeoQGaS4Q7IvUr8/OlF3DUiH
aUxrB/uJtLlxaa+jNDobuUiPgbSfYr9pQJFMtbIdig330JVZ2MYfL551N8aMJWJhoS6ZvW2MwBuB
57qLXeOHXR8F4dubqiOCp8vLhnypLj5Q3YWaj0c7Nb5nwL/Jn4GXT6u0RcbHmITJjrkffLDAkMmv
nD2I5l2/JFdBAY6tk/CAGdRyPzcTk1QswNJ5DB22k1TCq9xmtkosB7fT30Hg35LAeMhgSx7rvJm3
zRK+po71TA20/xr6xoOo8EVmDQngobPN4m9+xZ7Lic89xEzZq4W5iXxwGmbzcFFWLvyRt4sbcoFE
824CtkZxmocHT4nfs7XaZc5A1bnOH0N/JC45bE/14DwSaSQ3TYsnLqGcKR6BVMBSm0mvG9r6kJjJ
RQwpdvtyhQ8byKdloff5X+ydyXLczNZdX8UvgBuJLgFMq29Y7EVRnCAkfhL6JtEDT++V4L3W7z/C
EfbcE0QVSZGlKiBx8py91wZLWjPtdH8ZrfutTlM+dus9cAsiDVMQkbqMss2di6txT9giisi6mg8q
k7shl5cswwfUt/h8mN8cbCA/JEf/6FojxC0phoM1foxJDKiXpSBBG423xHrxMXzmwqlfccYNwkr2
iSQTuxGPgtApLDTgF0m7niCr7AN4sNDeP8so/p76yr2jz3MD640C5wPs+5/AaD6iPrz4ncAit5A4
RucFPf+4twric0KzvwtcORNFzjUcIz9AA21uegsf5YLBmBYEttv2scw+RqJf7qyxrbfLmELPGv/p
yz/WSDeyGtFRC23PcTMo6+PowiggLUdC9lxCaOQLYeWlnMx9EaXw3nFfSzhBmMc3sTc1l8wCzKlM
uHW9fxPJBFIoNfaFYXGF+v5zHjbhiYkVOih2lb5COjnOPU4fZoKwMu86hwDquKdHhR724Pni1RrR
3/r28r3wDpWRoYlLWVyq0MQ2C1mno+KRqQn0aYTV3UQ+zjC/vg91XRKF7JvsvLyZruEcO382WU/F
G9Tmb43NlSa7N6ng5trS+hyriC/QX58ddQfFI9v0bRffJF0t14puBaDBQbBEJQFdC9xb26hIXwjd
HomNpi2zTfPoJUdBw15svnWK1lBXzyOnk7CeyyV5R/PXPpsxwsu0HH8u7nFs0/rs2fa7RBV264Lu
JVniV9SCNp8oC1ji1F8hwDBcmn/nAa8ggRTMUe9XZxI0iLsysOk0RLSsBxNWt+SaO67PVvGIIvX0
6Dvho0XzeS48cQ7jMiCVZjEOYS+w3guQM0V/Bi5mnleGgzszuf3COYy5f+zovZHuk7CSZf1p3Uz6
jRMc8miCEENg9VOM8HwmAw0hY3aOTUSGkRU/tp711rckpdT+UJ5stnfmQApTx4r8ORqPMnb7X2Ne
n1UeSNRGbnltebQVPaBJEk+QrpNjwiubWJhUzvsZNZ9YzyGY4bGE3MeKZrqMJJZyj8WYXbOVPejL
dRMH2bw3XoQHvF4Qh2KH3s0YJTXknPW7JEL/1fU0gcyELZ042W03P4fkt1Cc7AeRd8+Gqz5ZispN
ZMub4xdMmfMPOY73VWSMu8oQwL2je8u7NonzDZ0EINUEtgo49U0B3KeofUDtaEy3QnwkTPP4TwyC
M4Scktm3nnPMHDvQQT+4PVxNQbJOmoLcwZFAmLJ7F9YlFZ2ROcemhqTv5f591skfQY1hPSieVU1a
JAXiZz8FaGEr3ASkfDrS7I+pwpzdDjmUp5xlZamhb1DqcdIy4AugD8wDLrXK02nlIc5UlLi1au89
Rn0nNy9fFmNPSfY0uEaG7arDq+0N74WNEtmG5zcWRXYZyeJD8UrYFHhUNMqZR0L4xldLyCQLmO1k
3zu2dTfPhjq4WmQwMoxiZMSEfNVKrrqn9bDqIkHXoMfUEgsceu3WsKeSAZSWruHIBudsfGKOsy64
ah9aTqXj+ixEPw6D5BdRXv1WgXXcLXnZA+9BZbHqizDMWCwy7dbPe3mpksy+dJdVOFQGgLtA2TD1
Uu+21pONS4CUbJUWDfkyk7GBsW995cZEAFyysPdbdGz4+lI7uBOaRRL7xySyj9GQMQBbnpqUkv9L
takFSEUWaWXKquLUB5MPSqQy/uKXrK/zSw31dT1bJ4d2+rliZ9TZaYCvdLcK39JVyzqAYj00YXOL
WsI/t6uojt2mOnf+9/VitD06WtbQnGDBMX7X74IZRXwqXw/52zZgmPMc+UV/VfyR3CiL4/o/doG3
6RWS92F9XsZBc/Cs+dm1+18BE/Q+pn0ytny6bt8cw1gx7nZ0Xta0OJRT7McEsXs2ydARcVtO0J3B
tMAe1CqG9ZWuC8r6tGrQvfp639Tol7i+9MbO33E7etximNEH5Kv3ULCYNzrdCYr63vdYfuMeyFpo
9U+oEJzD5Gph/hcXZk07NiCnYZINnlfh2jA7p7iuhiM1GGtCEQQ1EvqFthRKibmYDMRJbTNuk1Rc
RRI6VxPI72aY4pGANAK2hNb5dY0H+o9M0uxLZ7f+HaAW7GVIfGHhyLqLp1OuAJhtK6NFdm44Umxp
Ls41/Nv6a0nOYuB5Qdned9C7+QixWsMVoRrNYnVZ057/KjzXM04kxp9FwNz6EhNbEQ1mX+Snr0tF
i3rWR5acWTBrz2NYjgijr30ErivpJuAfo4hqAQLo/LQKnzSzRMCWaW9T6CV7TA/nelaQK2r3dxH1
1qXI3XufTsFBzGSprQfba6o9GCfWCi8fLnatcJWAI8HCFWDNrMI2ot/NakNsdtJSqrO5IlcmD4/Z
lCbXiRvbzuzY9fw3sd/6NMZEe+qgCADMRafqBvgMIvWfnPNFnxqfvey5y5o9mVYRmRHohb6JEg3t
+jms1KCvT4Rujm8Znwb4seMgk1+K+JE7tnpEbDod9sgobbQv7Ntkud7OTYqH2fDtm9AHhauoNyxg
Rm38Jly2dJOm06/fQ010dFMJVmWq3LtcRyEucLRQctGcpCNxJ306XTkAlvUHynHCoQuUbf2eiaSj
leGf0elYMxTe02acjyJj0gzHY3A0z45YVy407U4o7gfHPg2w3U4t3VBzaCoWqNCNb8qlB+FOhIqM
GNDuJmR5dK9e6C3QwQUuQUubFy0aZly1sSD6ptC4xZptYAw8NZzlVzADEUjt/q7znCtI9lO2kKQc
5LQvSrO8hTN0FzO+k1ZLD4mG22aJ5+ycNCnGYykgB7N7HscZ5iinuHljybRuQ4ME1vIZKDhZfgeE
FTGWMrKtNeSHji3WxvONHyry2E2ldDmr4gpj0q82fROStj65T5CqAAROxQfp0Dke4vy9V8sI+J+T
wRz9z6QpHgvNYJ/bQY/dqbHFXeKTjxDL5A6HYn3F+sebOWPKQUYP+pLYFuaaMwFfwrKL69+DN1ly
g4zRRJ11h1NCHmI/eKJxK6rNMCvUisg6qn7pqEFwFPcJtzofRr9Lls3Fbw3rsj5yUmuPkl+ehMiL
q734+dfB82lyBi7FWe/9nmYv2RHztk+CqsU0EVkX07HNy/pI6afro7/fiNvaukxhaRGrSd95/YaI
Haq/2i12f39u/S3rDztm8tbSXz8oAUdtcCx5saqUwOn1YeCZxml24l1uuFi80IzoH/h7aMbK+3pa
NoheK7fItuZgU6JNsEu7TqAw1ncS+uQol4R/QfGRYQERCHhgVlARzi0n56gAGQ9N94vmChnVyCYR
MR2DMcSWP3PFBLW951bA58LyGNnGRXDjBGoCLXZm2SywctKUHyWBm9l4NdFnOSku5ragmDTD8exY
rGudkVUHl1UAWJT56caCy7v9rrM+6a5s8UK925Xi8vK7Q1+1r0nGHjfzg+8j0QUw/iDBclXRbu2R
DcX/EAYVbiYvj7f2WDN6QyUJvmztYV7sLP8wx1s6j/Qx6KQNkthMwC+fk1Bqb/OW5U37GXjMvP1u
H0z2axq8O0B7kGWiuSGJ5xu3bFLjA+DD80inq2pePJ/Bl4/rcdN07LMB1Wwq54hW7DUWOR6Pzkc+
RDTWVBXf8zY9hLZF59Huucmy4rkx4M225l1wabeV6aPfxpcwB/Wvsvh1KD6SYvBZ1x7sGZ8lppqH
yjLEri7Cb2GnL/aKcPh8zzpYn81yojukKBaWGLSchyfCK+t7n7a22Uiu+hALmpV3V92W1VW/rWlT
Rs3wyztJlT4SzIfGxeNWuuTdL+4MI5Cvh9xAKWekj1M1Hcc0flczM7Ygf+0YnHJiMc6SWr3z2ng4
KMIkwzJbcQawUh6DgPQhtg5qa4eAafhlA91FSAG8R2BE2rqiY4zhvtkLonTJfaXZj0YPDvlSz/cF
kKtT/tp2WEEH23pcWAC5ggFzsMHdWqqjebuImwrDHx323TRR+0oV5wm8YF0kP2smAV4RH6pS3ecV
0xzwORbeJ+YkMsiJIEPJk5sQkTCRmQSmJN45noJ/Bq+8V2HKSGFIfiLc2ENn6Wt7oNp8wryRoTC3
98jxom1t2lcDVDFQfbzDZMj2O7oRgCqHo0nLr0qNDbK8vetYdzQCSev0xW0McbKN9WWwxZ4pxB3t
c8ea7vM/hjWciLf6FrrN51QvNx85VDZG19aK3qArvZjyLvTcfxr7PiugHdD/e5lGmmsMkM9qCtLr
DHZ750rb2SyDbV652s3r+mg99HZkXWeftbSI048aeC0BijDxMtLSUKkV3y2XkMhU5iWd/jhmsh5v
Cr0EMHNQXOO9OPpt+gTkhaiH9jLN6GFFyWUvoTjiP9LP29ZbdklF1T1aEIayqYcNQ4cRb4RiD8fK
O0aZ/SOm9tjk3QxAm1rN1vtMehV8mF+yX60CtuKRthSpwlydbbNPIu++N9LdKvpd5cAmGSwMhUqf
hgL78PWAY/6pLYiJ+JJLr8rp2bdJSWmnX3IRWjSnjZZ6xzEM9ckPPZxidajlBIBSV+3q+k1ojDhO
Lv9dEV6IoduSUd1vC03JsBLiOFKulTIm7kk5AJS8kmsYXsQEAl3wwTOgg0vpbodygZtaZIQ/xy6J
3MECu3GcRMlEl0zaSB8KtjwX8WHrertbjBe/5H9SGvqWt/5QUzAwiCXBIFqvvCq02ay1yNy1gnZK
a7JIm72Z5SQq+9F3a+ywkRRJQ7W4Snunr+qRYZAD04Z9kWf314lUmI3VA0VdZeC2luUOTsV+5u/z
0nTPYoy6Y7Camv7++VUuzWCPSTdri5aDFxkcEKmdIqtafP3a+mg9AOC6q7j0qY80dMbuvdPkxfsw
X37YTtuxcy3f3MFMrtwLTFpwNJmq0mNIVwEAKvv+XRCkvLEHPSxEbCx70V9oBfaXyCMzZE5chkDS
5G6kD9HCBRsZ07GkN3xZD27s7f3QSBEj6/9hi3cS0Ok40wkgDLEjxmFDeGhySGr7G+YLonKmHLgP
NKpmVzeCdbofDE4Aam32Xmw3Ehnt25YVlYd8MV/13l3w8v/Fev83Yj3bFhbyuv8zauP1d1n+btvf
v/+rXO/f/+o/ej3zX9LF5OeRPLqCNoL/xdkISBU1XduTFjFvNsI7lHT/yR6V/5K+KaTvWHiYV5jG
//iPXs/5V+BTFZEhyo4evJ/z/6TXExYv4L/q9RzfCnQqsyNMmyQ3FID/u17Pmxvb0MEbdNI8g8g6
LCumPoDo7s6deFstEpVt1WK7CJ+YSFXl27/mifXbZHvSyl9Xz/X56qFYH62Hv76Ksie5Y2Lvxl4P
JrnuIKwJ8nC06CCsz78e+nZztjTmtNTAU5ZG7uZ4pTztT1gfrYd+7Sb2fToz/rIftLf0AqicHfv6
cAyrYNmvD1dPTOakOHpNuwZ/7RrNQaqkv8SjcVaORD8wgep3/OyN3pRC9FWTpIIAqVuuI+LAqSAW
HMZjzu4sHEdSNktz70FvSxZU60VL9mJC7yNFtcnIKPoJc50b3FR/a0ybkMDM+zQebEf8KGYZ388W
WOR4Mg7c/BAa4RbaFr3THuo6f+jE8DjqWKaceBDyEkLACkbDdL3Z5H1EC3TAxdGTDyGsKDm5Ds4U
DUXq6JMHYx/uBFlYdWOTBR9BlPYJeoTUffOiHPSE3T9NeUsQKgIb/Ihqwf4/fmPCFZOjAd2IcflG
EI9lFc53ISl8RoibKBfwcIHXhLTmbc2ieAK0R54B8/OtY9TuwQ9e/MhE4LLQUWH6+l5ChKjrhlZ2
CO0fnNrdPNC5oW0KCmyu0n1CwUkdFRDT1SBoNJAOdt0xrdg8G/EzN44fOV6sMlkAKjPxwhGDFhJz
C5gNIipRCZJXsNCN9JmS9954hxztpfBM5ySShsC65IF8T+cAs9fA5obWxKRpZ/m45dPYvzltPZ0c
x/xjlIbclYkVXFReP9pZo56s7OIO8FehmdG+lqQtCA/ObMEQNZpRe5am2YOVZpIatM0hbss94xJ4
S3lwjTos2FNDx6q3px9WUkeM0hPzMJm+YkMof436t8j5lqXTexkqwtYSwjPYL34koZUcTPxv64Wy
vLQg43azNT2Kkq4wDgrIeQlSHid2PqNOzpsBOC7wGk6bkK5+mZTWcS6aY9uHOeNfyVYwOzZFToi8
GJ8DARJ0AnN6GJWP3j2a9wVBUlPcBcS6+hkICRufi+TmTwSw2yAvkeO2pl6/S6AA7MKnwMrOrj/s
wHMOW9m4L1YyAGejHpqX6om9HLEOWn/Wo4pnWTvUjTWfY3sB9yr2ZlhTfANeATDRPpcNNeqM6Kma
sgYSOxNlo+VCpAEnS0QV1MPsU3Q8lTIhz2WvjbApUkBuiuWkHOefxOrVtsgK9yQrcYflgBwDRyBr
IwqS2K7qF2cHnXQmqHuRMPkilTnelWqmURFsLLIQN5zFuyRp3rHXRjAEjqs3yyxIuctKGnRi3CAW
IJa0Y3Bd0ab3XQquUqdqYYvat0ZElxYrKPAENCjNUYqcHmpeP1XNvKnn+b0d6SY1tKX3s35hisAU
skRoQaFpaM+F81qY8iPzSHIyD4nLYF4VH7Ilw7A043EThIPP1HnEB+D97l2vO0lforRqQhjIloN6
MWu/owUrICUPLWoWJhULpiSjFNcwoK8I0m1TB4TzIfOci00wIDMJ3PKYCpIs4iBoqWh1vmJD0eyN
5j9qPtMjes+i3t2aeA5PLCDH3OHS0BNsFZcPUv8R9jXHhaEXUDN4PaG4CdMAyTs17mMvnH9ylzU1
AmuUTI/TkHT3YJbm7dA00bkNXkJ0gW+tx3aonmF0UvufG84x0c/ysOQzG2jLYKYD7BWNhUd+CFzG
IAt24yA+rYxnhYh+RsaWAQgOjIw4EfDxfpETVhw/z1FoHK2YlVNPzGqXxkiX7yP6HaTb2RTGYbIN
HPlmTyi5p8RAChhF+RbwKBoY1IN+1Bdbo/SigwfvGYilOssOLd8caoO3GsMrORZDORKxN5IZOYz+
b2dieRnknJ/mgOu8PvfwfT5yCc0BNH3pN8W76/wxCrS/pqElWHlyDivaN1X9xyen5pKFw8lozP4U
jfnrhAQRfgI65DIbyFTOY/kIOXyLSlYrB8PzQqtFkKqsYFKju3rDsTrspoypZwZDGjkeocqc1UyE
WaZqx9xHOb0RLFKkjTRG2DO5Mgl4dGHWMuMYz+WM+LUwiwEy0q+lxmWS2Z17JXOvkNbHMKgPG7vS
xjH7lv0kSWQCziNYhvLXFIw/p/nA5rbY9sb0gLqCHo5WT8WqxfPzIDyzwnud5WfPCn80lRjPftxz
l4mZ9pHG5LqWs3U6gKe5vZD2CKrr2ACgGV1HgJZaikcD9MhGgDINhUUOnEccYDxLYCFdcwmma2ty
SeKjRnwQp08zlq9t+9YUQ3QwqEFQ2KFTHm2ws8EE0NpFTtCSlmenBXpNtc0WG7BePDI9o7mhCu5F
izWGoK2LdpuVLBpj9seNBlzQo53TgprpQoveOrffGR2dgmG+1SSH4oSdUQ3n333hoPNTkMQcmh1u
Uv4pA2noLl2zL2PyOUpuKlE7P8zZ8trItjsQGDDfDQizKRvUFsiD8xyZaLqMxb3imb6yTt8nso4O
rq3emgBM6SzkvZEehjafjkYrHpKUrMyOGAr6RVwTbUnwrHTks2G4p8BFyVNW1kGXL7QAIcRGxTU1
xb1Xui9cOe/Cz+cLQ73p2GRssnXHfT1kFBJZm2oE6nPt0pQicBlhArtgZ3An1oGKLGUFi1GN1bnQ
W5pKH+zY+kDyme4EHrGpL729m7GoL1n+FNc1Z14cfGBdLPY1kOIJIeURP/nEWuco8KOF+yoGpFJx
OP8Q/pDuRybxhh8DI61FYe2BtSP2ZGfDTLq/DJmBpKIrimeRpcNhJjU1SiVM39o94VpC81vhDAj+
CbFv7V2TdnKCBHsLCQaXBxCu0TB+seaTa2IocigH97BOAhimAKMeA6aL0uGeFeRsyJRfbZ055TSd
Ic4lxIe57VMJyycsjPzcIahwUZIIvX6nIzzJdYJmlaRGYBZ9XqH4I5QTNmagz+hJefZutKmqM/tZ
AofeGRqN0Ggrt4jD6FzyN8Eci0vRVSODLq68oySfKBHtDqeG+TUHx2j9SoSZBDqc3Egrni4ek7gj
E5BLxHwbtWP8MNnVeJkdi2iHuUMQlaLyrYjOXgEgDv7kAxON57LtyOBKXub4LULMirZugCSnX44M
Or3CxkQhFckBFwiWTDXt4inMLqCetqWkWV3OMXNnmtRbokvyg9HV9Ck1CWemkj70k3Fbgsw9Fz1s
0BC5z4p1iHQzQsxFxtQXjrBrdPusYEoJ9XSrPEVspzLDTR6SXEkuMmDOhMFSHPb1F19jRWsU4Qc8
WGh6FMt49qIdF4mw/Wdi6sjCjsWbbcn20NEyjtmgj20e7npwvJvMY8SH8mu/gCE6dI18Z2xFEglu
zV0cOAOg52i5VELIvecXH3QtWvzS5WXFsaBrM7qCUyoqPxRZjan/e0xYL2JR3ZepaRwrK78Eyv42
4cHLVPaaKMPCQ0nHrm/B2Nup/BkkmLIXzYUNsMXzNjCfSOieORWXkxnlb0vQm7xwB6FH8E4dGMMr
S++qUiaQuMUht4bfQxYae3pNRIqhEBfxn27Kr+vYqhavtW/Z56iz5wvogQcaDLi+Zesi2Mb20Fcz
itBKeJgSKrXhNHKdPtqXghpM1LW3K6fsyVCuOrrMwV2yw06GbqeggGPQTKtqC0SUTKjguWG2eCE6
Gcdt9Jl7/nxewqU4WKp8IzoRv79YzIAUw+iUGDahBVHcbH2GS0ebjZszxjZgEpQI0RjQjmKx8Zxd
15FHomqdC1QsJBpN5TfFYnvAWEQDbrgmiXoZxjg/Vj1aNQN31rz45nnuT7RrjUubdD+pHt5yVeEM
ke3VRWob9KlzgFAHcXe+WDIQG6BTatfHrnPpEe4mCq936zLuLb0+3axzfoYA3tmrvoO/mvY5a/nX
Re2MxZOlrHIbaP4TRhd1wTrLheJU2RGc4gwhg2ASb/jwUhgPYV3YTMeMBmF5fpdPOnlQGgHLioVG
spi4uv20ROvAW4TRnoJvJiGqCSKQbwUN6SS7IVwjB/yxQBq7HWEDo4eIXpnQSBxdXQyYdpE02HXJ
l4pLKNPiEMQe8j7b3MZaEbxOK111JZg4vWj9ZJ7wt/uaGEK0hucopHNZtcGbSkzqBY11Wk/zGUk/
U9AWYZj84SXWR5zV1ZYR811qmVcJvnqPJvGa6wb56JpkjS4NvqDFZfpDSe25OHM1fSLLh3PsfBQl
wUtWhSFP+X+KHpLzehCEH2kEuv00FmiCkPkm5I8C9F0Ped2/DRV05lHjnNcvKUm2oR0P9X49hNIj
5CHHqcwEci3S9wv0mJWWtNKpMNiaewPbvmsvAbAVcM6TgahHLG63K0iNviQSXF6+xHQeM1mdRloS
snC6Q5wrtHOGGg7dd1jYJlg14VwSVbhfjzLGSCCMWa25D9FmBR2+j0pYM6VB7JY9gTro6FOfWsUU
ZmzYVjrqMUBddxRSeacFHbSnguAy6O/9Paxfy1OEHnQL632gf0RVRXiRafpcQlY8kIuZQR18spyC
RKwynD8d+irbWTuj00prjSsZ3Csjio6xFNyZA4/RgsLYhyeHHNbG9/Uo/n3USoLZwQs+VqDrzUT8
rrHg2z/qnl5Bkfk0j/Mm5mT2/Se2YuryV1QS6rukGVPtroP49SB0UljZWzsbjwfLRkUZq7GI68FY
nhSs9PN6W/v7ZYtYJpdraC5ccRH6sPT1a9k5wR5OvNrNifMzbLOI1HRrvC5o/MgSYfFdOEdPUUGK
ycIgr5RDUR36Mi339ZQrtur5ISiHMy3UbWgFB9YAZNtFzDw2LpzH9VAY4pfoqxe3w3aKqe4boR+0
bmW4T5AZYAhKrky6wS5ZXX1sWqalFKXHNs2PnqGWW8yZRzYFUTSoHB0iDbx2Q1QnGPbox1Q+gzYr
+45JZ1mRIkIK4k9nQKTV5m57DZfwKS4b76WuKQ0E7PMY+nkLw+MxDBLW1Tj/p0MFEAaE/SU1Qwug
mlhGpnTeyywD0k8V8drH9tX1UFJlDhuDySIfobE+FkFAbBb0P8oWfSThqFWdonevU4vYdYIKgPxV
10wo3qyIBjfyewIIxXR2Hfc30ydGhEVwwjU2Yy7yjvHI9iyMoZYyIDgvZfkzLArzE7r1habAd8Y0
9nOTS5KN0pIBBLq7y+gjsfUiwncT9Y8IfAYwC1tLRKkevcJ0gM0dnN2OLJZBdNUBgxAOEn8M7pL6
lznm9rV+wBviPLMDIeIdc++hSYhFjFkRq3mpzylkV9S6ZrFdIoxVUUQ9McsSQz9ksCO7212jSnXK
sBrdjeEU3kUO0Rfjz3mKsw+LjFJs8JKgAvsV7/RP/3semcE9d0VUT3ghXmGjk02gA9iAN25qElju
OogFh8UI3KM3t8FdXGXYeduOLAftpIgK7zjE06WuXWYEdTYfPfsPToXlLN10PC6UI2xAfGOft+Fr
tcxUsYICI/Wc6abadt7bnRzwH4+/ciNpH8hl/B7Dct3GGvCygtz6AEEDXUvqQH0TNjR+BK9vAZi0
ZXhLqEQYoFMI9PKfDXK5+E3fIVZNX9cvUQvNl0dkjj19LQ6zVtqk5OvCDsdOvEY4DZp7swZAGfAE
AkB1zLNbqAVLht2fEzA3BeB6J/qW6ZW7GQKyX+348Je3NVsNebkRPEUtvrLWpmttyW8dycBQ5JHY
rYdVhedjF6g6hdtN33EUWk3wnef1+6vMrWV7BrWJ6DfunBNKd6uluF65mquodD0Q+rmbMZygcoTa
2suYES7mgvmyFj2gHP79KDfTHNCn+bbudCq2NYxgTWiYZondDdiHaf5jKj8+1klB9LYE1iTr4Ir6
aVtVAw3DgLYKGeC0W+YyPdURH94w5ZIqFw4+/z2aIiTQixn/YEgihTQeJxNzKnny5m6hX4AbQ/4e
yGS7zg7GBh8fNxB/sFRjv8+r5zhKSbEZBxCOKSPjMHuVi032nUf3OLGKdGOHJoEVlXpIFX9rYK7H
wX2MMDlgZpXt1p3H8MbZCm9lrlgiK2sX70lj2zf+Ej+gG6hJmDjigb4yXGNkT5Od9tG4C1BMFHH0
2NveYzo4EAcx1eXKss5e6j1nUYrXIMlIVr5kEyjfWDSExRJHN9fDtywtTuzZov2stcqMNYxNw0ew
aQyQ2slM9K7fYiNr0m95Yv8mRbRkcwQRe4xIv7bChz6ajlmQ0elpw+7QBPg4aS6yPA6HSXGLhoYX
bviUMtM+Masjt9FIB2JbQpx7eiAZIIihVzqD6kVfyQhVkQreZgFsGU3bcDfO6N9ljpC7fvF+EfR+
7oL8rlBooheu1SZYvrujd0mzvbKm7IG4UXp00nR3dYusH4sZIlreIYMhm5tJ/nWv17BlufazmR29
fnmZTPR5FK/pPk3oXrc2HG9l13dWVtDaNFLzAZzJDmclJ6ifwHWh2Wti+FLSQsSASj3KAnWTOssG
+sdEQk5MjCMMWNrodoPMYgxcPNThjP0OMW233Jvosmct0Fad8UKj/2WvQuYvtfk+aDG3LmPRdotV
5K3l3gW670gLwFstBW+1KNzR8vCMPUOCXpyNQGrfOsgkdMXjl3apCW0LuePBddqWKM4x09y0BHLQ
UvRJf9BKy9O9dDtpubqDbt3TAnaveyuDHF1F4X1j9PPmOq2JbtJxjl6X30ZkfJtAC+JpN98rLZHv
tVjeTZHNx6F3bmPTQm9p3nItrS+1yL4XkHqn732KBMIw51ffR50m52BHrBe9x6G5U5iPJi3dB+6M
Ccs36wNqsm1spCg0XPlsWQwEkiEgZTUa94spb5JWXNsKxiYEuDLdRjpf5CFsIGBDGOXwupt7wdRE
aJvBrA0HqIhpBGBBMLQZQZjdFpc24SqBHQBe+W0E3T+2FYOvxo0TGRVxTdaPKH6MMRGid4Unra0P
QpsgaJzQwMIX4WuDBH/7ztSWCRPvhKdNFBTSijdLsKjgr8Bn4TbOn+mzZEqIWqW8GbNw7wp8GWX6
yU41pnmHYQMULuqxfCekxZYNHHOCH3UJ6Fo5xmEq2vq1JanP8JYXBQ6E/RK5XZFTXvvkg9AArjRU
6dtFvqfmONIesA+dNpekq80Ev0mN70RoAwr+84Q7MKaUSNtTQtosmFV8bVtprPdK21jSzP7mdNav
xC7rvRoBW8VL9VZq8wsEVJQR+GEabYwhKpdSmW5iOZuvYGsUDpoIZe+mxlMTanNNiMuGFNTXTNtu
Am3Awbu1kwXG2zidYxaK8mdkwuGpXSC8Mfo3m8nJ1lTPHo2RUbtCOns8SG36SbhhaRNQQiSVNgX5
2h2kbUIxfqEK31CpDUS8uODYsaS3sbwHv/4nShFXzSN0EB+RJBs0ck3MkrtRTAWVRlrj4BcDV7+2
LuFhwlS/I2I0M879SN840FYnopsI2tX2p9EMIlQCYARyvFEtHikXr1StTVOpRqR6E/h8PA3JxhuO
1B+fXOwEz2G5crT5KsaFxbJJ+ob1gL5wMLnSVPoNlhJZHE1dHSvBsKKNzDcvR8LEnvlMQu1dVIJl
SibdwINx4FTNXRYsHc7pAzXNAxF1+yZv8Dsg2eDX3BZ2d7wR2YvCY2bhNWOyxuv3xh+jtqGRltOf
C5Xf4lfc9KyGV6lNa3g5eRsCfsUQ1+qmbTitkX8ArqdYSbrvDBHcrcIHl9IcPKc445S2yDnaLGfj
mstxz03aRscNvtjimvUOGErgReFFtgxM7oemieW202a8CamvoVR1QK/6ScYx78xSy1uULudBX1At
PaLQaOoN2lYcp2wH3JpLhPtEq62ApTYF4qUxcWmxB9WGQUdbB308hGMZErIumTnUJUpi74Pu5qfS
tkNE7Tifz562IyaVxziIwARbF4mR/ZnM3TWbK3FmrdktE+n22twY4HL0//GOZokxIi/BhBipbhkN
9NjxRmLJecjxSjJhU4dE2yfp3rs7B0dls1or8VgOM6eYmBjYlVzSRCHM5T6vS0ISSiwkEp+m41WX
Qhs3fW3hhOv67MU1ATJthxQxjVlUPYgvBFUknb9dmBtdIlKWoUKTfzFreh3lupqKE9Xvu8oJ9cm1
pVQN5i1hwDnm5U/nM3Vz+96qhx9Gjw0X+zYMH9ypi7apIkmQm1hbV93Jl6A52j+sMUQACk8H7wzX
LmK6MLFmHE1tg43xw/pF8KuiReUtjIJJ4qDb4/9P9s5juXFsy6K/0vHmeAFvBj0hQCuKJuU1QaRR
wnuPr++Fq6pivuxqN+/ISAQAGtGAwL3n7L02wjYZFMdSOizQ+Sx+H+KEt/4yxr0trAX1KNQ9v+27
bUqzgmCL6VjgVnmjuEJsRaRlAHBUECwFvJIqQuXSwinxImXcxJXtD4zgL/evfZX+d5Y+leLh4j6/
rH4+3fKcxVJMMFV+HopAjWvdWZmVmS7en8hM8djbZiRehLbcWez85alv22Lt8+9NQwlbV5k5Vfvx
4IoHCmVZsPyFQXgRxJ9WzFDZZbNMZEigPskzeFYrkPONHrTfKYpNu64tExj2drHLGV2vy9j8Dol2
1/cvUQXMMtMiN5xC3HRWfQBr8RbPw/QeppymQ8s62mpn7CToG5SHmIE4w6Kw+301rxDfAS5S14Dx
3n+TWsX2AgX/VF0JWqdYDVUHa7BYbWQrPmSESPnoddFt/367eD5LQBbFTeny18SaWAAh+vOZPnfq
M2NLs2DkzDX4dr/by/p8rtv2393n7/bpUos0v0FPi8rNWPRpA6XGlaVPmic2b3o0sSnUcGLfbVPs
E08g1sTi7x77d0+VdcXAuI3vAhfcp0quuiFgbwTV33dqZc2c43Z7sTyInKY/pXViW9xsEn0VdPae
JFaU3B2HNP1qVv3CAtAnVsVNYmFEKL5J8b09/Lc/ITY1edBW/69C+1+p0ExHJfvov1ahvUyk6eXB
v2jQPh/zhwZNBDoZmmLrhsxzidSm4aNp//0fkqIo/5QNpGTaoiQTXLg/JGi6ARdOgwvGP5kEMVX9
x58SNF3+J1gIC26xrcmc3xX1/yJBW/RlRYrsIl/gdoxDZUNGGwcYT9X5OxqKu195ccqsNkntVMNJ
q17D1rXg2lbSJkd8pV+o/P7yyVw+n/bf8i67FIDkm3//h2b+D39tuf2XVKkq0ORyHPhr/v30k6qw
+VyMOIFX/hXJ9yI7eCF5JrjXtsUjIwH9tVxHHwg+9nQTCLlkMu1CMX1WjuTH7ymuIblemP3rtlgX
d//9S1VQ3/3+YhXb5ntTNU13qMfJS0TWLy92UholBRqi3FsNLoiymptDviycQRsxMiyWMHz7llsy
8SC19tFq5nH/qcW76e7EWhw4JFCQP+eFKmWrSs9x9DBOvxOLXplxBejyu2DQSgFMWk2ZB6zPNADE
vtwfzBUTMlCdMa7tJMJS7ePh38w2Y1FBkBYLvAPMkvOZVq6ukBb/eem7caTF9u0iWcr9Jber4ZMC
bBo4AgoFS6u2NFhuCyG4RvNvkj1TnJKlMC0WWe0r29IIoMj9uatWFgD4DOeLItxI22WRMsqL47Cz
FiR315XMo8hmZ6pAh9CwBqaitEeF7PqTXG0KfrXYIcjWs95zsQQT6A527W+1vt+Ik9+NYC3W0Kv/
Qehu6mPRKupenOF/kUjfrgIKQE9vwK7+i0z5l2uduEgVegriYfRfiKDetZWsbgUzPFsq+rOB/iYC
9y12IdZm/kX/z8S/F73RvWsoiiU/aahXa3PZErvE4rapVPGrAVKdMTZqEPF2hUw7boORzvZi/xMc
ZbsOjhaiou3tXYo1v9cwc4pV2U7KTTbHD7d3yNwIso3YtoRqWwYZDq8Ki+Ey1LPH8s/hwe2KrBC7
tuPnsBb0ZEmmMSXWGLH0216HpLPUFh3LeBa3pRGN86aE/6uS7GxKjeSOS3YJwVb8aUdtg43dFc+f
m5RRIKRv1eVIMBaTrFgTR4dqyOpuADwo9otdfOM2LQKO+UC0takZFYfKTzvUoyFGZRsAsTsGknVo
HSLmdSbnniTcqkI9PwwWMsAgB/oczeS9jUurntLniKjWog+bzzsBCReHLWSePw7nfu6umUF57Jfj
tcREwzB3OYqborA3Dc5c8WoK8ZL+WgjpLGoRXuayzxfgfdLodv1ig/JtThVZwZEjNsViXG64bf52
l3Tht9XNRJoCIjeMmgwDgyxhyG3QyNiaTrFlilQfxK3M9Wpcx/+ySZdKXaE2o5BAnIvXpBo5z5qv
KmvxEFOZybBLu9fb04u1Frr4rsNpKbbqsOFXNxKKXut8Z/TzaRwtC7Em9k0Cy5+jDCOmDEe82DnD
5oIo6aTrz5t/uWcrf0i9lO3jhXoPCBn0/bI26nFZv4rVCVQuqmFBxV8WlU0WMpeMdSNw+bcbxKOr
287bs4n7oJ1UICbZsSc+efIa//i8TX1Q+NmpXzp4DvvqMx9g4BsOjOUUBVfIIRFHXw3irVkBx4d4
v2KhLuEDTiDffd6qi+yDcFrOep+3h8z0I1IMiiXOwCTXwF/yDZYn+byvuJfYLhT6cLdNsSb2fT7d
L4+hwZltJ/IWlCV4QSOBYRRZDH/3NLd9Km0QMpDq9ofV4CfVUJaEi+LbHoiAILHoq9iiJFIc5OV4
TZfICLFvWJItxNpt8fu+bAmxMAFDbSU+jUxkVYj75ORXTMub/9vHiofdbinE427bYu33P7W8wtu+
oNND2eFjmNQeTJL6s+BsthYdFY1YFWss0bXl8qvuR8Y6XiZuYiFCcfCeUkVCgFlue1XmEA1AN8+F
BFs/qulRt1PjDYvWSSxsQ/5Ca6Te/ObIFk2V3/bl5O40S3VpWqa4lPFil44g9qflMpcjI5DpSavd
CsY3BrHluBYLYW++bf6yb7nq1fCvOV+leIxiUs/Xuc4cOh8aBVVNpbqNMe9i5KsbYMV74AfFJqnb
dz6OniKufARBkG4jGBr0RA+GnPUHSe4f9LOeJMnnXxce+s/8nwo5BZrGjJLp6BTryODjqWtg3gat
8zyK2rW6RKyJBllPQZUh21IkEF0zsahbjIyhGcyeDYJwHCZ/B7VCfEp0K/JiR9z8vG/Uk+gmiU9J
dJgSqznHzhxvg4Y2WDYYPzsR/4ttaRrtr1UDWpEiHyGdzbQj7xdyPTij4Clc1B4iwEfE9jhWR/mn
L/0vUYEKTOxbDgdN1dNdPca84Eaanf2gHgeFS0hTWQ3V8OSKN+O5ZawLiz05RAM9aAI/ehyjWyNA
HGUszl4JZ69YzHp3hrnDRL6ddrT07VNpI59TZ7SMPgr8iZikofwSKQxwCsWqPYMKHdJh6xrrdemq
7ah8sgkEoGA52X5G7IjNz0W0SIWWnKQw9rODWHweAWI1MmlH28nQuxFOPmYb0skKLcCWDWKQOtRp
wQ6g9VSCCtu52ff2EJzbEbWIMSSMl1XGrWZnndFOjttSaOiUTPnZjHK2FkgIsRBJS8KqLzZzlP/b
GdYMSuof5ahc8hRpVWJL/UGsVTGsQIXuoRdSfj1kvAOUHTMuvl+2HZmTHTEUy+6EAubnbTanjh6E
KL2pP3eJe3w+BxwVlNWYqkiaDBClN8tFqFoWZDKClxCrRDd2CPz61rP0BW8hI//mQcu9yoTRhriT
WBuXK5dYu90g7vf5EJj1P9KYNCuxz6oqZ0uReGOWeXegLN0d5DnX+fiWVQ52ZaXMOV2V2W8PYp8l
6dxc1sd+wjAndokbQzQpxHtwN3hGgdtXvLy0q8EtgP2sB9/e551xIS1SBxoB/lRXw31Kv3A7ENgN
e0bsa+uPwF6szCUjc7HLyBTJkzXEJPhXMUz+dcNtczjjoQHGraTrnvr9sIaqxgGgwHncKnZ/SrfI
TlrtTnHWBtCyl/zDVrL7gVxaro7bxjMf0xPTji8S4GM1XHk9URPkD4zblhj2bEUEYGUeZt2b6i8U
hOvotMySYi8ODlP/3Klfe0qwYbJNCQdR12HyrMdnJd6i3CMBsojPVrxtVX4zW0u5s+kpSz6/72Me
n6rx2I1oo1e+Ax72rpX2tuOaxhW04wDNPNon0PEnBJMEqPC+NuYhP9quPnPFdqm/BV61zn4uURft
tsPuKb3Xxcrg/T+01t6IY7KKzxMouOQFvTatX/QiT6DTqm8IuulD9CpSjzXae53iy2qkIYw3UNog
LdHhbssbM9t3C1Rsk7SYPs82iKenOr408rf0Hu/F6mgcyq8gEE8kCPATdSN3PmgHEvXepyMa3p/T
RvvaQCRYE+xwobCNo398d7Yk5O7VH+RwrYd98orB+7nybI9wYgBZZ6AROwDWq+hirU2yHi9MOpEO
7m0vu1d25TdSWcP2BFIUGAlqCQJxfWlPx808ar1XdhsafkPrFdLK976BEzrne2Mz0/h29TXCw1Pw
Mf0In8ufxZGGKDN/t15nr8C58RNbT23uGSf1sXnVvY92N9/tKTbueVXRdt5GLi+YMemhuBy0cWdt
0WZPOi3AdYGXeIkeXWnbPFub1Sv0qghvUbBWITYu3q+dvwGTTndwmyEycizXfJhTT29d+YdeXEP6
3m9BsYHEgRARUs+Il6LGYY2KmS/NHa1VTHFghCmPOATb07pU2pVcv9d3R+uKmOma7003fzBHIinX
zjraK4Mn+S/avCuC7TytOUNikreeus3sH8Odc1W9/D7YjO9ktTY/1GMQ4yrzIL0TlFuO3vQASIP4
w3bctc568MkZRfX1RS9W+VetxB2zeSNiOVavebIri9Owkb+XElkt63XIlXT5j6Bx+mb9sAA4DG6B
2txaWXhGGApTaT7jP0+eq8m9Mx4RQUh3yqb0ihfjB7CIFULrhiPp6H8hydd6g209wT14d6CqwMCL
Xf1O13f9+/To0A7HhHVk7HUFdPCxBFAg5v/m0PQ+9F9ljsrqqJDWvO3xOngliv99yhiF1g6qTgTh
NGuw2bzkdAXQ/KysZ/Nbf80u9mu1H+8zGX0hHZsjP3+pBzzrDQ+9uYKE3v0A8/MBTxLvQ266fgG+
d5MCIta3vEKePh2Y9LtARQ7alawoUKtORutwFX1giP8qfU8v+rpwmaQ9qq/Bj+SxAhCOZLJzzVXr
+qfkpXop7uQr0JBgQ3zdHWY581TsMIiABt3rp2cYRg/STrvEH3gHLdikUJ08+WdEM/Mwboo1GF9O
NPVTu+2vAJju5D2JsPWzGnr9VzwoyR5F10pfS69y4Vob1HurzuseowGg4kpxmRXEuL5Sr1K8dsmm
RDC+kq79e7avMbw5vMUV7UT5iJ5jG7wQi5usgofC93jrxRoRCfHNzH6HlbpSN/YuvzpvpNI+Q8vz
5l3ynm1pedMNtM9as5KbteNy0vSCA7znAR6qC//uyM8t3lCk25GDbbxwHB7p6ykrSl8H9AT88tV4
O59iiCbjxtiO1+/+Ljgy89zlu5kfKild9qXdyXsoBMTy6oQgcQYk6BxTllc98JnuoUKsEmAxhYug
cUJAzHvogf16JEWVF+eVej/SMSJYYIFh8NY48tVVdbJ2vuEikmi2PuWdbbBO3Gobvw33Rf3E3CsG
ncczIgl8AZtXcOzhWjoiM95XR3+THcxnnde8lQiHHxP3bGWudQcquNxpXFNwqngWrf5NjkQhXn9M
5+TofNUvyVNwj9byW664xgn12uDeLn92DiNsGXPVB43TRtan7Y7i0UHWrXobav5JsWEQtcsMh55m
cdCXuVE3UC+PGrNbR6r9asY2Y+udbg6g1XBReBoVsIPI5BNrIj5PrA2G1gK7W24eHDmS1zFw1UQn
fyBaJi2fCX7/9aM1gDogzVAhW60Re0VnuklbNHe29ZMUCIspJW3gQ/fXIq4xuyN+RU+2rIkbGmIS
pEKGvlPZ1coZah3r+7wJkwTXDJUre5DA+c46Z0qxCnSA8HYDNbZl6g1E0ZAB51D5hUtC7ngIS7IN
QNyHMefdhSEvttEILGaH1JuSZNp9Eh8E/EGwIMQaxHPG2LftulhmH6F8B+ILX1CKO09d3MPyshAZ
i2Lttk9x+mGLy/fiy70XKRz85sQXzPSEclIFvc6jzY9IMziDK5IPtpUyBjFzZR+HuAVELJpYtIlx
qiYJb+tfYIhfenh/7cMSxafUy2dRZRNwBLFWlwtf67ZTNxuEAlEdfobtmXhsZX3Wd6Ic3C6KXrFm
LtXgCOzjLgsdV4HXkcoaeYAOpalyROI8lVwmcFMQRUWCy0bXOB93z8QZDUDUkPEZo7O9FZBkO+/c
CXk0P8aogwCx0LdglMVQl2Gg0Mdjug5vzOx6WOmAZD43ZXLsXZuhktP7j4C0ZWD6i+Q9nJXHsrYx
n+gcCPQBRhRdo7bV0L4H8/KN17rxkk0lwYvpWMyuMG3reH5hcttwWf/KqRNhdWJx29f3MnJC/yg8
4UCt0LfrWB48xEuPcgNxkFnPknC/65dCnCjRLV0Q11icDSKzT2+WcMfP4vGtmKyq/buBn3AlSwg/
QDZqOF9aJGEQzWKz+ja1CZaAocNSUjTaS9/YCjM3FjIyPtK2unWDxmwtyqriCxaL2ybwp+igJ0wM
5QUKuJRcRf6jNC0EQGWBt6HksqHI2pR3RIPvcyFakaK/RxCrlzkhQ5Kq9d3PpriosIru+ec2ct9s
/f/NuP9VM05T9P8BCTH+a3oTrpflEX+04hxtCWKybRlpoap9Ntz+bMXJQB80VbVkGmqfQUy/4CB0
B5Aq3mnL+VcchGr8k2RuQ7d1unGW7cjm/6UXR1PpP8U3EUyJFd5S4U6Ymi5wEb/0nORWgoleoHHR
47rfgVt9qPqGcX1An6ewUNU5sFBUv/ySBWhLnHk65p2D5Jt4tIm7qCmRdv5cuHCLNoaNFc7IvtYN
Lm1JthiYcsqT+0dHpz+jOeEVp+HD0CrHujCoHhA+5PdhR/9If0okzj2JrDZHQ6u/5nKHIxEqw1R5
Y0RcgoIqJ6IoEmNn6kpS/5AOWV3zMucJ9fgwPyYltHS/MjAhNCcDrrlb5ANXcWfEt11pF1CdzTpv
5u1gJxsStumEtYHHlcutpe/0uAImXKq1GmoLXhHDJovMlQFOXJoq2Xq29jWXFk7LSrm2k3nbKd1z
hhNkJuKAN5ZvJSl6bByknYNFIZeMqNVcDe0Keb26lYPJLbtsY/vNe2Urm67Wj51lFZRHwr1p8XlA
DrP6g0IOdG9NaDer7K4YJF6AGgRu2Qek+WSTfGcxThBbMHDUe7EGZksjX0q+ty1dOc2IVym+RQs4
O9B4FzqpVoaCi1bSTGz4oOowR0nn3CiCi6/NwaUAIZgDZT7OE7KROkVe7xDNdAlmg7xJtAifm13h
VxdSrmCLOxtNnUIKdpH+aPXYJgoL7CA+svC+L/yXwM+ls+wEyDUDrg2WZPtnsajtSTqXavHQa98y
Z2QYN1tAHO3UnE9ZUHTEaarbUge6zKyqgvrPtxxHUqyTKQZMeU6awtOAEiKqgyF+V+YWsmAFXRE0
N/s4oMM61hMVQTw1d0Y/WoSagNFJeR4vSvvwMtZWdIqG1M2mLrUXTnC3VHPHbTrkF3ri0r2ZTN1D
M0Xhdgqixusso33Ia0O/YqftHTxOSv3ElYGF/B5Ad38QGyrEPH0o+guoWhCDsfnUZ8x7cgnvbWrB
8pPRtidmE7/OpcyYQjZwJzTa61g006Ovtc89oawQ1bNqBfVUv/amD9avyiGT+vKShSR3qIK5qEmB
9EF6CgfwWJ6gmkGTIxpqLROzCwa0Mx5VUzs5ZtyeTC7LOJHVh1Eqph82hLJgwPID3AjNtWSGb8XA
Tzx1sATjqaQAa34JhyR+VwjBRM1Y2AQtoq2DhRFumoEoMZsklX1Kp3BX8T1fZz+nHpjYxrs9B/sS
n+K3Hp+Pj0HcGdvhqbGKeRcuvBO70ZpXCt7r1Ac6j7q7o15Wa9tRMnzPQYH5nCS2jr+8QCG5QAOy
BJx9bwQyIktudQYVspmeuLFu2buk7KYXq1FepkQqLo2OJHusYULbvgE7tWn6H9lXSaEkmxBEjeG/
IhSkd07NCCIhIEpvm46RfUSNHLlYasrH0ISJF/On04b0T/TT/aPt1xDGevXJUfV7vUyDr5kUVas6
0OdLocjTfZggWlAzwCnwvhOmDpp1GG0mN2nqjA+FNIwPuQoe2HBSd2hyarTL/iHs53UbQQgX97Ca
2tnVfVMhq8zc3sqma0Ii59XQ2+Ge4vfhtovvMoHGF93BdcdeNObli1xqsBnsQlqLzQlyCEYWn1eV
YREa+vSFiJ4zSWrNFZRF8jQBrTaT4d1Ey30/QHh4bPL0FOVNcBZbYzAEHkCFpa/euWSC24+cgeiB
Z1NwxIgiv4Bj8OzaMB6nceguteE8o/HwLJAxX2ggpdeWrFjaBDj9zclYk9Gc3ev1mN5LyKoLrUPF
GKjUs4CtRne++qir2oC4zoa4bvnGQ6mb9WpK/eojdLYdFqJjX1kEc0il485pkt8zw6rPfH+IMvs+
xKXj5zvZKZ4DXWoepFzJ7joul5TuonJD6EG0K03tHEA3+WHbytlOZen7iHrc3KdWML1Iem4c4JQi
3lw2vaIPda/uKnVfN7r1mi5C/1BJXnREMWgZwTmgJbRfBwcIs8zhRZICEErLDIrXbs0lv36VZ6AR
aYS/Xynbn73E70k1lXM5ZP2zKWnkl0cKM/feNzZ0SElOCCT/CuWsWDkNplm/tSzP7iv9Uk9N7vYy
P+FKUE2dLPd62KY7Uw/LZwtdkJtZLQzcKD+RmeSchxmWRRhYwYGXHD9ZRooqLp1eVR/SMoKM6CGT
i+5q94zogZM8VIPOudo3y50Bkeyoxu0xqez+oicluBQ77l5qQ0K1XOQHU+qip7GpmRRbebMvqyh6
UusK94fMOxK3YqCyEokRQTbvg0DuyEGy6vlimN1VCebu7nPfspn3cbEuM/nZB9hwD261JfqVxZDz
eobeCCnXJP3daKkoS5e1hEgi6A0lo93QH9dawNV3zDk9yXVjenYUEYiqquTUJSDvMyerLqky7Kyk
+Ul7Vdk6fVe6qU7NAOIvl0EzPUS5j8kQiAjprJSvcK7tNLzXLge+BsPyTQPiRpEm2IXkDe2zItqQ
fseFfaD2o0KaPC4padDu45NKUb++ZHjErxJn2VUXJMpGMj+UmQGRzkVhm8nztErUprrrkzJ1zUh+
GPwoBpHpK7tZI47CsmtnQ7rFXtOqt8DJtkrQq2vmbcPOGOpvnIQBzFWScw4mHf120b1UVhLf9/r4
VSetRe9gLVgG14cuwaZYTg9Rn9abBZq60tqWPwsDyNL19qBZ360pfpzjijMqhkCJRkJTj1fFmANW
qp9Ew7pdV8teZcot0nrlgkcBe6va/9DGic7ACDwef+OmlYxqVejkJ9uY21xMIK/AzSGPA5Kp5VTd
WOZYbYao9FdhGHulU34PGipo/FqfpRakML8ax0AWMAXZmpiNZ61SvyuZdN9a8kmSiTPs9De7DLeD
Yl+7gkl4nA4fFpEiK4xRHWYy8ynommeY8FsQyOa26mhXlNNHUjYk1qSS27Xji+GX3/vCXKI/gjuG
GpY20AKbZK+l6DuE4RVJUbcyNvIg92u/998LR2pW+Y8uIholacnyqMtmSwwGhpCaIDmVgMsBV4KB
sdPto2Dh08QrjKzXEjNSlX4Hz/E6QzGdU2qcU90x5suOvpIeqqFcrDbKS9HKD3iwvwDAcjYEzuiW
/BOpCSDAZ3/S1qXKjD0wdr4qHYK+PfszBryJWjbJKzPjv7m/jI3tApmZOFilL70mfU2G5ioH8r5B
Lh5L5m6yil3CmRhV0PiIMgjyjATHP+kKuoUdNVZK7wUYZngzX2AgPKrRnHm46pcUdKLRMElQSUEy
TL4IAFZ+knW8r1SD0n0sA9Sg5GpqJlZvzQv06qmA5dY6XOs13KvVuVosc0g3joyfki1nNQu+x2pU
Rpwz9E9SfWi8mmRVH2aQI/sVVCLr3DglrhjNza3cv1Mr1pZhdyRzgsmCV6ODkZo6/ZuVVXfFnH/P
W7ncNtL0KPN79Np6oAptabtMnY9DWSH8r/ghOrLiMhFbqAfTRZkGmZef5G5r+5SR+XrqsHuYkuwu
k2Pm67Zcu5MGcMuvlQ2HOunMBFB6cyA/ywXQU5nK+eho0boy4re50ogDTXnfsC5dJ4Ij46io3Jv+
ucm0N4Kll+gq4w3A0EnrsG1NNgXfKfyodH4jmlR970mxA+hI+dx8sjLnHZ3lt9j+wRXggpWVl1pG
pJNiWmrsn3Y2fcN9dVTbhvZEntUIKbpL0hgD10nTi6Tpa6/Zz5Oif/Tm8DFF1VEvIRfC1MmK7Kjn
IWI0vnIjDb+HRnRtB0wdhUH6DRXIoxVOXL6mJScpXvVR+Q5KmG5AZZMPMe5IhrtnwPyKZXGxd3xp
TPNkl841VadLUWBSBXP/JtvdfYHQTK+kO4ZGsKDq8EeoUAVfDsBMnwB7FM2m7+IasK55rhPzrqMJ
AkvApMMSWKlX2M3FzwFSDHXOQTKjA9VwzQ3ScAGKeYlL/d2Qo0vA9deU8nBVjDPWkKY7Bo2+q3ot
XDcRSG4qviC9+94vtzgB8QxTKa+zjJpdxykrxF+ShJDKQpp0Q4hY/F1fajiQ8D46e2hWKB7uGng7
GanBse+7DBrs1TzTcdeG6Nykars1lf5iT92qSOt3H5dMIVmA9nqlclOio/Ixuu+qniy3VlG25pIT
qFfybqoM0GHFV4Ae3V6nIEV9SDJOzPfR7Je0zrtCZbTE/Fix+QyceQzvdSip5MyGF6v2MaPUP5Op
IaiqhzWqpeg1dft78CV+sDvtwXTy6DEptBcIyyjPmlKi1zQceqPJNoyymr3hcEjlTgd8S83PetW+
KKGeHoca2rwfTckmGdZj7VVM5fBfDve4B+UvUvoYIeFZqUapE9gYwjHrz8z8dC+YOJsE/Th5lUMJ
awod7HrAsKs+NrbSCHeqg7gVthF+ETs/W8kEwMgBJyX71l3Ct3Yn8U6xGe4nrQ/WpZyeJWmgE2DY
52GwG6zO2caMnZhBS40LUMYhRTqD5WrS+G7WVofcxNwbYeivZ9vOdrWRvEVxoR7qjFl83sg/lJbO
SJlKmH2cIuNaQ2dVzaZNqrTVa4Ompq3JVmXi/4B/c2E6ml9VTRtoFnDuezckMFV2qM/Ur5k3m3z5
q0oDUVJE1jWcfCxsOWmftf3FXOx8hG49ywuTv6lJQ5FqdIOtfSZj5jr5nOCtVL5vOqknX8y3cTrc
DVxecce0OLcp/+XlJD01/oRliHDb2olejTTFCWUMjIfknyFBUlzK0MWVSRaslUpnYh04m6YjzKQ2
cVpDDKNDdNsWOzXHfElUVHZi/5BRXDSbJU7kt/uJzViODszGqq14aJ1ydEcUI367q7hR9hkR6qN8
FE8pdg0VOLLKAnCD64PQriC/k7HOr4BucVoeto1m7Ie6OMVgqtt8+AhJuF61k/xKweM+2lP+hBQi
tfuiIVutrcljVGE3tXAFOvPVgDWYlPOHFU8flUavrINq1TjaXhuGjzmB+F0U4SMXsbuMJD2HNh+s
HlrCqi6vZl39mCaXOWXo1aVyX0wRRJMf84zvLE25CvSGcqxKCNgRhuWi02TXagFBNXapcOZEsHdT
7Ym1OSUjqCciylU7q9t1g+zdJJRh22abeTCeqmSU1r0afQXsYB7kNt31C4A6gUSdLkjqcYFTk+BG
8pVORxXjGEYatUMaYdugrcV2yRz/UBKA1KbXwlBkQBRQMDBg0RKkmjQtiOxkgWXjkSaBVgXtvoC0
5wWpXQHYw8gTv882Ip1+AW/LC4xbLNS/1kzqfwylAn7EY5YggVCTPQ4k2mrxQ7ogvhvtJFnGD9Wk
Bic/tHDA04UHnmReGyn3QM6+4+Z+skBGhBEf+HhaMPcgxQfQ4qoE74eQoD6e77WFPW4CIaeVstaR
HKjAyZFJbaOxYj7jpaDLfY4NJil0hNU7f2GbL/y+TGeqb0VXwVIiXqI1rXXrSO+VEnBlAJMegUsv
J3sPt3y1DBEMotTovYEITa+dYtxZdOHa6joGHYb56iRF6Icjih6y9N7iiKf2xxAfshPcjKoL3xVg
7hTS+Y0sfPcS0Lu8EN9jXb7YuVN54Zd8IcJr3XByAMCupCULM93MoOP7jW0W4SqRyiPkxUVSAAgU
1DwJTGcV9HyyMOjHuINUnw/bngk1hknkOM3CrM+r9LHoKFyS6m4wi7LTx2nCPwrB40WR+i3MaOYX
9EzUM11EevvA8Un3RqEb+4aH9vOixntNboG1AdRPysl1ICPZk01SSIv4x6QiYOdMfpDWnUpO/KuR
UQvAlr26EPvTsi/3DWESo028JlB/xGRPRWnKnqwnYAiswi3K86Tn9rbW3ybff5CWfAAuTYcivnRL
bkDblKRkL1kCVLFBurTbLAcJClFuMxA74C/xA4oGjioKqbCG0WOpb6F+L3wDZgFLdgFhoR3qpYeZ
4f6KtpXq1iaG3IbIA6hNnEd6sr2k6i2k7GDPa58Z0yojLEEnNKEFVoctP/4eF5kN1JQRa0LEAoHZ
xIa8j6THHjQUdV6OgkkfCAs1kXdkS05DQWADSX3dKSLCgSDU1SgyHQh3iJeUB7/rHuOoZyqD9FvP
B7yTkRsTDDEQEKHosJ2S+TsacAdewZIhgfvGVYmVyOaHVK1Vz5GJbtPHyTVk6cm2QFrqIcrWqVNX
dWcQCbRN0+hLZhHkKCGTbKdrH5TSXmlfdb3ZSe1LZ0Uw9sr10FV7OdW/xDm6I9lSTgM2azetooXP
ZfysJe1eUvx1UcXnoiK9OvPvU59Q8VmbNGooJ0ALH9UcvQVkLCjVC0bmEgd5ljGaNKGNmpzRDKPF
+R0ead0Fb11ZfFfMZK810nFEdOgHzzY/RK1nFGJrlVva/lWBiOUFDEXIRXmoGvlFN+I7Y8wfAjVD
8A35kYiuGexHU1tQ0+q93hZfk4qcXaKQlFWhAYhqk+4t1B1oHLP+jdjiDFXaNLuZUTyGYfKQzSWd
6H6rztVPBGYuVu5rKnPOsbDgNL5FCfPbHI3ffE4KipL9tB3lvu3Kw2RZ71Ncvnezwxyz9hqdyKCy
oPbfK0W2GYgRsZIZmzp5hm+1PsbInOZHWncPwIR0X8dIIT0Br7ymtv1e+knkNgusdwBZzAskG2FE
GDU9dcQKboIJge0yVCVJ7WcrtYCZcQVrvvZUcwnoAuWsO7j3QA+hfMs3xWxtkGuj2pqDey59G6pt
1xR/u2R8V7mElfA6OYLfNOXUMXqjB30q5mHfjsEV3NIXU2dQNlMp7ih7GJVnDskFiNzAW5HOY5sd
GgNJmaPfR4o8riLNeqhicgbraW9ohMnlvk11WnkbZOdLGMI3tqP/oOs8lltlujV8RVQRG5gKoWAF
RzlNKKdNzk28+vOgPfBfu74zcdmyhBJ0r7XepPs2taEaYrQw1DDS7Iy3W2Yzn3aaMA+ZqKAzX4QU
PHM53i8fcZdXT27m4tTCipAKIj5l9KXQl60nwrB81NVehKQU+rvbFqR+wvhrE/eij9ppEPyxEOyb
uWH1zGdrb2UwfOKvvrWmkxlHOMNZymsWZ2+gw0tr5a6dOX1uQrQqw2UoSo2HxbfXC0lmnPrVH4qP
Sx5j3hqO+KdKlPS1c1eL2iAFxmXarui6Z6sa/UejkC88vmDcDeAaULMrM82i6Ngm0/mka/RFAo6H
rXMsMiIMzhh29NpDTA57o1M/A7LYtTS6iwftE/87Fnm3vgs1yXWPucNUol7KdD7AJmGCvbTbWO+t
1DLUjqJSGQim7plvf4/rJYGCIeMQZcQkODQZGy0GiqFj7Sb2Dk/YolkH1sWqxfto1Ux3tEsQMeDo
hz/UuM9d9mhh2rjEpK8RZ5Vrzi040QZpAsBO7CsxZMtuhLzcWNNN0BCrRNP3xxqEil+Ds0nH6SFc
UpAySK6bqsODb9D1T6KY61U7kIZtBSer6y4D/Ky8VevzjJxiB2MYuFo9kOc4rzKCFiB84HGJpR4j
V+rSluETLK+o1wDdZkjtyPejTAc6JJadCZ32NmsfqOKfJyAYGJDQJ91lhazbNzzaPgThhitniHyR
99rRyahDMyfX4Qrx8sbSArInwXMM2Fv7sWDurhNghAMdMY8tWnRb84C9NoKoReTrJED2GV5wDLhD
Jm04WVewZqGEhHe2Eglca+Qyek2dG/K0kcDb2iqJo0vTEZDZwhBspPsyq9PWGORXVzvmajTh8zhW
eGtn7n2rMyWVxqOsx5fKcM99CJaR1corE1tLJR9whEGzwyMTtmQUs8+yocXx9BlHEwl/NXSotPkz
ixnVYU/PCs4Hu0mPV9JmIxjcBIMIy90H8Sdje5tLaF5sc73C0N+Q2LFlZ/H3CH/XzG2+OMg2/lx5
fajZDyvRYvWB/eVzRGIyQjQFUEG1YV0xVcZl0tfyMjwqWLziM0VKa7mgmz0x1nVubGvMXjdSc78o
by7hTJfbzso67OaemgTBZCS/cjjJMrapXd1YXwWaoIEMNmphlGdNds+aS//UtbdQDvh6D3bIPGkq
h1uljIx11y923eQsZU16sWccA6I1xVJnkupaj4de1ZnShqV2xNOG9gGfkGe10qHGDqHrg7BBwWw/
zFnUXth3N3bQn4rRjNemM/PBRTA0Me5ieZ7W1kCfDgZFrBbm9cr4pKbEuIeseW5Jg5ZG+CO71Yep
AydF4Z6weYZY/Y9TqQgW6Ju0RF8NWn4Zh3TaxDWmPX2UEBGF2XqqzgQgT+epbH8KPDM3CmbqJnN+
rXrWJLi0iG2GeXH8WZFNh+jB6VU8xjH6SG4FgUJUJs5P1zrM/8H1CsbVirKsALkJBD34vLR8k9c5
qd19LjCAwICkCvEY1N0XMfKJN2H/UXQTWeEERGmLFbDRqRDbVL9t7Xsa2qcoGD701LFXk3R8o3Dk
VqrGW5MTNkNiEwzwsXlvM+ZbWtzhyDPiBIXtI5uTdmsBFFqBWnmRw8pnKOlJqeINeYUmQ/XET0FT
fD1gS6dkr3at7QLiNIISNHN2FcrUqbNGKG+Lpbv4HkyVDsbG+L8zWizDNQFrRsM0rU2+ayAz4laS
JzujbdaZBHhNobCyMwTkmXXAgDVBB3CLlPbdCqIYIzsKYzXQfdKxoP028zNmfySgdrqKMBPvErJ4
pnWnjl+dzU1Wrt85XZTARyTVb8jXDMa4dXyQVjf7xFJ3K6KTe5LwFnOoVSAcvLq1Bst0rK0qXcFg
ppwf8H8L1pMGpbuqCyQojsjXxJsupAKKSeslsI17c8RNPIiZEjoaXmp28VaGOI53z13SFUgS3GmH
ja52MBosQux6Y+odte2TXWHi07PAQKvKziwPmxhYX5xJo6k8kCdjl9iKtVJCU8X0rTew1WWTqUQz
sf9oPzHNH6xZNlrX2jQlcn0c7oc8g5g+HaOhHXZ5Nmd+Zor94LLFJUWzp5a+h+NXIdqJTooB2hBn
4z5OXTC6TN2HmYYNjEMZIkwTDcfsjW4bbBXyoq3EiDdFS4lgQnp3+q5kg5H4SQka8rlVXsvGxikz
SImwWLc1XNkQnx01ZKBiNA6avynRb/qsxwo5nVmLSszmJjl94qg/nzL4dqBn+BrlD2RZwEhU7FPQ
pSMgLRcGcRdlmaTHIogfg26g8EBVxnh2YURZWIhhjh5H6SYBnVzJpnugj910qupiMwxS20NjvOmL
kszcm1Yv7qwCYKGiz14pTvYw9KH7gjKCGU5ZWco30zl/lmKb9Zg1TWwzptveBjrZB9iRIYG1nA+c
SFk1ewJgcXLyRhPjGaMvPtUkWpdtEuLyb7PGKob0JyYiZpicLQzf2UIfKptUdnvRbEhCQEcygODt
Um+ivIAAbUP3BZyB/1PsrC5Hvxzhxq2xR4my1f1SDwAdloRb8MjQ1j4LJWwPXaXc1mlzwLTj4kzQ
rYmgTm+VxEPTsql4S7uwREVEW3IgCc8EP2AcAjVinyLfgnIE0U7N76ZuPhp2nK0Bd9CgtXd5kwJ1
GKhqMOljd6hxOOtlCLhEx9TYsz+n0aPhFIZXh0W3zeJKvXeINVuRUHqp3fKhjyQeeZiGs4oZlzio
N7M5t3CUTXXfk5rsNS4mXcz8N2qbEydQzHeZcsZqo9hy3p2MVDlDKoD5MTZnfe6ZS9DDQd6JseCY
lY86Si7OKwN9wmWfB3PaGyXt3hBaAmYiW4/6YwwoTmSbPeOgc50FgTh0eKWR2lTBEILecI86BO+g
lG9yJgd4PTm58E2hAA8aw0uvO8BvhbHBghIV7yJ0m6r7nmDFVRSiAiMMHBv6UjjMkZzzYiG9aVWq
Pb2ITnmT2WcltQ9hYkGCMsgUCbq3GPbQFoLjyGkeMKg4qUr0xnSQTkQS9SoIZtQ7AqilU3gmbE+Q
D/Oc9VgAE1PbOmJn5zl+24DLCp5yfbuWOpNstluyNmEMVW3/KUqTEE+zxqK0f2Vtr8AnMTtsndpL
7CSGb606fu52p3zrBP16aKJdoJC6MabUv2nXb92srKkO/amLaakYytcGIQlgljhw6mCjbmoGJHyx
YlsIo5qewbclMLsiAG86IwdHE4Hd/FgRBpN28LWhmuxMu/0TagljrvQPrlTOevE1cnphIMqIbzBf
ghdB9Hpkfk7xgLhNudG1xEe0yr3i/iLL5DFBGM5XlmDDO1wm3o3ey/cp/pAWcpMMHoqPZ9Y6EjYG
OEWR+eWkcqr3RCOkefIgDbR0OfwfTYPbi3tBwbdGu58/puYoV9UMT7gv4ezLMv3WI1AeVZRPQTDu
oE28dcDvqzZlIXLr9mNOoh2VtGrPNlZKPXh3Wf4BqHrGsoelnOdnaoshdPdsa+OpnZxgE0yM64Ye
cWBREpoQZx9iQtGTCP3g6up3IAoqWmp/6lvnqRfbqDfEpkwGBIH12XWlwP482kGs6fyAIa43lHq7
ddL2O9WGlOaTCjhT7ZpgPPMQ25br5zLd1LYS3GSa/ijlrgdVAShc0uci9CcVLlcMK/huZMTASU/W
aYszYM7maTLR8GLCUoVjS79ctiUnGln3yXdgH8cpK9lWed/6CjumNdJPVgIXqTJvf4DiSroPiFdh
AYjEnK6Y3Owm1IwbMYJsQzFeMdE0PdFzwnFoVoakJXP8IOyaSYfpPipRZkG+aL+hdtFE4W220sUk
t5NhoM1viWKydLzWY4pNTXueVeW7CUfzhgjHfaO66YNzdJ60MSoObYgDa5kI5p3hozB+RJa0d2Uy
34cdgRy4hAdjNJ5HFETd0nFhPwLfzkpxlZ2JusDVbM77UynJdnEMUq9iRIKrWkhc6lsUMY6qvmKs
/tAY1mdppa9hrgVbM5nUDatabz9YDFi3BrYBB6hREOJnCs6ykNZJ5CyQSz4dY6Zmrdo47oeWg+/s
S7r4dgSLeF+16s+y7eubvDK8LujuZGVIFgZKzLJj4FM1SuM3slqHobWNJBTJqa1Cv67NVaFk52BS
0r3WT9OtZifHLCQyI4gbdS9m9ZbBAdPsZN425TrBRWSlRmQpSpNkkDgeFnUw9iYtRm5kyrQU2EN7
LOMk+I5yILaxrvxEuFtFBBkM+LZaq7rid/WIWC+Nt6MVnBFSL54bnAb4TpynSTxqZWA8mFm5X0QB
2zHUHmOwqB0CgJDSNLgpLaEhzipueoD9G81xTwqhIWt11C4aE0LL7OdNGqjKEsyh3eiG85Hgz+tN
jZltsI8GPEzFqtR6uhZiqjSzk1zvGLrB70oPqCGetbmN1oEjP9rMxJSelaYQGFFODROyIJJbrCRb
T8tMOGuYluNs4LZ7eCAqS8l7BqWCqNlC2YC9N14VAwPx28Qept61dU4SxICuocs+eqvWbjWsiYf8
M1Ct9DkLsvs4Mz6tTPiyyokDyRAiNoGf1u6mi4aHjFMBRq1s1sq1+1XWgS1wgJYvSk0CM6mSm8CO
ciBT3drW7Mtq1XwT5EFh6uJdbcrqdpA6O2V/M5RIvHo8yVmn6KaK6GVIFFZfA2pf7gbbcek4v2NH
Fmczjt+qkn05Z1xNDA5e3216k3NS7wzHvFFhJu2Nmtp6KMdujVubQfk0hfO7QTNMuownKuxT1RIU
I5avgd7EvpvKt1ZvAi9ghIcPm/wZmgoxbUvKpStlu3ZjhnZ1QYHckceLAdwmVzhf56FrId1ioK02
vFi9cL2QSCZefwIMYR8qFhubpHumw+qLSnW/tjHAVsMGxeMyJjZLzG+7Uj7lsStxsRQTMycLP66o
Q1vK4tQnaXAzWQXioTa6FLqVezqB916FfYLXzEqxUSNWPrgkRIsa00cj8z8yHSuIUvZd2agmDhez
tckq7g5x5TmNKQGHuXjuBj430+hm4rfKc6/WzHj1Ge1kNTypPXbo9TrX1lNmcAtRLlbqAVHtMbMe
eaNmdHDzMecqJ7T2+ts/Cuz/9zb9Kmr4ffC0HOH3MBWlkCfqSBYHLSlq73rH632qWkC0u/7NHN+Z
vN9nDNKKf13/jqeIf10f8D+//h7/739wnMdGcv//voq/L/LvM7LftbP/v7eExJuu7ZoIkoNoSL6+
Hub67H9fyPXZdPzJ8t3vE1dKSglxvWudirn5+/n9Pfj11t+jXH9T7bHheuAk3bv9e7gY/TuEyO6L
fNT3ctFc/aO++uc2Z54R3/zeJ4FkxVRt0Wld73n9LVxW6t/bWkLXsOszd9fb/x7h+t+/D/6vx/1z
GAvnfhSkoYZuhzm6H3cIdADEbn9fSK0rIBDXY/3Pr2XLuer/Hq1oCsy3R+uS5gOteZ9i6+50RAYt
fg/XH8miP4qWH//c9vvn9bdC2kc7RTb3z+3Xx19vux7k98+ZKpTep5CMW3iy33/8Ptnvbde7ZFev
qP861vW2fw5z/dOVNXE0rRV5TEC2v8f7+3avf1+fruiqZPb+OczfO/3XYa+PSWf3xm27aisI/CYZ
hrJMMxUcwpY/7SAGRlt+/POnOkqcS/7590Ca/exsEneZuKi4eVwf9Pvjn9vUsg+IjyBJ6vcZ/nma
38f+81T/dT/NDXhNv8eCX4hm/2a+3nx9gFkNi5PA8s5+D/A////nSa5//vtvxc2r3ZR0/n9+BL+H
/X0d/3mY6x3/uc/1tggGmT/YmInH+ALD84VGqAGhrTAzAfrAT7mRd6Ec4s3f5WIwnhWLwB+SGvTq
cl0NSkZ4OFiU5d40UpsAoWX6gNFEmiqMFGnZhKEsmxhO6Jr2IVEdbEF/m8MEDelgLb8xrWtMWmyB
wYuWWlve81lPGZ2pTv6kBo26c6Nkm479U93FjBwVRpo2Oq7V2ML+60S4qYL+ttXKk0WYAnAiNXOb
T3dT1X+bmAKnEXwCI5H0HuCwzADrha47kaZVw0jT1WCba+q3m41PWuWmm6iGFJGPJeSixlqRDRr7
ek6VFKanvKxJMcdwFPVMFR0FLKhTuOAwJZreYcrPOc5VMIBqa+2KAkIApTAoeoUprgzuq7rbj+qE
InyY1XvTEfpuRnhmCNrV0X6hNKG1kakGhZ1CR3ewMo4JyGyIWlT6nFafz3Rd0qvQ6d2aOhFVYD7Y
NuCdSTkIFRTtizrMF8PM9kVVnWDporxrzbd6qG/KcsLtGyGhb7G3U6EcoxBEiojPcE3HTqhysZ+i
7shUgh4jYQyoqKSRhYmG2TYoQEAO/Gao+ewsaewCJ4qeQjDEudIxww6cdl3RmLcO4t1+/NPafDBO
776BqQOP9u4xJPrDizOOUyTqjVYRjQZ2dtR7NYL0lNC3NNFL3f9JAgpIVaUiGGfL2QbzylYquZM6
8LfSOKSqCj5pk3F61Q6mT238TC05btoaTXcm2287vstDQHt4gTxWMEreGso0PehKCKuFaMUG1M2z
g/S97d3IB77Pd5XCgKDqombjzNqwNWW2ceBo+LrJGw/hNZIMdj8uNtr476vHcYbzGSIFIBqdL7ra
GBFWxGCQOFuHjgpswLUkdTr7SPkjg3xeN+jqOYP0RMgTBkw/QNiUyS3wQG2+S8UOzqXefdW5Pno6
l58HDbAnbB2qXBTZlWeqBJEHqGuAKYZ1gzbEbNsR1Xa+McxU2c6pCt9ZToAiOdgizJeXAJXqWgi0
ugXEqwmTrNDhuQRMsnUh597rxn7Ch9SCR6ds8rAN7iesFeba+ayywiSSNfyYemUjHcJeBo26TDNO
zBOiQ1Qg5XKjb9yFMe8n/8PXxvnVrSeMs82dpvzYLslLemzEe0NTc8zG1ftZBlhTTxlJkv3TpOE5
rrrHzqH6LhUmr2lPYIWSfqW1hlFDTWHM4LHaKM4zMUbYRSZ5gEqq6NZmXzALUcrjzCXtDXJgKK5p
t+HIdCIHfe3UD6tGar5kNxLf+9im9QUyfea5TCqFW71psj+DoeVo2eUmk/1zqQZEvrZI6psAI0xY
8PQb2qiu3LAMoE8BdyR2tLNMRaVO1siVM59JoalNZGtZRo/U5rW6LpLqxnC00FdJm9QMCJdZNr0Q
cvERhHUDalx+J/PrrBMpZsMOVeMI7F6/OHV0wZW6OBSxRMl8IKpXFb37IcfOWTOuwoqfZEREtIRg
6H8KVPpSFW/JYJ3hZb7g2H0kgi70cm04GSr8Ozmbid9DaZFVewzghzCamrZpFIlVPBfRbvoUePwF
2VNadO9aV4ALyenOTJT10KEZFEwSEUmwdiN9hmVIzHPRMWBthnXIOeE1ZQc7Lvno+ZBWTQURBpnF
vhqRYCHTqj1Jjxip1Ow2ep+2PBjVpsFq7x42isRMgziKBUIWY7420D0jWWPikGWvAxlea83NFmY8
44i2zV8qSzM8S07rjJS8NUls81o0KgMZgtqJUxt9/NCfBT4c/bgMp196HBe9Ok6RUkKIiPVvTHi+
81j/ams8mBm4ep1qhavOzlHMdJRreZB6GNRbAG6gWtEUvmqwFMYcXucwlY9qUp9rXPFygmqqjkFn
y8BKH3jBkb5xW6R3qtQbf1QEc021ugW3WsWlMBFAh/St4bgviQnjGylSUW3gizAelaRfJ9q+AVW3
WxvxUFae85TBlmHv61p8tHHll6N5R2JWvjbVbBdpdr0KAykxLgjgfzjDDflFq1AsLuPsun5n4Dxh
kqy1FgrYDeS+CX5DMa4DQ/lyagC+oB9RfxsgAwMcJZuYy7F5MrWZVITc3JamvrXm4ZRGxaUY1Y2p
ZRDRI+ghU529xRanmVK+umqZ3PReGDkr/AQe4AA/EZr2PC0ZCWbTPpEV8FWO4kUv4dUwGs5FvRHh
eCJlzk4ZuGotVFZNiFNZQaPB55CxEaCMMNt9GsBQicV2iHGlj2GqvYHav7th9iSq7jgKa5WoAwTX
bNea2Vs6ck4kst3oHbWB0R+jGYMUwpF9tWGolVb6XUyGt9FwfabQabMdXTfsQxwENvEgoNiXk8e1
+T7J8T1swQQxibu0TsmYIAbxzdMvLCUvRj2+kfv5kwDS9qFBHm+878z8CXwVRE4tHypUpV2sgI6n
Gj+M6NGcIaSUc9z7JKt0+MXPW9MNP1qn3Ycdshymm37h5FA/pP3Tmu28luywJCBDYShM4CcVuoVi
DhggqAXGTGiEZHGfhhiO4hBr+YiitiN5KW95mywDMmdfjsD0iNRCT5lwp4li9mZFP9TYw51JkyQe
x9Z3C4+6roJiVdnpQVpfao7wSB1eO17UXq1e4iqtV+qUPbuNcmDle4ybgHzyzuajD89aRZlg6dhA
DbuxDDbtjhjcDflXFosEVIkYydVqACZ8jyaAQZxfz7GzsBdk66vtJNaje0zL8jHrSGcEFEKkwtU7
OMFPlpGamg7EoYzNC6yQo+7Ku87JPLsb7isZvls5ZILOZQyFo9ub7brwDxB7eu3i82mYzIZnzo0l
iGbFIvZSN9pARTPin68euSS3ZjfNezyzgjI/ow2AbYMYCM0Ml0v3IrBMW82ZMy52Y7dZwoAElQ+f
pgmf08gJARTZT7UIV3KZDVCvu0vMIH7XRKAqEHpsVAtoDOCdF2F/gLoVkbIRvCODWbPk6jhH1Ru7
7U9G455kWRHQEsClz2I0X0DrhgKvAAk1Lp9Iv0JbWRmzxZDf4EO2+RhtGwVBDstq3ek2jmho2Jmz
gKzmj/CpK845yExwqFdW28QPsvdlIOQTGxyV5L37rY5ddyST1MOf0No5gXxSzIluzu3e4fzicaDg
JzN0703rbsLeAdWIJ/4LZS5jSNOAimRlSZK6qnDxUITVcALrEPgMrA9Cap7ih987e4dUXpuivmIH
7/oKHji1MXE46DqJr0jio4keqw+H29FNOF3q+EFj+Vm3HddaEKTAhPUxjMs/dhszHsdH1EuNS9A6
Zwgnn9oIK2VuWkpvREJB7OBGW5y6kKxFisWQIVvvhmdKkFXSWCc9Tp+ptZ8dYVSeha0/NN3xi6kU
YAtWJ2fHZasR05rcu4+witnNxb0SJouvUw11u+bqGIhbZ3Zr9Tlok8jwtXCowURmbpIw/tNvXFMe
rFJrVuDuWNiMw8Uq8dbUSeydcoW91aYPFt0dMlTAXiW9M5iNg7l+MhIrtsBstzWWlBS0Ub+Fl2uQ
47fWnOICg+iTTrn2rLSG9qqB+NucNMofPdA/4jLdBwJ0EAvAQ2We80oluCWCTJzlFKKzFUK4Sx3P
RZSTzNap6dynXOl+gHYM1zzGY+BDeSfgHoIlUiNf9uGSR2VCIqnfxia56Yr5YTYYufTVe20qsFVd
SGO4SF8qE8roWAUXZ4BAW6shdSeifLiyCMAduBwqFgKQU4BX5l0viMMorI+ky6NVP0yk+Qgd45Pp
SVcRLyVcgRGfcGrGmMVayo8FoWSdke5AjxhpAibI+E54FLjPJbO5SvN8wNhN43MyB/McjvmJVGeU
ccLRKcfaU5taLwoeAyYyMuiq/aveHrCBEeoIDGApj2ZJaLhJO8YiVSIMdNCBTs/Oot0dAr9KUxY2
xTgYUfvWR8anLpRpE+j9I2Gx/iQ1EmrCjAy1horQcjn7sQ11fQoTTJ8ivOCo8WUMpa9MjT8GcAXu
ad0PoPZ13cTAxdK9SVfvY9j1q6i2sRYDu1dczhLb0j8sx/mJwZeQCpZ7Qx8wDtbxgdK1h9pyoU5p
LqRiA+lcWlrLA/w4Jk8TAtZudFKAcX3yNEiRttY71AFJ5WkuFB7IHaQN1fsmkAcFgiLZEyToZNUl
yYpTpIqbviFJpaR+HqQLBo8j7Upki+QvWa/Kdj4zCnitzO8JSlKFwzRuxJDJjLa7t4vhzW6HrzjH
Ew5QW+jaO/xOAr2MIfWKuV4FY4Osbx4ABDh5KvOxT+37DjB0NSX5qUexpIBRrsrEfUss+Cfwn54C
+dCZKkAorTvhmQ52jkRpAiqdMss8mhrIZxpKX+DVuG5U+7ai6+gxlsC2Vr1zzeGi98pFdbtiE0bT
Awq3fo21wX0euADhSUDe3PzquA8Os3ZIJrlNJNUiWJAJBTYFprDRJSV6uZ4G6wba2Kpvuq20I/hD
qJ6zS40C9EYl8Ypz0muqyPDHRKMT6yG8oTcofEUXTJ5v2hDRpdai8wvj2Xc7tKckcw+1+qpk2Q1x
gfo2GKdtOQabss8QvdR2B6VKfkU1IXuWgTtfjyacAmNJvaeqpPsabtV0TyVt7ZWFedLHuAyV2K9p
rcCzxyV303Bfi9qAg+ck35MdvUYy8gkfzNG1dIaXuDqkq+mlNOPMD/Rthg3JquiJW2pRtYgEaM/s
XtMChD0A7VwHOJ6prmjgwrgDakfcu1x7x92ShXwl0ss4sntbJYTWinQsrxfSc522WgECFJCEXLyp
v6sAI9Q0qs4yjDZGasWIXsdDleqELwYEXSYdTRt85Fp+xcN0SWGxbZTSdVc1V7zvKoTbYFtcoM1s
z8W0cYl9naY4hOspCR9KQ6DQMsCRLPDNrK8wAhQAAwGzkDj+LoPsqNpwmmjBLNp6q1rNcbuLxlKu
HOps4gT078FA1JFdSHktthDf3m3YLPZMCtTk4jFpVN8lGNDGLrPvJEPqO/TDptaj8xxCVK35scS/
r0Z1vm0id2eTyNi9cymSF198xHqw0a3+D5YsZ/wz+1XMGoUnrJ/39jPuS4epUWBy1HTxpdHc9o0J
rwz0zwa9Sl19qyyj8KiajhmkSz+Li24TQ2AUgM2rqhqeuUZhg2gVJJfBFH4TTlsetyICLFwTSbTH
xfWCBlVZx6B/z6YOdwSbr3sZfbvjS+0YL/Bnnuy8o9rEdcWCZ+G1QRCvIHXASIJLadMtUPBybcLZ
Lett3YiN8aYKHf2H8TzmncIH2jyUfHgMBY17JUuntTSN1x7fDy0c+vUMV4tvxg2PSAiewlnstIX3
ZoZRSym8ogIQnFl8HTqcs7ozcuZwqB57/Q5Lpfvqh4U3CCHz1cZxjPr7zKRTEw1hyslAlpOpvuL8
pa8mvTxb2fA0wlPYkIx+l5BoZrjwyBwwWRMYdk0TiDMuhedkPGofUKk/bJTLrcqJmVrPdiQedUHg
ZBifInfephIJSjbdtA1XS4h02hl3raG+dtL6VGwoIbyvPaKqDWpchjEJ+z+5z6SK6/2+7s5pLU4t
C4BrxrnXSO0tWJpXRwmPM66vtVYeU13MDO7ar6oeF67Ac9bheMiEdAD8o/BWLcgiAWcLVUxXlO5u
VlFTWSDIZSA/C7O/r6Juxh/AoqfpHu3MPECyaD1ACmoqqPYOiCUvTME+Pk9+KAA0QBldYm9afkV5
tEus9KZBW6ymOEw6DXOqpqnWZqZhgBlv9ak6pyIdvabO9hXOb3OnkjJXWh+p1t40Okisa8V+kqK/
TaTxGQXFfYPZNi/h0EW3Nm4I7TwcCwX3m1RA3YixvxiMh0AqqDOCP3OhPOmLZg3FzpOSvvdwHKxZ
J61crai5dLidOX7lUvuyO7nX3fgRR5xwXxbptwyWDzvK3ietfyFllCXMQGmMN7/nxMN5SvEdTOJH
JBQflBAf6kJztst+Y1XTe1eFw8pR2ciV3MVfeS5Nb9Zt6M3ddVI5bkeWzLUxMZpVY/0G1jrThOjd
RRK0YKrHPAsPsKAfiM81V7aqvM3hcFRr9yZyi5POEo4pylYSEwBwrcOqkX48xK9x1pjen9qqviwj
+wyqKqCAL+9zpV5BYWNxEahjAsQf5ADNxeAHyF4FE70s1aqDkeWPkCFXhQ2HpID9Mg1ImCIteEkS
WLFWh/PLPNiHeDYNYGrI9Ar2pqIuyGn15Ix7rW3H6WYO7UNWFh/CrN+hjt/2eYBLPecpV8gLagfb
V7q1W5SnuHPCrd4knj0QUG8rhWck81kJCqye+3lbW4ZvdTj9sOUpvpV5js7VBYuy31k9DPOFTz06
SOyWN1UZ7sNoM7zBpomunIqOs7g4GdkzDjLrKCvvmki+Rj3c1+UUnKdaXxWUR5tQcKIwyz8j99sy
EX8NbHlmcnsbtIFKl4BfYlbj65ZUh8zMH2Wkv+WjMGn0Israodo67uxHJrHDfRE/wl5gH1YZyjA8
rnZ0Y49kcL5WMvmi+30aHCn3NnoQo5iX1O7s1aqOTRW8UR50+yiiRAkY1B8Vx/QbeFQeZPsUKyZ9
1ygmY72EHKpEr8NjPinH0q6UM73my5gz2507e9NUeJDCtBjo6SHiIKhhMm5m6a5oTkWpABBwADys
lC/63tXU9U9mHDi7cVbOFV35PsxThphOeNPHA02jghn9RNJGlUC6r4ggndpcu1EyuMz1TDpHmNo0
ak6kbnOyWabJrfeW4kDHn1zHQwGWPyhTC6cGZ47t9c+/twX5LuG6BL5Z21mcwgWudPYqadHG5+U2
izDsLMZXx4xPAD/dBlP5CbHntC/tPEVxYL8L5sgaAuqVbXTKjvezmTUK1c4MmPQRHk1r8zxnTbvt
qdCbgT2sbxhAxvKRlIWPTmIB9X/snddypNqarV+lo68PO/DmNknSO9mUdENIJQnvPU9/PtDeK6vr
rH2i+76rIggggSQRTOYc/zCBzttnFLqtKrXW2nC/DQNryiGmNFSAG49V0UKXhEVQoU0RmqFGwkTX
Xu+kL9TAPDT0sBPX/VBCFdscHQgdVyUSj7A/FKFglTrNkkkGVzd12XwB0qa5MVzjl2/JiF/ImB5o
hN3G3SpjcCAzmhxES75a0amBioBG+FhMXxdMFRhFlwoIom+dZT6bKo4YZrpR0d/Y7RAeRlG/T/Jz
HmLDALPmIfVQuCNk2pa5CqRpnNEwLkrD/Cx7zeBliJOXFt+FU+nAEog5Gvtyr5KiigpC4Ymw0sFp
xHrXtPAeC6/Ag3WAsgbRjcda2aat+mWJGqM3/FPgiReRDxKqu81CMvKKO0sxFvKA8A4LqXMZti8E
ldId6kNkjUry3QVjdayjeu0Bb4saI2XFs3jBEkxqoapyLF98CQbjaHnfsKDCvVhOWgQGnHlgpjSP
4UPSPbsKspTWZIzme9BjM6TffY2LZJ/BzLBCxs4GtDw8ZNZhIErXyJo87GtM6iIgFtygtLUU7NUG
9EVv1RNj7EddTK5VYsaOUCIwaCUsKDwBrzBTXgcTFS6EkckfEe9nQ9yoIIeAVPA0gT0R/o4xtRIk
zTle6aOgn3otitYwg9hL3ivUwlaiqb+PCBKTDqjSbSmutB57VZPHW90zhhMUHJbS2LQjHQdJd2wf
pTijo6oUKItx+lkoAFZa/hmFxaW00m4TD5O6KEYzIqvbOqkbqDsUpqoR8MkwovcGkI+3TSYgNgUx
izN/64Xt1IGWXzUd/StoJb7UgEsXMYGz1MnQ26bSk/tWgLAgXBLou9YHhAOIBhFUejFuenRG7lxs
XjCZA+xsRMFat6dWmCxokiZ3rFQr6fNT9tDbztw2BYhfMDYd9TJuGEvxIjw4yiXkOczvyqi5KxKK
QJVW8afpsj24/NHT8FUgF/jQx9CRO2BN+lKkwrdIaBhNrf1CxXagCcRjTdkdRSmNmCEbaGyCY6qK
ZyvHNV0Vm2LVDtl2LEIEGhH+1LKKJZ/Hy8Hz1GrfgbdHJpKGMOqf9RQdqFg/UTXj75+OmM2ByLpB
Fe7iDFidcWuC8FXfl0q7SkUFV/AiDQ61Qf20KAHtc6UX9iV3MR5gmAXW0D0ZQLxYVuqk2tT/zGpt
P7ZbLaIljQNyc4kA36A5C2nCsmGnVlNNqBSFRSMl6LaMqKRfG2uLKcXXUX1uC6FT5T31xqTmQWOY
pWvPSYxszJCwKiZNPpVxidC6HN0sj2iV48Ktu2esVQGgBx5hJS41Gx9WBRZdcUBfe611rq0r1Tou
exEcGh77ZdI/lzq/uND4SjlCYNZ7xKdWlGR0s71qhLpBBU8OJqDk3svuRCAU7igK3fxVcNyvcHnE
EsFx+W4px3ieyDCqzvSyDGo9jm7CBA+9dqMycMdkNREcuVHTNcViIlfTlQUN0/dbvq94F3W1vk9k
ItDD4YodwyFvjRbXhDCDT4m0IiXNkia6PvfByEbCt5oIXAHN+8gVvVkaZrMjD2oEOLRkq8TAAthc
zz/lOuYSDeGlnZS6pms+x35rbtAptY5X5GSbwUFdykWxadJ9mXInay6qKR4knFnyozpg/571KRHq
MspOuhUa95yaS5+9p72TDdP242eTFncWueGaVlzGShd3VYCwvHLf4e6xtyrrCLofXZylln1OkxnT
49GFrj111Jh19FOh32KTLLxapWpCVShFm/YOSoEqGCS0m7/8iKgAn7IXmdX0dBjnqIuBHivj2rWc
0VYmhD0teW1vQ8UddjpSnEXA0EdNGzqzXtavhFxYx3nwUAuxuCrNi6wKdAzF4bntMaiqRFDhHvPy
loqI3qG783BH7jsLe50+Hjl77+hX9StBxVVFmnAbXExG+wyCeSu2bX9VZYYDDXq1hW8J9Nk3Zab5
Z498XSFTKBvQV+kq+LxZ+4p5BJxu9xg1GOSrzWdnAujnIRB86wmPNaBAJsfWwpNTHfBDeWpdhodh
XCcOXJB3gaF76RsDzmGBuk3C8E5Q8ym6GncbY8yzRWaBX2MRXC9wjQP8z9MvUek+6lakx6J3G4m2
Zx2lGV6f8QeKcpd9EZcIJiNj2Sjv+UUhdxW6ojLXYvy8sfEci2UkhJtExFuodJVLUVnhLoOXjAs8
/khoAYfc2nMfpbOnr+PXXUdui6OoJUSWHussv3kfhuzMGzakF6wsEJUEeKKm8EDy1RBm1QFlGai/
FeYXccw/wwouSO2HD7JoubZfAL36mYZDXwFwgoCuOeOCHyTCL7D27k3wNlRfobEL6qmtKLONffrL
MPAHNVSGRmV1KiZlTiiJ49rD1e4cTBMN9C0RLIKEpyV0Kr9aDeRhCgnnVWA+YlzQbxII4osICgQA
UbQyBQtnwbIdlnlBO+zm0mPYBCH3gXitcr9bSrKMnbqyMXU0Y+poXb3Ax1SmBNPOqqRzSpeBTDJl
X4WLss+KbdFXj62Rj2sZAZLTYqbUR8QK0sihsC7jYs3Dg4rYRKJUm2h/JSpxdOFoY3VY9oy8osxR
yqo5tbl5H6dc0HREr5pL5am26nwRBVhSsj8EeKGmvFF04bl0B0B+YEYUhR9dI+FJalCWDxvpWdEL
A3bHW16k7trvEVhnWJeVxjmhIrZEwg6dGOa8mwurlhKrFAsV4ZLdV4hoy9VbpOHZLiqbnrThAvMw
94Qp2dHTGaswLIMHm+MXK5DLnUnwoa08p5PTf9HkYsZmmBdJKe+KJgKG0XHiGKh/qryXPPzlSwFt
ptteQhfVeKCRuVGnibcSYuzfCsn8NrQW7WH93NcwzdSS7oYxwLCtBtpnZfxUe3NTKrizht+Gjhhs
TOJfBVnOgJ81fT8B1n86ePtOyZ/KCDJFzc0lV499VO2tEoYPOk0HnvmTFOFrYFjqL7Ut0ckrEtZy
lqzYrmwcZOIcYuovTuvpWwvKzy4P+ydpRMLn5QLV9owLYKif+AYQmiLYKEViUpBx8Cej8BGHCOqm
Bkp+aORw1oZzq1A90FT31b/AQKFVsd1udBqZTIq2PGI8Fq+hZWyH1j3nFQViAywiknqoOgbHRAZ1
TVLtqxz7o4q9Ab1Uwpj8PYLkdMHdKUAIqlaRik4rmnpn1FHOeugj6Y4qBJutsim0eivhmNQk/YMw
jNKxgQsk5xqvgWCDL4VG5135kiMFO2O8IoSsHsG5Il4GXDe5sJMC0lNp+vuaWhqY27us1vUB/iet
vTmshLq2lhU+ypY6ZVMHd3GGL59HW5+V60qVtnob8yrHINmJpfwt1gOkdT1yJVn48rTmPVKjjxpH
Ze5+ed0V/F3UoLPxxIlW+lhhVwsIGYaJIwghFTQFPZ+cYQmiomIDYaBiq3GZWzjLEJ9oYXdhHT7x
9783Pkr0kksPvACYFtC/skR0hwyrNO+rr/r7Sja+8ri+mkP1QBUCF9JQ8LjoNXVn1GWFy3BAlSb2
DnVUAc21rmJvJPqWuWiSsWDIL1J1NlxlnxfSh+R22Cyl8MSmalZaE+nOSA2zsDTftr2+b8vdoAxr
gycohb2X0HC7uvCiNMF3KaPExsu6X2cYNXcu6vnyKzWqq5V7oNFpdi7UleTy5qRNj/Gv2yRqe+wx
lEA721E8cRozgFInqvnKo6NaEETgaJPMhcbn05C/KGiajj9axx5K2jKV1F9x4t0hFvZ3eAjtem2c
BeXHHIMwOu7JQccoMEqLZF0PmuhAm9PoXeDYmOprqeu9Q1Xnxcqrint0YI6oZTz+kUrYEv5SdSEg
lMd6ILGKmhYeIVn45eO4hmih3iqpwO/GTlHVQXHo3jII0z1HGDokEL61B9mw+4pgElMLJKc30kc/
Ly9Koyx7TB04jWDZoaNdmqDldgnmp2OYuygol9vBgIeeoUSEuRV3Hl63C7nPqVj1FDH6JASsitdF
LWBQkp/rUZRwbW5XqCawV4volOUVsWtYfTRgwkGK805NLp/pj8cA/2rb9YvUEfN655nh1vVEiOow
jiQMGB38a64Bg8W4R+/SVnQBag8fODr9GEB8ehT0ihBjBcsTgqUwyO96XZxVsd4kVjw4tUR/N65R
h9CvFuyUJBgs/y61p3zk6t5TaDX7oDMoh31bcBwyVcOxsrW+jKF+B/xSC/OZCsq6Tz1qJdFeYVDq
e3Qjek8mNKo/+x2U6q6B7SFtcy9OVhLwgJ7ol15GDAc8Va7zQtzhK4O1WSlfqx6/mwLAVEuwWanb
0LZS/ZSOyoOrhPcqbcrKNJp1VI5rK5d2Lm9y1QzthlSNnY5lUhiCRk4ZMEgk5KJXltAoWTI9Ojs5
vBjSWRmvJNsgw6q6lVZGXdMrAWy00h4KgBAf1L78dMP2M6qoVYTjQiru46JpeGgGpDDZC7z7z6DX
vpo2c1yczhUxztei0FMvGzAyLBi16/4HkCwFewRkgGfCWcnGR18znkOj34iyskWUWSyFWj4EnTDZ
y8LRaaZU1Qqt7eEbLrVTiDkvjKq0W0tdaQVvWLH7gLJ+iaMPVZkMDqItoO4dkjCZv192HQngKrE+
QOokPVlZCRvJevUbqO1UOg8CNgkLiHYNxNn+oCXmA1orAO7EfBLL9tC42fl/Uw/+W6kHeEsSlP3v
I8if6nf/v+SP/+zwV/64Rci4eIs9UP/zP/4VeiCp/xB1UWagKJJvIKoknf8rgFwmgFzWdVOnyidZ
kkpSQcUA1yfV2/iHyD9F1CRDm/LHtf9J6IGsmcp//sd/zSAHhVNEBVbOlHigz6nhv97vSVUnQ1z6
P1mRBX42mMNRl+DMxBFidGrcJPj9NqsbU7rfnNb7M/vnBmq8BuozmlVXwTK3M2O8BP7EAbSyep2C
zjO+sJ7bDNysyVRox0XAqFW4+AZOxWVjHspS6HaYD5mOII3ffSYEl3QYS4ToQ7Cu+ihcZaWg2wI+
b7yePMwQSxkVhOGdEgRVO/Tir74wvmD8DAHU7bC9VmEbR12/lhPwj4SeGd0JqVrHhR4tE9xyF1XQ
YdMy/xL8CHknzrMClu/jwzyrYk7Q7s0x65aMtMAthZxu8vzRHJzycyl+O8z80W9Xad5qXiliFhRU
o7QmDaEVnTlxWqJW1b7Ms0j745Wq+o9zPsq8ap7MSThzHPXfrVO7GoHO/EmMwOifs+oc4T3vOX90
S7O+HeP2Nem847z8/8z+/799Ptrta8hl0rZDUPbbuiPOV5yDnqa5dprM624fVBHhkLfFec7TpgDg
efa2y+0w8y7zIn6PPjUiPMv/bmNJ06mo/nnEn7Xz7hodTqgN0/kFuDGMhf9zsn+c0+375mP98VXz
oj/dFJhlAtL89XtyHEWw0JuW4ULLdpoz6siHabydztNgDkGC3IsB1zSLhD7dQU7bxV6ZredVPxsC
gCJU+muTn2PMW/9sNH18W/zt42jWFlHmYbw1z85b/XG4efHffzx/RXc7S692PfCLAOQHHkCxmEOe
o+nk5i1/gqCtjmR3aq74CXoCZkbZFLE6bzRvPi+Ogh/uuvt57bzidqRRr6es3UlBFc8yqr8m84bp
LOu67WMKFOOaRGa07PNCnvDmWkqh9Wi3WWwRyUSFWLObP+9TpKu5Rq+9m1RnSNyVZdsY6rIThHYZ
qSSQa9p2tqB0JzPKNKgOlEEEOhXCsMFrzc7HlBewGZAO+zMLJTDFtnBKCUbK9K/Zea1fG3s19Pz1
vDRP5h3n7W6Lvx1yXjl/PG94229e58pTgkCY+qvCG2HntEn20U5xTKNb7scmU9A9xAACmkElJa7f
zKkRnyfKnPBEDApNO6UZkpbgLGKbU9aYp/fdrpuiodQpJCodxSUY6WlUi8dMi0H/2hLZ0awo0rVD
mVTDds7CRYOElu6vlNzbOiz1CE/Et4JiKNdjLCntMeDDzkMolasaFuRdGZK+8ctCWXt+1+9cj0lM
UWcVjNJjMGdmmR7xWVDJGPxqd0CG9IFLHElrwr2JHChIhZwWk7JYwJ8Ek2sbGGJ9NO5CuavpgJkE
LUZtiJvcFAWXy4gfjZJQWc9qMHAquq3UPAMVvCtmI62SChIjFA86aFUZ2fgO8IaYAsR6aXxwQX+h
PYsbyILVzhIxetamuLF5rjJLFey6sZUpv8qcgsq0KbJsTlies5ZBn2GS3GKX57mA5DNlikDrpydo
nvhTVvZtcZ4rpyA1JZmAKx6keRJNcWsGuWsYVJDA5uuiuBO8cyHWwlov9Xwp5B2PwJBUwJNeVdmk
TpN+0lzkKeBtvqGU6S93u/1u64opJs5oCYyLDRFwMovXWMVUu9mNVcO05J8WrfPy/MmPb+tglcPG
JJ8Oeka/w+h1+gtP8XXpFGQXzMv+FG/XT0F3UUdyeKoaNel3boM/FqjUAvtpgvLEKSjvZ7YuNjgm
y1ufND23K4nVI0ANsARqMePRhemnFoJ+yfyZIOBSu6HY6U2IoVlZQQJTiMalSFZSl1ZQGPUjpkUG
qBC1bxIUeJB7QDZ6NBtpuMOnc3hAQa5g+vvQv5n+mvQGM1sEqT0+k2f+zdDCU/AIs2EPcitGnwGD
2QvM+Nx7ARsloRQx3NC8OL+U/FQA3VYbwi1F32l72XYMxF0kG5NobQ/EeZt2MJ488SINTqF+Nu57
m0yHDjFigFWWOnG/rJ+x5y4FR/TfE+XQYIAFca3fN+YmJoIzXeIKqGcv+Hgl4xc8iZD6Xu5TW11p
3pbK6eQagAtEZLcm41H1Cf2PqhGusG+9q/Gl59tBe8IrI2uoqW/K8JjhVo39WXwAyoLOmQx7Fcch
/4h5Qi5uTAitGGK0tuqvMb5DvgLNcF1xOWXyc2lwVE6L0jRQirUV4IyNtvDdY5FtYBLbNS9lv8Tx
kCO6+RlecpKiMrKF5jCY97DsuuaaQCduvEtefyKDKXfm3oCcjScqrNwALS3l0mUab32BpEtzg6gZ
n0cvujeQjam2K568dqebmyqxqdwr7503Uo9bE9CYR1s5OiTkcBd2JmJTY0Pl87m+Cl5DlMMXeP+A
JcBfsYAmFzVcMVt8KZ9NYddTzv0mVhQyeXOWjkTRCjFJm45O1BO0L7JzRrt9Dve95XRnImqlp/oY
LAnr8fCrgFaoAAtvB31LyF/ug8QvtPIL/6oxpk50NCNbCjYw9/XxYMof4bjTDZrJyW3uIFp3mbDM
9LWJ4eK4K41L1OxDInBGngtl0QN7hdF35j2r1dHjPtqTCsP1ZlAreuuQ30YS5TdkfENb0oYJ3Ka9
v8s9YGcHc2q1XY/kQX3jtaxCPYKm0S/R8Jv1TvrOSsJzt/AjFOj0hc11ElBh4g7F3UlFsTC3oeBg
mYr9KaZ3HIyse6JgQQdJeE3xs7Kh1GiWnYbQWBw8DTpctMw9qITUL8VDfq8JuFTgX7UbqRn7y2oL
d9UF0sS0LtvHo9PhA18fIJwgN8JaBX+GhXoYo2Hh9G/9k19SOCEqO9buannb+fj6tQdoO1iro1gk
RhrKKsoSGEvduNcZtX+FbwCZOkZI4HOySHrYfZccDKpNj7DyVOEVMkxgnIMX2OLKiF/eTtLpgdvJ
q6XsKh4FD/XpJZ/iLYL7EbnZiJ6Dp5YsCDHIkd0gkF6pDZUUG11Qh47HWyLBAJovox3zEpYCuJjg
lCUcwvKjTtaRB7IvPTbmmbJ3ScnEWmC5on/CfrGeMGDTHOWEzwuOyBMp0SKJgR6kk6ur7hVyim4g
+UZWsZoAqNLOXlB54PXQQAjWl2Kx5CgV9FA0dvGSa37iZoY3cFL2SKs2GVTNesV7HDQC7w38SBfA
gL1hcyYBzPfMaesnBk7QB/J986IpL0WzAfGrN829/OkqTlRuODUsvXJAdTyfynzNObl48SQHWVno
8BVs7ym/gvyqAQYw+3gvYtmDLYz8QE22FgF9SirYh7Y76OLK/2iC02gt0bsI7zF/rqIWF4OwroIT
sBaUMgNR6lN6TY7Fzj+rjwTtjvd+gME3ENCbopx9aFxZQwApfThYQMu2WCvxUeoPgnos3b1XUOYg
6mlVmGCqe/ywYaKRcJvcBRQm1A2iQTQbA6KYi3UFELN+Zc9wtKBzb+AZPRCwkKtb724kTXZBuHV/
tZBIDWtEQF3kwPEGycIZMnwRMfgZnQCvrtbaVDHvOgj4qAGW0cQwXACa+YdceNRIYxkf1RFQ7K5j
UFq9W+KhxmSEHBASzjX+yIC16ClXHikcUEqzh8fGfxzGnWkCk9Z2gCwgJqYCVfWDF353w2uLdT7j
SVQI16SqFm19lD3kbtjOsSBiymaL1ADMe1z7Y8zX3YPeb1palmCX4z5evHf5QRJwM19zhfCaK80F
5gIBLsxgh/6CLC4L0Snz0qL9xPYtXJz9l0Ddc/Roz4DGVxB6QS9c+I+6Xay7+wwLRXk51rj8Y6pK
bsc6XsLupdhef2ALma39ck08y6MIZcjWd9ANF+HKgGSz/KWFdn5FEqFfIgeb5DsFxtwqXKb74aKX
jvLmbmro/rBmHO40w0GrKX5SUQ2fPdypbfHBOHWhw5lLNg+Df8WW2YUjjtDgSb2Yn/mGItPxq7xC
mNVOIUoBDzcam3Ik2chPLAiOYGPpdU8Gte1uEptruvBtaeGvtPtfi6/caX5h6Ljc+uJCviindCNf
BhoFOgBPKMN4YtJreBWVBQSC8qrdo34A5E9UqtmOi14OwYbjx0c27bJV1W51fHrWCoj1xTVgyzyR
Fm+Ga8BmzUUlvICT5PW2vyQnxciWeJl6nbOFngVt1Me+6a1a5+fA6UmOE9dedc9waYLkR9srV4MT
7NRlayNOk4F0kVukp3GnGMiWlh+Qum1s3GSKRCvpulXRHLzB3VYOxJBsSF+sTsIv8VnCmAql57vH
YwDL407bJHfik7eLjohEIdQQ5+CGJ8ql2VO2DjmrdXBnvlLi4DMJ7RQ0VXv8MDhrB4o2Ujo/22L0
5OGoSbeNKAKuLRXRO6gRlFAIztGuIk8YMBGjpyfpUcaf80F+hm6+TFftRYN4vGgv0V63FepBi1VD
2BMXzdYOyqE6tZdy667JX16Mh/FQnJQV7mjeBrLaAQX5kccbaV+EqOzQE8nzWLu8MxbQtgiTSh/Y
IlvghHAaD9rKf623WssPHxxz5+7eqvf+kJz6JfE95prex0HepQe07eOKyoAd2YITLyF7L5pFeHRt
APUlNMNjvLJWeJtd6q1u2vljdMofhZfgvl827+EjmQePVEK+i+fOybfaIsepfVG/elfIyIjVH/Gt
hslNDjXTpF6US2nFW+NKS8atwxVGPRyjfoZAAhI/teHdZbwvD4SN5NvoJGy0pXHQHvMlvHE7XVuX
1A5WxqvAvvXSP6IkGF8bW7Zx2rZpoTADhcz9KigbyGC8XF4TftXaW9Mp2cZ7bofn8LE+dN/RyVy3
h+I9ptcD8vUifr8kp+B+cNxv/zX9xK2GK0Ebo+3xQD6ig5gsfR/Sh+aYyvaqeROfgjt8urBV5rbi
oQoWj+JXSsXSFsm8f6JE2i8erY/mDYNg1SFB8C7ZmO/qU/mKzAGfAPos7+Vr+Eu1uxP2kv1DtI/2
8pNut5fijpxUh0LuQlzLR6b2uBT4go8cXcAaAbidYsmy0A7Ghhz4nf8y3XQb4UqNk+atYUyLn9Ib
vgnNEYYmK/tFcidt0jOvxF3xxb2aPaF42I77cFU9jXuPNqa+ZpGTHXk7RV/zfV9fw7OPzJq3C0/R
st8n/L3CZU00kg6v2CZxI4fCSlwAY9IvclzqK5/xMAXNUpf2JmMULg3+srywuEzCAgJ6/zF+hA+C
a4cRZd0FdoKSuFCHtUbtGSbTk/AhHmmXdVtb9VsqyDwtF33nbfptzx9kOPWf5SsyH+KqVtzvKRxb
W/kFkX+ws2fhTPLMyttkvJFCaQN1T3zulBcIeltvG2x7h3dxi1+lo+yEowLlNXCM++QLqaJWLX3r
M4J46i0SmVdmf4mu2Ozq1sq/G+7FtXEeDw3RjccSfy0M8iKeFfGVGq7TbtzLV3DXcamx08YCAsIL
XeVdeA7uxms/N4BzKwG7hEYFO7fqKfvyqJiTVbHQPhp2hK6NmzjtB6/Bj+6o0xA819t02W8lhmrv
9bnYWR8JjDXIe/fwy8135spX/0U7UP3vp7MeD15oV/dtDeeCMteifTCu4lN5hnJAiG1yN/UP3qSP
4o1TpOaEmqr4aofDeOWF2H6M/BkhkaRTY0zDRheBnCCapcHBVAEF525wPuBywcZZ9PfKCcrugmqM
7dueU55pS3lNvo3JsRvWCOrONHnxuTtyXaONaBPwum8gdpzlnc8TShfIlt7ELQJZ/WA55pYHX8Wt
00YGsEw3Pc2NvrbO4lo8Zch6l9qjdy1XpKmCVyGH4uH1Nh/+Mnc0OPW80/o7/dAuMl544Znz7gtH
opEkymzFaOwKqcP7MD7H1xqd6Kf0qp1N3t3hyjql13yvb+u9X9nWvRziR+M0BNOTAHihOwgOw037
1G8Umudy29kYuu2lB3NdrOmhcuT1xVxq9/Qpui9z+vWwqPc40W6ar5Z2YpNsKMfZ0iZchQ/BXXSn
7ZEi369KlOlXmVsgWvTCUn5qeTLveGbdZ7BF/oDql0K9OXDE5+F9eM8v5WN0n5zqQ0oriIHs2X80
HqRzGdvj1t1hfXky70QHj/HXj3Ap3GOzzeOsbKb/eo+t5iIobf1Zfo8vguaE+aKb1OmLurUFAms3
SrCI6ELZqHNfTP/Im0Z8rtyDWa/oF+/0HfmPa/yF8y3jhTvimk50M7lr5SeSEiBwwG/rtv2jt1O3
1oj+diWbzmh8icPkfn8X6QN/Rayejcf6EWdOb6dzH5U8sdm9deUkPqCkLpowbFfNhIQSV0ePVzYU
xkaMj2bETZiAyNnpZ578rCMORjFlHaxAznbm6GZAy8xJE0Q1z82TwcTUI+vCO0YhgFDqBCfPkxmJ
ui3Oc97QmQu5o0w5o1Dz+ZhivGt8K192hvSAFUS/9am6Fm5HjiPKUglX+i2aZmRuwb4S3lrAHGly
Co1bp0Cvt4H3SomZpxpeK4Zc0M+MKNuQ4HuWweTXZewxAJ4mDF1IJNa3XoH1GPydbDfPwbZDb4un
kNxTYKjCCdVHdkVdoawItpxnI+IQeAt0NJfx5ISG44YcmCCY5pNnltBTPVisuNrdZyM0T+QsDHjH
kHrSoEAtVsEGAx3EQZpW9eTW7nxfwnx2iD7gioK+yJNTDz3qvPcoUPX91ClP7D6Kj0Ou0w2azhhU
i4qAGIqUv6OAnEQ3xzRyzE6yotDgFsIZjHZTIoin4eScFE+B3JNd+5Y8lSaCcaxZ1CpqYyqPzLNN
rwNpBCoejTOkO2O8M647zxlzsa4rin3iesk6VIC/58kQNMVOLgHKb+tyoQnQ0CNeSIcWSEXqptAg
rdy102RenCciEmPiFxiBzTjoPMkFoZDx3wQX1V3EbQ30hxmX/cFq5YlULxcB087XMarOCWQVp4ym
fkKGh7/mtMYD+5zWzZM/Fuft5t3IF6KMgvnHm2RmAN3VVyRWUFFMTAIMGoAIlzhB5D1TS9leqmV5
Z5WnuM75XT0g5W6wxHKHfA4mfAa/z90iswmXcoPFaqGCiudT1aav4uJnLjJhj6R+tAzH/gIdIYWL
TgY7rpFQv/c4SpwbLA5WML5hust5scO4Pgcj1Z8N2Wy2P0vzBxYijWXggdn/tnLe72d5nm17KOMG
qqMRzBWza14rNTJwrwQ/rmBdUhub5+fV8wSNF8/2NLkt3j4tKhfEtY3X82a39T9HUZqyHO3bR3qX
3pmNUeOKgsKoJaQXOYWoHQN4doTgwZYDZSDtoFd1Li/P4Gy8J6gEtSKnfM1irVxnFuz7vz6b5/60
BYREiMff/NE8KWZrPxVKPh7krYzJBk/MvBPodT3aNxNAxEz8ef/0KPxZnneYd50P+rfegz9bzp/f
Dnrb5+fwt6//2bzXvJTUxPbhj13mL+yMEvZ7CaZ9O8xtuz/P7Lfl+ST+/KrbcqHB35Mt3EBvhow/
s3/+ut8cGt152/kgv33Tz+y89ucHWg3jTB2HpN98Hf/tNZl/DF4Q3IDzIX67rrff+ceP+fszuH3F
+DbW6hNlutdqKmpgbpvsxsnQc578se6Pxb/bhBoAuNYfh5HmotVt83nuts182Gw2B71tc/v479b9
+TXzIf447M82hjLe19TbVs30+8y5AOuFQ7YukFDU04scFxQm06d/LKLfoLhI+/zPT8y5ijpv/jM7
b5+BNcmmhu/c3xxi3mKe3A7z8y23s/m3+/1xYv/2MPN2t2+aj3db109VsP/lHv23uEeaosMX+vfc
o+eg9KAOvv8X/tHPTv/kHxnaP2RVZ5WsId2S4Qv9xT8ylX/oMN0N1TI0zdQsxfyLf6RY/4D3p0oT
0UjXZUm0bvwj/R8cTTFFQzdMWYak9D/iH83f8jv/SDX5fsWg26pwGqJo8oPz3/hHuOFnMKI9aVOP
xZ1uoe1TozR0gDPqgF6wh7USnhJroygouxh7himR2pIumyDJXiRTj22YumedNChkPZyyFvBd7ulO
Tt3CLC+jTRvxksJzHGNxjKWwbqak/zRK6D8IeVpaFp12haSnRsTYTG+XrtTfGwFof2PuCrF60OWn
0aR2VEErB5Vj8E1QhuGfou9xLK+52yORzcFcLYnCq9e/ddUleC61ilJAt8d9SqASlr+FlffRTx2w
hEoU74/7QNYPZlVJSyxy0Oxsh+8AOFQ1dAJWq5Quo2G0w8YwLRvPQGPXiR6DZJnijpvq5yw15F2V
qcgJjGYZkWJPTcfvscFRze2o8pLWDQi8Xk4ekDWAjKTpt5FgEJOwc1HiisGV7pYD4qKwB91po/C+
FJ9j61PRAKOC9hgG1hP6VGAuua93cYVdKn+++8Bty5U3dSkxBefHaItECFHfa2QelQn21hk2VhTl
KQRm/sjYWEwhu8oRfh7EmgOLWjsdzeayRE/0EgqdtxrDYF2PrmpHAedPpxg7BW57KMvFS6YtGzUG
Cjaq794y8kMe6Pu44GcnTUNYwtjRU1aDi9xArNTclFAbTUB86bfeKrW8jTJ4wTkR68+8axtEC+GI
WYlrPQ/qIGGVBoN1kBA4EUEkd4mEvtsl52f0MHpDOk+0O2C0QUHUwniCQNxzO5QuPnYxA/+yqVeR
dRmmQUEj4GszThXnPH3KB66U5WGurvsSp6J6+zboZQnFbvd/STqz5bhxJIp+ESO4gcurat9UUmm1
XhiS7ea+gQRA8uvnlOdFMT12q6UiCCQy7z2XkXMEam6y+PcozNp7IiJCXhb/F7x7+J6yNKSluO8i
R+UR3LUG+STjwxTsc6xKq6iy03WNSXwuqr/CxK+GTC+Ttn+WyPoBu9ZujUuWsZ3M0YP0N0WF9mHo
aHYLb9dEzVneq3vXaUhOy6JjxO0lXwaxrvm1yIopb63jeNsyBWxiwftBCEtlbfz2MM24A6TPaEFW
zqoN6pduKYYtSVA/0+SaTeEW8hgrfU4DXe7C+6smJt+sCVPFzXa/Wf77ImsQkouF6cS930WtdHbX
KUgGcglLtB33Lz5teiLSxB6rEtcBcHcy/uXbhMhLYaFTf/Dr8XcZRbt0BJJWSEDFg09xXUvMrI0k
ngrA3H91Xqj/L9l8gJLUEntAYt6fKqw/ZG0TS1FtiEMYNhNp5nTQQ/tgknsYN7KOf18SqzqgazI7
MVDvD1nYH8sHawHcPdVJuw6tQKyKzLLwR0CniLsQEgQfjFX3l6KWb2Ux7gs5MU4uxbApdLAc/+FV
EyC7G3OXKLU5+TWtPTxLFYDdKoLHKCiCLTyMx74XSDmY4lld8RT2Ep+WoANjoFiMaYpWxyPuyPXz
TTVWy2Fs4+2Y2vdps7pmRUw4peszjuronM+mpj1r0JATvr0PlUWrY/Dx3vhQmQsdeVuJDqXH9vOA
qQaluyIS5Y6BTXLxkiPNwcdDyd3YTD49ciiTfrI2mcm+o2xQ24G/5IQEMMu6nPcmZ77wxy7j6eje
vyQL0FVkXobplVH38Qj5bfeLohdGj10a8tEyvCOSoT5M8OKHKZzBk7BQesup1uA3mHWq7kh4QroL
LQaCVvNtagxnanaeUpPDdWIrwCo//OB4zYn7CWeskq5gLfXPAmsDahSeEvDJ8IiEH4uHW8w3jOBn
0kyztcAguSN0OQ3kk+9GNOxsIgeqcIEhvwlYvNtoItVp6dJXmU3NropxCSfGhOwI0bowM5Z/H1B+
RlygK4hOmQ0cH3IiSV+b2xPhO/m6v086ZzIp7gfRJP3LkNJXnNPGnOkUvDRgFnfJUD6XWLYfJweE
oQQomDpSvs+yZd8iGPDfP0FsYVjm5QtYjg/TuA5ZjYP/uAiaV31lpbuWUKw9NoN01SCmupVJAJAt
tumflY5/dnr376gz1FIM+UtSSnw/RxoyLt9u1j5msuyge3kMF4wkqayPvQ8+WkbF83ia7W46g2ki
tbkcLyrLvW2zuOpBxh320MqjuxcAaMBgY7DSpHSxotkFAQHRDH/OyKqbEiLJfese2wt0aICUQpAm
ggcW/rCNh3u+DN7rpzT78ZNFnNr+jpEhrhptgnqSyxKx5fc5yw6tvuCdurQTrtakiFb+VJp96UQH
IUjBdWF53alRZ4nUegcbtV03U/kxjL59JiSapDqczed2LDROpKFcR+AU1haY201SJVg3U/CI7lC8
BzO26ALB3NoQXHTkTCfUANMxJLTsI4CAeE6VRXBOTgJd2ZlgPxFyfBxbWvOTjscXQZJMUpGb1aB2
wep1wDAfALVB9FRmi7NKHHo5dfWn8ThFwH4teEWik8l9dXDq+DU3jr03VGTsE6o9LZEj9pVFgoZD
jsTF5nut//0BH2GzCTu1Y1OCsJGXT1nuPhWL0i+Nh6emHdKbshKA9MU4PwZx01xoykC8tYtbpex8
m9jxawrBwLK892Qsk69BYMfJiTu6SK7+ZEi8aG85OqGvkR4tag3+bzxGYT5+y3lX2cY6ZstAtwps
xa7AxpGv6koRuYHB3pbFadQ+XVPdBdPNeMMhDK2nwrTxs2/QsYy6lyf8cx4NXaUBRUyhh1lm5qku
SlLGOfEeNMhri/MUrxCD42iuvi0V3zwrqK8l4ywlNKzCKJzPTXcGsUM7WiTuUYXTJRx1sM4kNos2
9a8LoLQtDBw1eekh8jX9eM1fWgLqsi4xv9QSpU8O2VuN28cbMUZIdlmyifZeeETHJQvOVKcj6I4O
47djfeq8xkUbN/UbmTaXqih2aVnIc2JKYMXTsEBpeMkWacGkNRCQEtC7cJ7bkzv4L8JGp5LX0rpm
9kxDOWBrjb7mJk2fKCJsJqT4ShVCq6JA7dHR3cPBEqo37UMzUrKgizvk6k1FpWDPhHOzLD16Ad62
OWr7t9r5XLBI71PD46FDVmcyvDitwFQW3RGTbuiDp4bTAINoeRnz3DnDOi13o926H7m7izwVnOIR
lIYTTuLcjfnJil0OXzXW54Iw86TR1rEbSKrUsJq2ePo492kAPnhW1u06P/fORmdinwAZtScb8C5U
8ree9YWqUsybLEi/JZeRa14YOGXYiPdFihtv8AzO9zZvD5Vfw/TW8hoXcGuXGMNu5k4bmlLqUoZW
esy2hbSqU1cg/XG7InyD0/HF1vfgdfn4lk/j1sPfzq/OiqMKo8c7MUSts7w6h339uyiYfXkWHqml
UOITZnaZfuHu1xibNFTlwc5WpHySf8AJeZ2Vd4tnXKFs+GB6yLhDPpwFW5F34466We6sIWTYtqQo
FO/sV8sf5d5BorheSsgH9M2cl7bj25UNKG/oZx/jgFffTsPuzXZxFNXaz/4IDRAel+6bXIjPBOpi
TaF8a2Bb4V6f2NX7pfs1FB1zJ8dKT3B+EZaHAe0y3f6EtdTHdEaPEbSNILCqfwO4EnVO9lMYeRVt
vSbXpH2EHhisk7nDKJxD/VERoIq+gmA2jVx0ikC9Z3VpHxKizNZCdO2+XOxdwG7HNoUkJyHTBGnX
36EO7NXMLGjqM45zXEsgggNWB5+rZWXxtqkpkhP5MUOLOvtpylVOkcpDj9M7iHpGfQNA2i0yEBLx
Uq7TugGTqsLoM6uTU16h951njdAsknBqB6ZtcU2qTthPj21cfPNdklPTM2EPQ5hYIEfdq5cRy5XH
BnjSRLJeMjmfECMe8IPf0okY9YXA4X1bZ1BLbXs4OA6fe5H6mw5qxRPGaIbkzZDCagX/bZN6s62w
pexENf43eW32UpbY1CGXfDRSmzURmdUBOjlwr9Q/LIt3iQgX2Na9zzIWaLpMnjzpKnlWmRC8Oejx
Oq84BNZBEdaVFmQcoUKXe9zpy5aFplf5aMHOSY2/j+Zu3yWDdXGt+VxwfA5s9rjuwP8WEXglmEXV
Kcvrfj3wieZ2YF2ovq5YE7kZuYiVJGhjDon+aKk2PzRC/GRmcbZDgarAjmlOq3QId7mGaGupur1M
VfCcq/HVxF25p/wlqF53QGeD9Nz1XbSmh97ynRFwyxSF08J3DnvvP5Hg2OtdW65jvymubDfUG50z
3GQBv2UGW7Gqi5EQyhjc65gUCRnhIdqEtGawRoWxDpL0caoj9Zj8ogUBnQbhNQn0AWLMCYlQUwPu
GOfwOR+scT9NDTNKnZMuEeCW9nUJiLm6LAJiECcTnDAF0CXJws/Zy3a1DKu3JrGv9KZZi1kNj7pX
PB9AnUuBh4GnVsBUWI9i0uvWNP1GlIwVQmmj8ujbk5VqXnXDkW9q0rAXgotUufAhk7huFXBarJCF
WTjovjAge934d1F+f9JuyU/fBN8yJUbM+Lpfh82IOnshZ48Up5hssmKVFlBg5BCoZwKXfjkZJmLQ
EylVH7Qhp8VGZRVIfvSsMzJMAW2Xhbef7/FOUaenPUYzWH1zjblKR5sOPuLWCdBvdoAwxjluT2KG
aqWIuEiEgz+wL805TMyVwATGt0v8HFeFuui2fLXqm/BU9hJEcPd633myLUZtnW5vlkR8GMXpENCK
9C/A1891QaGX+QQdZAEjVgHBtYG/W2PimkffP1nhH7sd55MLHxTtXs+zZIhity9GDR6DS/4ocdON
Cqr0UMNcPkQuY7veTU9DagXbefCSVx9tYhbG7WZauq+xHlhBzlMjw+yXJlRClv12ytzHQZOa7bSy
eYTtUSBWlfU2FiBiIBNbcCadgB2znvYj00XSlNXzFA6sXlPYe9LeMY8D6suCe6aZVIAT4cjoNhqR
2Hprp3UoEKPhdY5n+Ccj0oqACPe1rTN340IF3DQkrG1HD+w5tvViFMUXR7W7qaH5Iz03CL5ToGWD
v8ZcLg8Aud6gEGFtnVscsi7Zp1BtGBu/VdZqmloql75iShx7LSqlMCBgMnsnUpaypuJ9cvm8txwB
D90PPPHpmdwNxGla/3EIXMlwl+6KUuw904vNnPt/ezv+K6rJRbVa/wbrKZHOj9u4K4ILl2EUlgGJ
DUAk3XfPZxAbE0gfN9+lQTS9xMgRJqcDEaNoqQT9ZYTrx00bP7JyyHPBgtxB9Bte+CQ+fVgVhzY/
UQpmz82CtpTjh1ZC9ZmNj73bzB9JSq497xziiN6vb7VHbFabzgeLWD6t1TspGhVa4JjjIGtBbVjg
cS0D11Cifl/GKEIDjQYxdg+pGMbffFkviHpKTOgvWeEBSdNby6BQDkPJitcGHCxy+4ly6Zrng0sc
xZwTDkkqmDXsSp9PdDa0DZNA/goIEn0AGZNu7sjmFEL0rbHyl0lTeoIETXbqcx4KzfUdK6N0sDNZ
tIRotOGkaAhstbbQBgykN6Rh6dixu41AZi0G1xm5nKua5sqaZBFyZhcTkX+MOwDzcLzSzne/1O3m
yQ2nD21QsoRTy1GoXLlXi73ikc+PykT+E1u/eKrqgJzdioMyUN1zMrQRkG1clK4VUZERM92Dtvvl
ZvrAhar6Iv1344fQVlXeE8EaezmV+oAOaurJ1upRa0pJJ2aY1HB1bPovEb/WOsiSP7hOkErIoF75
cqaTatXFQRfjcxMt3tNgeYTcRqQGTh5tDzse1H4p+KWD3LLXk5gHyhon20uWHHBjZrv+g/G6v3XK
rd8hVd3xBw2pPc6e/FSZnankyOkPvYv4dHHB+dptQrI0NmOEAmPB0N2nl6qBVDZzoDOpQrCMnjRw
a4blaFix/LWnImp2g6dqrJKa9z/It0r5L7nBr9GP7kmiPtexeG17gIL1EVEPw/Lspu9fsqD56olY
eBY1C5RbX5B228pM44pMHM7GwbnG1jpUiAlwWuFWIZUow0UxpxcXUUUN4BJdF5qk4Q7uIUh97QYx
lFHZgXCxWGFtl/9YGh1N3H84BLv3av4mtvxLpmonEwFuTTZXacgi6BZ2rBhpXqW9Nz5lzSRRXYXb
/ZoSf4/VfFfBvVg4B6lzkPU0kUeKEvYcr/xBI8rZ+SZF/NRFCHBd4z08JPfucxoM//l5AEu6xclB
DDVWWNvGeOhep38Zu2KnjDrRtpZgXwm7aGzkJ3n2lpoZxHL/llV+ikjYegM4iZa/VxmtW6wyS5bx
yqlfHq5+ZO4XKKOGJhbJ0ZUXwEuOc+Q6Rf1hXArrtCMplN6IRb0hTL3rZ/zoDRJQCCQYVdrll5s/
ZRmVQld9sia//BqYjG48AqOC4deYISF3neQ9TorfJcibHWz9UzcrA7M4XBkOANcnl2GANLy4s//g
Fs5NzDRO6VE8BAGxnCVhvOF98foZ7RXrFjr4SYTxwhPNt/d0hpRYZU1HhwAhrKzdnQ+kiCSe4s1v
h4Nb4T2goc0ls7WWtc8HuXYskBgDeY4tPctW8vjspvil6A+SdxAklJgenlN+2bFe/qus6FymC8IU
zkln2kTdOSDNGgIzuIUOZf2AtIv+5Y+Kph9ylGgb0z4gaJjaabb3srbEyXE2g5MG63Ac4hUkIK6W
/d8gT76WgJwKOZU8p+pRFVG4IQj2RM0A2esYxv3e8cXJhTy78pfyrFIX2ePc2KiACXeEmMdSA3ym
R7OPjMA72A5fCTFKoQNyyl64vTvxcJoZhyDH2fvxsTcazSNtFi7TKEeL1l0N+Ul23e80pJBbiLiQ
ZNIArDzFZvmxq9oC/TjGW7vAH2Lyn9Q3wwGqyIr+3VNhz87B6REO9rCRfMUeFYXeOeCPvMABfE1k
16rshr9JL8x1wX5RO+lvg8f2k0oF3TWRAyIPdyYx7yE198q3UuKiEyq71uOjld0ENrNT/Rfhqain
rLC8jjMth94ilC7id0P3iX5W0PGeY94AHpxeQ+g6oMhx0d8iDDRp5KEocR/heeKDYt5heeqd4Bag
MIewV/WX7VnFurb+swpXHdXCiqvu3QXheRhLi3xtj3ioigjC+EIqIUw+B3W/Vm9ZPE2wVIanOARb
iTDmPHpWdHQrhJotbsVLNbIQGG/0r4KSdnIsTo6G2ywZLU++JrymHCAtArrHVO/3H1zJUMfiTtzM
k7ZwKC3EgFq4/qYE8w7UGFIU9KT2VglVKq7HS+SJc9x0z1R3yOWfrDtjwrVMv3NCujCDfUeLxBEc
q6w/DBkXzwkROXkFt2AamQy4PTmZlbtuBv85MMjbWoLgFpLi65jo1LRCtJKZCJCdRYe9b60nr310
BjZeF/qYUu11MdVtsQmuLgz47uKxlihfhev5pM6CAyLv6Zr2MJIGvXwlrv2jXJRkEnLTinvMD9uN
MybtzrIrlPfDT2qcaquzS67V/VDX8zZMBTm+AxlhFXE/G4A7chsHWbgbWH9FlVbnxq6aQ0N9gLMx
3vrmI5sTHt+QbrRaioNnEOeNwO8BHhP+LpP/knz5by59/1nYjHPgaT6XiptkXnIo3LtWfgAVJwSf
yttDApCQ1mvYf00dB4NY0s9MEG8+YAPop2eH+O7N4AJskak41bn11JTDYZwI8qlsZ1z7kFScpPce
Y7f7YUXUcDQ1cKyLbyGoBJ5cXpqYioLBEraDZXwzGmkGAfbj2au6AykCa0MwGOCsflnXrXwv4vEW
9GhPo56hXI0xlkkQFXpQfTcVAep05t/nFgX6tPTOWuWzu9VyDs5hR5zlGL6R3uY8lEkL9J/Qub3M
IXjaxY6zjvwMK/6J29p8VvZXm2kN3zAb9nMPKb3Ht7pfFp2xNQ3Jvj+owHDNMVu3DD+8vn4N6Tlv
kniYPowhfWphxJnkiEbdL9MmApN19uZoIv0Kxyr3MgwH4Otu+uXIaENMVX0N63TPWPKBBxGRaJzt
m/xTU1ZeCqTVs0UPdgmqEz34uylQnpcaI6NDhRd3M2hvT216jykhmTf8F9ybxR7J/RBeW5JwHnXN
MU2C45z1mG/jCWUtfrne57/UqTnA7Nn+bYSPdjL4Y7qa3nmHna0toRA5E6V/XyML4xMj9MlLXeZ3
WONqZkl7BZ9lJSa1svWC1hxOGtMbdRtdG552EW0TjaXRD82fOsjk0art+TkYw2c9sG/1U7/1JRB9
EdwpY5ZB1+aEeJJORPmqZyDstKoAqRX8PVkeQHsve7+JDrTUiegy7i5l9rYyaT0fxNBtu0LXR7SZ
H7Esogcfx8WgZ/BE4ate2jd3VC9BEeJmGvZpGezT2tSHVNvlU6dJUSkoC4/Cjl/STttI2OnLZYF+
FGyrrRdYV2ZfQXepEa+d9cgha4f5IcwsumQuV2n0CM1nY7ExOWze5RA9TXX/RKndr03mHQC1O49W
aZe7vOOsqvP3UnjuuaZrIkViP/EOUwDfPe8cNKvB76guMLV7wXS/0M8AOCXBHPBX18amVy66x6gx
V7Nw6+ZgnbvpAMzvWXs2daHffyoiNMBngzn9gucJksSuSUFX1Qv5LHxuOcJr7ukbS+torWhDRi0t
CidgjL1gREIr0M8xt5+lxhsDnToRs/ssnXwLFCtdx5ocGL/Wu8ji8Qz7IIlfS3/CJ8GIoZbK3pok
oe9Q4RwvrXtuGGdCAT1rCBn7wxOqOsYjfea/pTHB1J1izyi9UxFSetkI0y0moj18RNq6E3GHYbUb
Hba6TNwvHXEJCG5bs60/g7JibyftbUcYy2WJXcwlMyaahSkA4wNqeBZmNv4UneOsw6xByGrsh8Vh
h26dwTya+Ed3pD0Uy/wKLJei2DPkd3Gp9Ev3bzVTxpYL48nMCt5F8Z8qvL9mkecuDPzNVBGfFqUN
ZMaOph4OeS6xxUQCqRM+h2l4INaF1AQ6tHH/Tn+tPo7e+B52joYhJq45t1JmLbV3jWtMCSb5U4Z3
kn4jrENvhTC8DHRf4to2vbg5DvvoAOwsWqLblGBmnyGPnwkQOLiB8bkZa3qfsv29qIKrw1Kmew1g
B1zsuOuMx9Og3AXphslXTd/aCWBldqS/hN9TqOi3V98k8ZD40sfoWYHchK09gY/AEavyBcSmIhzP
8/ANtBYmqRorpksMtNTXyE6e+QS3iGSfROb2O12Oe62StTQLJLnUaVas33JdzeOTld4nVwIKno47
HNWlyzgMXMHiESvfhjtYrn+t8qPH1NuEADJl4D0u5ZRv1NLiHSItT3vP9H4/8WMPScjlcvA20USS
W0wezV6LpyYas89pkQZLMFliY4VY3uZWv4sam9BCMQFI6B4L2K0WsAmCyAyxfQWIWtji2Phurd3c
4ucFxNYbAy8iRKLuEoziUTBCnEuhIfByoRVJcivrMKLZ2W7uoz0E6z1Nn7LHSo+Bo5dXprXkiIzZ
zcnTS9TjAne8CQS2CI8jYGRK2GLj5nF1UPnwkUTRhjmHgUDNA1ruGUoIIHakJC24z5jPZ3jT2wQj
R4DNPyLRnrDJlIv/FDwUNbtrWw0bCIPRhh4Q4Oogojsmzd7CcDzPbn/VbfbJyC8g2+erLWMLmU14
rRLx3Dvu2bK9m+pLiky/uogUGYPj0gtSxJLF0++6TvNVN7voMojDdipugIGtx7VHABbhQbxvDceR
Na/U6HWfZTZjl0LbRO2K7FUNRuOuv5tLZrlVrIidtG2Fe1J16yw0zm6KiHoIsgA8fGg0ZM4Ak7Am
q8WixcBtD2d9Nn8O0XghjKc69TVa9fQeooEHKc1xWDhcu/xpQoJSoYsOiOpTucRZ5PiPqo6ZGzB/
Wk0FYPCsGb5UxuUpw7AkK4YrCS72BF0SUBCIjfiZzRQTKNR83/80NxAkIYCSzHPi4rWhtUcI7nvB
T36PyOoCOhIk/Pk+4pzMPE/j8G4z2lwy67UdsQJXnftq74cSJ10mL47HqGIo4+agigFceHCLgYG8
JhXO8ayEW0kGw7bvs20a1Ro/IYFoXarpD+iUzuzoWFgs+AHDubssUE029xLYDf/N8vI1V/P5qoOM
oVj6DYMkX3kzgMsgX1dKRNtx0i+TQ5GUxj6pKXYF680OsNAOAgZVWcR4dJE0DWWKR4NQdR6b7W8c
EhIxYw7LU5mqS2hoiiZ5lq9d90Ug+9jQE+/XbdJckmzImBe5ziGn7KodzBRINRqNQMqU7dUOSXqb
uN6btFrObjKdSp7JSkRmG6V0sL3GfJuZsTPUYz6iaGoPOgLoDbawhDrgeYTd+mjxV57T7Ieq5D2T
ewg8iM7jpdukv5Jy+lBJVW7A8xNWFI3xCmpklamAU+5EJMslm+OJ21WW7O5vLWEad7vkZDfw95Lr
SJCYPfAYBNau5X5pmHua2URMtRov+Wzr4CCxfEr1GBBvKW1wfJH8nhwoW9zXqw1ETnlysXaogs4u
yMm//rwUW9+e/mSkMGuual6h4Sqk3JG9Tqtn/AIdIql965JDUzjVvmAIo1upVmOLtzEEwF5ansEU
baM6mokt1eHN9sUup+JaZ5B3+dudXtuRk68WMV4RM+YHN8kpviOScuS18eiL8ea/uN69dZM1e28c
T8qLdkPFUEFPGe+J2/nwNqtiU4AYRsdnlUfaey9FMvS7oH9TC6Dwe3Q0Jy9R2GQM2cP8FtfirXBp
F87FuENQsNYhTaMKVs/DEH7HrZvt9c84B58z0wfsf8h3TO7cqhqAvpjpi8R58JNFlQM8uIcs3/Yg
G1aTdR/eNhAQKxBXoG1Z6m39NkwcssUFa1EfOczqAOfsVbwcqjzYNIyXqbSahfCYYsKqxiFxJH0M
BPw4YaBIAQ43MDla3idi05vPEjNc1xR/GgTZkrSEkwcAHOIRMgeOq4E+6IY78aGlXHyf+8sgZ/0l
MoElu7SRWR6oxWL+tyZ9QLSX3i7PUIW4C8QvTdw+e8odzi6mhkTyC/gpiP049bh8xhOpgiGJEK1i
OVF2yQdv7tpvaeExa6W7EexeByuPdwouR1RgRP/dcD9d28oSB9Eh3AxqN4P6XCk2AbRcpUsweCbk
OetLShnnP4L34HTk6tWxE9oHQfipfLXL68B5cizlPNGdw+ue0hj2GAsz2ltWCSM58LFCbiZDQvak
xaedA4VlfGunXLkzWJC+Eb9qJzfXyn2e4sd8bNwPzgl+7wJ/WY49fBaLoqcSuZs0RE1VgtDa+GOP
m5cEjpbn2pX0Yp1BcVuK2cjQneHZL7z3UX8ljAxPCzGqBMSqZ1ZRvdNjvg7xoFWWpDgN781aBk1D
B41mCTaRJCO95373UMr8A46EY431m5zq60ifeNuYZNtwzGwyxnmrNCAjZyZlADL9C8qopzmZe/gR
BDvU1W0Ooovum19jCH48iOWqFC6KlXJq8CxRErsQBcSMInbsqpkBvgeEFcFVnUBvCeXvobhnO8wr
yvCjwL7CxpDRSV2sZz0B9Ui7mGE33pqp9bZirM3KD6ocDu/9ZoAdZNeUMQVWTaRw0hO8DZMIpip3
PYMNkph7Qgmcve1jzRydnoVts+/NYj+H9XKos4Ri1RU0lxV7qkZwuBpDWFkc+MclwnppEbenCtq7
vtt8lOyL9LaTK2qU9sHY2bynazDIek/2ZrMP7ga6MqCfEcQRhX1xcEgYz+Lxag+8E95yR5z3gtFa
Um9RXv3UGTSK0oUCIGvNvszH7UnaTS4X9dUSQsXuMkAyYVaEj6CmgJXiRy7RU63nqKPBkvEKzrF/
ITmNhJdYrFMdsBMI6zL09d/k7gfkJj3ZvyAcM51bgA/Jm1CzPslQjgergunT3k3y9ULsr8cz9sDV
pHHk7yuEMTMN3EK3xOJoZy1gc+mgEI/ZqBEx0kfjSOUC1yDLY9k9VBPLkrzVDSMgbmOwewGNhQ/z
VNy6BpOdNyRv7vDt3D1l//TA5Gv/S3ojVDRnApr5FCtzJ/BIhj3aibvmr8nzQ+5XCm6H83eZoQak
3l2qfGeJgTtlvBmYA+Hy4lDLDDo7A0IE3PhqpS1fq9ittlie3JW0WS//BmoaAWE6JeXR7qd1Scwu
J8iYb6uqzw4iHvF24c1CGYUDtqc5N2Xvfv4SOs7CRD65earqt/8knk3frapkcPcimmAGk+G9+ie2
5CS4+gsSsjgqj4HnktUdw0vjDbvQeqa5Mnavg8bCpufR2Wf2gHzCXMMA2GSS0AB/GEjnOEoyg4hH
Tw//fpwkCOlJ8o+kxb0Yie+MGY6/rqHwPvxf/b3cVYO5Hm80u3syCvBFWS7UElsn9lrrxYDqoaeH
GGFJQP0I9aySDpc4RcBcoOzoo3ZlAwR+GGqeakA02ypwYlridzNhSgQqxHqwwQgCtq2d/+6idm8M
L0dgQeCtshyb+jz0mzj+owcs4bNGMg62zRQ5jcmhWC0lC3Go65viHMabdheVtnfdrRU2361du5sk
yvBUaj9eL5EuNmky/7orMRjThK+LrSJUh6g5V45M/V0o2r3K6nozLNaXQweC8UrzPDqJWBtFfCOv
7QUdOm69zP1qltg+Mi/iS2/aQ94zIM7agQg5apjYXZyHxC8pvAghCtwbpr5oU/iApRgc/v8LMT1H
XrhpB0ZvPpoy/wwaJK+O/RiM5cnM9LVVOh2L3NlOomFWh+Yk5f/aIHi8wi1/W8JvL0qhedwlw1Xs
7zwBLqrzxaF03P9SS8ccs+QnlXHirPwKdAGa5YIeWO9veiROlJklhWRSjhvkg+ShCmTbo2PePdeB
xMUmF4e6ORT03Y9JmURHTBxrYixJ1QMsv6InddfSZnPwU7nuXcLYYDUn9YLjH7O7O3bfXHE/osmB
slCHFw7AnMxVNR/bu6E2agt/24/9Dem02eR1eIu5DghuJETy7OqU4Iqqoas5z7AguqFH7sTbRwKQ
84Kx6X3J/JaoPOszGMCbqTxBb1x9/1MOh1Qf/9c6zzRRd34RP3NxoHiav0V5NweMS3mPurySVZFC
gto2Kn1ErX2PQRx7iAftNU3vITJJM60YNPvHplklMc8N2ekWJG6/VRzRjLectRXTyuyEkFvpVS//
3ionoRti3GzYdHZ2svzkyeN7b/4ty3+q539fFtky2U9I9sIGMVrPYY/PhI64jVukrzFpz++VExNb
N9GfDH1ABH2ZbmeRJbyBKPASZe/MQPKXStDdzTYJMPxr6v7Tyhb1Sn9fKXZiFyefGKK1XdAbnwJz
Px3mX5njDUerT/kWAsvLPzrgP5KqSfqrWLiu9G3y2XjWJQmKfO+xJwW6vlX4E7ZOugz/o+y8miNX
zrv/VVS6hww00AguSxeThzPDnJY3KJLLRUYjp0///pqSfY6O35Ltmy1ymSYA3U//I2tyTER4NURf
NB+xzzUpMwYCZ1SjxW5wAdVSYRy6Wl/dqXP1W4ZrF0fOQcwc9l3In5GYv05G4b5eHJSXdnGk9XED
MEeEUEhadxB2m+CQ6FTCpp9+ApCz78sSipEN/fsGxDrdrwwxwmQagNVJ5NCiqhc5kT30Vr+1DTK8
6O+yZE8JLfVrYGL3QwahGgx5hPxj5yH2WQVVy+3mKLRXXsYZ9Xd2qFuVz5Eq/0Qz561Kyk7nFWNv
+id3UWDaRB6j/wSVs/C94HH6vbsoCsaeg/nUoFBPvxY6EzapJKuzdCGT5lgS2DBw/eKnc64Qnggg
FFiz2X0PgPH2//qx8EP/7cE4tuVL4dgeRxEh9YP9ndWJdp3ZlWarXe7Ipz3pNDtSHJEcZeYFA/ED
JxKaGBrCo1BfAQWRemZ1drlpLX9Bt0zuG8XtGbfWmV7B8qyV0EDN91VMfbILUlYO7SZ15hj0iZ7p
MfbLjScIR3UYJzFvAosniX3V5UW3wVjQnkPHQ0RJ7RWJdF2z7vx0xpHP4DRmRPtYTnbfdYLc5OW6
opz0F8z9hzmY/sESFdmG1Fqv2XJ6bnj4WLPQQV9G7zzNcoclIKJlLDHvjCphdR8HecwzWAOpmO0d
yfxDdUf1GDkkT42pRUphbvwgcVHa9VFpFGWsjWsxQRYWMXXDfmUmL0vAaOnm5RbpCA6VODqmFDEd
e6c7hmbl3jhJ9SoaUt6i2FCnxOZgM4flvVE1/hUwBLaCZrCuKW2JNlVDlitF4e2WKg12zMW3b0zN
L5ZTeA4obXgGRMkjOHNO3eQKyfR69MgrcltYCSS39j7PQwRtKvWPlBWQi8bBZy9YSrcAP90e8YO1
U4b5msuF1j/p3zt1vlwUYPSmqxxM80k1cE2nhHkiHGbYaD6ysKThErUvHgmKgS2RG2eQw59sFRYp
ujzMLAVEHK3CPzmhvafpezp7JYsglXTTBaWgsS4ceYMBXn1McRat/Dt2ifIdoUGyknF8gLWU7wGi
x40vqucknLKzAUuJqs3hug+zc+wsbPRAi6oQ4lEY+JzyJf2B7eRA+oC/RdXWoRB0lpeCQPo1hv5f
diXE3iy4mPCjzOins+Y58Lo3K7eotBmAwsY5Ny+O2xRHJyxue/1Z6g4jYIf+sOSCutiiy3f0YZGx
4tcU23ho1UAEYfvNqceQF3mCFCX97d8/w1IAYjSX8d+/0fQMb+MO83ygZobWdS7tK6ejU77Hy7Za
yAmHN0mowEJGd4xlMN3TA9QcHAuZ29QC+fjPTop+oISIjqm7WavIW9DM5g9qVvVFBVTQmFlK1UcF
lrowSaECoWeCe7J8aMcT2qHi1iy86FC5RP6l/nwOgjFY5S7isbhzj65VNzthNF+1EQt29pYdQIFi
4PYiLIRW8HvmTVTVdJTVXPp9H6L7paRtF6kQOxQv7E03UtMRjJl/MZsyZRJ3CIsCLLxHf65WBT1/
x9AhIqsPce0NhC9ZVVrdZPJXHQ3jk4+SRlpdtG0zUDqUmfKUpOYuDzG+ZH6n0zFQ+HpuChY4ex9+
pJqDLwaHFMT+oTWi6jINLjymNe0SKsZ3XdVgW+yJxltUk294zZpd6FA7LgFyDDQVWImWbTi5hEUz
F8elfZ265nhlK7XNM3IjU7v5xpg6zoh0EUeKJqRuGseTR0TDBnKapk2PmAzPXT6AeMk7NNN8b87q
4Od+spERsMy/Xpwtwvb/sFF40nUcgvqlY2KL/cNGkTWWCN3WVAcUBWtGXzKCrDK9MkWRnuVIaWSU
Zl8N1zGOmRzJgJ9g8V6mbBNIMzmLwbixag5KZYmJBK7lF2ji//AQhXbC/n2LO/7865+lg0dVuoHr
4OJ1fFv8cS/zGxeQDw3UYbJSe9tGjbUefQg8tF7iZObkDvcFjcMhS7mTUbLU5YLpVNrG7ZCOG8u8
y0ug9xj4cD0sfrcfmsm7uIjVEuWTGDfaFkA3fBWYYbVqGeiBOpX4H3ZBC+vwH56Fb9p+ELi+YwZ2
IClX+P0mWBlI6c15UsjGyvriRPIWA97K5fCxkZYsLy3R2mo4R6yBYFj1PplKB0YTQR6rz4i+vXpy
miShW/4dOgnVnKIW0hgLPGH/+pJw/tCMwOtNKYMwqWuzPDv4b683NkQjVGGDEj51EULVtO22leni
vh83ZVTjkGnHzylq7urOb14795PUZiJM3bbZdyXGDj8sTi7J0BvqqWh4L4KXsvZO5JdMZx8R97ah
9ATCsg4YsIVYTWHBgaWs5NXg4CGTEKCrqvDs/TA2gkTAYi84U7xQOfk1LDfG7E93VRWhgSa4MkoC
F7csUn+TYMk48xBGgOzTWb4cGhMm7/ul+bfP6d+jL3X794uu/dt/8PmnquYGt1/3h0//9oi4QxX/
oX/mv77nn3/ib5fks1Gt+tX9y+/af6nr9+Kr/eM3/dNv5q//49Ft3rv3f/pk+22lv+u/mvn+q+3z
7vtR8Dz0d/5vv/inr/+VId/lcvjdVaT/wj9+Uj+Fv/755avt/vT/deX//Sf/05Xv/cUTklmQSwyj
tWNyE4z86F//bPjiL9j12XycwHEF38CX/rMVxPyLa5uW6fkePR34M5gff2sFAUNk9vbcgGs2cIP/
kyufLpE/3KW+7XqW70gPIIR5yvrDXRrNzkhjWRQfR4NcUs6oX8VQU3I+Jjet1zWn0aYfFH+xuar7
/h0HSXGkgjkbLermdnPsuMexh5spIwi7JV2XuB030ilIjMbyXbneewKv0GuCQbkTIXYRgCQK33Cf
p7HmQcILTu9qXgCszCthz8EayJLUOtFkW8rOXsZ312FQXfra2/TLwe+rEX9BdRhNoK9GIRc3XaLn
Onuz1PWx0ZSJo8mTQdMoAj7F08QK599dqqkWC85l0OTLCGK4aDomiusbOlZR5MDU5DA2sRbMaAon
0GROCatjKOgdRxM9lngAvSACOuuHnekMl9y0l1sq1slMnqHB6xYLX9ulzPMzwGbVVcF2sgFVpRUX
ewfv1kpFBm7dJOtXlSDnUJNSMtk0gE/EVdZAoz3GO522nXTzTRqQa5VrcqviGKPJLhfWqxknOIHE
MzZunXkrNIvk/Obgw1FNdA89sbsx6dNdHFfgKIyS8TJPj/bg06nerluVY/QGit0I2eJpYQI9FPBz
lSbqTBg7C+ZuhsFzYfI4uRAG5e5qGD4Xor1sgFuY0EWySgJyzU3jNFbBjauWy9AHT6ZXvTslhBKn
hVUGutplM3FxnX/UX7XzqITVxOMB+zhqGlJqQrLT1KQJR0noP4phTVtW8Je2JjITTWkasXXI4DhH
TXbif7qKaCw4+eZwEQO9yarNzsssfGSYltrFHBnK2mRJRJy2oXAPfCtzrH06LPRL+bIn9sHtcDIC
hw0xKVOtgJblAl91EsrKrD0SLpO8fl3sddOVNNd5DRdcpDa1j4i2spZxXQuabzQNTBcaEW/TZwc/
zABR7Sw2080YZRfRkKUbwiZDC58z2GWRBzcqQ2pXj29OlHu65vy1ruKGDDtzRZ8rFLUdog4FdpXJ
RAUq/XpbA+1a0lguGXlZfG7JLi3yJN6NpbWnFW/hlcS2rqlxB44conPGZarPXLZBwWAUbklPeEHm
iqwnVOkW8nXDSsBtBv1uAmnhtwhx3IPVa4oeE/pNzOAADby3WixQxE5QHAavn2uC30qwSLUOprAl
IBYcGgWh/nXnYIb3oEs4Do1P8SMtqPdJc+8Xgp3QKZETVMvPtEM4UyrxU/r1dRjOu0BLEFCNF/te
yxKwlzODaKkCJg1Nz9+GWsQQaDnDoIUNHQoHzEbcNq9pek+EGyPQWMG3iWRrW/Laa1JaJQjeb+YX
lLhfszEgkBlw2bvTEaek2CENJlwYucWSWYpugOF2nuOcdGlJn7iP1qTpSXoee9zpAZRfGN01XbwL
UHS0w034LfAIYn5Dfu2VpFXYGUcAUQlO946H1nZBqx8pu1gHsg9WcWIeTNKf50WuLUJmpx7Qw/TA
5M13c9FvULSQPczk74X93sNusW7IDYHKLQcSW5vPHp/FpigcZ583y7EWgTjnI4ocyio4QwThU1zk
V3X+UMTwhl1SvsNxQ2DacXSFNYkno+KvqjIxZo02LW7ognLbg/gIkdvE47MX2MVV7DwDPdUrF9mb
Lq6GsfZRTE1wFCh4pgHlix80yJsihcwyjjFHVt258OWXm/5K0ADlWgxUaFmQRB8EfLsiiIBmahcL
tyHNRywY7XZsP6PEHq9tCQuoclTq1JnsGHqtTcAJBHwG1ZxPELLNgtUhrEnpIfArVqZaLXty4uia
Q6x+R32g1zcX+lnoYUgq3t0mKfYIsTYuOYCQPyg5nNo8Z6imStRTk5ZRUWSzbtBVFVpgZccVfrr0
OC95ApSR0PyQ4+syOmByi+MXsPAuplrNtL3+UhfRU41kwa9vRgo1pqqijjpF3jSwS4ZNKO6KABuv
g1WzrorxqpUUy1hyK6XEsxeAlKIii0bkZNSvk+eZFYy+KI38uXxo6N9Y50GU7pcseHNBgA/FryDv
XlPfydYeurVWC9isw6TlbH423+TmtZO7Liscy0tX9fAtHFSazkYXoukbM2r2tluhgtSSuQTtXK1F
dDlqulTL6vLkmb2gXodacIe5VgdY2sfhW4yHKs/W8jyFTq+AlSO1pXydtITP1WK+BVVfr+V9eDrU
OUHx1x5KLf9z0AFi7hzo1+3ZIZEIcgx4wMhnXyktHzR6hIRGjqTQwIccozGUaA0tNIeLVz9xCHoE
JoUgzF5iRRr55I8voHvIFZE2ooGb4cRq8lxdG6Aadf5oB0fAlOUwtKBANkSFQWjKUt/4JLOQdnCq
dP5t7TXXwUjXg1p8miU8vq9ZArAOhEy2Md+FPdQgkoSfPdgTOei1D/VvvlXNeN93s3FsI67/gP7u
ouLCZOYYD8De3XqZ7StyoQXVbeBhmJlG1F8qqzZ9SQq8GjlHOdWXkshFa3Sj+EFIP69nHyYafQ1o
9C6RI0jR6F+12aw7XuIfxWQ/Nji8d4Pj3EcMIEnOubwPgn4bQ1kGvSKVBUVrOFNI3+hKBrajpDHm
DRLNNZvCcPGG14SEzXBBFUnX6spFL0tAT3FjoqCNtZS2/hbVanmtqYW2CsXtoKW3MxrcGC3uiCZ3
QJsbaJGuq+W6At2uhX5X0uDLLybEXY1meLDRmm1raO+DG3Q96dq69dIitHhK3qWxjK+NGX0C15f7
xif4XJAWW48tNxCvmGnY1soWASGvQAaJ754Fh99dgK4bPIp2g0iK50ILlV0Uy2lndmiaCEbXYmY8
iLTBGcN9MXfPeT8sG1UD7KkOldRSIysMunM0kZi5eMMTmRbk/6asXC0VwxeV6q46KrEJkyDUpscL
U32YWnhNmSgR7GS0T8mUXi1zdyyS+A4VojxllXyvhqTZWs1ylxgVWCWICApvrCOsiPWbi/Kb5Bc8
7zGyTofIVdISDSTRXnxpUbqu4ny5yxMaG2s7lXehb/0qCrh2B6sX44N/bBifOIV76ZHS3m3upxPa
oRfOiMGuEToApCuPTCv52YfWkSVrXTKGza7QSvdOa979CPV7onXw9TxxfTWXKOQguHgfKVEVK1QM
FR4sKv7Eh2FMw3rQ6noDmX0biTdHKHT3RnKTs4uerCKAjVyqemXclCZLdDkiJDLm8j6s6xvcAgr4
Kb2nrL1W8R10W7Ht3ISRUnsASu0GsLQvoOIM6WmjAIaBueQUa5K9PNcm0TOtea+0uwBaYu1hN2i0
78AcKyK7hV7cU6feL/rU0N9Lc7TWE+ElHvYFHxtDqP0MSjsbYIfZXrTbwdG+h0A7ICbthWBF6reL
9kcUGCUYeZnttHfC1i4Kqllve+2rGLXDAu7hWGnPRabdF6X2YaDhI+9LezNiweut3RqU09/CL057
ByPHpB0dPKGSpint8tB+j0E7PxwsINRwR8dOu0JC7Q/JjV+sMQS7a+eI1A4SWk4xlDRmuzNA5c8L
VpNBe04cnvNq1D4UC0PKPOBMIfRqWqFBI+SaddXT/pVKO1la7WnptLsl1T4X5qT6DcpHEmGLC2bR
fhhbO2Nc7ZEZMMs4mGYWr7zMXoqKEcHFa1iln4PPNJpm000bD1+93dIN7LhQUIW8NTlsnCUGnQaj
zgQpuLJD1zpG+ktcfwq48ehi72nt4WQCMe9I5TDws4mPOD8bBUDObKhkF4/1yyznL1Fn921qYoSA
2F31kzi32BrkvqzLC/XBPKYW46xMdd6RQWO1GX9E5LmumETeirY5+i7S2+W2oQxHu1E5Rd0B+T6P
RoMps8RrJU54jt86AwYzKi1kVUtwXwzRXoYweHG3ik1Q7iXKh/Vy71bBvZyid98nUz4gIEk2q1yY
atNE76HRHyF/1qTj7SKON54zXkSWE4BgkRU3KChU/8rMvWNCpsRKDO5eov93Wxd9d/wRWE/TsmwX
Tm8DBu8KotxygyfHmwjA3wZT8BjOwSfT5w9vYA1xQqqQqh8k+gROtmnQ7aDuPpCszNmgvF06lj8v
vF0icSpjEHtj2FZE+i9+e+sEEVLQ3LuXZJrlRLFwVMIrGafEYk0pmgTOmzQj6V+V5sVdRQTF4NoU
v8ECFSEB7sKYbqQbn6uxITdGvJbgXOmId3HorsqQFdoIadtRJ7OMrpVsY9x7AlFkAcUeow30XQzZ
kbhTpvVsY/jOHe0/zORHBl6v1IWYL9LF6uwxcOxLWjU3M3kcAltQ6/5A1aQts8S3hPSwG7AxzhbI
MTm/NgkST8s2H+MSFVvKqmwdQ3IrWLydGyKU3mpVPZqtuER1eN1nGI0MhkJtgcu0gJ95ryYvvgiQ
feFTy+IJ06HTf041JnNGnCykLgEtUVZPbAUMAmi0cKFzkZXXtLhtizb+xF17l4fY30JEqKbwbqXv
bpAkPmJBWdc6T0C/NSXdYDIodkVzCGIO7wXHUaSEqSL5w6LjxZuwiIMTrisDE6oiISiwDzFdyrCD
L/7S40ZibR/ZkfRrjpD3sVHOPojix7C6DGP17pl7emXoJx5cd6Wkt1nm4LYX43NEVkjVDlvckdgF
UY478omx4hn0Ald1x+nZiMPbTKdPp0QmoJmWD/cVlpITYb/9duqIe0Ixf5tNRqLtTkcF4nKBgTTP
iWz3plqwJA0sGhV6rXHhHAUZtPJ5m3KTDO4B57vbVhyUjZqMjmHP3g+1YlOAFZk3Uw8CwMZFqlNV
XNzReEiIKDDiBDlq6NxC4TYbToDVSuXdtM1mojyiiZYnj3U3IEBQ1V/YkZjk0E7A6+6Wyctv2tp7
CYoBLSiniNhFsI3klnqaFPp+MZbrPA1XaOgOoq84vtKZ1jDWJQP9RLkqtqbln+2o2oNcMcZF9rWM
037nXSNvo4FQz6qCw3x8YXakucT+MMZj2zDGpcTBrN0OQxFXD9p7uuwnjmigrclhqdRHlQz+sXCq
AXGcRdx5Me7ioL2tojped4Z6cV36wTzssGFrfjTGOD+ayU3tU6MZkFO4Djv56ET+ha3vdrBTAgJM
xP2z8ejCJPT2+CxaIBiFOZ6TcrAzEkE9Lb6RXi1vFMeicbJjZ9chZQ1Vf+C63InGhEUqKOEey+yS
UEl8nUTWKQsFLdnwtc2SxFdGBjAcovJU9ajD4fxHifRwH1fiDXKGIbr6BGUP11PjblJCnY+26aGl
I5pIZepdhVh6RzrYFyIwAqGuzSjpHsskO4ZBuo3jpjvlIJ4bSQ18hN0EBnpFOAxFHi0SIRfPam5X
p9IKg/0UOZzbLdxOKQmFuWfg4FtIRalYNiygzm1BdIU9DrqyXZyE5Mihpoc0HjaMW3SulFCMPt2f
HYMNvvLN6Bh4m6yKjExJblkMwNb14WuE2L9GRroeM8QmAa11FFJaB6sZr1WCKMaQgJPJQt187f4q
Bm7Q3qOMr5L4TTsCPdT4kOdGQb8ObEiiUlbxgFPJmHs2bd6LuxOVcdfnoqRvTWRbjI44gaS3nwjG
OQgRcrpbJB5BhJ25j31yGFpOCQxnQcpmO3pdfswkusXJvWpiXME1DLLjhOh4ibcnWWIe7qf+p7JH
8shaLPaqI5bRty917/hHKzJHEljarRI9cwE94F0FUJlXLZVIzS0JA3sLKHY1TmSL18Yus+pPGQIF
pm76c5nI/8k40CEHtz69UH4VnkUFQw7l2Pteehoq86EJ2oMJ7YlTN7rtzOjOTozr0KcCKww8MgNQ
NFeccpgF8bVZvumusii9rXLnM2mDdEMO3DlREfqjcJdhpuQWtUnBQAqIVZ68oCgzjqV4DBdyHwaP
X0wm2jTn17kJfFkSQ5Ar+7E3FODAbLyVhrBRyJlXaBWRvtVwMpGJToYuqtCodBwO3XQJc5tpZ3tZ
DHTD4LrvnslCA4+N3G0VpMXWwdrvCCLfibWjTgOLXt8SL9cEPw1TPLnayuWmEV0gclj2AKoHGMpD
6HHuMBLUdF4z4Q/sEqofIV5R5Nbb0mP4nXp/HeOZX8SxRp2Lc7Nr6k8CVNDBcSnrIxPhK7O4ordT
XEVtRddHmssdKsFbe0I3mKQESGb0V5pku9FnTYnl90cUA1CON5L7GoSGccWNwomQs85G+mCf3/+Q
T4df0RH0as01F+D3f3ZBMiP/5FZvWTOv+ijpdzaA1fE7+z/qrWsAGQT8ddFeVaUZIyGk3fK7LhUh
hbqyo0hHzmtd41xOfGjjQiOGqOGwQXWMMyfzHji5JntmOIxFMe+/O1Dtwamuvj8aO4Yafz7qsgqV
u/GxV3eFhe0bFro5haPuE/3+66SRNFcVyhy3VORegsn76++/+/1gvj8CEicKXz+W3/6PKXQzpZU4
tJI3cSjQZY+BF27GZvHXIgb3AYYm0scV//gnLjm2wqy82N/Zojp0PC5UMKNV50PPTwgSr79jsnWr
RtKx/yCTPNcJ9gzoUElUTJLuufOqqy6JaabT1c5Iyh1aO3kRv//puWu2ozDff/svIX1yhUqciqIH
UvvtC989qr99ms4Udc0dS/tvXxgVBIZdM8zB0h1BANs9R0lCXf/rn6DR9abfnydJt60bodZpwF3g
t0GH/wXPFvFbV+RbdZsOo+vGL+oH3BPFBT//ZhkMdtMRALsmfKvwSpOIPEIdsKhurR47oDkU9qaB
UM57yMkY6T+xQn3Rt2uFAZ1sLkJQqyIz9uwEd0XJxj/OvXlPMtp1UjEjpeylq0ksgv10TM5eSvtW
sQDyugR6bOPB/VoEEU9VORw5E0gahJJ90/nFtgKVMqYHEdXYZ5luQSGpfnX8x5HbkDgGUMU5KZ7m
tB33zjyuPC7KU+rYn4lgY5kkCEQ2p49WmFdno6L12fLiLWv01YwnmU0A3pTAQ7FVYX/rEPNzMpd4
ayksWFVZ7ha/pvFqstNDBzS0rjzEiri51ixzNJwNeHCDngarAtdDaaKAUuHwozaKJ3NqqWMFD0Kt
2490Cnl4AmNZecc87DkuNXh2TeKe65acp55/FEOciD44++a3lYFz1A3zANKGDCfyc5uy+lnj7W1p
OXXEobY5qtikL3rgnoV8zizU/lljf+H0f2g4VOd1dUKBnR9t1JsD+ketPb3YtnjK6oD8TMKaM/9I
o0kDeZJIQrWmx3b2rtLscRDU8Eb2eBP2DnJQ3ORBem0m8waF2TNgPOd9eGuOkuXT7LDiLvSBDf3w
FhfBrf6zFY3Lqw4tBxldJiHLeEgUXkQQfIi4+TWszS3O65gQ6OJBOt6LY8DgDICyeWy+lj0rq1qa
n2Njv3Y8Q5kCjHQ9iw6WkR/xDIatxAP9oKonmhSg0qMRq33Rz27tADdcMtdd0C10794Q3QYGw7mS
PMq4IjcbDd1Ae5jPyQ33lykfq5D5h/QVdsq83IeVSULhtB8EZsw46X+2Y8d4xTkXBJy9Uhwr06Er
sXsUKao6aRYornL/SLPJPhGYQ2KIGpciD4wrxRdJATmMCQL7cl6lCSqpGMtYyKkCMRp0v23Nj5UI
Pt1ILqe2AoOy+hFV/Nx2UPou9epjzdzX0ftoxA2Iw172wPS+4ck10bPDoY4TFw8nIzTSMtTg8jpX
GHrwW/eEDvEUiK/c6ZcOosh+r7MZiZvxdl0oTqkihITw8LcY7riJOvfB6tM9LKVDe2SJErLDGybA
vEMLwDesL5hL0TrxfhBHSw8GmZqUercXcgxehsZ8Z620yaSzf+DLwkZORFBZN4M2On1meK1XBjHL
ggDfbiSvwQmbR9fJABBml8HGvonKqtqNI9Io8BqKc1J5tgDrDi6+2qu8Sz9mGmcs0d4lpNp4GUDo
smRakYL3TxpklQZLvs4gIkzexY1N21IZ229L5fP2BD6q/+C8BPV92Ns/x2JoVm0I5qpa/CVdidGe
D/SXkoT8xixrf4rWXCnfeXYTbtIwGbgd1XPjEQk0DxQrZwNyNsfY5/Uzhyxad+HudeKFu3ZGOmED
yhTbjCNlUchHGHWHixTwN0A1uFlQwnpejfcOA2nSDozOyFfqH2a/1BtZhOyqCW+J35ykp15MQ16T
9plvgBHSeHlBfH8UznjTWdEu6Sg+s4Wvs9L7o6EVxFgaH9NY1jsfhR1jKuSdbzj7KKKksjNqFs5U
z+6ctgKxn1vdxCd0u/UBNPvViMncIQHMmU+ZZ52bxn2rGcFaWRJkEmQ4evz7OnA/iFldGVw2pd1/
CbXcVfWtJ9R2doABp5BrUX8hlfh6yjp81Rc83pRtnwRbw4mOtmPQqqMAJ3rnLsOUaMzpO4aJQ+Cq
HQ9t2fQuWFwwmjiQQGIYFsQGH9xTTHo/mnDjviDxrxo+jCgkt2jojos0j3OdOpgYI3uFP+I6lNgg
2x6nH9prQohIbPAoArWNAzVb1+BUd67n3to5yVYkjJelS3qOffP9d+eOVmUkMjGnvXzXeOo+Rga2
EqgSLORt6OYJN0rQR6Juo8oI6hoNev7kxRhhizzSYebzlxF0e+VjQZvAVFaTBGSTAuF7f98SXb0a
TI/09qa8BGV471rZxp7HZl847wE47sqV8hNB962uMG+b+imt033bxCdZGtc2+QJJzKo4Bbc+aJLd
ARRFHSYhWNj3FvuCMXtvne//8vMPU31HZrmPJdqHNk0JKfII8FCw7hSUs7iSQN+AsNJvvYzN23fo
CwoyjpHkybDQGiV1ABGWjmq8aQKJX8FZDt0Q4mAsvGXLDHKOzejKDJxHaTovleI1K3gCzJbHZPYo
xeSxINkm6wHkne6BVQUNszKAT5nJt7CvV6l0t9CB72YPZNzn1VNKMfyQ3Juy+zQJiZMiI0iJAkfu
Ezbafd4NN+TqEekPZePMx0oBE1sLuCQJp8W6tmDbG/oxU6S+qyoVezLggZiVuPgJRQ+m81ovpmav
wpNC0l6iTug9RPCRhEuhD8Grqx9pP7y0GSXFIklu7BiTTZcmd2NX/vR9EKTM6V/9nOSWrv2oZ+et
qMvnMmcs6JOn2h1+OB5lkUM53TFrlDvOjx4bAPrinGyCGPVwADuBIwWioWw+JO9n6E+Cm4EYL2Vt
sXlmBH8+RKnR3aXKPNMmL8waI1g12RjQrRzlWUKqXI2rEv/vlbI3Calpq6qfpm050jms0JDBU1av
APob6kJMCC9yjA0re+9qFAEhGwW0mL1zu/qCwA/fGy8McoKUZsMR/lZEP1psVuZcn8qOycfx2SmR
kJxAXm+lQT2CFx8x4L6TBYVifn70Z+sd0AxHyDjsjQBNg12Un/r+DlVE8EBH4d9U0E8m6HCaHPcR
yeVxwBjHjQQLN9rzWXowbUgaC/LdKNGO8v4QeZ28afETrXphfKqa3yKN55JV02xr7EcFc4tsnBek
AaSbUA5sutZ8JMB89T3ue91P4YJPdZHRrALD0lvzTTnQjjvULJmU7tAw8Gk4PIrWsD7ahmw8Y9ws
ASZGXCKoX/HLNTJA1mEd8ZEtB4O2sOQpE2TaYFaVHKxuEQInpx6mxCYrSS0LjIyCIFXhY5C4r2YM
LxCF02XOwufOHE5u62dbq25PZEu0/JWKLs2SJUMsd2W67JHxYw8rspPiOASqABXS+TV+oxRVEx6j
NqHB1pMbbyIIMmyJps+mQ1lYWweGf20RX7+OgUGQMNsjsTzypV6S8Vi3BSgdLqq1l7zUYiGQRqh9
6AvcFiK7YwRCozB7rwhvDs3SBGvGrWYdkkhNggscdz9vLZNc1Ly/ngFXh54a58l03ybgChS/rCu8
uQ5O0vi+riPqJFFJouLfuSq6UXH7KhbSUcfJpnYEYVIb2CChXrS37BJx8ECoOvmAV7A3aw/GFTLo
VLWcKlQrr61w8Pa2Pz1xKdCEWN8KOY5HZD+ErqZPI9lN4NZstUnJRlYTwZ5OxGUgD6s3DGtEWpU8
c5aoY4l2KCTymjAoWhMr7hVMmhlDnmcgmHID0h3Tsj5UEQm+xEoRQox7kAjWYYQutToHj27m3gYz
whCM35cc3GoP52zuByu7l5X9URH6fTblMciuGw7Zd721nKaYQHUos85ceEu6gsmGDatIB9TXkb8c
nYq+ksqUq6VK0UqB5lV9wRwZU0ceTE8dsNAoyvtOjed6EO4aDv+5awlFsOVrUH26nddujDYhaUok
90VCdKUNTNfAWc4tsf9hduer6LSAiRAqR0gM6L3b5+MuX4xfROlDKSUjLrVlCtZKDOTm979EULib
PJyxaplPjvGWZ+6Xifd5LEV5skuUM/aQnBecR1uSlskRN+1tMpK+uuTPjuSyLkkpMQDb0qWlmSQv
ydknH7uvosPYdteDNZkbZ6Y8NO66XRhbyRY8mvSDjMzwxaZOHBn/JrbZQ3jXmG3SY9vPmg+M1zMW
/0UFe3dyMIaX3t6fnoFnwAhx3e38bvgoBbTM/2PvPLYjR7It+0XIBQ3YsB2uncGgjCA5wQpFaGHQ
wNf3NjDrkRmZVdVv3gP6giu406HM7j1nn6IO78fJezLM6QvliEfgt1zgpADNXbjXU9lTi55/gn35
6uY9Q5qGrk0ExDMoepyiQjsttQ6j1e8BYoyRs+Uaym6atzepa8ebGNQsvqRh35XOSQpq9ZGfflsI
MjT74glIMDt//9Iq7HWHpF2vQ8mAaoSgan6aJzoHOjizW3qzhB3+csvBD3DzhUj8p3Q7Mv2MFnJQ
F++zn2BKKpbBIKzFMzAdm5+dyGagRanTsfZxm6ACBuVXT8b3cS67IIMOUETpkWtfRP7DYy9sSJQm
g70sL8q9BUHVz4ubFN8Ho7PhVpTm/eD9bNOCwCNSoxmtf6+7/slN8fA0xafcwWHb8bcgWdoIwjQx
ry5Xlq4ye00i5kvTJuw+OmZwBTr4Ai2GuSOzPo26325kItZMOxceQZLA8S0sLDF2Y22Fjj+5I4W2
L19lCadH9BHWAfgGtgIdZAp5MCTGXWzr3WlSOIQWLkL/3a+AJEBIpJlN+q/CJzhwFCZ4CokJWCEO
mdJm46PvyE+x6SYH3yeWUMEYHPmYKDgDvKB7V+EaEgVuKBXCoTNxDfQK69AowAMqmYMJ8aGE/GBY
ICDob90vEW4wJ/rsKEiEoWgRChsxmMPnVvliG2VHySfgirHCTCzwJoQCT4AcC1xIFKlCUsQKTtHi
7+gRrQcJ3IrEyI80c8JdpZAWjnY0FeIiU7ALMwV7YSkARlTvLHgYq/r4/wu1H+YaufW3nwVDn6Tt
muRH99cQNN1EHf0fktN+NUVV/tN7/iXRNv6wPcgpSnFtusKxjP+RaHvWH7ZlI8zDUujqhuPySf+S
aDt/6MppqJTTumWYOAD/VGjbJpJvQefCdhzf0Klx/G8U2kp+/cEKYgrHgdHs8QXxEtq2rqwiH5yE
vgGtULk2jpErfvgMJS1oscY4wbWX1n/xQVhqZR8+zPZdA0G6S3CKhRyd1Ke/fljYD9K0qig8zo2R
7U2f8pc3TFZgSCvZyQUX/s+21U/0Y6U+M8Xxn6Q2nfJCR0o1FC+FR0ZxXjmbZmxHCIXwWScoBHYW
YcAqk8fE1x9oGTgcQRYBAAzAahNUVN8APbVBqE0T7cHUSa6qyOeqAnRdG+ZqN2jNzYc94E9Tw0ez
qPc30Tv/qOPqvi7YUh6b96//aEww5kSRRRzx4h+nDlAyssNs29MY3XBRzIw8D7Bq/IAP9Jon1rGe
mhs9KYugI+4FXl63j8ICAkDxWtjFVQ4IauuDl2Ca6uygrBXB7CZyZwKsM6uWuVhhfAUmSXzrIUPM
eCKH6ISDtw2Ik6Ay2VmfPCTDeVqTr2ZRj60sDMh6tRceFiOVS5wvUGLAX4HPqGN6dPAw0OMZeLA8
wTflAk0BH3zH6KGvFBkTUS/qnmbpIkaK5DH2jccymXXkwrESdabH1KfWJCzL4S3Jq5HOx7IebwaX
DRC3VrZFmTIvv7Do3WR69OpmJrlnWXKPLG9r0mWC3wEmcbaz50pWBNWJ4RsNeexqbj5u/8u2Ujvd
7zulh9PBcAS+77+Zc/TGrq2iW8QxjtGLGDJ8SK3sRVAqZyoG8zhDb96UfR9EdupsB6kzD24Y7bvO
sdU8tFk9Ns08hnBokSWRxeABPRdrgWluzWQ813EJjEf6T1PrMgOz0SDoTJzSOEVN6UaHpm4mCFkd
rLH51vg66LmzNaPk1UlFixAVzQmRJRAsK/Z7OWi7ZhzFbrHF9zy2p7PVyCcIxFd2Vfn0lRxaZeqy
6WSXAmcmBcGbomLH8wiUzqAnJ0b2QlHmhlisdu+goxxPM2EeppFfpyHtYrNjOhVwXTozpEKDTe8e
shHihp6taJeMOGNf3OoGtdBwpjUVp+lnIeatZ+cPU5u9+jgm2VB3hZJQ/Jft9A+byceUYmCss4kk
0f96SLW21fezN2IlJxR8y+ScSV/kzCjiKReb91Qznv7zB/7ducJB7GMxc2zSrh3h/3a2AmvSFrXB
J1oTMwvXvVkwWwW2Ohjcsifbqry2UM2j3Oqfspk9OKnYwl5F+7YHmYkX6rU1dmBoQfQ9/+fv9k/7
LCY+n73F5hRjcd34eNY2jbYsIXaIo2deibbCv0qYByITvgRNY4cBgztQxC3+yzb4h4+1MUoAzvMJ
frfs37YB6S2mn4+afyQ45nVy/Ae95nwABeKVaXWoxDMHlL4P//l/JSv075veMXnYg2Vi/f0alUaG
KUYO3KPeGaScROSETA2A4PyKkvsQeChxkKdkXWA/hq2HdlJltkwEZeEHfEUDcMF+MwSCyxKHHWqS
tLrIlJNMqGcz0secLqs4AHGm8JvOiJ11D5hS7sJRdIsbm9jiIJ8TQlu029J2z8TQc/71ItQ/LrhI
PneXT/SUKOHu0xpRQ6PfuGTrbfHv9WoQfcLBiDXVuqB/pIP5QlohmZxlhOA2xq8LtGEjKyVr8Jsf
nf6Y1WDXwn78LEIqKA7UM4ziVOZI18scvtkIOAvhEXyrUGABsn37dUKKboT05NIEwjH9+52fqdnq
pncV11edePJpIUOHi4Guulozm60GBgMKG5EytCUrnx9QND72hnotl1agLfMd7LY8kNqgkwcgUJlw
4IWCH9eR1pM7U1GQ6uowUyoepSy3JqxuPwa0C9Cn6ntcJ6C5Njnl5P+yR5g2Y6a/nrR9XTe4xnqm
57skPqkL8IdhS4gADGdwMx0jYQ6UgeApDZ+JDl4OGiEHAbodX5/mTWzUdK1CJCEd8JKR0n8uo9M8
AUEZdjnJhcwWS7oqvn40/LHfQE4j4SXlQsRYJaBkAEy/ILFR70l/NJkcpeCuzSLDyLXvOaFvuz5l
2mlTLIJxr6EC+QFRjpJbsQRzW8BO8keCNvOOloDn7EJQuy2MAK4gUbyPi/m1K90zHhPmto74Xumn
Jh7vRDXiNRkMOjNtdzAzu/lULfbPTGudAG/Lw1SjrOCcBb2EvLlsi2j93tLjq9wp73zpU6OcGgs5
BXUmzEFPQs3cTTJAyJxDPAIJlL67tnX8hWlxzxArMgpUpgaTSWPek+/a7+NBQ3bkbKYmng9+YT0S
rfeMPAhvb+t8bWaVYZAn92mKmIZgCOmGWFtC78rPUQm4rXYtl/5EwmWyHQAP87ltEHriGPXNqSso
u8p4vLfS+mgOCekC2N3cbPzUzCnxbPxCXs5PZX+h2YOIQw53pXReZ5lUJPLU+7JGP2MgwEDYzfcO
0/g2ZmAdeE4Hhy4z9plIkQEtIMammI58aHJ1YurIb7XNZ/THtEX49ZKl34Uo/rWIwVednaapYE/m
vYHpgphJTGK9RLFJOyq8jE6NvW2E2zlEP78Ysb/16dr3ZJR+bts62Q8LDWqi27YytbC+eeQAl5Jd
AvUDicCNjV2OIECEVhQyM9gLyBvNS1PSe6AITQmfdpKfx93Ot2sgukbxNDv6BgJz/AWZ6X3qSEz2
NYwKXDy04agxJmT69PKYS2vbhfS+POcASgdAFtxwGgQ9g1z85EV+JMyF0ZNfEfgxAxaLXCqp2nAf
tRLvoNE8Fhyum8GwbuPR005Dm12M1ly+IcRzcdejYHfcQx3aXxwJd02X2a41YsJKVQqsztVFTpKz
oBkBbohHFInMmqvkscymS2oMRI1WukUTpn5kQkz3SgBOFWDaNkVvHLwCsqRNrCl2SKIcheZNSHxp
dmXo/sqZMwrpT9ievM9VUl+W2Po8k6pWa9q3opro5JG5MqHtgRXG6GkqEJTSOaf3fBfpbP+i0fWL
00wQkPWTOTBCRZ1GHasuAAVp91aoOjzwnIUdwXtL4iCnTk8gCMeTP96RiUX2UU/lw9bMq6VBs+oS
3xh0Rnqcs2QJUMY+Wxw2m4mqax1SiNbG9FNG1h6FiIOU1XNjARBqE3RlbjFr8GTrEMGfBTTjHMb9
T8nZ5tSMHMcQCw+tE17nUt6XvnO63Y8i/oRwA6mkVn7SwYa7KbZAL/6SFcMvSUOAJlB45Mx23U4U
kOVzJ/sH0ZovGZAeuZzlvJonseNlaLRRD4F5WLzxa45zqO9CBt3dwcnkNXFSYORKr6Ffi1lpJja4
jmH85YO3wUz4LYP1vsFcdJ+LBZCfZwUuGTGgIkG055zqSxzIn7smX7ZkTFGAylAkwt05aKad0apv
idfJr4YyRGhBjNVULdcENKab2syf05JfB3tYrY/FVdEk1Uaj2R8wtP0qTK4mWqpnt7UmyqNXwbQT
hry1I1fbV8wOsjQ+ahPuUsp7OC3oeXqzu6F2Q0aJ3bF+nWrOSJ1JWMOdxFOTgkHgbGiKjbS7R0+U
tziyPmcWDLDSH5Qlj0o/UGDZAmCmhPboMb85LUSHUSRLOEcuazc2zGD/9yfsg6hjSSvb0Kz4FiYP
DfIY0CScNGPrtox0nUkXLQbrABgzPkDzfPAkZ9K0cc+Z6FxOCiEyFdRCiEj0XTfIautg8aM4blkM
JTFbjeNjLWZn05o9ieULwRDQXkfYMNmsKYhBQsrZ/F1LXjjK212YjunWEeJL34rbyeBaDeflsa2B
ZkF3oISsR5tbvSmik4sbMpOJt7PiGYdiLQmvGvq9XuhXus/Mj3GkYm60G7wPT7Wwn30iUSCgM8Dj
upkMpHC45bm2oh+WuYW89KOwMTMVEp4Xo6nHroaF2+VYgmtnPJthSwda/AiL5OjW9O7mUPuSudSt
PeyRzPUHuaum7NjTWBua+aHg9EKzz/+cehMmXi8/ikFsM+UszPJzL7zXNKXt4PgNX3Sovo5CNcNd
2gNlfF1Z8VMYPQGvyEsU+noGVyy1xMGopwlDsHlc30siQ0RXi8ThRezmiVA0C9Qi1g1qbrFDvFGG
qisiyMEdyZDScDQMKeSaBsTHsemXR63P98lInlopckqIPF+iU5y77NUZiMrxwOUejdn4igcK54Pu
7ExpGzvdVtmfGfhvYu7YwP5lasTrpD5s8SsOtSjHO0eTAhI3rYXoMTaZrlnI/dPxGf0vMHjvyYwM
GvvNbZrodwVM9J3mdUSca5irRgT82KaL4jmrtAOVxu04EyXqDv60c2o60powfsWp3pzJECo792Yk
WYRKdGnCRpyeOtjWHUCyQeWw0YihB6g9zrNhw22EKTfWA6or0IqGveCqwBhLO8m+yeqLiYnIVrhG
jZlra+9DgFQHXSPKkQlg83bjwMvd2FUxbDsXo5LIln1lWRNAp5kU0oX4jQ0lULoQQp74d8FNqxT0
den9JlIFioK8vK3eo8WevHA5Dyq6vMz9g+v4qARzsIeuZPzdLdX1PGXLOZbdck4BwoEhXUADqpX7
nelhByY4xYmOti8ukV8gcs2761U4mNGNbfwi2ZcNXSVceVw5QMCRJYcuP0sNkLHmp9rRP+lKrDKa
dBo681Nq0lPOikd2cS67doaZJqJx30eMRnBAbBBzAQU1OxJ4Ib62RraJtOxX3yQ3aPYtZJDlL8fI
UW/fwpVmpD9HNyFtP4ZJE4Cf+Gas2seyze5lllyKvvrVjNMFZdqWZt03v3df7LOvpp8A1NHpVL/o
Bd2YNKANc8RC7nkiSBEnM8rAPu9yXcdx1Oe/GENdBqmGKWh5Un3h0kcxzMdU02CVDbQZaX/e8SlL
UjioXYsX5n3z2dF7IIdWX+4GD0ZM5RpFgRaMw9WErDJo0PXq+gC7pCTJXpZnF+nDzukrpDDoQFfV
ZcaGzlrnEhUcolpCnjoGpPC83sAc185oJK4ZdxOtrrHLEuJ7sPPROVCkkedGz8QCm7dRUuzqIaUJ
2yrTwLp116V1X0kWB8zpHDLOtqI+PoRKpRkrKui6RNAEKeLSLdCZi6BtxINrNkjNi+W7SVJKgL/9
lDT6c5RS/RmH8gt9lkOpChp6mr1CeXtgwnS0c7q1onTAEEePwuoJMHQF31d3jsnE1Y0AiG5j9NHZ
n6nvRN3IxHVAWcVBcEpBdFIsiCGKMnQLbIu4V73E22suP5Eg0qakhtmlMDRBjcIT1AK/onFRJ85+
aXo0V0wnRx3Kg7t8csNKqX72NHqn3egyPYGJvGm69BX2C+dLR/tFJh2JaA3/QGfiSqTzs6FbxOCG
IebZY3rZqA76BLweNO1rpi7rqvS3ThLxdgW1C7zALrqjX9k0j9WUexlYt0ELflOgoqlNJJ2T+rgk
tB4NY97h22P/oIS3lrk08qilnr/IZWFcS/bhRs/TH22YvdrEXyjpujvx/6UQkXQNMXuUk8yF/2KX
dPpdahLIFo68yJs/k59RbUTF1ZXoGvoinA93iJBgwxnkqUQECZckCnfGssUshZnKvAm7Ac3+zBAu
TepvfhfeO015TGfbC2i3Hr28/1a4SJySwTzllMivzOQq73PsrvRvBh8AVuyaUMuop3bf6MV4G7XH
TEvsbqWqY9Jg2+GZGAyqB01X1Bi0py0ReKQY6bCQ1k3ph2z9lMAgsBgc470qK45VLPi3ptvOa36G
LhWBcpwvNYm/OHUoVLipiiqocXLwczt69cXoF0D/EoJDmo2XBn/2Fg8rE1Q8T5XFoImaewmZzsOu
pPGlXK27mYZT1V56g4N73TwxZxqw8l3ghulLx4bYDUv5xdS5lKVUBkenAggCQzPTl3GrhePdYk+4
X5DC4TK3rjXLv9UdCieJZDTtC/9OSwx6pDT5go5fxUupYtARfU765FYLqfWue102gf41dProE6OT
cVIRYvrrsjB+iIe3QggqP4JCLLSDIRVH+g/6Jg79hxyKBrsFzzFrk+xQJ1xP6wawYjWlVpUYr3Bu
m8b+kRP1EQgCbikk/SJW8Lq07wk3UHBGQSQOP2lCbgTg1UAVKtEWMc4pE2NdW5V9Y2yLMpWooSuv
UHVcDYkgFC8SqSDVjV12T37ydVpRnR8q5nJFYvubXifCKldSyagwPuUk35YUG/AwWOZuYYffTB3b
dS1ulxTjqGyPp47EXDRi/LwInnZV1pvHYikYL4xkVEwUhgl5To5GByc8n/H6YpPEHj/KM6HmLxGm
dtvQrgbcdxsV4p0X9h2ku2xP+Z7LcexdyEOJd6WGXDQd/L0oknbbEtp6FOF93NL8jUPEVKoXxvSL
YPgCp2SVkV3ITGERMAGS+dRozlNE64FZAWCBMjx3UfYd5shwynr8sbm/vBb6Y6d2YCemsKaJ7AUD
8bxpQqbHJR+SUTczGp12tXcoLKpzekpZaUEnRF2IkgU7HvULJyizy9qTybX0lfIKmxkfUZKb1/ni
3LYhuy0DqBbKpEqoZ7jT44dT+9higz+cUmtPyNXMoQvYXe+hGrSYdOIqe9UXzrTAHCxOlRs9Kci3
nh2qYQYGINPWthTs9UIeTEJB4FAAwtBb6mpafZozJBZ6zKYTVfsjDMNPqooL0LCT8108RF918BQw
WE1MbOgVxIDWs5aMgiM8XG5IDN7M8cx/2P6SdYZ8LEF8Z+CkqOnxHVObAqlIAbFwTgnieAFFTymT
IImhRbhRQ9pM7gDrfWvkcOYSuw3RqTHhvxJjRX4KFUOCFRglgi9GqD+HdJ21z5E4FkQ0V/LY6KYE
g77P7PGAZrQ60Sn4mtjdrd6OpFYvDApAvFLEJriLacfBKJFbcXHuCgZjUaRvR/e5MXIaHfmMf8U7
GoX3bfC1H4AZ6Fgbmk2G47KXFhxChoVJmlCKQgHUML+pzfRrnYNkTebpxXNG8ExQ/AcL/ykS3U1S
ImeCvotMzG2vQ2Eenc58kE0Z+Etyrcv82pqT2x5+NCgYZCICCHKYY4nE9H/BoP/d6POnLmKymPj5
Tgw6OQo5+6Ono2fTFyJOEb4a4RLtx1ZeawLLNyXb9FLg7dsq2Znd9QMj4ay6YAsazm53m9jUMzdJ
f5yXYt7B2PoVLqZEeRHKBYIyXzW0qgWDNTeRjuX6w/1GUNaU1XjW2sq/NNKAjqFFdw3f4GwUOboT
m3PIMGnzpSWwhnOJ3FqclzD+Ab2tYguV6uw2OqRY7os4/GxYuPwz4FdUF63yKqQhu4x+Sa8OECjF
AvTk5B6Xo35wx5y0CYAH5y7LwA9wxTTOtXKurEvrTZZpdEy5du9IfjXRQHMT9nnMHBfPdBdn1ttj
6xNLnFxR84cmklInbCrY9JF1H/VWclUDfFIqcuQPuGBtyiLHMqQ/ScmUqXF76rkcORedcOBdxVWb
pJv0T2rzuuQI2JmW3U+7uJIlGOXmvBaC/78o4b+IEqgvoAf495qE/9PgNCy/fdQxvL3lT0mCoYs/
dNXJcSBq6jRy6E//SY0zDPsPqJCu7njGCo2jtfSnJMHy/tBpabu+TgPOgJtB0f1PTYJl/IFanHa3
Z/n0UQ3/fyNJMFzrN76xLnzHs5A4oCTkC9nWb9C4QnptO2XueOVb8P0TNZlbbyY1tzMScyFeGvgk
DgWu+WqiEMqWGx3/19uSupss+VcmvJwTukzQBlFzyxAR/nldcojPaYv4jLad6Yqas6xL6824TmHU
jVcgX1f69/Ksyaw/CDM+6VOaIuOcCc8eoiUQanqhl0bUPEHMujIxte9T3yrP7zdG22JMWO8Xi2Bx
sIuvtrl4RMEm5ZlZNBMUBJsMOSLSduivAKOAGWRubQXZX29MrCXU6yZg/vb7IoW6Hwnd890H1v8b
0399ZQojcgnyLJ236YDo1TVTqb/9YhiF5FHlV6e+O3C9U7/i29Mc8Ze2PE/EyqHJPhOGx+TNHWpi
7P91N89jdNmUC9IzRcKsYsJcLpmDZkwtRiOaxLdH1/tUILqzP0mbWkbZUyADjBZU6j9/vzFc9e9H
ho9FLlO/vAOgBEpAjX7VwLMXq9wCb0hxxfl05OhBwVQowf4og5R6wfurgFx+cUZLQ2Had/tZyrt5
ZsewlLduXVqtcutS0lsNvLG/Pq0T8WLsLCst9tpkPIQEfJ6zruZHWl+43jcH9UN+eOp97R/WCcdI
vUtZ8cBzY8pTH/T+6fXb0//z4LqOt09aF99fub6xqA/1zL6WabjPhtwH5qyWNLszz5aTF1awLq4P
rjdyyV9gp4a794fWpUK9bV1ypIYyQ5WK1UPvj7+/wcE9Ds7+UGhGdZ5Kn18eXiy3b8vrw+83ntpX
3p5fH/zH+x9WtS4mjH339BQe3t+yLr2t5/dVfPjcvy2m4qdVEOTw+yd8WFPuUi02BtMLPrz7w/P/
4ct/eMOHxfcv/eGt//j8+srfv9rvr0zoTm/s3Np7EPMD4MD1h9173cf/7WNvx8XvTye5VQKa/ct6
NGUrXA8dvBaEybwfQOtS3VaNvtOWhc1sN5PLODPcv7/n/dW/rXZ9wl1u46R2TrQXmZ8ALyLVkiWj
5Nzxfve3xyo7RDG6JuT8bXF96frUurTerCtaV/l+F0BahiZEfVixrm5ddEalRf3Pn76+cL1ZPwYM
y4PWj4DE1bpQGLvD07o4QA3Qd2m7GAd9RF6+lh1VARJgIS3vlACYt1rk+oyfm0i93p56L1N2yegs
9Pwl7SEJTNnutHS4rG9YmCXRyVVr1Z0ICNiH1ZhuxOixxvBTZBGyr/WpTrMwUVyaJsEVjzx1O+fw
X7SG2At3+p409jNTd7y7Bgr4mGb01PTfs9wmb63D8THkP+eRuXgVMz3XWjQNNdWO0U8uyOQB8qlG
g6s8umDkKfkvtH1KLkHkzGGXCRvJwPT9W779G7PtU+hPmni31v9IaVIkMs7z691/+xhx6H95iXrH
+t63d/zDXdHGGJR+W/X/w2os+JwHm3r+umaxXmzXT3pbXB9dV0M/hOv++gH/9psUekJZca4OH78N
uSb72pzv4CdwJdOVIVwU6KnWpU79K++P/f6a96ffX/P+WC1dl6HIX1fx22rNofnXp76v4n/3Meu3
ff+U99Wsj4k0e8b6W55nwXhhUpcuU11X16X1sfUuV/Abg4j2/fvjQ9zi019f8ra4PpWu19X1Pb+t
cb1brFfI9em3V65vgmDz52e/Pf9+/22dMVN8wptxPhodFYNKu3ZMwGuG/hJPWnEhcvUK5ByTRlWH
nfpxOrT6iMmXEek+M9ot5XJ9u4DWCtD01EEa18jHXeJJZnCPXJ9JsY495vzoBQ40Xq5aISCedMZB
qNpolvkvlg2+p07OWfviavA1sro4jT65ihUQlcD27ubSmjcR7ZKN1sof6TLY24ERBhFb174bLTdg
iQ5tPfmEQ+UGzTf5oHu4MeOqfcoT7UdaUGWZDfCL1eJcR6PuB6lJNpfzFaqIOIhEiJ0zeiga4oON
07zPId4MOUnkbjfvyJ74QRg3wfWje7QgwwROiNqctm1RqySLCcFI6dnHOpM3oZa8ZsS9gcGCnpG6
Lr1C5tPhKJT2JPtGyw5av59BDmREvvVBTuSm/rWwsok8nvpKn6GKMHbfzq53P4xVesJiKuLGCmQl
xa4Q2kSK3ZyBCEowNC4gh6M823wbSmpTcV9RUdF05BcQE66ScXmq8uSb1y2oWMdnvb3vo/pGUi1H
hFoVOm5/dAVYJ+MDdBYEUDPlHMJDsq0DQp1Mg9TZIAYJvFvbRRzh9uy9ZkNsh4qC7P3qpRqpdwJI
IwCjAgcy09I1rZ/5IKxzQVTqY+558DLj+a7o3Ksykc8O+qxtT/53P99GRXROzfqS1tNrXRhqxgBu
zallz7ZA0mt06GbyGN1UWMbJqZt5NpubT+WcncdOeRB1q9zb0OdIqW53fmFibJLiR2rQmDVb078i
XWcrXBnR76XkE3vm8wAzr0FgVeOWCKRNH6OuqW6F+gEePp3egJgTxv5OQsZswr9FAxZ3hP9cxmb6
eejr5RZL4r0Kx8BCBv3AabVfWnwMwUzsMdR/qcRSwT6BahbFJd1xS1lfQTbsI6fGdihqEXQOxgRk
5Ar0BCcYll3Q+aOkt4TdpMzbk0xJ16NaFEM4brxtLIethlt6G4bRbnQKebRE9xxl/WsNGEBBKkiY
zz4Pelfs5rl1PjvGJUbSRQTWdW117sWPwmAWhLZN9U/NjUIUE0S5FbikZaUT69kbZ9HWr6W0b5w+
NPZ1ze6gkgrbnb0k9UFkNzIdqKo3JorqNmW+FZMBjjpHUPXHUd3iiOeHY2Zju4WBzJS247AYd7iu
kG8bLusJUdmq/iwwFrfDQIi/jkslkL71HXMdx9sYCTs6h5syjOpn38mPCc4uaM/7guODGmhDeQ8c
SJre9oz2N3Wb+xeyDZHY+QUV+L64EThlZDUbF5Ps1ID/J9rZkfFjcpocfbGNYCma65updFG0ifnY
gEza1uD/pinvFaiNnOCkGLjaY691AIXezAlbwrYEPsPZf1zGgWs4Fbag7sMOLGRk0Bq1H8x+klcy
7e4bK/aPy3IuliQloKqpZ5yCEMSghGHqjNpPun8u4PYCKcpvppHpH67OGVma8xjD1YCMOh8HYmlP
kw1ZsKc31QEe2dV+t1/S4ZvdUIPHqkOmOAd+UGkN3F6idjuz2RGYcOidaNqbGUFv7Kh031vA1Z1F
loiKjBXzi8VgxLXakvNpnQeaj5/fbVgB9WAHADL8HlvuDf+SsTeeHJAJvTNsZ0eZ6Jo6CeI+/0r8
eWCNSvnCN9tadvtJjoLOLQmPqgxMtbQ0qLwa9Mk7mMUOtduajQutL/61DOGvsoo/JcNydNPpPizl
TRvWzsHvxCXXpLevDU1uGaRp+HO7h8rU2ClCjOC6lseHzrLuB8tQPVZxKhNqfZwK55sxbQs8GBrR
3px04zjP9l3hKAGLjUfaq/ddaPZ7qrkHgOw7Kafr0HKfCgH0B5QLuGRUa1W1PG/n0ryTXv2Foy9F
yNfXGPGplubc60QIKdZmPpohXIuW6JKa8jA1rUlIN4BoII2PcGkGOt7fjIqslrFDp2pIxO4Unu4n
ephbb4j9YO5ilRuqCPHuVRYZD0bPsKwTA4bGF5GH5aHGfSU6uyfOM0dc3xRorwosSk0WBVqJjpJa
+wHgq3Of07iDk33pP7tSQn3nAONII8MuTWZ6TV4gZ3oAGFIv5jxgrfKQ7OCIG5aJZm/NMTmGiH5K
qZl02W6gwl7LiaBP6bHvjVRWSUPMTln3tWEUhSmBOi+nu66j69WlVTBTgRfgGPZgXNg/XEAv9PKJ
32jSZMdI+tTo6bY35/Ym83GDp3aqXFdbznb0TebZvtDODQGGIo+IPD0YJcQ+OwGZshyqhZDkfsD+
hnLiMA/hl8Wdq8CexJfZ1JedTSocskxaaHP4rUHJi4qt3BKcRX0LE2XR5BqCEBqKHCnlMWQmgMPL
vC8nmldZCEc29y6mGxPiKkOUTJMw9l2MVI/GP9BV13yWfm8EAgXQBjSR3DS17sOS1SBoltUzFbXi
tAyMiNAK7zXHJfVnBiZVPAI5shFGlcc8Ygt7LeiNWCxXOKA7ZuvtQ9nbzaa3FoKIrJj0H+Joh9mB
fGQgmmp94GbLSNBhmX5u7vTOnK5BSe69dOrOFceGl4XjnhMJMCG8HX1CqiOpxIlL0p6Hn5UJHo3x
TD9Lwr52DcUJwhXnI4wkZFhp8iUs0vy8pNq119vf7QHtoLHAE/DRezkAE220Nvtldq+rRssPqD0R
K8xXofqlaRNe08ZlslRz5hs7Ao66cVf6gEcsP/lZG2hGZpweqPfI7u50G5hnVYOLAAAemEN9QPH7
4FMg6jkfn91I4Kk0RkJWQSWFDuxHG1drH+uEdhNpFcx6dQ8T9VFKt9l2XXcjgFzSLrICBBY14Ezz
C7w9kALgU7BDuRYIAC8FlIZ8uiAZps+MK17EZrNuJ5QiAc3Cq8QcvtcjH0Uk4L5ExY781Ts3JJZe
GWZ8Z0/5wD7aITuNf2aYXcfsPJvTK9L9OZCeZpKmYZzacpwCy0ZEmdoFyErSZoLplYAMegrku29M
z370BdFZaIuvQ/pAQexrMPk9mpRliaSgL7FFEx8XniRDaL2pruoaAJuL4ulYweTzaNx7mnXqY7To
fXbl8Ykojhs4eUYOCU5a+kki+8T3buEo8GkSi/CTW6Z3vj38wHHCDoBeBk0cxs882ae91jDy6S8y
dl3qvO5F1seSPs9JWDpZT6cMBPalE0vJeB6FdkpwvJlpgahq68D0AfPNy1hJ63NrqFNnXmZYgqdt
0Q8/Sn3kZBIH/OIhbFf/gRlbzbTuUEGoxMOFzEsUd5Nd+lutrAk61u8Q2PQE3Zb3Tt//jOh24dml
GejFT3kqIIJOsXml2XKng0k5xkjyF7zumypO4wvpTNcZZegJPbpvG8BKaaVyMnR34JWvuA4y3HKh
wPmIL/pKICRmoFDboDpsq7XRl4rAcBAltoSWbiP9ZejmF82B02n1aE6s6q5AfwHwogi3JVKnPl/I
Fjeb/8veeS25jWxZ9ItwAwmXwCu9N2VUkl4QJQfvPb5+FlDdXZL6Tvd8wIQiIBI0RRIu85y914Zp
6Y4SKX84Ei6nXUOrvMUeF2NfV/DcyfCch+3FDL6VtnYpMVy86ClmoOAAKFhf9xG17jH8Pox6hjGo
ZHDkmP7aNkf2UVQZCh6gzYR7YIhGGL0NIdXPIN3SkObgQ7SqBMTT9XeUSYjzXO1CnB48Z+SpcA7Q
LoeKpSO4c+m9xVQaOmTSAN6PQd14WzmR67zhjOca+KIXv/jN6G3Tkh59w/xHo15BP/pooDyFWMEO
5ojGXMUd5Q5Erqsq8l/hgT2pHiLw1O1+aLU4SacVe7CIPyzvmXJ8ROdw+NHBTP9g+gW+DSWfBpa9
vu6EHLFfVc0ZkiVOlJ0HAkSpvFNeAzdzGtXb2so5cbovhH1FZypHsNh1A858da6ioFiWo7cHbKLv
qNG/mllFKk1NV7BV9xbd+K10mu+5nQ+459c+AbqtFiEGJB8MkmlgQLNp9n5cfysT19kUfX+0kYYG
hUYIucVFIZcgoIijyUIyNEvnbMpqa6AAsuH9Qyry7liyPmSau+uE/WxUqNJbJskLXQ5PpVuwVZtn
4RGMiHyaqAk1urRqBV2tD5bA4g52SQtRyz5khvbqQxNQECwOWRsvB2wGOVLoS4bDfRGRWr9rNUPb
lg6bTBFkW0TKTQ1N95aPRXwr3KOhOKTOzqsw+O3LPo7gNk/rkM4Q9ZwB8n9/lae5PmKW3t/k0zvN
D7Sj/lqPsl8VdQsbfXysiscqNrpbJ7otbXdtwUSVaJ0xwhFihSEfxHtW8taDQ8UoNizopbZtDYIi
OBIPsAgoEUxgAe9eTwswAXfEpXZKjiYyUPM2LyhHjstwGBmJ4uB4W5daA0jxhm63+te6ZkREoxmB
ti1s9N626V6RCpBMxM6Yy+LGQaFxyq9BOSSadhunBaXZHGILTKT5blX7+i0sZXDtEOHOq97XV5bx
EjD8PcyrSFzWbnHej6sEmuf6/bm65mo46s0J9MVTfnpARyDE8OV9jYnajZD4LN3Pf3h+wPW7BaMx
bAWM9lfzqvnBIFJT1L/D47zKTPLgIkkH6jw/vFMrzIgEvdVkA9+7ov/RB4W774R+VocwPvW9adzm
hT1yXGUoQTfv68ghA5wG1HUZqUoIApCyy0lXmkNkRuaN1Fjz7bXQ2mjnuKB/yBcjBMrGhuCSq7kY
zdzevt0vsxG0D2y2ZT4/7ucmeg+rv4WVfR2BrKJ2KjqOnca4OZhYr2Zw9KY7ZPv+sWBq9akBlgUE
k3RcRiHAKHqy7nDx/fm8Hq3lLh5RK89vJPF0oWYMbglK6UuOQv1tjxrzwMOBQjhQnFTXjNHX3VBs
766FGeYirz/OT5sXFohpTBppvpvvzs8VdkrqyYTWnV81r9Pwja2UDCMvwJ6lA+biRg6fc/MiPrCu
N5+hWjm3eb0mk/ZqdROT3Vb5HtPTXCIvclJcz/MzmAXiOBb4pEf2v2wI6p3iOdatyDN5y1MfGItv
jyvmWPI2PyDqsNqrOUHc8935AS9SDYLV4TejxVQY+Pv1pkp0fdkGAyO31jy9P9cvCol1uJLbWCsI
AhvIsh4VF91rSrw28rRorUuSS5eyLtyNjqRyWRUFopBpYdRVvaemlC78HvHc/6sI/k8ZdCaDi3+S
Eby8Vn6QehS/flYS6G8v+1NKIKz/EJtiYgezHd00oRH8JSXQjP9I3dI1e8YX/Ak2QHqgaoYtUShb
giUm0z/JBuZ/sJILtq1gcGkIPt2fCXx/mO7fogPfkwV/NuGLX9EGCMjwVYo5E0+oliZ+D+IELIkl
r2qse6QSgJaW0cCZztvXngp8pUF9l2BPN2yw7bUjGAt2GQ5NXPFZR8sTfjR1ytLZhXGjnpU4+vHT
L/lfEAHar5mQ86dzoDhgmCeejx/oNwuvR9Usln5t3C14lwVj4HPsYKerbcXcB7G4c+F5MAUDI9qz
zWrgOrvE7iB2jVcZiB6ZhTLhrriy4YQlVvjkjvhYVDJCFrro/GvjBpsEBHE24gTWM/fLv3z8X63A
f3x8XUUQQkkXAcdvCo3Sq6OuJNLnjmow/1SOWYjpjwSgSMJOz0dDW3nCd25MS2GQfyKXquYCoR0T
S/ongOMEnXoETDG9vMgsXtoKpkS7Fs8OeRVBptirNHGTTaAV5R7S9YMmNRBBnsBIlYQrPVflCfvz
/V++0/STv5MApu8kGaMIFeWqwz74+3fS9MBLnTDW7+zoxMxUqlzST/E2auftG9hdwMuEeYrYPzZ5
ZNs7l8DQA8F7w6k33G4b2MWz3YM+Q0G6ccJCXKDMQoLDfBdGxgPRuBmABEHV1KvX//zRZy/63z46
x47BEcVR9bshPM1Tl1K4o90FOVKqpYQPg9h2CVNN9HSEI3itf0xHAnqCYbICxP3nvJrKtBsE4u0u
DASdhBIYNRrqfqOjC6Vm0pHe47dLhprBUQm1s9ISRofZlzyCMvWvtkJsGn2Uo284mL1kNSzDIHIO
bkZUDPsGJiiDgvBkJGeXrPp1nWgOedVw0qPO9zeFlQVbpcuzndRhFGF0iY3M2xE5wjXBdVdQuZgC
oB3ZF4N3CXzLQbvMIsK90lrJ1rT8huRjFTxSEezNQKHCDjaWJAxA5chzPqMTrxd2F7y0StacQ8WI
J87b1OyhtG+HItzACmqv860uam9k7kRrVVeqB13TQNIziskwhtO2WcFrshhTRk/WSGBh2UdirQij
XgxhWez7SgUbr+TfBqt3yPmBW5Z6hGv0toE3Nd8R+1fu/nl7Twiav+2qli5Npv6mUP/mxLc7W296
6Wt3RWtOraS8FdtlyUgK3c1EALGldul0wyYDvXr2mY+so8SmCuJlsOo0V5xBYm4bKhqCWCAE7+Le
KSsvwqqgO8MI1tg5Q5R0Xv7lY//q5H87wkDgOHA+OCXz/6+2bUtRmVqYpbiPprIkzNR/8CLrqkvs
UZqV2Jsi1WDCuRPPRdrp2cBNFCjRY+W8qo6qHS01+DFnSne2oe8nOJ1i+MlaL8htGXw8GP/8ccV/
+ZV1AepAWqrDaeH3c3TrOMzK8TTeE0TWN1pZS3uYtM7xic5Us7TttFiFqU3UvQFyNo1OwgufA4Kw
9//8QX4D58y/G81HFaeZyqcxf0dRuIOsuTSxlZq0xQokjFP5EvuhdcqCycKuNB+SFv8XkvdgjM6e
Bpit7jTtOv+UQ1Vv6O3ElzIlVGocEPjiNwnBEdPlWZSVMFdBqJzYOFT40nTX9onca0H7QDU/u6QF
nh+XzqjniskMRwSeoqTQQsP4Yxj5yr94+2eOx29nMl1XDYYUQpr6385kyLMzp1Bd9V71wVej6cJj
hzlpQT9PruLQfGCO/cPK7LuiFOE6h47wObR0SMKEp2qBPm7ysG62gw2kzp/yHuqERu+o9NsRd9uq
UOg2/PO2sf5+IZeSwQXXDP5JU/uN9UM+uhooeqvdy6omIzQJ2i0naTKSmq85avCrbRr6oiBVc9HI
yFw3zBiOSRkakB+1VcMERyAEXxtZ/9W0W/sk/GhqV2af0W+2pJCwUchpiPZTw66bCMCgKXXg6i9W
DcVI9fXyEGU+5Fz+wq6piJFzLBK3SP7alKpe4O6WyalJhuSEvUsna/Eotf6BcE/7VDOVWdthKTDU
SnpOlF1wqV0Ku91zVbCvYT/WkF+1G9B38wec8SWOAHFXGnnQQ6xNWSgehePpz0mvEEirZcbBBORL
N6s/u5au0BwqEfrzpbRSbzf//Lsb07nitx1FahwSk4xVdzih/HouCWPPbejIi7vj5PEkqWkfBn/M
jqMsy52lWP2D4rTQnRlfnIZhhIpDRo2VDQ7AJ+B/iWq4m6YyDqMttgaA3KbBh2UadDpC1Wv3IckI
np3hyfGeG8zsLlHkG3q5+crC7bVwMbzs0sF49FLL2bRwcHANW082ZdI41Y4jvPGznVERLAa3I/fJ
2IxdBOYuix/bguhXmiKbxKdJRigMeQOhzNcJeoK9lsE3+OdfSvyqpp3PHhKNL1I/g9/LnPkqP8Ey
lF5rWss1xL3P0xejgFhvN/7HiAD4Y1XQgbIthXygroSUHyTJ0RzAlzcEEUVGnx/JMQRdkNPLpGb0
L+ylOWj+5204yYwNm4kD8DPVRgH/6zZMCBLA6j1UOEX07Bh2UXUDWIa3Onp2C8U+lVI59Qpmaxxe
JQWvibJeUDuzrZxkk2n3zfUIEN5QgjnXFP1c2uCAgqZVT4PrnEdtygZxLVoAxKtsjDoKNlE1Rqu6
8Yd1SkWuMdSHTn/pII4SnjQKiJqWsYtk/aqkcbcXLiLXMdgmsYld2WB22hN9NxQjcNACfapRqUta
5uz8upUu1TbXl4geiGn3m0UdOP5GyKxcpnAOlr7n5Bs9UclfMYliwCV3QT4RRkNzCgAbxJyaGXtk
jNU1nP5CbKCTlIs2B1lAjiH0d1gFS/L1Koj0xoiPKfNWMg3ifzv/gr357cCy2A4cUDpnNbAglv3b
CW20IwfKwODdlajLLokythtDiRGTpDQDMuVkmsW3wO3pGI+DvYdwfHD01H+qR6Xcd2YUL31yV/sS
H+fQGFjI5TiusG8ybBTqXsoSh2lXD/UGLmW1DK0vcUVMgcRYuR5Ad1/QBG8avA03VXyq60I8RC5I
09ZSz012C53oqrYKcdUwVbZ+WH4NGmsLiEHtFziK/IcO3uljUiuHCO8nUETCl1Nj3bdBv7E5pBd6
FjQoLvhKrUF8XhaSwungfeGKEx6bkKJEHz/IAIP36DNKai1nByRnSVxJDsprUmiTsEqzg2yCpDe0
ZZVK4oWg6Z7ebmnNHaTtQbpUjr3AdU8iqNZq1EdXqjnrhDzxha6UJDSBms+9BkylSXR5bvcCgJj2
4Iyde6cnbTWn1OrcVV2EL6KT5S5ESIlxnFpf5BqLkrzQZRKP1RZmG1YUaoYeZK5FEeYIOUKKLLyt
TsszrFZ15zIZawjZiExgoWoGCBPzuqBw8xEOn9g3pGktx0r11laPsBhJ8MnJRbKmVY+aKN2VLjZF
vIgEKodNeBngPQFrd6y13idfAWijIC59vqdpXHqjOSkmnyZGw+KVV502Mna3SqxaHYVVL9G1J2qd
rXthwyNtv4daFx/VrrokbYy3xUZNUwJ2sEaluRsdew+bN97mifwmQiQB8GgUOD4FgiWVKAZ0Obe2
Dj/D1HlN7dTfhFFs3QcCE7hmiH1rWzejdD+WVPRuQdahIoI1Uwp2CFLHNsQRZTvirOMNRflvRqzR
OZbIOMoWjiCiCbyT6nhkswWTuODAwFjsdFP3lnEVXQIF62qYA0FRo5iwjMG65Rwquz536nO+Yv7j
QvT0T7BXvpNogRWvrMJzDPWOC7heAR6tMEINQXWJS4dKK2gcW9jJUQMMQTmD9pXL9daZ0jbGqkvO
bl6dm0BikTPs/i4rqwEooCyRSXUbKyDJHbkp7G7bJ78o8FNgwxn1/C4hTGJorFXrMgvzxr1URXTp
4h9ZzAHWx0B5hFpcHD6zy5Ar8yqI07rrrRrTsFYQUlErFIzAOSEjLVJ064gRoNkScgTaNSrLqz96
1dUgqBn3psbPSjv/WMa5tyaqNgeMRLC4rfYfDF51UlQ1pTSg2C+9wvdHNpHDzlgQwUmScF0D7R+H
7oZALIUJENT8SFWIda5JdOC8Tg5ixw+8C1k5hzozzFPiW6/IDYK1KcddUPfWlcYRvq8pmcE1FTRh
9giNSOpEzpbOV/KrlnGrfyZmAHFFWLk4CKd0C8mev559Jfroca716++yDvuLMy1kDvKdXPZsw9xO
Hl1Up1vkcd+GxPNuY93Ve0VzbxkgXqUYjacsrc5l6XrnwNLFonHKdif88gNdRe3RInvRV4bxEqhb
Se1h0epgeBV22y/BOH4DjyGRCuDrJBUCYn0uFgzGyPAWZX/MEdTkzIUiQBLLBBO24VCWnccyZPNd
KxL4Lq4sL57vwiHME3frRZIcjlhnfNcS3MmJwFr7cDMO5EhMvCZ5a7L+c2HVh7jo/UcjMtauiYii
1cePpj8UGyw4zkI0RbQqWpk9dcY1D+WC05e4cp7yV00e7iqNPoP0K5duPh0ZCx9hbVm8rO1L0tSV
734taP+W9PQzJGyV0xi4w7VnxR/7dW/jXB8CtEzAErLy8NNNZu/c3/baZHaYRNUtPOYD06L87a6G
yHae5xYHO3SunJXHzeyRMVN7VNdvHpnJOEN8HD7CoLLpwaB4L6bwp3mBDvSsyUpu+glY0UzAivdF
6UAhQMEuU4P9o+csu5a29m12Fxn4CxZEONQrWGzDIZgW0huHg4scDrFFu0P+gBAvJ9Wpa9utpiX7
0FOGdTK0r2+rsdth/4y2pIc0h3JaJLpbH5Bq0f43IDjGU5IWEvaVZEoPTQDHIoY/TCjzwhd6dYCe
XR3q2P9qJR2AoBgzjutU2BgRNG26NH72DO+5RN+4tVuK5k6axPh88CSR6cMFCPDBSm9FcJQpB8tY
YsvOx+FRQ8lAqiIkLKU7pE1v7tuKJiBdmD8Wv90dQZ9Tw8f+KR2Q8p2R90im0w+a0qUMDhDPz4uR
7J63W/PdclCMXUsChRNC0VKmBdfi/DDfnW95nU6wynw/RE6N87Ra6jK9lr14DMlq3ys1l2QwYcoW
hDVMIB/vsa85xH9E6G2s7EkY1EFbr6lWLZ0pNYDNpdg1Ts1MWUvxXc2tc9dBa9JV0GGlhJYd2RZy
oGIslgbaW/oRFnAe+i90kekJdmF2iZ0n2nfBxpO0oRQtfu2cagvzHZq/MREy28hauV2+kdDQFn4O
Ts03ByjUmbGoYgI0sVXxQ1GvOHSl+gM1ySsM/VVA33zp+cxwIxAHZUg4TO3tsKgbK2SHa8kQ5wQu
Jd2bhAsTJmVAORLFLkhfUV9ssIiS1z4iGSO7rFmSkn7S+nieq8Mti5VHywwiRGc15UwvN1eJkO1y
0KsjpSGkE+i441noHkxK/dl2xeVr73jEg82rwkmZPz9vvjWve3/u22v/14ff38H0KQ7WLXSZ3/9m
Mgv53/9MXqjB1hn640/vHc3P0Yo2xrIsD/kwIDJ7f/N8GhW5fvG9JAtvXM8PZJyewOy2NVuEMMi3
vzI/8v66+aPMdyP0VIz5vZXwBsB4Ja30OO03IQqqI53cyW7LBMnO6m/oMLdKr8PABSYI79CdsI1o
QQ/zYkRMDJNC1REK1pzwB7FBq1YvU2EXS3RZGog0JG+hKdWjakX2KkKDgJmdUMplrn31w8DaB6pv
gpgszEPUmaAYUqi1G6X2HzsbkfVifnheNMyDDrZ0IlI98glFogfwwadXcxU0DzCAjmVIMsT8vHnV
vJjvEqps7BR4YNX0JvN6M7b/uJXH9DZxWDur9xcwkicxgdnyMskHe2cipg5thZYcoTsHs8SUCa6l
osE9wipJCKoMP3odqI1J1UP5KTu4hGlOSERupphNxmWVT1ayecW86CzkM+tw8gtl+aSlLXRidyZr
5bxwsvaPW+80F0kTPyJi6s/n2H/del83v+6d/fL+Nr1XYSSvJpBfp4I2aqRGEUGbDokI8zYKmah/
AtsSbN48FbMt4n2RzmaM9/vDX0aPed1vd+d1b/6JyQsy3/UG3x6W/+s7zA8wHACQQUorSnhqHW/P
TuaowbfH9R5LyPsfq4IIthuXHNNoOMuj+nDnMML5ye9Pe/+jyhRQ+H73vz1v7oa9v/anLz4/8ttL
OqfAd6mfHT2/lZRPawQs01fuG6mLfDm/T+6OVf04G0tItEyS3fzL5FGbJrtRBbCSSHM3b7P3LTrf
dWqNCVhCZhoD0vn2vPr9qfOteeMHb9bc+UltK9C9Ea45bvUw2LWqxri/G518XTWgyJiIz76fcsCZ
tZ73gH7UwurjDDJ68/ZYqKTXAp/iokdkagLf3UcVg6dUQ844L8rKnhguf913TdT2SuVPDE6L1IbR
ZIbBzjW/KXzm7ADy1qMu4aIVTsgQJH88UFGNzr/qvF1KBr4brciecmZ1e3cawWjTBh7r55iExndn
zvvWmdf9tInePENvv/q8x843ie1ltwma5rPdeF+lEtDFMoPsOGRjvwAJStxYIdN707vH3iXYBhpH
/5BFUUTOCDMu1d7YSmVvgFLKreW6DUAMephG1EVrKRt/ndd1tW0d6HUZQ8kFzpTyTAvi3Bda8WLe
FAuNh53eXWF6e1B2e0/1JKZg0DeNL76MokJUkKlPZtcGe60mnlstj05i3LEPaDsKLV+CTVCZw8WQ
Ubw2OAVzzaNLVBXlOtMK6xw0/tNYKhNJ1HgKO0KwrML+knGyWjRxCKWoa/21EnCt7wPnMxQKccka
JMG9obt7dVCOsZtTGrPUz45vW5tWCwmvssUnEwkcSLQAoX+iLDNvwghOkpMGXaOruj2qNSb0ijG8
4oX5nCptBriTCpSqMnmiw6QxNnCsTVkh2NQjqS16Pev3jui/jjSAcVsrztb1Ku+mEiQrV1VqQHzz
hg+mlck9cR7fUjcZNmrVODsXRhZyLeehSL3gQVZjsc3b8LlNDFgpxKesxJB7hINl9jpMOvMV4aqy
1NHIbisv2HccDFcPWeQy8BHbwVY9O6H6Yg6GySXWdWBs9d6Kn/2SDjbJE2X6VUnV9NzmPfyXNNxR
B71xQiqOBknW+zgAHx5a7R5m8t1w1OSpaT2dYZHxpdcG9QMpS1C2s2Om4H7AaI5NSBu2DYg6xi5t
uHdtjCBDxKUwLJxDpVMzYHt8HaV+aR2MWwFBKqnbR6Sohj+SjDplpMIMVatULM0C7gTOZcM/JY2d
fgCTv1T0p74q7dfYC5SFp4HYIeAo3kryN4nXPUUW5w94oMVNqwYgp5UgJEw4pwKEul0rPeNsd1wX
WXttByirUvTDQ+CXOxNJLumJzV1DDs+2G+hRJnZ0JMS3YlcLmehxoVNseRkNl+SgkCZmiNJ26cfb
pr6DCiYBoDXsU9zmpK9LscfVtC9IRUMITQ1RRcq0Kt0Igj5C6mPfKZ+bXRwZd4h2zin2ITGqid8e
A/FFUcgtxO9qcnX1SOGaJOauVZCybREkckPlN2q2wukivzgUsdduZlffSPQOLqEjPtC/YQTLDH0j
RLfm6M4ufcGONcCM05MyPYpSPvq5rp2S15GW84fa+aLlw8MQpO5dBMZnvTD6m9e7EOSH4UwLL7mY
kkhrxioo+zIIT0NWfSj70nzUCvRKWhmeKrX/mpbUqECyWedBSboVePrh4JAZO9Jcf7JJeezUkCiy
JIJNVGUfOt3O98xP94giSLHX+1NrDPQvgnaf0zexsrRERgXMUdNCPh0/MAgiQ9nFw/gc5nH5FPUL
lKb9LdI3nuVVd+h+yzKzDoDyY0rFdEVFLBkixdoyHId+WwaGise+7pcMNr2Fr3jqyfatbJvF9A+K
dPCOhHMtUxPij4bRsoxqc6UjPTnWo/PSt1p8MqoRtqXWjCt1pEY4wKlf6a6hHxl49cs00cIdPOEl
ZKSlK9JmaSbhx6HjkzPbB85W1h+VrIMK2cbuWZHp96FOP/q53PAUwng0l71bbfJj0TfNA9KDR+xr
1BO4u8Lrq9NtUWp68V8m6uElzW2U6FG1R+3/CZJsfsG7COkVjnCuW7gTY5yQtF2/amr2BIj2qfYG
e+PlcocB6hwm+Ue0yBfLLPutirVAcfpPah2JVYaUZh06pbua2o9C/66G+47s5VfxUXPT8az4yros
EZs14ikYPgdS1/dZi/haa6xdE7YPtRn+MAEm7/qYvomZUc1N/FXLXPapokM9qVPLfTI8YFdQ121v
kY1ppeNj11Jh1FM2gG5VW8msNbZC5Vlo6k4CbotD7cnX0ZLRDjiZhQa4dPKNJAqpfoPdqsfBU/eZ
X25ac3gZjQInkke0lNmm4GsmM6IjH9XOKE9eWk/avR7EVGsDFGcGOCjkjoXUo4Brg9sMuhM4N+Vs
Nhi4m/xRq2xKWnp+9ZsuIYJBNCdwglk3lHeS/+6N1j0ylCOwkO4B7srho45SWIeOVOmh/wiXeSbF
FgewJTkmls5/VnS3vUuVQtjoIP8ZreZOGmqgGeUXpbKKVU5A24IIyZ5zV4TVMIRZKmU/LMvW66gB
Rfl9qLmmkYROFP3cKYmpJjTjvcWOc5jXuLpXHvU+/R6FTryzJpfOkFlbtU9PhM8ou7FC8q2NGPcq
lwMmz8JtkPN3jLBFAx/2ZJ+ZHccFiHRKw1H4PNSgBz3cZoOdhFcSj9EwjwkdD6dk0afXnuCAA/SI
cs0+saws7D4VFwZpYXjI6+GbZdaXIRMACofgFSKJ3HvpdNpOqEUDt+b4ZlDJ0Kt0NnHdU7ofED00
9W5kDHWTVr0ltyIz9z0pt0jcSXxWVUN5JIsMnb3xIx2a7kNuhodIRZBuuHHwUMUQ6qvA26pZON58
J3qd4Ljnqk3VRUWf+lATGEcT0CoMsEgIZGi7MJU35LYYUo96N+RDLIm1Zu3bzOqeKa2w+yr1uCgh
Y2W6B5/TsqaxUvdKcV7dxiFTeBuX2dkIHcRDBLw5PV7Zsrt7+Sf+5Ljv+BU2gxg/+laJ7U5F9x8p
LVnTgw7y2KBk6vLLIHKViN7xN8DGK9FKu9iwougFW5hLRw83sN9pJFRZA6U5ld5u7vpY2Sof7KwW
fzRIHm07g8ErJVaSBjDoBh1JcX7/FJmphrgMO3DXede+pPoJexwftKLLJfytHamL9payMMUVgtRV
65XmnbiostnyQ+pJ0n3SU5IvLNP77kEAXKAeN+59D+y6qOHrObfeawkdSeNHcgeLVRuAYa4Ep3+G
MOwVw3gVox4eHObKXS2r64jbYW15xLIxa6aCPAZPrtWcPc81l4U5jFsM4EvbNXY6AJCg6OOt2nK4
1giI1qGsLkpUl6t+0EE3EBitGj8Y1cEX1jqJP4I4tr7Jv9PMeTAbTf2mKwGFZMLduXrlE0J7JYjg
uOexfPbHZHz1PQu3bzim7B8FY8Y2so9E/EHE0gpl60iAiIrZOYiwIWzo6ge1SL/IPF87QdUdXDyg
i8HA5ZwQoXwaPd855VZyhbbEuB71yDqIm2BXRcw0SsbSJ6bijRPJu1JNIy833jX407aRsO9jkZa7
eiqXqCM2AU3k2SYmQHvT9dbK94yGsjAgWj/pEECEuIrcKLQ+OR5IGH/CtsZWcepES3hc7x3VmshG
qITqribTAQKnfkMHb9/MtNu6kgpG3AVHWoI7StnUVYzxU+Egky84GVS0Y1aioQyXgThboG1zD0Wj
P4RoZpaxadW7QoFgmllRvKdZxasBihB3y+U1BgWsOiSYUO/d+QbC3vA5l4q7qFXyIWupIkRy7FuO
ufUQaeonGP35KhZcUCRN1bRvTwwVcDlw4dvlsv9WmOLaD5u8I1YnTKR7LCLnhgr0qgmKLaJI99Eo
SYVNqhVcW4kLOPuUCwwLTU7uvNAAj4+k84Z037YVnMoFw6oQTUTd7n2RPITEzu4dm+y/XrF/MODR
j0qJpbt0jHHfi25vcW27apazL4uOUQX0UEq4/atV0YAxFEJeTTW6Jga0hN5l2GRV4yYocepF+Ovs
TDc56I0ahLZ1IYCaTIDos5kP8ntaua9G9inQ1f7BCtVr3OifMqSlV+nkL6kTQYLTjGSt5RVO78mq
X4SmuVNEc8wiAgOhsVRLPxUEnxTMgLmwILdskwtarIM/vWdi1gQTLa3CEU9tnO90xU3otI32ofZN
Wl+q/RBx/o0HvIkxhh3sEGjnEBcmWzVvta0wehtx/viD2viD76f8WJlk85FQYuXWsBs98Snr3DPD
o+pg69a2DL2RSHjUBmV/azGGecmnwujETfNxTomiyMkRyMYrhEdSJvXSXdsKdXwM/Zmo9a071Leh
hsUeme4hMx6tIjbOoq4BM3oiO2t+e4/hB0a4js6OC40vRzW1iUV+8BzhLzGO+lAYkWd6oCbR1/vx
hvMrYSxaRZPDLOkGAYvM/DZfldNgPFL6y5dWp3/TTPxEyWU0wZBukxNzgSz7Vdi4OWlQn1q726l2
Ne4bK8vIU80GWsBjyjsHq3kfRya7irwk33dB9wMZ4tYXBa+NDLr9NGsWvUa7OugZU6rGsQDUXHjY
l5DhqAyOsuhgoR613ISUw4X3ATfeiS5NdvH6z0qOUNOmCHlDEB1C7UMZMS8ixK7nIhleSI0Bdehr
yWlMzF1iF8zPprAuI0SJFNv10jeGZMf05qnCtldHH6vSQCrpCHi0FlYoA93IusPztpjbTsR+HsLO
1c+hW3z4ozQQ4/XzIuWYsbKPTjyv3QzITbFoOKeU+QiEHC1ZRVxsdpFjf6Pjv+NkgJ+viu5FFImj
R1Tmxg2H46BLNrhqKmfD6UY4/4RUiV55MDoSso2h2imD+UXr03gVKqm/6/xMLJgTHck4+EiDz94D
aXAQ5KrfsjHv0AalykY1zOrYNFgyOG52eZtFdMSUamqtuNjjalS6RoNf1aAulFGDN/DTL41uMuc6
SbGnBKzti5q7fo4xVs8G9UA6GphjfNfrKsXxGNL42DIjJqqVg2tJ2SY+phmsSuJgblacwLagjtyU
9G5gR2QL4fSIkaC19nJdwVakEaG/mNk3gqfXcsBuVTMbgxadv7DPVMdKf6ipapB87mCeo0oD2z/Z
YDXtbwOc8rr2rf9h78yWI1W2LftFXAOnfw2iU/RqM6UXLKVM0ffgDnx9DWKfW3vXKbt2rN7rJS0b
pRQRgPvyteYcM+A2JZU0sqxH29eO9BcwwaflOSc9GnyouXf0MGWN9uLtXMPSjsMB4iSd14NINQgO
eUc9j6xrG5VFDzg2+QEzNjuDTA6BDfT90uAC0Rm7/i6edHzUHqxRzaXOxDaSH/lmk4Xxz52aae90
Dmq3VoBnXhoked/9rhMZnsc6uolIXuMk9N/G3kCiXOrGkX23X6U1aOuE06KOMPBQWgYlaW4Vex+h
IPaQHJ2cPUB8Jr6iyKtm12eA8rWpLjaamRLyMq3AHosna0r/VIoZK467kdhqezj5RebvbQZlQdkb
31qnk4nXFZt5aJurUqpbO0lymLlLg7H1wFw6jM+zZbgdh7lx0Yp9RjzCCQIE6L8QLDDzofFQub66
xXN6cOjPaLG6qs55rWvt7IAz3QJR7NeDrz8g7pjOfepjpy6igSy+/AoaRA+c5UASkWt3KebhB4ay
rSsz8Rssw6oofDxB1iBeFUsiuRHJi2x7Br/SvTSdaD78Qm5bK/8Swo84j4vnxtaSPRmB+o68MDgA
5lA8Dg4VCdx1YOrAZWF5dFTmIDsQn9yQX5oPYcvTkNfxhmIM0nLvpBvsvWCrGwJ20FIuRwY1JIAD
3Y6kceXKsxhJpSorsXFDJ9y3pMPQy2Jwrtpy5o6cOK0vRUlqGOkhqjkjML5k0l63+yZGfDkniB1r
U72YNrEpIWN+BgYhfOoUL0afHcIlVlWE3toSQ7hLB2NggoGFoeuthPmd/sungrKbls84I6cc0ulh
sEX6ZJgMQ2oidNopuFsSPI/Di27lEIHrqFzLKPq0bFy3fvoUsVxcYq38LiYSmkyO5F42IuWJfYgj
EsFlR/wzZNqcSBKOegFzFG0rMcJGaZcFLt7UkweLfIoBOFdTuHIwn++87lVLS38DH0B7YARvombC
bQuuAfbhAk7vCsuFIzhRpkF93sLUNRg4WVue6BKhJA9qyyyPFD5RjoyuwHpHqT4c9cyDT4K6Kb9F
/RgDh2eZVZNlBb0b17tKNs8ZVmtE4GeTEf4enXfBwNfa/tVf07un1KeibokUuU4zxwUc8el2LsMf
U93Wm0h4OHnzurua6sZulJy0zv15b8HkrrICOxbGPns3q9xghosgCPMvj9tsjQwRpb7uIqiYWvsn
ae2cdqqybqWUv+3COcJ/UJsu1VHqQ/AP3NF+trtSg/tjI5toYK47lf8ofZLXs7rlzGqOIV3S+pu3
/Wg2yWtRRmLd0TINTBtLdFnbFEfwHgK1SDjiUP/oDSLEPVxoyG5JhCnMkXsnLp2rGPRDMlnbcW6T
XY2Ie+3M5bzV4rDZC7ei/edSWZtmnT+RffjqyeTJHyPrIYoScESSAsTRZbHV/cqCtWFfxs4djuBP
Sv1iVSFJCLX5B8d0eTIKe03MSk8WMuoJcra53XxHBWmhAYgi+x1lijfA+IAX1QxGhql7KTAkGseu
ts9xJotjmoVXVepbz63sX6o+C8I4T2ZBH6lIcZ/Y6Uz2FxnzhU48a9/OzcOQJCE1d/XnLoYPR++z
hIDxY0WvKl3FsI52pECxvfHA4wIklUm82uOovhfr9sSJCXGcJXEbflJwJdd+FvT92jE/m151k05C
s7GCQJhWyFMznuaAbnNQqIEcMuWd7Mgon+jbioAAAHdNNfXap01CBqaGeiCxwRQNzrtV1+2xifBI
DK6VbNo8JImnw3c/NR2KB29k9NE6Jyd0QCQUaJII5QvloDPZ9pnt+1H8MjGSQKq7APMrI0gbx16j
Kh72nW6cCM62ziGyaDz1ypqepzyuH2wYP1vaSsSULa1HEmwJMO1vIhvp0hNqsSUf6CfUgeyUOtqb
DJm/eGg+j1FWX7tkES/6GhnwTE9LZUQH5T/Vbuoe77/kmsU91xVPuRuaKDetPzFnVITDqOdWSit/
TemFKrk6wewYf2SJi+4UELsRY28oM/+ltvznnAfhGHX+xun85anOaMaNOS2uLO6vKOG6q8DM6od6
zhq/0T3arhomG9fPvxsf8qBbz2xkHZF2WaEfGbL0D9PcUpAQJXGw0fwbmXZqQIm8JmOaPbafgvzq
MqmyV3Zn41ROJJa3zY5Qq/RZR1kPcAHXJTLQ6ewbbQCmutuNYIgQcbTz7t5bMNonjijaXld1soNU
s0S3JSvda5O9/nuMtfjYSFb7zNSey54/CXz3U2/456nIHrQKylOjtc0BA9wHdllCzouWJ8oDI688
urzJKFaKota1ynGPx4EeVizMIBNNQMMm2U8pFBQ7NsI9ChHkQlNBb6nwYGs7MFI4jDjEFDTPemeO
O2XEgE9M96l0p53Zo9WrPONSlNlHPy8KGll3TyW0i1ItAALOase6sr2HtKRRaCRVf2w0eA+j0K9x
Wb3xEQCpnynBJ9O4mTFvv2RCGSBuL7aNlzrBACJtbVIR79DotgfiXeoYJrHfOOI05dqnpqSzK716
3rpkv2/r5A2A+biPQzWt+tKRNFaTc1hmMbx12Z9yDxd8OA7Fpc0+/Yqwak8Uv4g1lCsT+QqOn+hc
ZwuqRJjp1iZSNyidhPCoEROHht36py1pDkO4yao8POSd9mLWPSFhEeuWS3zdrmmNdTz682M7SiJg
x++SofxGxpwuaPlMN2gE6XXMyONxy5+tXneHCssY0jwdGU0ySzSyZX8mYUNsJAmQK2K1DCXtM6Yj
++z42VcRNflD5U04q/v52c8ZfdCuay+jWnl6uJppBj2z5/jEHBXusRObsIuxE+PS3Ev/ib539qxp
3/nUVztmhpJoeY46qs5OI52Rc67nKHGihLsNltjJycxrSuztlQDm4pJ3r3/9QUjuCyTZhMsg2HOs
0j1qJoJVrVTW5i/mO4ezl0QobhIjkiezJ6NIDhN8pBbm/d1wIRQVlOg4UTIqqnaejrwxdbxTA6GI
cF6tOpGx9GNQdPJ0Q79VDKy6eHBgZjZa4NZGSydK7O8nRd4Cqt9U27tdz/VNWe89u0dg67g7kcwQ
3nTi3OOE5t2Yjjc74sQZASKIjfHKK6BC9ybiGUS+gdg3btD87iouVkBNY6xRh7pnZ25+zUUqt+OA
hIM0R2drtdl7tKwnLo5qQA7aI4CSFH36NO7RMWprykh3L6eGDMThEXe4OjM30HaNGmPGHIwd645t
X/lo9qx6xRCLirWkLEYSQ8LawOZAs8tbafgvViWMRUt21VHXHJpP7MOkg6DJcstNGnbHxoZS2NXI
5qTEb8Z7QpPYy5030JCLRuNNLhEljfqigZntJ2uKt6EqvMCoW3dlJcj5TdGbpxq0S63P6ZVzMvn2
bmIHXkzOD4kcFWbRiIZrbxsvNPQlYnp6rHvbVdOLtZCaIpasaJoQtbjTs+psvkJPPHRlBsy6pTxL
jA3w/xPNBYxGqcaIpJq8ddgO6HKw0ExGLF5ck3eKhLewyEUqTNq8yqv/wOuxHjTq4kup6oBG3DrT
EufDxKPoOoAGB7NnYRq8o7EsnoWrD3ud6wabIWjryaH4A+kKY6rdg5egf1ccJWo+XLSxjUZ6sU/C
hjkxxDpUUZPeJP2MwBlp9XZ92h9q5BbMNJ1L7fXJeubAdWod8SN0PsbI6d+4WK+J8hTziha0nzmg
LnBGzp16bG1jS7xKs/q0RKMuobcThd9xfuYAVIc+9YdTPM0xhuSx3ZX2UL8LV9uoInkuhCo32uD0
t7kqHqwmDSrwecF9MpflPOq1obx9b0xcPZEQitMI4yKs9OhOL4OFAH2qcp8FMp+uVTwi0HLUu012
zSn1w7WozL3GSemUW58actxdNBCfOlUN2+bgrplgRsGUO/Gxr8jo0IwsfCuW4MwY90hp9IyJm1lt
kjahGwK1B+WCFa27yax3JZkjfq+OwyTV7SVCrAQDBAR8+kbp1KwRM6dsyGCPB2fee6HJqAQgzQPo
0Vek0uPRJwnnODEpGjvbPAwqa84tgpWd782fkPPKoy7M4nj/HTGT5RFK7lvUEFj6V4CE9d9REuNs
4gwlGGJI8+7sajS2HYy2vY1OgPyIKRAC2ZiXgLYYh+pJYR9iksxlLuUCGEv9JUm2xK+QzcbL1EYt
QCds7G3kWfC84vHcMr6/28tKxqvPc/qFEOvaWKHz3nFeiX3jvR7d4cnMidV0FYzDXtXwgjX3aGaL
qSChGdhV81nIXj2a6QeyRPu5B7tlTT7JPzr89uJY1d2wNipB1lD/XSXFz5jKf8f4ga4u6nU25dnd
UtseGJlRfxXJIYnGn5ZesMzF3rj2PXJykHn/uusjxmiiPa2S5jxbKlqhlEZdrohdbzwSkLxYvsR+
Ck0pZqWkDfVr4IWkaPVWqCm+jd4GQGrzGLe6s+hV+qO0rLfCGJ+Q5/nrKK2+0mQugGJChRW2AVne
PluEoq67Hveubw3EJpMK4Hvy2DIuOhIKeKoHAK6qxsZrVVTdZj9g1/AB4tjma4Tv/UCZ5Kx7ptx0
T9kdehhBd50sWTSXhPjObbIIl8nIrBkHLmE+Q0GcOz66Dfpub9sVdE8SZWrBVIITdOuXAZDqJvJY
JUo9xHjOdIrMqKkPsgFyWzfSMG99g7ai6kNs6Vm66SBXMdqr7MckcXL0qfZDekYDGb6aHSmhNqt9
4DsoUogkpjdaTr+Qhjd73T5EmuacaWVR9gttk3S6ePVy90/RoIti39wtAcfF0DWo3r0E1yU93dm2
2QemCrIX80WFBKGMaTw3cm8qXd9rxSdGl2onq+Qa05CFFml0+65zNp2jdtmQul9qD1Z8o2Y1PFWi
vXqxatetreVrNdD/BCxBNmYmzXWc+QaVtjCujezPqYVtuah+FrTUVtiJXNYXSJ+idsGbhZzyXEQT
k182m72f9/heHIhiY+RDZXWL/DyWw9eYGvQlw+zBnNzXxmBE0hDxuRqtFLc4EVqbviYMgrkFFsFK
rB3PN84cUB7b0GhJVmnfwX1dRNUVt94WWzNR0bnzjNs0xPBR9BxgWFVMhzjCUK+XOvMw5k+c/xbN
o7polkuq89w93f0EvWW8INGsHvqeusiy0ue0reR+Lp233lpStGp3wqWi/bYVO0URZ81Gm3wfu43C
psfUCSypYZ7Kvv8VtU1/TOS0CEjtv4zP/z9X5T/kqgjMM/BL/udglfOvdsp/lb//yUP513/6Fw/F
tUlWcV3dcXRrsdHp2Fb/Fa3i+v+F+Mk2fdvWXe+fTBTT/y9XmIaBjYD5B8gSsCz/nazi/pfnoY10
HdvlVnF18/+JicK7+YdpFkGsrpPfAqLZ131fONa/eftKfUhbbiusN/OAAEeSxzowkJpgVpIuS2Tk
iCY9y5fBauPbgRwVR4mMJDevYRIwOb/9uDiRJwbSwU3/A8TC4F3++4tzTYy8tuBtetbdLfoPn2qf
Y77RZiZGGi2ChRCzwqRQBnavrtOSpGYV7RvBfTurwGJdoPCvcVL9B7Os+D/NsvdPCFXIkoljO5Yh
7v70f74Iu0M4QMNtP/U0NSiZsfDWC7m85kNxw5eFgFRE5oWYxT+f90A4WwKd1X7oGS+RnhfmHOO5
IpBPpL0V6B4ZdbWef+T9h0UXNvA7XrNGXtt/Mm7a9v/90g1HF+ydQGu40v6CM/jHSx+GyWNBcPu9
jVc+9Icfkt7uRpjmPg+jIkjJraTZmhwxFcBL1Ft7vSi9nfk90XmXvZbfwF/jD1g+ayBqeM3SFrca
BQE/b49Ox1vOu6/S0F9GEbeHxHfQOoXvfEjmPi167CT8mD5OHrEwQcqVNv2NJttFOptQAT0VqbqX
7GHdVqt5b7ioG4pxILvNTCdK7pTQ+hwrj1c/CcsUSB2MbAtwYx3G2CLQMPUB42uWXISbswWoLTuP
4E/pxqu1H8LHMSCXIsMl32AK5TqyScRDmxNF2k0bo5oRJV+Tw7lciZJxZmZ7gZsg/G958zlDI3ox
9YdLm6Ef7QbGSMEQmSoTVh+GfF8dnCEmxovMA/CFfHXrFOQj3EhHpSs3A59ItQg3W037qbMo5Iws
onWExEzT/XXcOd7GzH8iZ0n2cdyU+PvAp0oRfTMZRD5VSPjkHuBydAEfkbJ+Vh7SkGa5wUPCV0HA
o0jRyLTGNlN/qARXSZEtwpmvXLfIkE8Jkp+gbdH+u/LfJ+K17YXd0qi1W0zBuETUOybNiCR9s4ao
WSeuticNiaeqMgH+4UVjjn5rnBihVwcmmhbHrvTnxVgEhrL74Exnxt7VsrRV03TTjrKRab/yArsm
4C+jt0FHU/xxXM6FvUagqOUZAd53rEXLm9AknhdQ253HD+FxiDz7pYH1AOhD/eic9INp5AVu23pJ
E2zB6JsNapOQ5NDBBHPUMImuXdIgWw6EjE32E9+EIiM60mVBDQzrczTTH6Odfdz/pTC4TFKpLfS5
56nhmvsMpwbahkGXkY6ZecNKxhISq4PyslTdq0VK3npKrTci6Dc45PItkcgEJJWoVTOQ5s3SyKl5
rJs5/iaF7zSm+SucKyZONqjLAUcalUO+qrAIZZ6/wQzSrdz+ukBX0XKweLQJuP8sbi4hWpegVB7R
0xw9eisCBlvqD2ZajuSCGizL1DT3dxAlLozMcnq21CiDyOdOpb3JgymTG+y1bE1wwLdyJMNKXMip
eiFUGPeW0UDA4dJVmYOxt9wZNctSq3UZ5wk6CgjbtNh9oBGGatBpt6WJstUz61vXjMx1XG/t24zr
yc9CN2eVkJCbDSR+bgxkNRuf3v+KkT1JB8D21raa31M5KcaIokQ1J6+cdD0KVr4+2hCsRc6ia3MO
apa6X5uucs7fUtuwD3RZPoVBWH3DlHhL4Mlr2zpkKqo/0UDz7T7oSJV6Kyeb0lmzEdJi/Ufghaon
dHl3Jndv4hMFWSbFK4VcHqAsg6NQwkLX+nzddD6X1KMavS/jlW4TulII0unRfgFIqU4QxJg3Sm4l
LrMbU+7fFz/6KsRahuIaaW+W7n3hhuUJRLnbNjKIWwNGHaZhf3hjPNXwpCBBv1+beuD+qPz8Y5r1
EMfZrqJFzLiOA9bAQ6ISqLmQjfNV7BDjaNTGWTesz7Zgi8hy4nc9nh06USgsRh5nAP0ufGL42h7i
eh7t+xUZehZmpWJsjtofe4yf2pHHaypZ2i1eNYrKIkj2nlGTXhHx7kr4lSWHOVY3vnussl0BFzYu
uUYVcuqqvt+m5GQ6PR9KXRF776KWqsDDx6QRZ1Ccsw/DbOrN/QdRpfBEjwd7IOS04Wbf5Xry1nnN
1UzZXu63CXuD2EQqeppFlwTlzKMhO5tx969UxdCfo5/3W2RWrGa5Hn0TosiYN0aYT4CjZ8h05SZP
seIVunUJR7xFiWZk30JnA6qZtK+GlFx3g3NlII38CjCCeIDE3jCLgq617F50L3i966zyr2EG6t/C
+YnxfI02neTVYlr3hviirEfikyCCWO59uOQsBMQ68x74QHEtL/qfQTFe+NHlBjnyY/hwvzHDic07
ibJv6IX6WuNUPZmI06u5++wJXVz5Auy4HJ7vd5Hps6xY0YyuMLu2rcfYlF1CF1zOZpnkdRlzMwsd
7iTAvQxNDGGAMbY3zBz0W+5txDJFoDnVB1FvTNiibNtK531RwvuCRaVYluiqBQRaOMYKfPuhbMDF
3/+tLjDMRs0X3AY/uHPgOaOFB9WQLcFSPHPCZMLFktsv34ipF42iN2f5yVNVg9bNrmRRftRsqytJ
vCt6jRdJdN/KLoCH4x4AeO2zJOvwiljked592Wx7AnFRILDvpE26NjTEfBahzEma/kYawE1cN68d
n20I3oL+WEbErM0fexGdYK9/IDRct6DXA32ErZH4QH+WHduwWOwGP/6TMh7ubK5iTiII6mlza4U2
vocCj7tXfNzrAG3kvh91tkmuyR2kusnKyxSBbApdRREz/uiXBOM0M3ng4Qll9fBeW+6tsDXoGv1p
WsQcBqvLTOJ3Ob4I5MEBc+8PUCqsiW69lM4nWY0VplfWZB9FG3L41VCzkIm5eCjJFYipWkjdC19M
Pfol6fDd34iGphDCQpAvGc2zTiHdtN5XtThRBvqHfLqz4jNNhNi5rDaruuPD/asEMRISiZpifc8i
p5VAqQUae6odf+Om19oMd44gciPmMY9U8yz7+c13DtAoVog5L8AzN0mNKxxGzH0aS3XvN3vLQd27
gIvalhtpCLVNlbcM/LJza16mRvvNoUTydPKoEBKR7XIQ/cyyeAatEa3pEjiyLKvMucAA13w6bVV/
+BGrXWPyH8XF6Ri3QutlPeOz6AbCWJiOs/gYIdINVy0Jx9QvNi8hHQ/xiEH1/sgKhGxRajdgXniW
UeLzFLvT78jTF7AcCym0UXKoPI+odELOfSuDYDSMexw5HriDpdQN9BlzCANesk0t7a2Ce+B6bK22
z/1TJVCTNf+b88YWgVK8btmCp1L87Nu9SyYsU5DosYsZ+FMpTzticwsMQt226POXWsvnrTnxJkuI
dTFg1U6wKmu26+Caqbb9ZO39gs+TqBiu2UQbNM2ia+VAExAFN0zZFV8dCn7RMOZoEh5zE1gV4rMf
GuUGJvyLGN67ZWGn435MvMolL2DAM6PesgFRXCO/w5xHBxU7cuNxOPIIwl0RPcNcrMZhHn9jw+Sg
IjN/xczL0RVGD6e4DS28rLS81dpnDqc3EKF/rdL7PlrdenzIe7hriFuyD8aIUBiJQlprbX8oUkhf
aUUiczFYx4nxpo5ecxsZ3KudWSCWrigRs+rjfvv5Emp+h8i1kmTUN7+KOdrwUJ7dZVG913PVWNzu
ZVAi3nNlhMF9MU4N7+Veg9wX8bRjcyVF6jE0CfsGhE/dk7UfIkLKwqUchu6VVAN2OBijK7P0Xmow
vGPZfaQ1pxqxk+54GeNXszbW0UyZ4UfszoVOrFnYZV/32hfJOFMoutyeqR0LSQ1eWzTBWA8guCf5
N8oonm4KbkT27z7HG9gGlJCoqA5knH8nhKbHYct66RSPeLMDlXYBFCxjam8kxm0rqOMBcxPWgRRe
+5hhh1xK1HlZ/ucs20cEfQbsR1QbXgsexXi/J5W3gCPizv4gJAaB4uQ85372WKZ81jLJP9zOgkHQ
Bqa5nN2NYAnNHhL/BVAxa+SiRp/sj/vuOGscXIUzXAqVHBpKcA4USU8c0A3590fSUdVU7vybAmXN
1IoSpwhfRMRbXt77qGKUufIml7oB+x31Z8dDVaXfVIkcQ9j3bCsj7403ZCxbAOnKJzofFAHNqaXz
R9NKX0UJ5rPyz5CwSMygkstc3GAfaNmf+73vLs3vJKTref+KPFlb1MqBHKhiyqF7hmB5dstlf8lm
ipbk51IvcIh/yT0O3TKhHga+sy6Wz4ZZ/jnR6B3bo/ys+g+UzHlwv8wQJbMltMZHeLpt7fgWGd4e
HuRJ4cRcN0P5ITpeayswOJiYGrvEJ8Wt+2JoaUyJwWKdfi9HJFQey4L2rGZWu/t9vOzDjWXt9YmX
hQGNeL7iJlFJKONx0kdIWykl0iSGP5SaH5bjDNtOmltsEN+9KUNmYtOGVinnXBWjSo6Inea0BPRw
fFIxoyXVn2q9SM51nR21mgthgZJpwOPs4d+9m4n92uver9j3L25e3XKH56syOoUxJv9d2q7cMWXI
tlfw3Yqa5CWZHWRtkCl2TK2Ww5++nFKSSqDxIJtBrQUT4XFG1SigX+ALCBxI2SCRuBxLD8DoOK5X
9jgEloG9cDl0VtHWKWKfMo+C0GDKjSr3J5aJ02DWcu1plBbCCV8dNsiV72oj5y82yRlLX0Vu+a6x
sEk02AHrxDgNNV4XPWQu0xiav48j81rm/rcM3WmVKcSeUMG3eNGqpt+FkqdmIP1pRIAQjEN5YrM+
RR6VWDfnDyJiTAXzm4cd+yQB5COUa2P6pbdcpOU+d12J9y51V7rDRNor+mceRly5CzekJ1BoIX9U
OJwqjYF4WQCkAIVdrVMvn3gfZIgjPWwP6lbmcYVJqfAMrI3OxUnq6vD3L/WCHNHLkTm3EuDF6qhK
1vcwSaCygVXgdK4SwEVWI1/N5UffX0QoKFb27fJ/7385kBrHk2okG4GLC8N+Qm88cnDsDQTFU4gB
R2EKEZnusM7mBY9wdzTff0HXjqnAgw34v1MW//oS705+uPud7/+EWZn/qIuEE3AILIr4nH98m/uX
/P3Ff3+zezzi3dV8/7u/0xL//ru/PNT3f77/5d9f8z/+3b9916Qo6VTRqfnX2yvub1LaKWiiv3/O
/eV1zLzX5Ppg1V6gFvdfUNT8ldRoFCj2j/dvnvU+wtK/30fm/678ZHwwK4CXhl6tYtPRsi7QCyvd
GK1Zzou1igsiCRoiUwqYyv3Pkes8DjWw6Lvv3A87sVP5uGsWsIsefww9gwo+S7wfAHqDsQvHgPBk
5zC4VlXSMuidA68b9sLyl/dfmiaP12YEDd+OgCjSBcNxFmaI77rRPUR56h3uv2M5dQ9JrQcCFe0e
Q+utR425raZIHLS2FoeYhswhnOSjYHS31RxOmF3bfGWUvnXIgeMhkn7QIRsICrfYOEYB9D0voBHq
Ka43mzcILAwtsyrQgJf7ypf7MCbRyCkzhlcWxiHXt15zzfF/DxgCJ/PQtlPDxM3r0DDIwBAoBW2n
cDZWmpxlxVH+wbdnHek8HKVGyNUUhksNotVb32QWE1/sbskNKTWTPVoceFZNHvqEAqLj1CntlzST
j0i3GSN25UXD3BaUrX8J9WrjJq/4yA8q7zE6h8QuhMorsBXN4d7EnIc895w56pSgZ17nrvPVhdmt
NgFUGR4qY3SFHGly2p1ZRBSgPVOHh9F11JNHcwD1BCtsDUV4Pw/iefCy7Khy+P5D42HKNL0/YrK+
PPRAYKCwnUtV/Pa7gQCypv/CJSFHCe8IlwIVIorNpL/Z6XDpaoMquBhPUTxxXHFYeBtbresBai9j
gnPZqzWyCg6lpsI9N/wGHiafuq5DCW2FKBMKd9PEvGSHG4Lx3b4KjfxhJPk66AGHtLlZ4bfDPccN
5NIzc/dFS2RUj+NlX6T+rndg/xAQn9Hbccu1aOOnsXAcipbMOuo2eUgT7OgVTiLmYl1aIvZ+tvsM
v1ox/cRkwQYtzZo5QUREDybD2UeLrSKLnm8xXWShGXs3nbq1aoxtA1kPeS8Bbl703izuBKJIjmDH
qqCS5vQg83bd1QphmSCzwJQfBtw2OjDYk/xnAb5npRaYq5IGfVtF8orpMbXzdIJ9m31tongtHA6Z
ddj/5hVwXjFCH1FafcSyvy6RVEAxC2eOVjGilWln6fEh83VvHcVtz8tACZdkD3OU9C+pD/oZm9AJ
dkwZ1lT4WfWLfpweMIncSL23H4AjQE9iCjt09RdHw31Uiw+LrXGXUYmVQIMWhXrNMYYeYtryo5oE
zKoTb+OIKEPd8y6S3jU3ULwyWpKKSDjYCl3ubTJGXYXk1O7Inxts44PYQMa+kXXVVbgtSerkvjeK
VW+qN6ePb7QRXh20G4PJYuHEza1y/DOMn5cwpCXSeiH1KngwDSEMivdPDq60VBw4h1r1w4iHOPDd
4VZ3I70sA4W+VcugSqT3UPrNZ65wKis/XmE7HFBsORcXNxTobpIe+1bZ62h84KTySWvoEwn8WRrY
oXLCyZLy4lysOB22bcScxFBAHCLG+F140vKKdSYZV+WoPXZF9ssYoMV3XcRtG9K0wbKMNXAFY47N
zFEzo3CkY9Tl+7Zxf0yjm1+FDUqPnb90ZpIlq+YPgXdo2KiMZjGdspIuQgFdLPQTwBOQwMhxdW6t
ucjPB3OLT+IF+TK0A+x007D0Hn3jqqQ8T6kaDjMLt5lkmMv8mQc1J70zxUvSRZs5rMVqUHOyGeo4
6KQFr4IXENvdLsx0/VQyJD+jKXtIYbE99EV2U31Ws3Yaw6Zy4vb4aErLfib3EiybI7eQ5G56j5h6
iHKsbpPzRjLC61hiY+T0UnUSiU0d9EK9Ef1+o5Jb+9JhQG7b06r0UGJ2v8L5jHn8pamsHUvdS4JL
Wc70/qrwh8twj0gw8aOX9Hsbe9875sGXBGMLIr+k5qMo53BaoXGIzOZ5EWfVjILCad8n1bZgVJCG
nBELZn1xIgJRyxcLucMs3Bv+kS6AyAnKaHzMu/gLJfEmCasL0ky6VhMOU3iUI2GmRr7OFhaal+9U
Q61iDV9pPNKbaCqBB88/QVz7tHzOBRodRlrrTEq0NQh2pmSXuRP4jeuX3jE+MM1fmW2RN9s/hLL4
9JkQ2sstjSpwi+lKi099ZW60Dvk40aCtLE59jSWnezfCfIPc7ZbU6A0s8xw32cuEoW3lV5iUJDI4
8RkLymByBvaYUN5UJB5dp9kiBkAvhcKkduxmZRmU5URlIANvjlkaMQcY9pbsD8tnXrTVPpnFT2Os
b0YenUSi8ADSP7BhgCINQLll9eskL3Bz56c2olbrF+BvEKWwQGejTCnIaVNZKUFVufsEolmuILrf
8nlcYcfdpG37Bu/tWNCPKFG2LJdm+VaJq/YNK5tHZ0y059T7aWV6wIm9xkEj30PP+Rob94WgNR9e
8Ti6rzmXYxjr94lnSM3zxjNe7TD+tDtn73vROsxtJl5ohIEiPESzc6g14EBEeBlZvqDp1Jke/Irc
jq1HC3wYUfGPH+MkqzU2pdUiX8niaG2N0S/6KU8AGaKcM6OeQjLrcVtbpPrJaBfPSD0LJhQsS/0O
xypH1eOsQXBXfPBTzsqWuI+d97/YO4/lNoJsTb/L7OtGebOYDTwIkARF0GFTIYpkee/z6e+Xqb4R
3dMx0y8wC4UkGqBQJvOc87vid0miX18R5Tgf8q49Omlzw4MaSlys/e5YychthHnoF3iaIzZZgdzf
W5qzb+/72TxPGm5ZbYrntdFkv7AE+GYm9kapsmnq+k+bnPyU27Bku5L2XEdE59nWLk4zdkRzLmWp
3UkIgmhcAwsm2NpPOFrcvMnB+bCfDkNrW9syS7HpNLyLvZS6dHvLGIoW59CDE4fY7OQyXsMV4U7j
YZ6wiEh9b1tC7SZJbbMg/tw4SXhr5uab0OW123cBBLDI3ejGtik0/D8W/YD/JatB2UuUqd70/vzZ
Zc2n27Hro1ODS5gBseKx5dVnCE9bgym3Hy+buPLOczf9IGEs9iW+Y52DDCssa9ooJ/qYNO41iO8A
q5QHczBtJ7IdNuRV4VoxIPAcvLgj7gDRm5e+WAv9UVOYeyTStBdxWW+0mZaKYMpXe7Ig2UKpIb7t
FxPuJ1dD15/mbPTuzIzWRJ5rL9OdkRq/FookOXnJEFQbDJRpB6WfMJr8Q6rpp3TO7D2r3x/DCF8x
T4ITV48fQ2lFO+ZL86qdh1sFgBrPXNLkIjNOMSqYoFKzpxP0fLYnlCYaO7Zt77WqehtN7pEpLd6G
gMFphjPKDjEPmfaM29hc783F4p6fho+FMIpBzwG1qgZ1PMQHfM61lwinwU2RNy/auNy7SfyCce3G
MxFyQLpvoc0NxKY6+8k1sU0wH7OQuYmnQ+KeqmQLWobDgBh/yIDJVwgwJmtV+fG1cYIL7NYXeExQ
Rz9tQX1Nrefi5LxaCnphuHJP6dzsJ+Tstll/jMOjgS25b3w2AuSVP0h/IJICZk6w71rcX53xGb4R
URf1RMa0swLjZSrWlAy7HJsxrL3ScWaSv+azd5v/+B7U+7VNed/mjNFTcCe/wJSN9Zu3cHl5+WqE
mkJ+MPZj/LsdkUb841fNuGY1giwifyQAu5oL9XaVExzkSwxQ2jKcShZv2C68HJW8/K9plRsreRHS
ixe+VbOsTP6WPxzyHkPse5i5ZayEHBU2H68iw3oou0LUa8kjqZmdEcewM9iQ6tjdoOrZWRoRAPLf
8nv8qYN2FXDnWCTFqq9TpBrEb7cpAwv9czq0lbayrFj9XQPv0lVAx9m3iHUCXEIgqzO/JoXM8Hby
3/JxDHh9dF2wPTsUBTu7O5n2o/TCN5jYjb3+I9+87Ekwr3mFNJme6pREcfzue37DSE9QF9djETDC
KXlw9rWNJRhfku9Xx/VdDNVfHqvTNTlBbuHNSoKDfPO6xRZcfgCAayubj2DJc1Nu5MvJ45Jvq8mP
gwG0+uy8RuPsI7ot+duxrz+2INkGyYby2+0UruXpkR9PnsL/+aj46m5MFMeSc9kImgmLCg5grZrR
n0lvKJKfC77WgYAtntRYQdDkTwXer7ufOm0LJPw7nR/tMJmQP55E+l4ndEZGExHavfLR1hrMsZhQ
NDG0UL6EM/a66kjQ4UewpNkIOJaL3rLT5n/kS5GQvCpQhroM3bH4+JyqEhdP7ih+JsCKUzzKn5DH
VFbf8cP/HFTEF+URRHiAyLfiLe6nMWWlxqu5M9TbyZdzp+HAy1hoZ2hRMN1GQYzefki3blmdi/Zd
rwCx/LK8zCaDxTYSd1DD202JZWiJYnQzmiAdkZX8eBTbFk9VOhGNKjS33seRrrHdLxcF4Nd9+sN2
e9VmbtfCaXYiLq5RagYnvdAPA4i5iYcCsi2de4lZtI4YmCUc3mMYznvoCD910B3mGTRbVHqyKzPk
hpPTHAhRgR6SnqHDksIxsdmYT3QLn8U4FwDu3qOiQUDPRtVbPLBJMiyToIjdXO2qw76o8LpNizsp
jXxXHktxiM0iPsJkfsZq8RoK7AZNBKcNNQ7jhvyuq8Yn+acIGnNbS5qYpIJ1kIbwyhO7Eav7DgSL
TWRNus+PHo7VLvH+aEFPAiaGO33YjiA1jKj1hMm3oGLDRsncWq33YokUyxDPx4OgXWM1cZxidoj6
tjj9cyaTvIXDkN01QZvgcDJhH2nj8JKfMe9Y5IbVpthuQJAv1m5N7elH+lWNu30bQE3JkLRNWxRn
TeKVhkRgGNjl65ZkAUJDDjjSJoegxbiGGSu3N0PhpSDRcMhyTJSr+yinsHVnx1nrPQyKrsz+2C2+
7ljAnQJz4vjL78qvAGut/AP+xFZHhQzoYjDAJV1DLwCQzATGrx5umx7Thtooz5NNklFYI8myCIcw
GKWiFMQNYNCfa4zUNoBpt7DCgRinD38lQYoqCpNDY9HrKHCS2vmA1gkAJGbQbcLrQ21q7UXYg8Tm
bMOEXK0WqXPBKWtnzuNJr4kGqokbbgOGEcuUYEQlwUzHrM5qhJ8fi4rDVMyrCqrYSq8n+H/jLkEB
udJDZtl4o+TrySjrbV49RyFFqrrRfQ+/pKF0t60ROFt7DoddQSezeCPCqQ7QDwJ+R4UF7jzIW77W
4PsKLE53TnN2F8dCQM1VxTRjPWXUjRr5WqWzTPce1RKwivOIXUVQaa8inP8kPiLiBG8O9dbNLF1Y
0V1sZ7OMUSJE5VGnvnZKfOTYU+nJrOrhi1ZQ9pUePEYeVmhukg5WlvepSCZkrP6pSLgvJt19zWe/
XSM4MbdD7uzGgLpFJI8hWl9ccflND62yo1NRwQi7In4OVhNrdJrs+lkzFJMByURzLUpGzWimiWxZ
wjvLJr1xwiMPk+JN8uZgybbCBujZnVuxQydY7ifpAxhWJDcv5h5Ow6nvBIow8103ACfiKT/TBzpr
YoOzHdx+RGnVH/Bu6OOQArcxFspD2FyGDi9+N/3x8/sA+0JYBq2NfRVTZ/kshAP3tlbML3BdhnXt
sgYYuCOZI02EoaNLIhM3Yk44x7C3itJZuZLS9xdOlYCiYkkVFcdDkbfuRHJzJ9J3qPc9vGe2OE5B
lEipBjtuJcY2cRDrK5JGSCd3J6AuXLhShNSDj/0zcJECDdocXI7y44avDOCvZDXI/5G8fYGq/wvL
mT1gD8AND/BQmw/9QEZvSgNX4toC5Ej68Hl0my3bwU5PXTCfach2IepcgYJ1Rep4Fl5mfWCAi9GQ
EPDiSouqTL4JUmJmq8ZbXlc3ZGzPWQwPSLK82DqoHgHLBPnjRcIDXLjcZrmf78JC/5b4mSLmiJF1
mDc9ORa8CWbF99ESgtPSo9lxBvf/TO/BFEn2uXPE/M0a/VOTZjfTKC4WPpzA+fGHNuHN1AFqmzDl
kXtBBTfnbdwP+sYJ2fCxlxvOXU8Hqs9vMM0/cOqmwxxh8iSxQzi55MhAQrkaghlRySds55rA+djK
1mmMdMCNIFbi//cFQQyLh9SQqcvBXouQ1lOB+xu3hdU/5BgbNMhzCs3f1Y55trPxlwD6ZnTIDeKO
fIhEXiQ7LCkjCvw2m6rb4l3zXHdBgzv7skmqYV65ZP+tqtTJj4QRPVqVQ0iT+aceuk89BUO2BDVA
qffrZOQSkFCyagiX8MgHlftUU8R3cYiVcjyME6Fk1L8kk0UrYhk4kRJmwlJ+XtmDvyPP71AAzrVR
95rNwR5rZVZ1D0zb63/K1L/+JU9N3e+y/tGmp6Q6Yup+ynLJi5WQX564pMQYd7qkdXaS6ZnhvNkn
BnOTGnNmvWshjUTlTSJ2rgTZZ3zNt8uS/EhQ0PXr186cnjODwC3Zb4wLdy+DYILRa/eJ++ZX2ZJ6
rGGmpbAzPFVXdRW8t5N4n2YWoCoF+2yCmEXYwLFzzNP/EGJm/WtOkiQ0Gy7+USbUas+34J3/Kyu4
NXnQ4MD2h7CGQ7EMChQF+fV93NvZQZ8F5FAsshkj2ngvpSLAZ5hHPR04SaUG6i7pUXrPwjezsUuu
UkMgOS6A1UWTTEYvoiwKA++o/ueEs7zd8xvnBBP8yN2bcY/ho0WHo9d3xGnSv43AkYEE8JqhuaMB
/SWkl9c/MfMvf1OE/jn/0/l3Ovnfj01MnsFn/z/D5qBxVUWdYjZDm3bIWThmYdwHHuRRja15hSkt
ZgPVMiPpNFC3NL6BJ44hORdVygNBJwcrgHKlgn+HLpElGCbAFmTphyLkd9PJAkwEn36DKHT0d4PD
2VO7KAO2NYro05izrZlx8Ty2IQ8CFORQS35k2RTL+zSTxKbZ4nr85dpLgkNZMgoKm+VClfVBzIYP
5aG6Fa5JSxSPR19vMPmIT/U3OYqPODnY/+GkWf8a/vP3buGDmpYr81NxLfjXu4XYvcwbNQuHHfym
VqIOrwKMEokZa5nEcuf2uTeBxRSZUtEjQF2Olc04Tm4tNCxnrwpILXW0l5FUragxd4oco2hNQrB4
eC4eGEaSn7K+48y53EKxHj8xJv34y2azrZfRBMcVtEiS3IB+8yCy9qkfZzbVGIfRXRQzlJZP4P/7
nvH+/Z6xHBYNVBg+TMZ/kyBEA1EdQRJ16IA7c5eQtxzKqAFUuMxyI/CtMYG5zVqhmykzQR+DeEnS
IxmFlbGQJHDJJg+X8NGpxRmDuC2L30G4LHXFeOxqKJaqYJib5WmGaVDJTSWyi9vic2bKILiWecEb
Goxb4ECw/minsJjAiAKCY2Th6qQxlDnairzWoxXx39vJIxooQuaJJSMMjxwlvV4eMDRVPKR0shti
2eqj6+Nd5Mq9zY6NYO8k9rGSRCw/GmuyAoCBLMZHCS34Pmhhf2Y3PYR7FC0vGdQE4XUuegB2V+Cq
moIciZgqlE2M4uFxMwCzsUdytP8QEWbq3r8vYJj9IFqx8KqyXE+XUbT/JGtwBg2fjmUiA6kqWCEp
Vve9j9uPiVavKKcHV7gW7kceW2mDE79LXmc7xj/syfUAsdnso5dFcupqybMqm/KEz8u970QueQn8
kpaUby0hwDjoU5SoRanDmtcdVt1IxKBmmL/1SXx5SXSDe7abuuRq4siAZQxsD+2ZOQsbamuCocAq
y1pXRz7poVsbbqLA929pQq6H+9FIHqcdMhvSxjjZxku+LTztJewR+Rb1MD0GHhGpoj9pTa+jnTQ3
fls6qFon54R5B+58VnFogUliXvo8FvNdGIwtXymNYziZONo1jx2zuoM15xmFV0d2GQFGsMnhzm5q
4gqcXC+2LG2IN6qb5OB7jcuwkwVPMsMUnc3qYaA71pdc8ducGkkWaW6b/+RBtOt91iYHT4S/TCr1
fZNCzmq1J32MfggZWWkpMmmz+1IFJa5VF1cDwWzLIVopnYUkbrWYjImwPcu+OKqTdy9tj0EVvrBS
3mRrShdtrRc5G4rz/n0KnPdQr7EoGKD0joTGEOW+Zwx5bgQVV6BRI4hqJNyo+pDEICr+tS093eAw
/tjj/NQQaWfqMTkfKRz6xKIKF8EX7p2vUZsfFFO1j39X0fCpmfK1YnqIgIjlEkmEUxQz7aa2HTPu
FBGD2OlDtdUyOtGkKVFbe9dMk843kKBkxdnl2Bqo3hJS+dnPyeyIHJzM/vLbBtl3lCMPnV4M9JEt
QR5wSH2GCF7MqEMS6OwY2CnTmR5icIhcvhA7sCeZdIpG1IDP33SIm2UrTCW77SBG7rrBeiJN5z2U
q5AnKFL0vnlNGvNdPeBxW8cbp5yf4nSEAYDpLXiHeanTGfs8aSrVMXiIQPQSv33zo+niWBqLDX3P
ypnSPWZLGAa2lHIF5Z9BjMXW8PRfc1P9qpPqskjdRA+U3NMeBx2bvx7m0yaxw6vG8JwMB1wgLNLf
VNvdE5xCJCWjAEF5b0j6Y0UQBYT3IxLi8xD9ZtKvaeq2jeMT6UfsHmBGueWfaheGf9pbyanlJNui
hiRRlu9TgVm3j5AN/3n7BDL+gibWOA3Q0xzy9KYpSy6YqxyXBXu+ygwY9HgFab5iDHdY+DGyGLJf
VTmyn+iBg39bfHHoLY8ayWCbOtQBAP0Jwwfx6WSL+ZwJZsnZiBoZLZhAxNJ7L37csBy1hY4wgIlT
At9Tj4tN69U94y2Mh5I+sXdl3JnrybTGLR064R8IK4Yh37u95gD/D8WmCmY5JcWsVNgAd70k9kDS
LPGOcLDzg51EMKO9JKuUK7GdnTi8g1V2Z2V1syN98g5jVHfTzrq1mjUE3EzN9/FIFo1VlseiX8w7
EYj7mDTCLRKYizYYNS9XYzMksr2wsQGx0vd6aRo27ybC27f7mU2+6mjMGCrTsO6gpFl3nkfIqPoX
sCEK/OJOM/UnYbjmDvraodaJNY1d6+oGaN6D/nVqiDUpBVSUCe+hggqef/aAQQN2ulWMtr6HZ3wy
vfYE5WE+NKHQTgnGO3et+FH/6eRX1L9Q1AGCtij7s3JJt+zjqJIt/15AXj/YthecwkGke7+03pIm
wDgkwtDCEsUmkEZNNpAKRgLV/UD/c6gm8RB5XnrI09xAOYKwPSF6iTgGTKqqManXjBGdUzyaF0h0
zl4dpToKC+c4WBndTxXCYQmxIYf8kACp+IuxDmlD19VkOfvCJ/+JmI+jdHRwkVufyXQL1k7C2+lV
IsPm+0OdM6c3AA+3lgGPt4MhePKL1wbfA4t4rWPmte6plkVIaFTw6eaOKNshebJx4ztMjr/3DEYq
GXUnQMv8io3/TiTLBifJL2tKsy2Wi+3Jbvr2NMfGnwZy+q6Yq+GEieGAg0UR7Sp32WbzaBwx4QHM
YUp4mkzbW6cRsCFr8XMY+a9ZMuJhGerQWdA7j7jvDyU9pGWlp2l5cvrloex4XLAXuJgarQUTE/iD
Wpce5ueoFAYeG3cEKv4ZRFQyGAqNPSSncd8Z+V00LP0eP3+65KYR3Z2jeR2TDGs1CkAUaTZ6UbEa
EOzTY1qFcI9RLjAjNDI0/+wriEzQ5RdcEjPFb0i+RgSV9zAhy1ibHiZLROM+JDDEN6bUqNCMJRhF
AMZ1eJpJBnDWoUSpKlT6uMKt2y5irO7FByXhqvBZWrXZ+BO58HXgi53VqlXKsg969Vceuy92IV5U
dVGMSyVzIfeTCZwX9d37iLfBzgfug8mN9e7CMiVwvdClnsGpGLSnNmbR4VZRo/N5TvYxgqrFIQ4C
H6Alik6Knl2aubv2KKSB61oeRkRrk0tmrW/t1FEqwrQcEYmwuMzxBlLjnREbD4ZN5iWgyloMAfBX
R4QVG1m7sH1M2GsQmBJTzwaYPxEuIMnOBgNvkj7Fk9w+FYcc8Qus/pa1n0+RMqX4JUKmv0WX3SZJ
DdahnVOmt1fRFDfJh5Xsc9eCgY6wCShx3nRIAhJEkGElKjU1n6Jlw65PKU0QGrUJ1BxCejuCWpl0
IMXJwOFqUh6a/C5lrrgaBt6nh/qcNZDOtKGhteIrSiQjolpf3RS3f4zp3L1k5+XMCIps2hvDdBU9
cQH42RF4YsX3bT5VO70jC5S6WxGE5xYZQavTi+JDDY2sQVkGkfLHqiM4JR1zzsKiv21m4a8St7gz
epSvKa7CPPPmYdaah1YPrpEjwCrNC90t2hB3ujowd4s8+RFNzrMKBDVo12xm4uC6aAfa5TZibr/q
9WZrLs2l8WzChF2EJg7hSuyhnmQbD533CFvicSo6azd2sLh6rz3mapom9YCBdmzD9oIvEpVotCCJ
INZlqO66oN6I3HrO5UCzluoaUtaCld4EpykeKFqss2PCm6LTHzuUL/ydTMwqFw/PDYDQdao32a7B
aZqp8Z2FzRqADCqqKPweYwzf1R0hYmxHFMiQmvUDRfS0UsMWsm+JuxnzNy/o9xjbvCNNO0bgK+iK
s2mjp9hfpRx0dywG6Cr2TPVESMa4dhEMWAOud3lR3DpN23W59qbeIHJCCD2sD1Y54xHqdFcp2rFZ
H1htmzdZe6r5QWhTiTRORDBX/kMazHMGdI1Ihtq3YGiTprT1MeZNSavVZLp5v/LFemi0/j7xYEGH
LUxnnOWvepRAqgW/dQNOXaDXCGfSB8d0fQjyzCUH5zo5ObZd85tuwIc2PR6QHoPdVeQkJjwEftBg
+rzWF++L4RZS4UmKwMht4gq53/5IYJmy2eulFDWRUqRQx/hCs8HpVIuo8RKBF9/7Y/SlRfcVmnOm
1S+6Ff7U2LTBm8z2FfKdzexV1OSTuEwlxxouGBT7MYbd9lg95uCtrD5IXeZ8m2jRp1FyDmWVyoa9
dRfvJqbmdiAR+0Mvih+DKFawj/inN+In1y8OY19/S9sM3Jzpfpn8ouvVj9nSfo1MTi15jDP1b+0N
6SYNRM8hBjCHSrqPQlThnWjrIxFG0MVcW6fRwFuERycIbWdDfMkmHsnbTofG3jsxbF1rTn/URMSH
6RBpIZEqDAI3NqC7+jLuL6twNJ79zP/tz8EDM6itrJficcDq3w8l14ozINV+VXQrMffB3DXDOFSc
Mtmw/13LIi70VKU3PPd/+1H8XWJWwjQaKxwXh5cQu6zdbOyWmE4ekjjLYYduYgENtSaKamtfVwMN
jtTcdRqUxrHxdlK0Ivtx2ZI4C+01NRlvgq9bA39GOUkpfX1q/U6yBcHgyB2h+qMaq8ZVFNeIZ3oe
+TG4KuGUUmAY8qZqFu2lNKEmIadWAzg1tzZl1ex1iFL6CfUNhgrwSiMkvxR+hZwz21OZrS0e1IxB
5GGYDWT2WfwXAFD6HB2d4yqMGPl7eM2qrsPG+CnpdhNmJa5D3UtlPxoapiNwOoKHQfT7ojLLlQH3
5Jh0BmQs1wfFSXJ8NombLZOXwXa5GM4pJaDRINNubXVevktdl34M4j8iXe1hFO6vvpZmwlJVpvWj
dNH/s8hVlhAZOHMtbsEtxHP6NfRkLqGvjDLsGWs9KK06fpPkPW3MnquoFLF6srAT4bqKnJYMqG5t
lDT6xUS3pw7BTllxp7D5sGM8e+XDrc32YzeX7K6sSGlBs9jgUcmJYo3rKA4ybOKacLkYeLEfbFQX
gwjKo1WTS1YtCIkQa9wpgeiEQ7Qz0Brh8fvcaCVxF3Q1qsk18eyrLe88aBk4uzTuKaoPq9d2USUe
Omksr1S3oQde6RDdsrM+h2C+Bpj8b3obgVoyl/Yx1ScqE/erQgax6wvvXJcQaBePQX696CSqhJ92
FTN70Mndi8KDsulYBm25N+3XPHLwaZpGhCVy4kPUNpq/zi/PzKbvcC0m34QllMizHxIk4H96GQ9d
la7z/IIZ0irDT4zpAY+N0iwr5UmM8Sgr2jWwmw8FuS0Le53fLx8iMM6pLp7GguA+qPAy6jWTLIVy
g4/whxpboRRlX42HTy/E2B3e9lR5176ZX+283HqZe53C8b6tnL0v+9eBUQWsMTRb0tchxHEPr0oA
GQk3uw1iWQ5e9ZOajl/DpEXYnlYZI5+kgnDerFAcBH93vrRuL90AegyauZMKRPV0ZRY2O0138ksT
6lL2Ykd8lCrFDWqAQxf2q1yWd03P8qweuUIiMgrUkEDRMH56JJ4xAdfJG15ec5vevefmstJL4uhf
OG9BatTi3eiycgYFbgdycow/8brTA2gfckv2s+hTSyuoypzlv5C0gUsblChXaqIGoZ1DDRNTKUNV
1xCqBVh9ytC5BSRp6/Y4eGATnXcFaGJnkTVSRdwQuBZyOfjXx3kmSFmC8ZqufY/2+N6HE+FV4JVN
FqWb+JC4PB41Awx1N2htUm/Vc6FmCBoAC5APL8h8cr/oGGtSM0PaxBhLIhcKwOqd36HfPystUYC0
eaVBanQEseOzHy0MEsVrPGtQGsIYA3IqaXWsNkPDVY4pFVAjL58xgmpyHC10LM7+DjF7qgI1VJ3F
OZI3ZD3QO8taerDwU6AHPWpteQl8k2eEhdfIWXw7aqYk0mA8wPamEJoPltzxMKSkkuvzi6zHrGre
FFjXSL0g3hBy9iUrLYPSU53lNLbfJupOf6ZOVhIv48UT2OriMgwu2WnsYtkqotoxwuG02NGPxPqS
GH6KaAinTvfqtRyJ6ooaJDVtmyuN/0+pIYmeNe/O58qvlbC4kOs4qz5jO1J8kr2aAc2wTtS8mTAD
CKdgEhJ1gX9G4BnVHghuvUvRHjZTL3YSwoRqBublc1mK9oK8+b2juRVN8IL0AeCCWQaMevM+y+N3
9Qw1hH7tvLlFsOJV24iQAr+XyX4MBKUkDoNAbn8/uighrS8F+FLN62lfOUMKVEzBHm0JZYZ8Mv0x
vzE40gV9sFopBgBtY5m3GYXSnJryZLwqiEMUmBLU7vMSvwzfzlJhb2ez94TeQ7pUt5KWekVIEDpS
QN6mzH8sr7wlxXRJAtLg9chQ+Lft7RoL7rHST2I+yXC3ZucsuvK8SDOBwsswWsVaGD1AZdM3yJt1
wdxt3cvplCxbwMiSDYmjO6UqlPUchsPIRwvkr1KjqGgjjlXscmkPVpNFgW0gACWKO8ur1i6qoG2Z
hIyNU+5a+WAB+2C+az+ZEXiZri3EzCN2nmriaKLqRxEGoNiDmZb9ZrKifnNrW82AUV5c8P+kQInc
G1oYjLuLGyvdux4sO9nOJFJba+M6FntUxxL8lqteWpNRQOgBzVFkrSayyOUMchqoIZWCm/3jNcJL
BycH7ms/Qxqso/Vh3Avr7K9OVITOccLYba0+QjzOjL3xbm8qwrKd+FkhGAS10Gr64VX5WmTIrNkj
Yf+Si1DhCZDV+rDOHPOGASmgOM8VuUguvBvxa9YAzhqT060Mg2hDahO9atRpLmRgNC02anNaiGYV
Gc0vzBwbOl6av4HLEtToYwdnNWoIibktVLGCEupSlj462vhHnlH5brHV0pFJRUdnAonImTS+nBvQ
sxovwOxcMkEWTpnv1JhfpzE1NmVbfA15ci8rJ5FRolHb7vI0QVVccu8Aq7zqBmOYEI1oYUzTyhRv
DfkFGCSj05KFhGPaBv4d4qTWjE7q0tMUQlOGfnKFjuUUtvOOsfiWw6XRA0z/K4unsiH/lNbZZ5aL
Ze66dWnxqlksa6oNYndGut2o2EjnC8ZEwDtS4VC0/bcO4KFhY7ImFyRtix+oowx3Q+84GAHzFDow
WwpunX7cwCXDUR1rL9gY4x83TffydldrIn65vN2Q7hQe4uqo/nMPSIkSTJWZeuxD5Xf++BUSiKE4
p3Ycr32/DO/ANNdTo7kbOQNXlgV+4hCM7D8oqwJDiuLjhSlv5SCWKqgh1fODCzMCDsa8qyIvrG0r
orOsvWwPPLQm+2WeSGnEcRsWn/eCIXgNjftFDRPUHEPrFqJAR/NZmWO0+QLbNutge6IHGjOWUT+I
6aEt8mvy6kmmqyyCzcbFyn7XXYXN1p1lKLMKn6yI+mexMUDKNKSnjeM8xyDgq1ITh7nnHihLNnY9
GI1dlR0GafNSeNW9NhA1Bkz525++lUo9JKWnMwLO+cCsxqdJderkHKPU9f2RrYCIk30w4VotiQGY
+A2M4et1PvIQVSFjyJh1yAobtmtCLpziLjYGcLSS+KlnoXtMH0fK3XmqX3uWZDlZKSrmMUZ9aOiM
yHgGyuHuVw00ad/PljW8jtNsr02uT5blyV55LIXAJRqo7TRYm3mascpuIN9ONBiem31ndXVccp0S
0BUr25NUXzmoh132sSTFbzNmiQCdG9eT0FnroGyZHuQMDZFO0mztGiLXlLuEceoLlDr7qZCMj3wa
H5qWsLHFTB5sHw4WGTcMxiR5qo4o3h2eSoaz25GtJVpc4ssF07eGKelGx/BVUS5616fGcaKzS5Gy
bgLW41B8exS2cHNQvZReWeLQRZ2ki+K9aFBjOC0uQK3H6xEcseEJhdiVuVtFHooxbd4sEe1pF7Io
2Xn+PjuWYjF0xvg77bv1kHDIXnsjUDHnUlIcy51cYmLKeSdxAUAahxfF9f1Hs/WtGqBwqRuqkjdl
rpLgAEve+rPcNxs46AzuhxMOVcjIZQufgg6RHEqfGOV/quFNLaFqPSvTW+LSFFg1XEr7LQ+SfUg2
GKWWTBVt23sP7HVHm3/TMAE2ivopbr5Hf/hdN+Dqfso1y01KNmw7s/XsIcC0snMnY3AljKesQijG
6xVufsxfb7K7K6Pg4Cc4MEPUsUryy/Ro34izOcbSHqBjXgN/eWfXwUnTwn1hZJ/KlKPQWOEKOZpG
Q7BqJekjCv1r0FOBhRYVmM9yLqdfHqYAitMxifhu8pN3GIcM9+aVGnPWQD1r9IT7YPSSgzKGUkyv
iQSGiH1AEQck+Je5kGj9KPuG8kRlFA7hym6yb2Us5LjsKEFlbdiB34bU/k67/EUaGMltk/A+RBpV
++VX3T0kyi8F18H22y9d/SZ86iBcd2q8XaRvA1NOyRkae9iWHchuLB++tq+uSDSPCgA2PBA7chBW
dhBc8AJ8DKH7bRFlsNRGcN778Fm2T/NMeV9hyAQkyTBv9KSDFdVhISl+g10QURKYa7KHvtVw2HSl
nHgeGU8NaxASiKwO193oYMKTjArHWprrjAT46OBziIqG3Qj5DY9W7ieA0XHtjO666MhaBoj/NcSw
Z+XZ5+aG1wMAWfT1mTHhWXKVUC8cVO2nerdKe0iKcEvyH2lGbuKgGfHQf7UQHyFmE+6xgqKb7Gds
fvvUfSMKDdlJFH7GklIbG+026EwgUuoQq/V/+fS0d8lYv/UE22+Ad7CZ7R/gmkGEl1ZiskubpSUS
ej8bD28MVJOfsSBsiyGW2MnxetVdOxvOtWpveuk0pmDUYTC/HBtr/8H5yp0ZRaG0k5CdjZyOJuyA
ZYcfgzV7yBJp2XK+7Un5rKSC2FBD0tF/XAb9Pq4EVAGL/sx2GixZKeC90vstH4i0gJpmoquRVbQi
wGUdlZYnko/mMW1pKAr5QWNZAfTDo3Zw26LcErKBS4jRPSn/LpKBCuDSHbx5nw7QxLsPuHXrQg3v
KivmWQ61XUme7l8TyHpAuGm6VzkdFxU5zlr7WzpayZ4R4OMFTcuhyZuL9BSpEucsGHowRKZmnG3p
of+Mbek7KkJ0mKzkLHesK5dC6FflfZjLww+086xr+rbJ0BCTa858ZwyKfWhB0+1ODDF/qykLIVrO
Ou4EjWj7gpG8QHiaQANMrI08hQTE4K1LQqsvyTxVFVoAKJBgaLWsvHzNdYWqKwqlbDzVkyuku57s
wdTsiRnFnUX1QmrTH0vOT+VZ9mtxX9T+nVcD1wn3TzE1yGSg6OrFzyI9jzz7y0zmJ3l5LMfNdjHw
Jss9YIDLfcjVkGE7YDaNR33INbWbX0j42NCB8eS3TUq0GZXGqpGVlTzNqiKW43TVX88eD71yK5I/
veAOB1uckll1gD32CiiPs9MiFwq5g6M5IpOPGmROIUnUKaZsmtRtMtm2tK1T0A/TNdzQJX84HQuv
1roU3PjUcCaELLV9Ob7H6/LRndGrSZanGGBct43/S+0kIywf7I50SnnwfZV6xS364WJYWIjijvho
PNtYoob7rBw+5Fqj9n4nFA/EFcVbeKL2spNWbAN0nJUZJT8hPhgrR09ORo23YVLW7331vFjOVTlI
yaLXtcQtL4MTCjxpP0jEgYiit/5B7+KPWrO+6id7l9mVs2nJoFVVhdpsNB816LLsoET6oSxV5fTC
fOgwS8D3fyRAYzoik3qEov/aTcG8Ql1/LUkCLECSkURcG9O0ABJTli6yOGR9q5W2ti7CFSnuL8R5
T3+ncYbBMMBxUDaakfX/HY2/yz7pl//gaGy5ro/H7//d0fgt6f5ULJrlP1sa/+O3/mFp7Lv/5esu
zugO4mrP/2dL48D8L98H2Q8CG8NePIrhbpVwRuL//b9s779034JKZ/Ad0/MsDuMfnsa2iREyFWTw
35yd2XLcSJZtf6Wt3lEXDsfY1t0PEYFAjBw1v8AokcI8OuavvwuRWZWSqiyz7zVLY5KUqAhGAO5+
ztl7bQi7BqIunuH//Ne36T+jt+p3Xaf65esfdZ5Cov/6Tf55fOVxXM9D9i51w5T8c8K+CWB/0IcZ
xBlkvRWTOLXmiDphN92b3ZMlyEeluzrv3WoALEF1VBMreywJJSPHafYTR+pIXsfrDy/fv5GdCv3f
PB3HsHXPFJbu2uIXxDJkEKMGfGGdJWEK4Nli+jXGN7i89b1evnh1yDkE3Awwzfp+9Mb89OeP/7OA
87dXwzGRyXnYO1zXWJ/eD6+Gl9qL8gzHPLdT+LnC8fdsTeEBeymZBBz4/dEmoWOouws5GMlfaI3F
z1K924NzqXCtWJatO5zufn7wNh7jqM+Eec6K0XohKSsL7JmpxEwrkXmv8U5LozPe6Azs1IkByqtd
5KesSgnBUmYXSGpCmsR6TOtaLYc/f2HEz3jk356csC2uN1cXBPGuT/6HV4YkR2DOWmue81C1+MGa
z9aal9s0odgXKtE2WCcimp2U3NYKok2KIMeev0OL95xX2nxEqUFCirv/8+dlrvrFX65f7gbhGRYK
AjTkv7xoU5WrwpkSE6lJaAZRg22crBgd/IT3XSdSATRtGkgj13Yp+QiYxAdoMU1hreItwnAOKjWN
g1TD3s4bojPnztlrethj7YnSe12cPA+n+9S3z6BtDE4Q7Bo2ToTzaE+vHCrA11Sf7UY5By8zOXVC
cImTqPpidx6Jdob5pGX1AzdZRkhUudO7VDzaerrnHIThxJsfYTB9V2tmTFiB802UK49x6nzWCCKB
COtd/vzVEj8rdNd30da5rWwdVZztMJb6+V1MBZmVjDvMc1JVAOhCZe5si6BFUo8YhuUhu9qEATup
QFG4ZfutCknn+f99IiDbLSm407mhfrnRohT2fzzPJuy9bjz1enwt9FA+LT0eT6N75igVWPWsUKSZ
4P6LY+dq07s/fzH+9cpZPWSuaTEus1Zu+s+vRUKqImTQ3jwPIU1+42A6UIrgBB7XusVMiKo06r9a
3v51teUxbYNmB/9nS/jlatWH1HQ6IzfPUrcOExObnaYMgrzdhyostH3q6cu5INIS8yCH+sW5ksHI
wUfID2hI/uLWMf51vbGRk6GGtqXJG+H+cjGQ0yKGRYM8UmXdpcpGeZFed3Vzkh/T3HvS3fmb5eB9
KsBub/NkHPbLUF6xyS9HtZQJROtaXPsOm5SaLYvSFVWuZ+dPksbFsZpTwu3bLDy63eoKVfM+q1i8
BaZcbrf+r8jz/7py27rJPqavi6dp/Hplh4YwwtBGwwhTlDgbtPcAY2nyAvktgilF2r0G89RrmnZj
YeSjZdf74UzaUFU3TwrHKkhuSB49TXB3cSQj4JZDfI1voB/lGeG0Rk5WBDA99nZ2IQpf77PZ10AD
7XOSa1b5CJLPmklE6qn28OfX6s/JA7/dt6Yp0Tuslyvn7Z+v1Sz37KnIaq6bDPvqpNV0c3Se7lj2
BIkPn/oIJeyfP+TN2vLzymqzG0nXEuQtIJf75f6YaretWqeR58TypqciiuaHOmkfRI0S3rNab+8V
ZEGTQ+6ebx9cLPH2a9aUxV9syr/sPWz0pknkAjgsTigM5H99JnXcVTmzBO3UhZm2T4T+bOKjDBx8
Wdt4InLFGFHu1a5rEy6gyauhFDuhauXBNQALkaW2i6I2ei7F0P7Fpv2rT4bnhi/I0Tn0cUub1Fc/
vzOQFU3DFo53ItN9ixsDEIvVQfoZCux/9P93Nxojz+2qo5M5i66/EVzv130lGqnqjcahuhpwvIwg
LTb2lBysgaE1BiC0FxYDo4rLuMS9eJhG1/c4lWESJwdxMvjBdIZSgEPyPIneutCDicDzkM7tJnZz
IOfb201m+KijxkKR5SHas05dW9PpTV09mGIKu1sKZhYXCcE1076BFoCcDjHPvCQG5M3KF2guDsx4
9YfxkIiqOv/5dcZbuF5Jf1xpFkdfhz2cG9fTpbQ5/f38GpbulJpTIc1TxLAM3Ib9Xl/oUVd0Evd2
WdyTbYqRtsHPl2odRSLPfVtR8m05odEGCdtsPKUp+0gD1MJPCALY6CuIrpBzdkxJP89X/W7SET/M
sesLFeiREeLItQMPHy2nPM3pyvgBRofIDPFKRpcVW8awExMRQpnhnEpXpdAqxrsmSgkTjQjwJPVJ
nWIzmukxQONdFhPDs1gRgykQ9QXdBkTC29fA7uVOQUDd6O2KwqtJUd/j3t/KpY6PWj4M/kgf6ZzE
lJVu0nonlLxhP6ILHRl6kH4EvQuyWmfY3Z7jAZfQmJ2Z/zOnmd0D60byaHeSCDrJaBhHRl5nwxEt
/lPlWmQA6vFhPRa1+fBlJqKVuE/1HBt0EYaYzpzX0NyvbTu8z0DwIq43HzrW0PtR66rdALDftzEy
Hzn/Bw0A6QtmN4ASVuT4mQTniIfau3RRS8/LG5MVljKdzLIPt82CwcqZQCToBfpqCWw1RVUPfWe9
gHu8PMMEiqbVnnM6x2X6SWI0W8A0ih7DPtbnicYsaZPLqH8kNylibGO99F2f+7VikL9oc7VykKsA
pQxePEfXNl0xyNO+Khu5MWssOtZwl0D8vSovDZapGs5lq8jS9pxnCP80suyQNMquCzw4V6d5md+n
QE7IJpAHw9LjI7rat3IimxJBRONjtCVOr0qSvSkQbTlxFz0MA30QvU8OEprTF2TV96ZbHoowGZ5I
SdkplMwvVdc/2dmQXcK8JFTbCksfnPjaQYzfEQ7gPJLQiRIm4uBRFC1GZrs7Jm6T7xImucpW0ZM2
hN9DLNP+aGUrryv3gqmje6ysfLlixchgU5wq1poEHshdFxY0NRbX/TTWKHzT8tqko3MOUasHHFQZ
PcLxhlVIWhS5fu27Hg2Y19ZBr4Vb6ar5yS3iwCJe7k6z7K0klNZfajwkNpf1UZD1tu0cRrBufYeW
qvT13FoOXGsSRQf5pZrgvZGeS7CqAWsrz+i4NxHuk9sVDiba74qQK9XjM9GE370EpiTS1lcvYg/2
vKV6GN3qjpXMgOyxeEEk02xrKX0+eb0tdkp91bg13ofyM72TJy9LjMsycrKQVNJBHZOVN5YDQ6h8
PzZz86xkFETmGD50NuzeWWksH4XYefZbUrod7agWk4QWCxzVQ3UkCvEMR4oYmjSNiU9Jo8c5bV5M
OalDizL0wEDiJUTIy4Lh3Q200h74BVemfuscmZ+8mF44n7uiYu4xjNeoFzrCXQlMm3d1Q0Z1gtiV
K6xMTkok8wczfG6NhKui753X7mItQ/xUGYxBalwRILtlew8vAe99UZyYPkkYD9+9UWjX3FIvBAI3
96Yz0DJfvkZAak9lPyvfymQVZGhHEx25K+g3MIhfEsG4iKzBe7vCaBSFkUm2g5ddw2jE5OHIk6V4
wKly6BuuCeQMttpD1ud3vYl7W9d4t3TgFQg6YzBZjpZeqkb70FIOB9YIB6lFlMRCUH0Dgig3maKP
L0T9UGeROg4uXfUqCa9GjMTWWMpnfYqBQ3nyODCoiS2yLNOGyEOhOTlYWTJrmuFLG9P9LFTglcrB
awZHBPXquOUltS+JKw6zCq+pN6lHiTY7dI293YESMa025bbDV90yKYc6aYh3pXOIaEhiAAK6b+XF
+9ZMp8st/7AxzbdIn4gMWOaMMppnMpQYgvIaO3Jhj96HHhPXnQxZkVInH3ZlrDNhl1p5SBzGZ22+
IGVpPk6c0MDsR1jK+n66FOhS4pkEJOxGgZwEzJsYpLNZuLsGDwJSXGt+F9Fzxhdw04biq71LKsJb
hqiBDwElTZjU1MVkHZVqtOPQiYcmhM3eYF8LFWQWPCrt4I77W3FWUhnvja7jJWtbJpaMlqugJWMX
x8ySc158ZtRfgTEzEWmxOj0yE+2qEuYVxJHznC0PZdfykhnlsC/wXft6qt7RHHPOUYGsu8m8L2Fh
V08Fcj5MRAQK0WwlGdOY5MfBFIT3pjA6NRYnSQzypTDU2zIr4JHoSo5lGMYbjWoIcxw4obIKRmqG
XYwZB7pfNnGRGI8RY+utbVFLMB+MuXUzy8ddYPp1mb8DfJxfpLrMQ6uBnmn63QYj1oy6sKZarKcH
hYK1NRmZxiq0LrWhwTYX8LK0AaBCFFnB1INTNgE+EUBCFGfes6bYrbudNFSmk+7Ie2PMVsknEehw
JT41av5EZn17mAqzDwyv+awB3vwUzeaClQRKkE7ULHZIPQSZH9IcW4sL1xzV65waEQtkop8zZO40
wekaNWb5HRU6IlLNkhfYOo8dOrx7VwkN+lA97WFfX4ahax85hy88nEdQTGjt87qNzwwooMKKtjpp
1r6G2nLCn2ce5exb+iL3dhXD7SklyQ6u1H2sRfZxnCeqS9kBr9OGIFmEvp9AaqLeTJnKTNNlaNPU
79K05X3sGWlM6KCZKEXg3tz20rgampypJiDPQBy1DCPepwD0e7r3nNmhHsfpZ1fdLheefd9WTbMd
cOJvUD6QqW0L/WwM+Z3Xt6+NIecvaxpn3hlBG8/adVKmD7oFgGtoJ9jbMg9boneXNpJG31JXwVRK
YFwdLS+DXiqbv5Huu6kkjmRmWYyGDO4R3FdsgtXouwquEFgaIBKyCPeFTNLrnNNwwAyjWf7tEdMm
7pnwJwn0ts+kKo8Ewnr6lk4e6DsjtS7xMiQbdl6ADflJFsSOdYTmHOO4dP2QYeQVTVcfMJ3wuN+R
prS5tmdnFD5OyDcsa9/jahiPyjW/DKX9Wtcp5S5D7zIk2F54+tdMCxNKEuTYgOIehqKz9oi1uP4N
b1+3kgyudrnokhBcG99SZHafDc07dtNZm7m+C1G/mcBMpWdwdxk2fsgpDcSUsHeY34CIxb45FJ/6
KosPQ5awTFcrb8p+mopp2oeuBdiqjL/Y9nlthk2xjAOnmmaqlO8T4TKEaBVfXaf/aKnsiNN2byeT
tyPIJuIQZ+2XETdei2hi4pb1FaC17Vh/UW6dAbQTiz8XeEcbYIZYXMM9RCDcMdBcwlhczQYI7ZCq
q2a400FH5dyLbu++G0ZoQ+0kP7j8fxa8bWM3f7GmjCSqeDq6uOc2OZ4o3uvqRS/ml16kh34W3yx/
EE25QWnxTGJStKvdFHE0SjGC7TQ0Cdsi8/BiMFMCmfRq5HgIVNbmforlaNPnsK55MypTccT2jGaD
irjc1JN1Nw8xRkfIQhyMM4TXNePbMtV4W5plO86VuY2j8nHQm23izL0vZEfwsyZ2br3NdPyELbrd
uE0yHx7gpZncaZelTEzVGMG8yhtOvyiAGCruyBoD6JtUd1Vqdn43AODAFNVO3XNfY0vI0bEdgeQn
IQYnT2yVUBFq9Pwh6gZYuMt0EECoN8tQU3sQhRpbq7eiU4cZpMBxgAmvDVbm1xoQyoLcWvgDyoRW
AuEJtddOJELzKfqqLiHNwsGCkXroaezlvsnuNJl9Rrz7BWipuzftyd6iiN1Kq7zXnDboQ2gjg8eC
TqW244zo7j2V9GjiBSrB5I2K98D8uPNb0Ca7oTU/sDE8cBZ9NReblJeYnTtyahwCIwo2zXlE6pIE
hjL3soXqRU76U44hDqUESaSZSxK9x6iyy+ApSYbDE6ucox9qrXmbLUoMWWGyBwTVkutJak4PbLTg
WBmhf6gi41mPWS2KAqESyPmzmRIdW8jsmaritIwKkxJS8JXBEpSRnFnH4Hf2dbJLlSzJs0Hfm/cO
s9/s1Y2tt3Gy2DOk7uzVnAZAdN8lACZIoYnZCNLQL4oYVUUUXXQhm73s0LINLvZTUloeizq7S9zx
iVy+nPUDjpyped8GjaVyaGnTM/aJ9oz8bFcDNmqDRbae5Wgu+MHC92MrX2VdVGfZ0zgvmCO3TTLs
AEJMXuaHUEuA6CIEjSq2H9URpyf6r7J8WHIsXwiPrF3m+BGywXFBOplZEmvdYI2bqvqaa+h6uzJS
h8x4zQYgCF41WGiLoJFoUMznUl0qFBVjJz4PhtVuCTG8RBwEydkagGaRX2NatcNKO8Ufl6Br1J0b
WsCHRi9idK0eDYN/UwvreH0iRyvkt1C6XW4GMhs0/rllYFRat3eFjbXGdR5JZ1Y7eAgQG0R+suzP
8NlWYWI13c9Q01MD8E9q4TgAVbyyrGl7eInL65/dGUNUQM2iHDdpVoHIMk8u1QRLxdfkSzV5iECn
6QULI1u9x0kZnB7ON+ltAM10RD2YUICRBps9GZ0OFVf0BLsArF4GISOcYxzfkX0BQ010jbCCLHc+
StGSZhQMUSsOBvhAxx5eWutTbnSvpO9xPOlO6xZmTHO/i5R5VjLJt1Q5MqgWgXsKklKsd91O67OT
OcYHp4g+lHr9XUQszwBmOeR6lMPkK3Zufhexy4Ww5baZZz9o3VzvZZ5h/07Sg2Mv0dbQvacxqXe5
KocLLdDxOfIq4VNbLL7h0SWSS9P6FqGR7D7EHgs9P5ClCn9Czh75HuYXOp76qQUbvmdcQLbZ0OcH
EbkOLSwyanr8vLscx9QW+QBD8zExgglwtOW54mrbsKNYhk8i4aC985y9PrTwsPTK9l3Syu/4d9K7
22f5VKZ3cbSSEuIFStY/vq865K3aQmq3ieqJikrH/mVwX9y+vH2gKKmBg9rsuLVUKaiMlDgJhT5p
yJv4rpYyIwGrGuZTE47Hbv1ee/ve3MWvcVnEh2pqo7vR0A6RrvST08TR3e2D9c/PbIlmacKfAmbK
fS9H+5OZywEZyUTTKWcwf4wj7cLMhy+dsblktcUlBLXSE8wJmgS9XkL+Zb6v6h5HkpYXhzJB2wiN
DPWNA5cNOwv29EL/QlU8IUJZxj30yG1m8xaKyE+K+lWVMEvcLO22Khwe8dt7JfWPU+GuqTVUP57g
DBPr4jwr9m/ddk78SkOp9shNZgCa6tpa4z4eunSXMzxk4YTu69jkIVvtZTFjdAkR/TGLbQYexHOa
Rvc9wXEBRpg9/+w9TZlomyxUc57w8s2GKW1G4iX4hHaYiRaSL3Oi7B3lyfd+QW1gmw030NpjjCWn
/ybeFRZd6i0tURrpLW5LBQ/gyRXDRRkyfuiBNYskvo5mGUwJHVGp7OGyrpTjPEt27ohjbZmiW4Kn
QENE6UcroxqEFY6OKvfc84QW6OKqBrZOX94DUFvu6iivAjapifAZbp4wTbQnqxfgX8F6UEQbR6VP
1jkvltdZVvEz04urY3TxxXUb7dCSpbOZZnKcUOeXlmof9czxDi1Hi80CC/5ZWGwmIboXouqy4qys
4l5ZsIrzKIe8W8zFIcvwjupjNwUOMDKSbrlF4yY66YlIjxNack3D0K26Jd4MYLCD1hiqB51WGYlF
1dYpPHUJ08V3jPFjEWvRjvGGdVFl+Ww3yEISYlkqSJuqcezrWCfx3jV4ymVkuAH75hjYzUOpK8cH
siMerfgpW1HSY5hEHwcFurIW8deqhj4CBCWBDb2rG0vuNKMbMGqNn5GU5Ycix0SdT422dea8PVTO
+9TpWN7HabnyWHkmqn07sQ/gaW+f8/SYG2Z1tgDotU2r7kn9gzA0uAhlZ3ZXw5q+oFX8gLMaKGor
ijO/ehzUBSrsaYpOuPtPHFSzoCXEmArFJHe+LPcOxW1metF1nB+MBXnfRAaiz0gSHGNtw7IFybJl
IjhulNXOTyRasuPjZa6i6qNRAY9IphzUEtnkF7cpnz0kmZ5WNXvXZv/vurwAbU//JAJo2k1e9BGd
6YvmGsnJrtwnCDftBcHFe5Fb4iwAN2xsenSnetHe63NcPQkpj5Tb7q5qhLm9FZ9G1UTHbrCvdIoi
wIHQTYoSQ3gmoyYo6B9eIYbpV5wQ4qr0vNowj/X2SulQi2/fvP2dEdzc1X0uF05vpq0eY9IVnqFu
qH3CDJiGFUcAkKCcTMqiexw8syPpdDW0kq/T7PrKtAj+m6QPX49kncIswZ9jArjIfqQ7UkaB474T
tdaezJQ2xlLhxiwxrTSUP4dxtN95ofQOTUuoowNqxqYtGtQjvBGXJN0tT525loGtsU4pn/PQ2KLF
dtbr+ClexCd9+pSOYb+TeaK25iqk1QlicJyYlNl60rZE4ZDFUnL0ZMHSqUN90M/ELmEBkDOLnIFN
LQ052cHIG1M72xZV/JoAHuNK2hlmeWWcD4M5sVCjm96ub+89CjJ8GzPugCYDn2/HeEE0bT6l6Cj7
2EapqzTjZBq9fdSjD/XQz6fbB+6jp8VMv5may0rqTgSn6LRaoPMxhx/p2d8+g9tLDx/AsPJL+gZ4
sqPqrFP07zycM9ywNowKZfGq5C4tzRi19gkz/ZbT2GkRKjkPwzqUo+4fUar3lQbaTOAwhoVnRwi/
gMNC/Knpn7jyYpfcGzpLsx5hIvRigd83xqXu5flRtRQhBtll80jYSoRQM7Vv66t4NzaTFQyifhxb
lILEKjXATKb7JI3oSQ2bGHG430rMEFWfYGE2Wb+UHKn++/QUS8UZT3bKj/u3ojHhIoNk1iCJspgv
9s4urGOW0Y1usIpYbaYB6fYOdOHqjUQzd8jcIKkp+WZbjgEsX5xetfe+XpzkMXFgFVvRW2829qma
ecaTBWB66FgdKclwxrfRVdglbOnCq7epBt+yLlNI6OgkIQjDS3aQtrNy4osN5xNQGJOyKr/SaMp8
vYNQodOKgOjmfZCDZpAhoz1Prb52QPBXRYCbHZr7boTJZhq9ez2jQUX66ZeBWvKIlT4YRc4SNXBx
pyRck/7m9xP5BITj4IvLi1W6qW/nMWsQtdAGm435RNkJGCRdHqQ4auOkMJrFQWSbTzUjra219A1J
EwhL+mpjdYnn96lu0gax46BAzC/Qxu9SziT6jNtLOGsYtyY/J8LQAy1vr53ZFsd8whc7VWEQ13nA
SMHdxkVt+8b0jdacRrVGS8/mGEp/0SGamkZl86rTJCpyhxZus7Z8pqLz4/rFyYz4Lp4el5gAxSXT
H0RUdwHKGfzUpYuEGZhrZWAS7MFVaNXYA+1oGWMLMOBGS0oH0lUyTItdvOjVebB7fjc35lRXst/U
9ltjFv0eO8WjpM6m8MHvShIKYN92H6GOd7H8hlb4ufD00W+EN25pDsBYy4gdrliXtks9AZl1dtNM
Xc0/xjAlM5qdVVePA4Tzvai/KprhB9uDNBTDuCzsp8gc8l1nhK+tjVcskrkP/wkGEsEHCXqejeZx
uDZzRmmNQx2UxM5Jb2qTJITifSyKZx1Xix/Z4eexIB4mHfC1TC1dglGha8hY9oO2ZE6DQfiQ69KH
YvYhjKLPXotjvYYHti1tsh1QtQr4QjCLS6rVOKnYE0OGqZKsLI2YUbeEEbBQtysljTtnTj90sWTi
kbVPadt/A1nCpfh9TDgtwDwEmjzWZ/IEHFYKWBo0RZLeX/RPS5vQwk8QfuZZxDLkzvvFGxJfq+yd
ExXZmQKeYIBvXr22OJhI76Agb9O2KUD2RxzTky0o7ICJMDtePiHOEvNF0KLYIyN7b00l8C6Vf7Ds
tt4lnKw2hcWh2aubZJMUZGlnuf24aOaXWR9s1gOX8I2EeF7brHzPIG+WvvO4m0OTxUKul7f23Uqx
5Lct7HV7Ni3i6HpaHuLcmJCUGb6yxs/NKxIxbg9XveqkUu2mbhqB3BJUa/RinwmaQCP1OPZXfbsM
NDJ0IvrG5b1WVI/egu1Bg/OjulE/NfXQ+DWcnocBDu56kKT5hZMtSZiR0tVmEDe1SMBE+jxRwp/H
NVqDIgxXd3aSXsqZ1PayLcqadMeyCsrGbsyTlbRcQc3y2YEJ9D4FCHtvE8PdD170aKjw4Flj9g6v
JoNVDKT2ZcxZE0KtTgNDY548ArjYFmRHAwehpeFE1b4vjggt64tqAsC170vXfbHzqj64s4MjqXPu
wSBg12xjWENtutdzCovCoHwSKr9PluFcwBJ8LhgZbvKye7eAczjHZulezD7mfGXig/RCMEamF9QO
B6W6UCktJ0kdbFAdFTXRuHiOKmUzzp/XwM4GvKHXi/d5OE6+wohSZjXBGmb0bC3JG4RAWjnVUl6L
arqzencMZkM2vl4X38ploMRIFfR+zX1BsmVsolrqH4xoCbddIjdGmalDnYCqydyGgfv0UHLgOsUA
mE3T+4jxYiNDI/oCHfFjAc4bfTPef06lZD/x21QDHk63gKqbLYvCPuGUPswg4h5s8UAchB6UTkHy
ec1xJam1vRj8PM4guXvAx93IhLIMpMSj1YQ5rNIZBTMlGnigd1ZUvlZO/81sdGwZobhale1eZIJV
FDXJsXXJTqpkDrSokgEpt6MvLXZoZkjuTsW1w2mijg4lP06IFb5BIHzwvnUXJ13biwBdzFfm0d2W
8eAj+WFmIF2yIGa7qbe6atEflivJ2Z7vinwFmiYhbw/dy8SqmXBN5mMkigBeSHSHSQXxQkueCatb
b3L4mcOC05aJJSLymo5DL/kOiffUt5Z+CiMJq31ybR9h6lY1xbW0xiggA/6EVifyB80pyDzpGUsy
DxdxQeJYxKYbxrOzl4lBRCrvXIw4IjemGp1BdtRZObd4EcWOhm5mdflxGbjaYSWaU0sXkjM0HcGd
StUhbLT4JAk5ZjtnnplOTfyh7lcSD0eRisnNVkeX6g+ks7IgDzNbjS2PFoSavaHDAh4W5FEeMZpn
L07PmdMdy6H91DpFSUoGs0ETYOkWZjO+hrnZ1KP8OlkZpH93OZn5TIXeRNGuU3PQRA1xQBmpOO5k
OiSexxHgu0x7DpvAzRDhJw4TQxPtiO04JFK9OZh+o6k2L1U32ZA7DNw2ZF1ktmUc6moPfVG717DO
CNmyeaOe2Zpxe9B6PFeTNtJsHT1/ZrLWKQXcGMbipoo7joUqIeByxQNPeM2R5pS+ssnMq9z+mGYU
VBplUWQwEtfQKcEPXjs5ONX3SUHxGTmmb7SZdyLfLH1ARPVOR5W2qRLjLh9NbQ9HotylRhMGohG+
/cmYCuHTnykuJvN1bUo/U2VjooJivA9b6zuBesJPXSSDAiZxUkRMQJJ121Aoqb3xxAZ6N+RdYFKW
3lsK8q4m1MVoW3ID7AgJbY8Fym6vQxN2e1nNZ0A4RO4sgvpzEQ6dAyC9HVpyMD04sW6eOydSsGJ0
6B7h0Lx31nR3F9hOreO0j2GJ06ggDEjFBoaYkt1+sJa7nlcOPU13Mh0eulZDu1k8d9mFM8agMumP
6GIOkdEdpNcYVLhw4WlItIweqF3Tllgc0CwEd0TIrlbVPFRPJihzG21TUawIeGd+GC2dQ2eoXN/t
mwuqhc4vzeVBs0vlS6qwrWHUCBucroS7aBZ3bS3mYJhJeG0NB5JI2lGCSjc8ZcOHdGsr3bh3SDPd
TSEALGdCQRIPDmytRu4Nk7b7PDHJqQdmJm4xPEVIBZ8LzzhnLa9bI9LwFOretp56X2nDx4SXb6uD
vdrUS7tLI9BSk/ce8sNX0ccHzoU9W2/644fb94af/+D2PS3XG3YECSVCzzTfrBlGq646JZFRwf9a
o8pun96+efvQOGBHlbLHbd+WbVAh0QwbBZbLIJJVWwRMgNvXf3zT0fT21LB3rSQDPr39TRVyncUd
Q/bCcai/R1YLCEKkjN5+sCiXc1ixTRLpzXO4PXJ8ezq3T/WiLI54D9hAyvr0x4dmmAmP/eNrZ+Yc
mtjpN5w/zanh1zstlv7UQkPcmxbEE81Qwe3P/vgLehPalK21u1WMZH57tiJaFFTu9Ve8fYjXz5x+
uEC7SDnW26R0GxMf1pd95PbPi2w+OODKT4xVn5sMqIG1fkWa1b1nE3t++7Pbt0aXaBsVmc8ENBSs
oBGIiyyrjgkd1o4m/FIElZyTA/jVtZUfvdiL9Xr78Wx9k2rTbQNRYumTdE8mDseah+ThprL7P//G
+MHQb26JP+x+84H888v/gd7Kf/+1/swf31ytI398dU2+tZWqvnd/+reCt+rupXhTv/6ln/5lHv33
Z7d76V5++oLiGfPNY/9Go+ZN9Xn3D8PK+jf/t3/4H2//GwuPEEicby/Vb6/U+gi//+T6K/z33/Z5
1SavLz8aeH7/mX8YePS/64ijkUpbwsKc8bf/GN9U999/01zn7/Y6cCWECgH/KmD8p31Hir9DXMYr
YRs67TrTRq38u33HMP9uGdJebRS2g9bRs/5f7Ds3wfiP0kmPsYgpMctYkk/1X/n00Tjpi8uB8mBl
ebdrCCklXqlKz6pu7ju4lDs7p/nGbpNd8J4TPGc0pIY22S6tH6CXxmej7+80AAEEYKGOcKwWFExn
bBGSxpwZS3XsxHBVVuMeWr1sAi9m1/jh9f43np+flduWxX7hGi7KBt11eIF/VW4TgUqVQ40U0CTj
vNEn4Fg5tqDyWs2IeJmXhvRIz3ll/c3/4rF/8Rv9/uCea+m6Y5q8Jb9o4FuZDgK6aRe0Da3VoQqa
XC5sb7GfG4KkM2Jsa5tYG2TN21Am/V8Q4//t4/O2rWhurjFMWD9LXxeBMGM2ce8UrnqQ5ghVbBQj
ITlImZ1I27bZkRAhUn8KkiIsDvN//trf/FQ/XD+3F1/y25tc3oYkaP7nx5/wcWd4hbvAsjomwi1b
V0um2P+l7LyW21aiLPpFqEJqhFfmICpYyfYLSk5AN3JqhK+fBd6audeyy655MIuiZAYQ6HDO3ms7
k7DwnyPHcZwu3oB9+Ur5k+gaLBvAQvYB+obcaVcO8s2/HJLFAvHrO3IQBXNxWRRdf35HHdKwyKkQ
ZYJJIF9Yjcm2AMT5NyfMz36m5YsXNFZslLauZzvBlZv+Hz8TkTW4EKA07sk1KNHClWrbjJ56qYhy
T72O+n1cLEmaJbhobR36wRjuWa2QP+3XNq5vN9mD9PHOSrrBXzTlyzH/+QgIGv+BaTuWzSn53gcm
ak23BKH4vq2/QYVyiC9MviLyxV0bPUnXxF2/5Jz++Uz49bAL27axUeE5dGkevdNgR1AEl3ms3ysc
FmvcU9m6MkEt/vlVfnfUbRcBU4CGHNPJ8vv/HHW2T7ay0pSPxh5mMwd8jKbE95s5GGT//FK/O4r/
fal35xHUxLiORdbvA0zS6D+Q2/fqW6XwaDtUPVcTeiyZTH9x+Dg/OzX+Oa8CP/CEE5Aa5r0fkCf0
V8EwcEGjzif62eiKQ5ibZ9CqOUgrls46vEvU1JNoNzx1PvHoU60PDA0g1wyoWUvsxXZQxt4YPPtA
wxmoV28DQ2PcDYh0WU1jelMvW1Xdh8CwycTA5jITOW5fomVZWTTxD/Q/82FK75uAgn+cCrWyQIzc
gOCMuwerNz67tZCHPx/v91EpyxXlmK6Pvwmjq/3LaUvQr2ezd+/2tMIJbBnlg9MVziqJ+VRGoh86
4ufqQRtbH3Vkm7F6VC7r9EJTEhyFJj3uMWuJbjaNEFmJb1EAA4biTODQcNivCs3JAhwQQkIDPzYT
5W3gz4cKRnVdm+xd7QXMSoTQ2H4l8d5YE+pgHqKPV+6urXq4ner1zx/Zsn6du/jMzF3LYCX4t1xV
/zmfVUjW2CzYUpU1IfB9P5+HWn0fS6Tp7fA8k7EKOzgAAyTECKOWw2GIH1PY3pqd3FWzMm7i8htR
qMaNaX5CCExaY2V9SqIloQup+ToU1s7rRbl2Om9H+dN/CntqUuYXZQRkao7QMwafedKoIbzRstl3
GlyPu6RpUjI/01zsoC7zO2QwD6MOHsKyeu76Gwsyjluwx8bbcrE70zoWAl7CWc1xuKYLYa/kUJ+G
Xj/A9nsO9Jl8oIY8MDhTpftomuKZuLzHRglxCAlXXVPXR9AUkEtYkHhGNaZB5rOb/QpVuE0hvnfl
i1w3gUUsTDfu5iB+dpS8731917DlyiT9CvDOXyfknGujKuhvx3XOsaNelJ7s4N4n9JUts676J9ek
7II54S4e5Bn6RL4bq+da+jM5Mxn7cp2dXLOmOjF3sF5FY5Oca3yAw4rgP/yaNOJr6Tf3wn3yylas
8lp8plz35M7uRz9HAmmE4zG3AOdEvsM2Arwb7e/+2YuJv1KCDDdycZwV4xUY7Ka7w8X4l7Pq14Er
YBhxbIZiN6Q8sbhl/nNOjW0sejFwHfVut6vycR9oKgmWHJ+iEfI0Dt81ToLiL+P/b19VMOsKU/jL
RPDzq6JI1EE4p0y75gv9Imyt2Y++8Yj9MdBLp6/oTz7+5epZppSf5zliYpgJSD3AD+m+N1sjtSLj
BpD9HiQjuVspla9RPYKXQIn8Jnw9b0PzbHbIWysx3//5xX+9cAMR2MvyPLyajt5duHEvtBp0ycf1
y48VASTExhlH2HPGrursEzVnmH3GQDHtz69rOb/50Cw5QCsGjrPE5fx8nHG5Gnk3cJzd3r8NucK2
Tp5D/Iin8ZgW8o20Ig9UDXGfWQLvlMETtXj25lGFQNbwt3fz66zPYQgsK7AFYZu/ePxSyX7fIyRz
P46sgrAUAjeq0m0Yo5LMA6JqsqG1blvfRObplsT0RpssC9Q2T4an0rOLPbEomz8fIft3Xw3rYaD7
Fq5U6701uCaTfZbab/e2AxIty4xt5RGbraV+QfT9Q7cD/Ny6JC7Ks2Pmvew1d8oPEw0EAkSsT+lI
e/aAIf6UBKCW0h4huO+BIeF73XRm/IRB5dJJ079lKaL3dCMiHDMXfE4/EjcasU/w1H/+SNdlzfsz
PUTOx47QCdmrvVuLxK4BGipxEPO4KKmLDcqFWzBJ+ZbgDCZlKFMoZSUyagf4ospGEj5RfSODXS58
CsQb5HNv9oKX8dD7rFNkpFXVbbxF4DXnDpKkLNuZojA3aRw5x94Nnky7pPTgJTMGQLRATXgTjn53
ECUfGJ0Nrhooo4g/Yo5RKcH5/vkjuz87zZd1ULDsjBFGAK9gOFt+/59RLLKaMJ+Cod3T01l3SXJI
YB36iTFB17RuNLmmsUjcYzLQGu2LYqSe+gPtzkYkLPg1YWoHluew0iLKtWwAaTA6KCNnPUEyVeXH
fKx7yjlsZrvE23XZFyMYnpskC04oSdttPyzrH8/Z5CisV7bQpNHYYA09nZ4IaYm3VUQ8ZCKnN7RF
SB9TxI2ADaAjm+3jUHrf/nw03nlpfz0a7676oaOeCyy03WNfSdcTUL61PUP4w28zbKo0oA1LT2k9
RIRMATJc07S10YeKZ626uz+/F/G7kZ4FOJM0o5AF5e3nbyaYtDtMosdZk/t6P7gBdV47fe3paHpL
x1AKTVNJwg9r4pgBIbPuCL1I7/ywOsIhPsy88ZuoNDmkVYhWrZjOfkgHp5nhvuXLGkeRHYqS4ouw
eRJZl2+d1etjGLvos2ov2HAwnnjap4bQ4M3sA+hKdAkeO0hJiwwIByQReh359l2XiWgncu9jXgly
GkNU4Q4RpgQYZazfzWNiM0QR25dvBKQUlLF9vpLmq+NGb+BZn71eMbdX4dbv6tcecp1TJ/JG1s7a
beJvgYXC5y/H9tfBHb6C5bqsgTH4L5Wn/570OJn9lJSSdh+46Vsc4Z80Zmqc5cya/s+v9JtB0mPB
DQnG9XnW97FebZZ6RVNa7b6Kix+qqqG3QsGqy/tgCWNOkN4WuZuATXWf/vzCv1nyUguzkchjx0Z2
/X7jXEeY+fxIMDwXYtvTG1z19GCOxNF9tR0CTAHGbXyborxXkI0qYlNu84mdfMS6HgFxucH9+g34
Nx6zCp35lDRqW8pdBCD6L8Pub070BQXg+Q7xsFThlt//ZwjqYqhikTLbfZEsKbNoxVr1RrLU/YLx
yqX80frl34pZ10XLu6Geip+N/BWsAly9d6dAqOGQS8nVZen+1nRM9O7GxvdJ6faghgZRt16YgTsj
dA5UGT7YUXC00e5uhoVT6ZTuPX2EDnMI9oAmYqFJHs2TtIZzZ/xtCbRMOr++U6ZOnKgAON4vv2Tf
aZFoxiT8lmSqIGlhHPQTZJ+pXIvkb+mAvz1j2SIFoUW5jUrfz9+GF6o0zns0NE5xGTr74rq8ql14
twzOzirj/F2H8wgu7W8n7K87cjhCVEk5XflCAH78/MKqteLScqt2n8/d6zC5D5bP7jBK/AUe0Nyx
XQG2zv4zHRMDY0VHiqdo0UEb7MP/yT5oscGa5KoHKSlRXvWXqfI93mCZKj3LZ/NocjEH4v2oMUy9
mJM25Yoy3DdGFfRVbqd2adVe2Dd+TySrY+0GOw/XSuBPjxWQnYgEr60PO5QKGbzniUP45+vc/d33
xQqZb4rdLZSUdydyF+vIdgqz2U99jEohJ4rJgOuRtTNNsInFa9shpFHk1ZNcZcYbFo5H0C3JuldB
fj/l+8IW8tEZx++9SobH3oof0Ka1t3FxDg1nPtdBcjsz0tzUIYY+LxLFXrLQvC2YF0I0k10Alk6G
SXiZK6aJQrOEk+bkbVH56de2vhQVOwRUn/3+2HbdWzaKj3DiyqPhKP/FruNvcy23qbaS/VAk4yWz
mNacZq5uymrT1qwB/nzAfnO8Aho/mCJNn7X0e0BSYgRyEoW3OAMwEc1S0cyfMfYXfbIue/Ekk/7B
M5ofavhrEfs3ay1yagnognZrQrl4N9BJZVHup/2/h9/nH5TZQyIyomhvEz6zDpBSHIemOWl0Eacs
or7pOLU4JZPz/99TsZcSrglN1OG9vLvCq6Kauypwa8zH013johOsU9PcyqFA55xYbyPt6dupLEAk
2+1fTtffFNIDXpxqLpsYn1r+u6vcnqNYAfOp950/iQXst7eD8ouqsObkxKgS4YJ1FYs5kMuYQAwy
kv789f9mlAlNSn4uccGWS/rrz6MMK6WiCxNBpEE/5/gCjk60VkFLsKnKidQ0//qJ2Qr9Zi/JChtW
mR/6gcM4/vNrBvAG+3i2eE2dh19K21e0yDvvfqRos5MdWu0C+Zw11iR3iIWZ0UffiOZKzv6IToJI
sPBeGW+FMpNtn0ONJnsPecLgxPe9DeLMql3sRfjAOhQL0EId4zkgWYbuo8DjASrVSEf/paXE1JpR
9Wgn2Ws76YmojEa9IbLeOVObPbQZSXcOQa7MgCbb3mKUz0VXDVuUpPGBpqvzmrruF+3B6x3sEawz
e6JLbC1P5FrRW+obewVr2zbND1RzjCc3YhnpD+JFhqk6Uv6KLpHMYpxNrnEvTN08zDBfV/3gPNDY
qJ87YgsWqOOovdfAeelnS33X1PWbASwvhnyfHcRDOQjjMjQRhEZwRyk5QFH4QfmkOMK9QRgh72dM
Ki9tge6MpWf4EQhAsQdqv3SaXfeOzOYXVjL9sVELots2z6LqrVPXhZ/ZBKWXyhrVTTBn5ooZsngZ
J/VkNnEP63kGpGORA5KwbsunbnwDIrkIgWBgdrOB44OEKsjYffmopP/VTqr5q5laD0WQfepyCSjV
duVl8nt56cfu26KQJ/p7wJcegMHe5pWc2e9l+iRLaN2rDq3kRtKlBx6bj95W6nFN4ld7msuKVX2f
vXaG6vfW8tP1IT+Zg/UcufkGE5y8ZWaXtx1pb6eJMsn1ISuogMoE9j5b4BlXgkZpuvqfe9fHohT5
EDHOewn/TaWOuKH0iK1quffvzQBVZVsN1OQCUeW7SfpMe3YpL9EwyUvsjtQ646nexlFanhN4rSXc
1g78ESjq0SvZvcxRh+5h6E/Xe3OeZ9sswy2W6ni+I0p1vuvhD5RRfXd9hM7fdCcz5R6COT2UiPu6
IhL3/97UBb4D1iq3ft4SAtqm476g/H5opwILj125z2PqoNfALjh0/UyMVeQSP8qW6hTq+mXiG9gl
vh9vM0tEYGgJbp4K69VIgOi0CXsZg2WyWVUGsT6W8QFf1YPO/O5SqsK4txpqxzg099FoOBsBN+Qp
TlJCwds2BqTMj0go3Ms0Z5u+HXEnGLmBQj0d7lkmoI/IwKEo2d+3IG9NdbbbJHognV7gThqzo67q
aG2RirlTpqce3FKrBwpMWDQmshhnXNyoJXUCp0zqczRXat05fviSTSojxqnyt11hRy+eAqdVuEAg
cqSaCA7nl8m1KGHEGjCJEc0vdkrCpWuFD7nZNC/552x50G2T7Dj2BRcDKc4125fnmIiyR68rVo1v
1c/1tLCAU9IOq9lRW6/EPTuxJb7zWuncXe+xdB3Ya6z8oJU7a+hYI6nJaW78evYxk6SfnSwQJz/o
vFOeZB7nN/bLLipv9UhENO21Zi8sHEt8luelRrmy08BfJSLWO0VqzSMCFSRW+r4vK/yRMx871FH4
rJPC25hj4O+dlBfWss82ozVUF2OyZ/xJLYmrZ6JoyAShUv/Qad1/jkf3o+6HszUXxZ032M5t2XKe
lPiigQPn3QVexcr1Ktxq3oJucWNBDcKsd2UswL205GWqossfyVp9mILR+5SrAJ2ZrsajMRrtRzG+
AA3LXxxCvZzKoHBcKL2P8jr41CenGhvBZ/q/I8rnGSmtEacfkQCv2+VxhLwwjqtuXuuRYdUBAf7s
uWR22Y09HXqcxBX25pdikp8ZSLLPSJ758/RR2WVzH1ip95KonRPL/GXsh/7BCeQlmV4qt7aegiYs
74J8fI77JnoWck5vVWd8vf6UuVJeijYrVkTL2ZsBpPNeUHt9YJJB5u5Fj+FyM3VuSl1oBjpJC3SD
L6MhlKbvNjPFpUNlW9NzGHnuRsrKod9WTs/ZIsXKfPMLBP98XZeqfeyJ7ryErvzQtLp97JYba1wU
SSXAsjhOO+JKBWXnAoHcQF7Yql5+VH2nHuEAb7zB/Bzmjd7XhNocBi/8ODpFyn7N41q0CUY0XB+/
ZCq/tN/5ooeDNoaeySdw7yPPZz+OGBHW3C1tOTI2RxwUQd3RphiaGlS29m4EEsEt7oFkMxIXfhcH
9XR3vacTFjJlCmJ/NtQOfRn9PGDG92NegXHJXkLEkDs8vSGlsdg+m9qxzhUBTStSGOeNh33o5FnM
vWEdzodwyv2zQ30trRIU6hijYyutzm6Fc7ptVbgfJrTDKU4bWrTtgy1JMHCQVp5rO6jOuedylvpz
cned7EqX3yZYfzYUXefb642gbwDNwdyjfo1vXHhJQWzZRzeK3mbZnb2ky4G8fC8N4jUiizmHOhsf
4Bzq9ogLsdmxow43JTHe0u3is2Wi9CSdW62KMj/Z0wxYhcx44SKH1+HecapvMk0/YFZx6O1Ouxgh
szE1+6YaV8IgGKRoXd4F6z49tlsy+MgjxS+gI3XTJu1rV6tVZDfflL5xmcfZwKzHzv2kpffBxB1N
glv/wHJ+U4xIUhZjxWrSRCNCLVobuXsT9N2rPXX387B0lau7DGsGsy6dJRikTe2viAR7xUJ1cGfx
1baTPdSB/WifoIozrBk/Ci1vJzv4NnfY8gqnXJxSLFr9YACkY61HE9w+rVC5suNSb/0ef4Mx1Sc2
Q3hty/mln7z7mnSpDZaWY9rM0ECyB+Lg3J4tUwasC6AayG3C+MCN7aGzbidt79PY2wjU5rE/fWfH
+QByDD2/36CirlwqkDn0m6JlyYphaVMVrJXN9KyBfdx41XOa1qRMKvFBueZMlBMcVEtHrAoALG6j
3Ny0MvgaWCQSSJknqznrHoow+uBNc70xRiTM6IeHtUGIOkVGuDRU4+oyuMtUH2zneejWRQjlsy3Q
kHua3qRxJzFuy9nbCXzTG7OZ+ECO9bmozFtKJajGMUCa9saf2XuGLUEEA8CcUtt48ji/mJMIwzBA
46NuDXaTUV/s1FQbFCHluq6ce7MxHKyEaLa1hZPF/mj3wS3GWorPglM1zckjslPVbrEk3Q7Ih3fm
SJ42rSpCiw1NmENp3wpMrzTcK7lrtR2eUX+fCP/9TjRftSkD54dROOY6EOUibw9vUz0/mG3IDtkS
9opsjq1rk7GdYjU7pNGStDuSnxYvFigtjX47kXpTedhV8WSfyLGS6xmYVT2UN7Yln7uZ0EhRiBOV
wB8FpeQYM3rb598DpX44bZniLikA0LCywPXU7FKwd1tXty+edj7XVoXAADee+ODeSYNmdAyPEKjP
uBlNMnKlbXCAsV0nhjDWlerOYUDIS1ttzKHPLjqKd7PtvaHiwCBITtSu8US8qnvNtGuhr1ZDsKqn
7sZRLuAkfILCMow9+Ie7poI7Jul8wpoZzn3JvFRp/5jbOLSigpTS2AQvWvdfCyZAVU3yoZuaO62y
hJSAxIe5U43nFMLN+XqvlRhQ4rA/6papZ/F/DGTanqtxwen5bHOpMwqrqs5Z4BpIQZJzWNTlqjZ9
YhlkWGxKk5pxoMBW5HFzDvq4QWXQxsjZSf9ZXx/slVOfqy6+ccYh2NO7qZFUN1QUK6S3eKTrs83+
piI5sbL3vdlf/OUFa3dagjF9Rk8LjBOh95g2m4Wx5RLHtHyKJCdK0fExJcYEWqt4lGePvTserLbf
6EbbDFcx9nMzbc+iVi7yvkX20YzzlrTd2zJND3bcGNs2yr/oGBiIH6f1KtcgQUmKrs6porkQFvh1
jMggtFr4E3mlglhzBVmKUPc8IMhuZM5cGWwCT0EDo8HxSJINwv4wVchGhgFbjrOAK6839AV35Chj
kMZ+O7a5PDadcJGo5VmBk4L+f90EBcBQ47UxomHXLj9dH2ILfiMLouPmJgc+XBeArJPiHIzz50Cw
WHJ6hGUUoqpt7xFBWEZzV67UcpTrti03VjUXZ95ecSQ+eeN3uXNE545+x8zOsAezM7747GwNyX4W
SXeA+/8xQG674yeiVJebEqn3zi2slyJDZG42ghCM5XFItwyV17uDUFvKdLh0iimGipUm5+s98pIO
BpLgGd7IrnUtMJiV3vtNDT1SN/VrUrXj7p8fDeLkzpxS/dp1xIySgl1egCTCkIpodG4mQ8gzXpis
jCG6LY8EnQsiwMMBMszkme8612nZayBhzvveODV1+sViY7qlmUFafa8zxnF9iwdvPCV+ewEyFpB/
Qg/NHOh4Mq9ZPqdP1jnGweIbx24p0wNpdu7WHggmnyFhy8AMLqR1czNWKTANE6+YUdlc5CmCjdbH
0Zd8nwMrOlPka7ZZiky/KY54UM2diLAf905wmowQPk5KuBl5SAejZq+apebXoTeGNSJyzDBm+G2y
u90YJGTawZYeBtT2TWjBTmmNujgFOVVv9iPcnaVL0gYXcXHyro+GsYHHQU9zcbo+SnZ4cRIo6ckY
o1RhTBh/TcCW18edpMC7cv070yPWG8HJ8ufXm+vTX++Zg+MCvUmvQeT/+zr/vNr1v5aGhZerXwgl
17dw/U8QHni7/z4djgtvA28WE+L/vbfx+uavf/PPOxFT9irs2f/nLf37h0m0YOBG97W0tWTNvXxc
olsOrRiZpuMKdMgiQr/ew5/z3x+vv7g+9u7vkHJku74vnq+PX28gD4Fn+Pep8GiIXT0md9eHZpnN
W0JVv7RdwVY5wJ2Xh9jKrj/+ezMrNtIgzPi2r3cZ0/uTG45iE2TOqbRYiyd1S6zQUEcbIGA32jTc
CxpKb1PNoiUDRAFezuEOViMmFXPpBY5qcjEKdD9GZXU4/C2CmHLvKxNRtTIZnPdpkxwdrAP4HXvn
vpusdpdFxXjxAnbiFU3unJTCFSRGa+8u4YUDAis7Hb5n5mju5ySnfRrM1O+hq9DtleaXgK3LHU5Q
0pSqx9z/xIot2TQM5AjxZ3/d5g7+HZexx0uz7+3Y3TbCfkCwguxzlNkmSqLXkor9yvBmY2fO/ufQ
vxfw1Mqx/hKNcXaKJph2gJzY/Ufdc6bY0vUkkSrtAdQt5TFpZm9PmMNj0SEuAtlwYGt1P0/OTpKW
RMBVFK0GiieO1d1kTdatg96c1iFqP8fDpZwSxOgMNIGhA24aXTRr7efNmsiQL/Jx0PWDdMlfgYHC
+im+J5/z3lbI+12BQdfASj3J71pbuIs7Nh4BSDjduidFrvpaKLoIIwoLNnYUi6ixUBEDnggN3mgM
vYX0G9zkTvVp7O96s/gQpdAmmhgGAsXI8N7X5Rfc7Am8pvpbFfdPRgcXqTdxmstiPMcqecvVzsgb
n292kSX27sZukmab1z1ME5JU4gZtgmRtZBWDcejt714RWYdEP8NAqD/EFssZnOA3BvqUszUdJ12i
RnLMmzAE1ZWGSq5lX8oN+YQkHklpMT3fqupb6caYHNkC7yyBhZ8cxWw9S8tbaVP7+zBuiDgGGJNN
cbm22prJvkkpa1lAsIwmPrRLeNryk+9W5cltgnOuR4mOTA8PDsIzQC2vRla1Z9/tR3odPasdty4v
mawOAnzNcUqhYeQ5SLJCnQWlD+CAmjZgFIzb2c3cXemr6NDa1Ru7W72hh1PuY9/Wd2BAzSXosDBo
ywM6IcVm9JuNpr2JIL2mo5j7bAhL9u6UwLATUh3gF/KJDc20l7SJVoq+7Bl2DDqmkJUJawOkBmev
8Z61vWQ2Tiuc6EhcACn3RNzOCOrhZhCXnHtFdVNIoJcFUUO35J5j20TfPVNJRBWVfPKVxww/O1Df
QUzedNSHWnxeK5CWOLhEjDqd8NTRqkACfElLUA241lTUwEUW9m0fU2FoR0MecAPdmhbqDy0WV1mS
jGs16XzniTaE5yNgyaTu5yEjXbHFR79OJOt97J0x24o1cOBXBy7YThaQZlXJxikpWaQ2cYGRs852
hpG1VD/gIfklqLF5KqY9RJ57YWfNNuFJQupcxx6iFoHsA2dNFmynAnxrFmC5s2kLp+aS0+bhDiaQ
AR6x+bZowABosBjh6LCvo6KfzT8KWslGKT8ZZUWG7eieems2VqzkvT1Uqzcvn6tdLMKcy4j/H46d
vTUwvSYy2o2FABvQyZKkiNC/kPqRoH8mAq0ukHOKhp40dT+yyIZgUyHYZup0o53bjNOhKct5rzqZ
biJ7+CZlOT0wAiKE0X2/agjDPslU1btp0Cncxtw7GuzmLBTf55y9e+zV5RkEek5Vz35xjYWYiK/l
WIIOZwlkhIdJR+e6V8OGyOXksRudb5G4lNVtq+jjQJeDNx256n4urZCQMGedz4K1WQNm6HoVDU49
HOvRuvPjhk1cqEnA8/2950zIMlkoX+rlZiAt1KU0t4RddUDf90bd3MDWTcE0Lzc2Y2PnhD+iOmGB
RRNiCy2H1h9uVp4McNNNWSBTAY0Dr8bb+rQAKQ7ircWp3Z9bhPNnNpTjxg7oX+Rx1AAaAGvAVU8I
GatJey+a+Bg2VFZsmaNHMIoASuiwLXz/4E2FsWtkfeyiHhhU8eZaygIFUEna5Im9eWmBPO4yRFiU
tiJMwtDq4rKJkbkyWhuTojAEv8A1+7epmJOjjyvy2BEmGIXtlnmFSGyA2kFFWHTVQwoNSIJam36X
naWTlivgAhAY4/brkOuvtjmuZcpipzCJIG3GwmKdOH0vbQfKprOf0smjFhpApTSqGw8+uWYFe28R
L6zYy4B/4oy0ezzOzEEfiYVydwo2+NypSxLR1IiHHKJdIwxON4weeV8eYqpeO5RXzfTURoyyWdIJ
LPfxJ4qN+OWTEO0O1ERjnG26OWFzLiDxNfa+6GzGqJ4rM+Q5HYbHu5rDNyV3LFOHXdWb8Qo3FCFW
qQVJTz1T8sZ8FO76wrnD5R+irIVw59vQHPxquB1inHImIovtkC97rCCDUwBnxTf68T5pz0BF1qXd
BXcpK8A4M5qHxqm+yhTCW+hqiJ1p+zGtlcTIbie7stc7wFTVdskJ3JB84m+bqQIzkFqXxGUXUsZg
LUuQ6j7N9G3GoE1egDvvhkaf9BIUOFGpXwvUz3dtyOTi6A/WHKOfgy3KFMvqQVfS2k6fsHTkHzQN
pI1KC+DnRVEA2TD0roSIpYNudzOiET/qOP02QOdYOxYZnFwTNHgy50uWhfbeHRrGWGpdB6uZo23n
D/GKhhoY4HY6ir5Jz23jr3VXRUcjn2dUUeMXQ4TOue5UeDOCjt1laCpRY9mL0RdWH2bV7pZSgHmT
ZvXa6iN1D6ihPkeTfWeF5RiQIVmq+wdTEreW0l49xALSHqOtOa+EN9oHnFvNvRN90I2TP1akKWQq
tu/RKBSPaOPTXVDAs7P6T00fVU9Cqf4yJvITl1v91AU9y3oBwCiMftha5R9lr+uzWcGcJw0l/4gy
Lt90xIifHF2OxySjxlD78W4YB+uHIbNzUMGVDMeNroX/MZ9gYiICpEoCTd+ZIASCtmuwN3TsCSgl
YR5XBxuGL4i1Yb5zOMwroQD+ZwVLyIkngiiR7aY6+SxGfcxUoB8qDxs+PdPbbqzyJ5n1B0pQFnK0
7EcnOlIb+wYeXW7+SLs7hYj/ph6+UJBoL6nCptVlSCuTIoT637tr0TuklsvxaFokT0yNiX3D6PUZ
ohaZfWm8zxH10Nti2XmNlQ71QJOEzUsRR1Dkl7C7iGWK4MQ9mfZXSQivmPSCz4mtrSsjNrhR99l2
ylvPzstbYVEujPJuPIp2Pg4KvInErJRO886oEu9eK7F3J8c70rQ96G74IFzR3U4KQAGJKXCbS4ii
cc7sGgn/iHYv2TumGd5kNWvYofjY2NAkbYqXqCrDA2iJL35nOsdQOZdxYQw5oKdACDd7c+r1iTzo
fuW0BP31gXuTj/F3rHUURH148ynRhdusGPYZdMBjl8hiF2ddj8QfuJcfEyIbRRNchm50D9hpfUJ5
VvRR1J1m1IVdKh6kFAJHd+6v8kq5O7ugImLQAkNoMm096Tprc2j7w9xk0REpD/kHmb3JggxZFSPF
0HjgOWuxEaVZHZtUTCsvml6S2iJrDMfCKreRMidjHu6KACTI2Mrq0crybetRUi5RtwARzkmyj0K5
itE73oULecCGFL3xabxhcz8yIo1IPzwCAxpA7oFLDgWy6laE3y030kftUBluHbHqJvjc8aCAoLDL
XleuZLUQMI2aOVHRtttfrNSYwEJDn1j2n+eZ7SxyV3Bao5CfbUqsRzcIP0N51UD/tlaikvt4xCyS
9UST02iH4rMAyp2K3R072uYAJ3zvjOTqDtMJ4TQbPwWk3U9Es3eAsSLCRHHujUcc3Lg/W1iPQ0EK
yJDeK1X7t03trRGfjM9mC3ezMV6tka6M3zyoqY52hjN+nVgr3hQlG0+KazeBioBJIMfZ88VEh8Z9
jUoRbQ0ZGZ+94VvkF96rpb5WE8GqoRgniAY6ODYkqdtImJnU0+QCRESuLbd4zouxvURdan3QwxO0
cAwQyBIuiQrS27xjJKGUv08RnDzkSU95KJPeBQK1CNjLxQGq6SCPSavO2+4hYgXzA8qdf2vIiQq2
QLzqAZmVgcH5W1Fe0CJqVv7/UHcmS25rWZb9lbKc4xWAi3aQg2Lfk+5yySVNYGrc0QMX3UXz9bkA
vQq9iIywtMxRlZkMRtJJJ+QEgXvO2XvtfMJNNG8aK2x3tTvNXv/Gv/n6E2OvSz7qh7Am9bqephfy
aZILI4rxuQYPrk0EjqguYfxkW5+rZvKelg1tu0OSmm+SCPgtQDgXESq5SqzdMQOF4wsY8QFAlqWe
LaWfIjP62tMmpmutmNBEqNJcbOHXqQty6gKt3qAG4s8qiqdSpMZac7ue1nDHjH3KxLqEsAaguPeO
rBgkXbmghqpHMOzOR7u4tQrw4a4DlLmL8uQiSAxtU286Q6qst7Gpi9Wg0/PUoYdDpGDcXNnR3hiD
/ilFN9IzpKyIer7gHR1O4EVAC8r+La76ipnRZG0rWQwnm4KVsIxmo6IKWy2xsJsuMgHbe7QVjXOa
hfJDYcf8ldYC09JlZrqNooh2tS0DGEkksU5BhINeC0KA/8UjJR3lEDFgoAMKK17IzwzfOYtYRbwb
kiTfOJjO72Ar2jXzkWRnZgG0eZIZ1mTcWhfDJiMhBkcbSW8/GPEJvUF9XjZa3c9sBv4wsozzpxyM
oYPw5kXxjT8lqgEM3+nqNMbelyII3zTMm49MAGKhajoipgJ3FwjQozCdthORyuCFQOqUNRg5v3LC
Y96Gw7rOK2h8U1cdbAn8MXDo3I2A2ldaNM/4Y2bP9q5NAig4AF23Vex9nprpmnUlsnfR1+fBjSVD
keIzxtiWQ8KPt5FmfB8tnfXvmPWnlpp4nxikCidO/mROHYRdUlTuQVASbGeYmzEX9q7gLLQv+lTf
KCdZoR6KXknFgLDbZpAxNAR8gZewFEp6dyXpSNzt8JtvvoNzEa9+2aPrczK4kfhDBxCvX+iry3XA
IdZbzpHC2uHsjeGvj0SFZEDUuyjvX3Ijqa8lSwqbmKHOaUni5jx6xAJDd2Cftio+4LF/KSKwUAGs
KdL3etYerQcTPG1nlEqFdMXXq1t31nP3zetMxJtVYG9Me3yxnNw6di0IX71BrAC+AxJjwSe6gIQ8
dAIdgjekNq29gqoYMq6dfjoWKlwi/UaqR1lyjRurfam1a+YTCN8xg4D+k7sgAYg5QQbOeqqitE0R
5SDCo681mXz6QbWCBlRs0tj4VgXbxjBZ6WuM/Vrp7zMJADPwy4MkTQehQdStJTrTfRZMUFul3AwS
0XsqN70XMv2Ue0Bb1juwRfwjq5ROvx3E4kFwgjrB3TmUerZNMxpXJlSe3Am6a51rX4Z8+AFfJqZv
GXbrYhoHkCKWcSRx8T4p179KLa0vRgmmAzUVdBXsknRRjV0hzBiCWTR/dcHQDnm9E+AcS5Nlinuq
2pzzPcEDNRRSLvXE+Vp+IkEHs1QY+23ZF8OhFTjkncBEcklLhrUE+jrZr9uSaW5eJt4qTaLPVUdW
zESPnyIVPY8cKeUG75bVE2RG0ExpMJIyYe8MA1TUpDXFxi1ofpm23x6gu5lzToXYB3WQMw3J2lNp
tz/ph+t7T1TNCqN0v+0ZsmVp+Y0xmbMfQ0FbS8NaM8ezhWYkVrGjn3M7JeRYdMFzRXNpHJjXdrgX
zpoiNGMo2mdwklAG0hA5RKdZH9riG4yg7IQMVhErBN6miqQNCpG6XqOxptpYHEbsvWstxrVg0wrH
c5vQRq9YOebua6T58EdyWewrPRo21Ux4z4PB3XE2hPAVDvgaQIAh8xB3VRgn7HfE3QNAYi2LSLzG
XgPYZwI+HzXiYqHKOeZ9/vBd0vSKGRRcN3V9c13WnE47XDgJT6shSP17FtMHiemtxUllz9yVF1ZQ
oD0LgVgmao7CM5ONhZef4SdsvLb295OeI6eAIFOV7kbLq/rWudOLwaRs7ki5J8MkcNnqSqCc3pwX
I0fKf2dmAQXGS5VOYFMwzFujk2K66b91vUnUU1Jq60bQ3iOgIPCjrVmxfAtL43uUtRlTjuJnQ9G+
Jx8qIN7lDY5YdEFi5+1cO/nZE1qLQCbMDgmWe9uD5WbiItxZXvDdNIt7kCx9WxrZo8mcDLyQuHQc
1dDinKNRRNAnfeYvObGW67CVGuDehIUs1sL1FBYW59n8jTkvRVbO8iWYEq7bimaRR7CNHcvhKtqv
9DDWCQuRV7c/jm3tnlKjBURkw2euPWC5kozmLQb+kz+Jb7VLAl1Mlu5pgFWGkN/YmrHqjlVBDCJB
j3LHOvKpCN4Nty6fdMseUUN49baQSbJ3gIFxPR/AGnHe8Kk2pI9tJATqg0jSPxIx9KXN6vgcQlWR
pLqEdSUvGc4CsKAlE8KJethrkGH1tuBvzHogzmgGjan1IzBo0Vhpy6fc27B9e7Vy7IFwSeWLk+1p
3zOMxDqe1h0tR64HagSzLPjvWUDG8I9U7SYPrHoTMnK8+2N0EC6SLjq04caqArF3GbakkXMKCYpZ
9aNRHj3NyfYJbb+dsr6AvvTOBET4GFj7GNzoraTJIjTOOJoGBM2GKWH6HAFmwxc5q1+FG/QnjH3l
Xk7kf5SMnwYL2L0lKomKRHLet1piuOdN1ts/Jb01en9xtaN5ER+ZyTwCT1qXqBbfWVPqP7LaerJJ
bbwRyOPtjCi+uqpPuL4qY0tLSBEeRP2D44wPuCGspfadA/2W+DXxy9vUd0Ry0wRL5Dwea8MXSMI9
C6YsAVqUH6u0yU6hHtbHYrCfROGSRQgNfDWlFeO9NZeMKATjh87jR8tyrau91yCrWZz3It0PKfjG
3NcG1gEC5jLBYV3zzSyb9EXSEtozLkPhoUR1y7v6hUXVeBx04n+nIvtUsEYao5YEJb9umeaSSeGm
lGkyajgj9dYaxHK8Hj0M9lUwwmkyo1OtcxUlkIbasLIxmDcppcCEC8MIkxNYaO+CZG43C9m3BRj0
p4Zgk7U2SH03jv5XF+HaWndCjOMD3gOsW906K9tDZZbiPIyhvQI/DMGP9lsKFoFGQ2/sakFNM5X6
1Z8MroMueSYhs5gx1ZIVrTH3CpFx35Q+pQ7+cj7j4PmWBZlDEmpnbi3y7FYNOR3nMioCEmLJERks
/5Sxlj4qEizwjhMK45rZLQLDexjCHftBXa4lz2PpFuhtxujmYxmMEvwTJumC+5w55cyqao6TtCiV
tWtSgtO0dYtkC2OSx7Zo+52HxWvj6cEKO4iipel8zviuPHIDQrzZRMcCBdU9l9otH2sCQp20uflh
CPpARhBr+V5GpD6d7LxEbDIEgBDQwkXpLWqtbt1kdnxJA8nHo+ZYnCLjbFXoyXo58XuKatLVJIjn
1jSPXDtusPDiPVjTR0kksTBp+k6W2mRaos58mC6HUMuJXEpAyml3pStPHFdVOx8Ch+FEVJMvW7BG
CXrERyplMqRi43uRyOIRu81WlZX1hTyObI0ViF3C3wHlNBefdHVo1VsrW+ulEnr7AFT6UjTop6iH
zZlyDUk0i97IYVRvJZkzjg3pd6rRw9oapTBRyBc10/8ac0ivnmntJ3+QX7gMFmgQzWSbklx06kRN
d7wb3VuUoikJwjJfD4rgBKPKjhqj9CA2Xxrgh1E+cRDpVOdjKYiRhSuMZDEXt7bm+kHUjn1XclLr
CBBBSSvvXs2bUc8z3LL18LCG3qQ/oFsfJ1Tjq6j/hE/On2tcsBpkrIxSDIdmkO+EdlTQPt3KoehH
UDTzRnvfCG+1rkOhL5+LgMq3on472/Q5N5DiAQyIKFmbehFttbBzScpr7GPV1DEmALxtk2TdT5KT
SFjUooMrYSi0FHVmr+HjDdOvhm3ccSdre2yb0c6sEblxuv9KSIDNirwkDrAk76aN6xRIb+rgoIqa
g4XX6UOaT++S4zv2VPFi+Z04VNTRq5Tv8qQr/d4PnH4SN0WzSvbJWsRpeSWLF2GL5XWMVqfgnNeS
KcsUXzA0kqdhXMKa4XbZihwBif/UZiFRkE5ZA8LjqMMx1Jw9J9Cvyiqam9lkR70qPwhYzzPC0T96
dc2CprXXpsuKy/BD8XEY/Wea/e1JgRO2sAisxjIMPqAR/mT1Xg/SuUrPlRNkAFf5wpfEWW5copwY
ugUJcaYlzT8Tg+4QmfmFGS01llSH3DfGXZe05hNxRrMp2N5UXeZcBidsbp2uXw3OGRtyd8xtNl9F
tIzWLdHdKO/QNvUMsEhPLOkLdu1zqJX6kx+dGmeP2Sr7kdKeWjuD3jwa9SjbLLtkmAsoPFPjM8JE
DNxGTZoMY4ZX6kXVXwMgbl9E0pZMf7goGrR/WB26TJfCkFy8sPtWDAnSRUdap9xovlIRkJJVc03w
Y7HVsYO7JA2dW/TkfCqcnEhaiR79IF5Kj7WeZUR0SOaNx4AK5Eb3lHD9fmCDeDLIDHVghJysBAB5
Ahj3rEbfXbcVfqOGxBdK1p6jlk3YUm9D++4PWdftlUqNY+XbyXOAMM7Rq63LeZGsHDWdHRoYh9EJ
e1oy+anXsAVKX4Sf4GoW9Aub4MKnXuBgrGhAW2nxNQtYiADriJ/yojPhsFrdJ2bbyPSe6Ow5Vno3
cwR3eXuSnis/gbileoYuUKuDhm3oaoX6x4CB5nspKi6Brv1wOjp9CqI8119P3JgKPaU9iyGvDUZo
i3Csyy6/lYR3sX6iRC9TqV91ev3A97oPLQJl/q5F/BpVtHcqD79YP9Y7yxgFFa2xhnO6U7mSV5lm
xAWhymQO5XMSTuzgUefONy90yn3kqA+mFt7rCMEt0dDDPnAairaAt6mt7MkePe/MnL5kEtwn9Emy
4FBkgH8USOCnHndJj+/gs1PT+CRU9snAbcigxHRWfCdxeQRktXU7pzGdnx0+BSfYpsTY3JZNQjDz
zQot/QqNaRNuNOZBnzOrqs9OxgFvpIX+ua0VVNU88s6iR97XATzcZ5rKrzImZUjadveR4JKSZm/6
CTFVsqd9SEk1he5RNqGx8ntffh8ZEY2xoV+iBPSB9Hz7ZIqpo5Bz0Hc2jOpFLn54SIU+NrRwWA3Y
1dp1vRpNRT88j6NTnrU2eBtoBz3HhFnsZIFQwV/6VQUa00JGgtkN7SunbvKLN767RPoNGyFQdgKV
MdYQ7rp91c6ugziBVT310To2CXMlCUV8rABF/rrrwJpHHDGNuzpT3UEvkYVnxZAfx37ELJCHX8dO
xB8z+exLv/ykzCB87kWP5iJJnvw+0u6AD0gJDV7o6oyXRvgR8jzffUqJbvgEBZhZBBk8J9K01n7e
OC9RNl1a33Zpp6TjS1rSacNkdq4zRBiUOeLcu1iiQr+uPk8BIyzMBfKEN1Pt65qeg4+aDbBA5+/S
jhLaRoRdzPLyySawpMmh3cZ9VtzsER9kIZjkjkjNtwqw4I7pLopKuylvxFu802rw9pWpo2Awe3Fk
Rc5XgsXGasgZ8AejxmmGle5ab4dp1/kzp9mwx6vDgn8ty16xvtOMg29Y7V1NlLwEc5qfRmYPJO11
z+zY+1jX/mZCHrLt0qiHfMz4v27T4ILsu90y1WTACgD7nqIo9sBoqy44q5AFb95073ycNAjDhhDQ
uBPgdNP5UmyIB5Wu9aCs7LD82Odcs4dtO5Tp1nod7Tx9qUKtfmH9Fq50LYv2tmR91BPevuundrrZ
A42ydnRfO6F3H5HYUuK6+fjEaMe4AePcdKmbQK2WNhPI8StppMZ12WjKYNiDB5L+BY8xJjvUla/2
Xjyd+ayyE2o94zmwT3HXpU+yCcQ5yAfOaQZljeOKl8n40Pqa+Wr8yJru5hEY8inSzPAOUeR1cHzy
lmy3xN8W9feubvp77k0XHLABKF/bnbNj6BvsCoKWmW8YIWPiQt81c1jKTDQ46ylBBolo2rUtY/PR
Wdm3xEd7OSRSvKKTihDZfWgVFUniGOGuFKq+Rk1xdy2l3SkYEAFFih7PlNRnI9ROjeSTB5ry6kxG
d7CUC0LRVV+oLIwjxjFxpmVHKsJg5MSN4ZkhtbTY+uhAaZykljNQqkbu1gyDiqwdIM6kAn+K6Iqv
GXZ/yywz+jh1D6eNSAYP7H47Nd2bku3zKA1vM1hlf4VUcVKlsIHHhR+BVuvnjhzFlT1q04brhLfv
TUv9Mlz+t4im/wpE+j9gmkJG5d//D0RTXccH+r//ikz9O6Dp/8m+ff+W/z3QdHnJ/+WZWn+AocGk
67PoNg2Ym7+Jpt4flmtAA4AHhCOdNvZvoqkN0dSdcU2Y1B0Hw+nfiKZC/8M0wQ+CakQXowO4+e8Q
TY1/MDNb/BoPHzx+Tvg+s6P3702tiSFNqxHwX9q89Xd4pEhMmfwzRS2dVMYHtNQOTYXNJWzIBMHw
zLxLBenmL3+zxy8Mwv8quvxBhEHb/Pu//dPdmFPpffZGn2lNf78bk4EIQs30+wq722rMTO+MJOS7
2+g/fQL1wgqmd9xIjbMlWWkt3PNNhJf18F/sxgxE/LV3x5///m/wPex50iAAWAji5yEm/v1ukLCY
NL5igqbXFr1xqHnb0dDM45zVjWy+78vPrBoeTux/BiqjraISYLwBPhWvmbZvhFK3PiZV8b/YLdgJ
/2nHXIizBsI45EMCRdzf7xgKC9rIbh0cwLxj49K7cm8l1d0oI1SDLqYkZK7DpowiJMwTHkx3JOhk
SEwYMFWDDVMpkiEpYZx90IUnJUv/YgwZ/j13nw6BR2JYMR0QUD360rQu4982mUQTFyH12Ui6G9ui
L+0117vhjtt/PMWcn4MqlxTGNcJJYumu4UiGFYvTN63ynBO9oPC5sumVI0zZj7PjkAWxdkRu+O4j
0aMHARu8CpJtQ7KmW2XXwGAuAh04WrP8b6963vxUA5k2E0pH/tvFVU+mD15ZMwUdfwRhuyajrtxR
pbgh/Ye+3Xsu0JOUhIgwPRoe9aBS69bJxdwrvrnJT6KqHlbSk/RLiPQe4v+0EhWyvcLsXwLyqnZe
1znbxmccRwQi3c9LplvOzvDpLNou6Eivv5Tovo51VGwcBeY6HT3m4+6mDLKjFxkH5BrtOuUSX+n5
UZPo60Xkv7XzBzKTEfr4NbedkUz5Lt9MoWpWDtrQdBaJ9qhFYVq1mxj9aD8LSSsUpcUsLSUMaUsi
+LtbTI8S7WmFBjWZxaiDqp6SDySffkc6h89wFq0ms3oVUvs9bUZySeOeZ2GFCu1xbQvZrt1aXULa
RySxayunIyJLs+Z0UJSyQX0ggYZoYjS0BqEne5NcNdVFCa4tRAoyGjd23n8EdTShv0KMqw3IciX6
XAedbuA+DFS7oYt8F3o8Ql4Uvf4s7cWRje9K6E8tql8X9a8xy4BxFiSrepEGzyJhfZYLF+4XQ36I
ZxGxP8uJE/17qJAXkzPgojbWZ9kxvSkdS2gP+5G0+lma3Mwi5WKWKyezcNlFfpLPUmYyhYhqnuXN
1ix0zlA8G7P0eZhF0Alq6JGVG7ESCKTLsX/PHNNap7SGiCXVyEZ0nLmoJfLFgOW5E3GI1siSNjVC
fbFTLHlxhShbzvJsf9Zpd8LeRI7VkR7NBiojeu7lpj7ruX9v8jaigE5ihNjzDzS7+j7OQvGFig5k
806RZe+YldHsn5Xp5F8y6l/uL5sWBTpZQ9lfnrI8ns5PXl7x+7XLY7/vLrfqWQKfILnsZlF8sejj
0VW+EiHmUNfwWDfr7Zdb1iytt9DYm4vunwyeAmb7bCD4/URjluhTSzmb5cfLhgRFtPzLTQ4ZrAf8
SQmHmGX/ywt/PfhruzwLwoC3mmbbwHK3nt9oubVspj+tBvPO/WVPxtmWEOBPaBtkb1hhSZxb3Ah/
+094i7fh1/ssbzwuO7/8eoBg7Nhys1p2l1MImeu4JywHeoCd+G+dgJ3aaByeWmh871PUlSbBp/vQ
pilWh9UZpbm3U0nwaAKdLrIe0IaoN/VQ4xAZFAjh5mfe3VVAUJHjUHjkzqmAw/qEd/qTJbr3duhP
MqMV59tIfMlxbbcZ0RUHwUB61YhBP2qc2Fckls6DvPoQ6OGzhd90a8dRslJu8pwIKDqOuAepjqq0
ap/M0EPfW3RfEblhaGQq5zS1tcEuQ1kRSmdveNYtKsaA4dZXICfXQXrMWhNAqpy/YfT58q1VAAwK
pz4UIu5nzQfySDtB3qgbH3w0kvtSyZs2BNEJ6c/RwnbxglBqH2jND/QshOJY5pZCnBaHTQXihtVT
MbXIJ4Nm2MiICNhYSB8vBJ0k3R01Bp0y3Mz+etc0jvjzcAr0ejNP3nUiUHJUAUOzruPRQ66Sm5x+
gQzYxlvF9/dL1REjhGs9BnWza3+mmJovTuxICpIi2aCq6rZdO1+0fFoHZK9tkSZive26XYVNTG93
uT+6JB/G4yYth4/48bmc4U7eqTlNkgtcM0T2w53CQ2+Owca0EA/E3c+6z9+safqu9PqjrdXFs6Zc
HAdIe/2USx3EVHmnP5FjsyNiQO8SYnreWe8R9wJbrWxRGWE7ztZVqr414LBXLmE3GMBiFBEO11G9
Ns8RZSq55qeh4RtWE4KqGJWv1GRwJc2NVe4kyGyViU2y2zTZw9OZcsOhK1dSRu9xqU55ZZztuvoJ
OKKnYe9tZXXHnfI5ZvK/AWKCarbqTrmLr6KPxatD80zF5hmsFDqdrBoOWql9MGgd75WVY5xAOF8Y
znczr96cgd60JEJrO04WXl0fKH4pz4YD/8dDnGOV023S6D1NNjZXUysIE6T/qSfBytc5AkziPBpX
HOkCHUbbRDE5opUoD/qkWxsO7LtjRuOOQi/dWE4oDyZIB9NEM62GbUjDDxNNqj1KVjNHNbxhOaMX
G4TTDjXULmz7r2QUTRsrzMCKRE9ZnP/gK35UtvMUp/CDXWlf8MeR3Fx8DNqCNnVZvzj2rVRoyeyt
N7TPeUCKqlab32rFNJ502y2ydIb4XvRZxHB4dUpzvZiGrS/vyZSRwKmIkDa5QKFWTv3KW5OdlxFD
HD70WUJpT8/KEc9jrj73gfDWrjdgTAxQAVPbr03nwcqPtNiQuelQ4oKj40CS4XNtgN11KpgX2iTe
sY1xbJn42oTiapn7WyXl3iPsdqiAF0S+/GEVKQJIFyxv3nn0NeawtBQHi49a2VdYQjuSnq6Ieu5D
0pDrRjQvoyp/a4Qd4rqjTuPQzL2H51aPxjHITtWI/h7TL0PQX4FSf6pTTk0+mXJKO9ECl5y1x8ds
o1+Fo/cU1M3WNhTNVBVyeEQWp8lsIKjGf3YDOtBBRIMqCrvt4NpchOsRB15pHqSrXhNdzVm0ZDkJ
7LIqwodKQmBbIE2vBE1zFEJuiGMACUuEjI1ZPIJTTb8UmdgMk+rO9fRsTgRJeyZK3jCQX6XApdlZ
xqekBQnQW+LFnc5eDP4OeedV17OXMXHevEH/Ng7rVAs+aoxXAVTe6BmRdFOS8JyTtJLQEfa9n0Wf
v5ZSkMgUH3AgdyU23twldjP0s5ubZUiBYZbkt6xyxDYucPkvP1ke+/VjI3NYSzmEmpfypeIic8iU
+Xl5ViBzQm3gyhBsRVddYxGzpwdVrFrTa/nPGBo4l7xAXeyPF5PARixYI30pe8s0I99iyahoavo5
RBGHHJoaZmlpTuQJVD6S1irAh5GSK+fp7+6BQdR4ITuVKNu4eCZJ/pjLxmUQb7rXHiUoFEUDmyWy
coxgJiHiXNICnVG9ob3Ersv/cN4TS2+nrYMjlrOqy59P6dBsBV7oesLT3s0K0vgdN0pxxyHMZqiZ
Zyr1jSQ5hZPMz/jgR7lJvSG4du4ororPG7fWFdU4/+s2v/rSfDNpJSL0Gb5qAK4zk+RLQwSXpB28
Y66XjyaOnX1RWNfCTjcVQqybl6fxVhfyXdPooLliONEhujNRFVz0WkFQtmIemmXX7zp9W15SHmeZ
rEk+2qm366vVG5DTBv3JhmdzBEeTX+TIGNnTGl7rNisQJ/Q1CWVEVRsFaOeZPI6NMW69SpGba6vj
SDx6mJNdqA3OmR6mf2wr2d3Spi9uiIL6IkjxeUTVwRjxlpXhCYomtu+kT080jZ6Drh9vaAKsk0Gm
DmmE7xERqyXjW3IUeJucIwsUennr7fQKvGlegtuvVcF532505F30llr3C+0xIhTqAeSFM6qbWetH
RcIX1yUiP70CGp8RMEvHb2rZjG+mCQ1L4GtbwKQjXfqyOqNBOBat19+yeUM39K33GgsnCwe6M33K
IF2s7EPSM6WhZdVuLTcd13oQtDdPxN/9cMC+G3jpBR3GJs/QAgfm9NPDOGf73514w2HRn5aNmm9p
pUvk63KzweIDm2F+VISdx0WKio5QIjmHEi23ksghGu33/eVBgu4Z5i43o+XnFPJ/Pv+fPtiQdJuS
1LsquhIxVcRf20GcdlpuxXNs0b+8uzylnl+x3Pr92uVlv+8ut37/Kg+FODZwZIzLb15+AedvW2u9
Y6CR96RhJTstt35v/uVjXmF1LBr/yesqTvwg7lG40yD/9Yzlaa6ZVEh651csm7wiQXC59et3/X6r
2KS3+OuZFo37QFnHSqxQ5CW/nv+Xn4dW5xvEI/BLU89Rf+7Rcn/5fV3Xfa290dyyVGpBo83vmSJz
NbfLzQwsSRaaH7OJYQ4U0XukFRkLT5G9Ona+b8vQuPda46/adGzWJiXeMQlp6IKGIUTVhYHKMLLd
grx8REn4FA8o6GowHvxtSIVwmAHXVplf4SjWYInyZld5QXb18qbeaRCeGFhxVyFYuMYaYDAtsodd
L3tkrI34lOio6idBKU03GZkEOhhANU53iIvaOHr4PC9uRqaaXn/AAN5HVnLoVJ1dkijOLjKqozXq
3l1rRHja+0Yxs9XvsM5gjk/2WF8g7ZerUMc5M/oHt53Ky6hOHynEpwvA9umy3PIIm9xppc+Vdv6B
MW+QmJ3ATCXwG+I/nwaebroIh8kbUZ84mcS+kuzJZH+J8RxekxhOxTRSEzSpTuIfiapeS/gBiuh1
LSDYqAz1bztvDHoXTRLax6RCYhchN91kNyRQV5NK5RQWlTib4SPjwsbfiF9IOc/lZSqHC2fT4WKH
+Utl2khf52fUodZfUo1kgpFBCOm6dN81F+qY62V0GIb4k2vW8jp5XsbaDSozkIAfEdrpXdDJVeM3
1cGLLFx1uj1LCAlGpDKcCINYlT62Z2eIvwXVUKIziz8jKIr3oVfqFz3zdBiw3Fo2oh9xs9rgVMys
mKmj8Y7ejyb4CEhQNMvN8izEdkABupxQPyZzZ9yuzhlu+gEzE6EIhvvDp5y/uDaExyJst9p8r5uP
FOoL+pSWg4bnb49FLq2VoVk1qn8mfZk3ncDZLAfWcguxbLhLbBPTgGGOLBzbC1wn57BI4f2+Ffs0
SV4n3zLlJlwPqW1cfkvlnV6Ki9cewHCz6GNYQ8+234Z6OR2RPJ/kWKK3JKN15dqay1LLCy6mnmuX
5VaGs5gCjMBZP5fXOL+4bdwc4s7WEJXbWgHJrXqdOvNUO/2EmLAfV0TYphfHzNKLcNsvtdj7FsSb
5dEQFtCGCQYdHgboF/dvz1yevmxc75w4pEn40Eu6MW3xH+X+xhq5EsfzRxTlFmbs+W/Yzgf9sjG6
uFxPhiG5tkoKQTs5T1H/50aLQ1WyAuL+r5ualoxz1V7gwJg+LT/o5peUSUdg9F+euNxcftvy8+Wu
qwMaFKkwfr3N7x/8ftflsd93/bYSG6tjyfv7sd9vKkWTn8buVSQeZI0lF3L54bKRoUMJQDz9X/bv
9zsuT1l+Z7XseabonIGvsdfLT3oOON8iePj385Zb/7B7/3B3eco/7MbyHsvzkNf+yLrqWidBvgdf
CJ5JYPCyQY+lHe6SPgKdWOM6s/K4eJQ0nPFOic8lmshbUpuQPun8wKiz4nXqRfbVj9Jd7zbTLSiZ
ZuvDD/A/co1Lmm9DbXebws6MU5mZ5oXm4yO0J+fAqj4a2+keJq9gacF6RmJLWCc4p8HaesRKcJKi
0rVKD4MR304rpB8rIT7PtWX01QNnW2Yued1EUMLVIcEUY8U+byVHsAm+oPO+BMWoX50u+xxR1+zp
blCOigFPCPk6R3aCnMuG5aDtJ95OMx7hNIbXKSi+5vrovarom2yjnaxnvy1pDbUir7RWT4XiPNu2
RJWNFE8k3GPpSIv0S6RxWZ76qb9YFY2kvhM/Oqv5gUfHIqlQEh2LsXjVDsmttdSXJvAeua07O83C
aweAJjFeqdPsczYSdc1ntOV8HmwDOBAr0PtQGGFXaV3kfwhs3VyXyciZKPcYAAzVnOt5Zt2Pms6R
uyloKJ1867s90+MrvT+Skpw+m2Vq00EniACeC65SHWCo7Jv7UPNQUaLJE/R7DAsvGpYxqA+N/r2v
mq+tjuvJGiksJgumgvw8JXb4AT3HHoS5s+MgufY9l/8S37KqzBhQy3DXVHBTIw0dvsrWCaQ9tHpK
MG3VtU79pPs4DlM8GJ3SikNAavLZBpHQE63XOg0zTmgycGAvgzdOpJqaoCHzDvfg1yQgYrhXo3xp
/fjU0r48loppcFegEaD5NYsrgU0ZsnTuVke5VOawZ6xm2in8tc9GEu6IlME9VDqICHvjGuiY6GUu
CDWAOJkF6DyquH8zi3AEv45WnXX2eBhaYlbpnWHn8qcJ8J+prZoAkzvIMu3IgqTcBpG2TSmJt3qu
t6iaNWMXWQorzThpTxKRZOf13dHBTbdBRF9gY5TmoRyTdyLg0rtulf7K44ii0yZo8mHiG8MOsbXq
d1EGCqjL+u9UfRDHHFxf2K4gAnnH1HDaX2O5/9bQ959Pav8HI99/NT3+fzDG0iZL4y8juv+UYrn+
lsXvZU0+zF+DLH+96s+5r2FYfxjCM5i9OZawbYsJ7p9JloZp/WHptg5H2DEsFkG/576W+YfONJgk
D/0/KDuv5caVbNt+EU4AiYR7pTci5e0LQqqqDW8T/uvPALTv3dUVHd1xXhAUSdGAQCJzrTnHFDCG
acj+0/cV/2OZpguyHOa06cB1/7/0ff+MfdH5WHh8bBd5BS1mCpb/2lBsJhBaVdsO17w3mb0V+q7E
CwpVphz2QQkWpJBDTrRJ5G6qyCK6uLbw/TZRuY/89hHYU/aU6emPICtu6M+FO9/Mr5Ed4tvAXI5l
INM97eTL8SMCuLgP0Q8dB08eYA4896473ObxONx6s+Xotx/i33SSrZk8/VsLd/5iUveEA5VaJ+nS
/qNTSsxWmXhh210D3OH7Ho2ZaOSPSdbWIWyC/KZwKNcYWRvvc6BZ67ZV7k3dD8aVmvSvJpzKszd0
twWy2ws55fnBbLVmRyihfamTcqv3dXtH/rVce6RHHoxZ8FnPiwff9X92SR8hmc4fEOAYT04GzNAQ
itS4uOzOeOqaPR7AvzDs9MC1XDFz57daDsQhAO1yNlumMkmj2vXgKAeRehJs7QEoFKabO1/TCEqf
1VmU6dwVAKHwHG6tXAsQR7vaoz2VJiIicsGDoI7+yz61/6BtL/sUYMCcQmE5tOf/SCuUkRNyCR6b
K9fEZkc3MNp5nWyxszjBUxfotODwF2mT5MNG5Hxjs/hoiv6nKwO1j0iVBmxVorRM9NuuQzXbFA1e
QRsrSRXvaZRYj7GdJg8GGAV2tHhGmAtU17fe8CzDBEht7Pxll58pyWwD6U5cuOMJcJveoxGrA1Z4
8eOQwooFiRUgyw9LA5k6hm1mqOG+QkiFktajYl646S2O043edk28oaMerEbRG08madu5N925rBVf
ELVTfAbm1lhleEmM4nakLuSUUbKORpiuobAeksjFX4q6+EU018oi85q16iOLrP70z6bzouE0jtjF
/vMx/mcoCL+HI03d4Shn7kLIwx/0dbolQY9mXV1z6ysJpuLsJjVdqS4m5TwE/BT7AlkqkuXL0Eli
1+twa/v5thLhGQnp7KWwSAWX+k3U5FszRAndbDxi/V7+8+f8Q7SAMw80v4twQTDGsJkPq98SQSx9
CAiCCPKrLjR1ihPapnZmba2wjzZ4Rr3/8naLSOT3U39+P49kDUeS8AAW6Y9Tv+T4n6o6LK4bHJbh
rUZziHrBStOguhjU0K9jg3ksQt/yWHFCQaJShDrB7/N0yqut1B+cB3NEfNaYrH7hlzGcOV8x0Udp
E2kvBGvTZSEmZF/4OqZiWkaXYsLJVwrS8ICy2/8l3XIZq/71C3GugYCQswhovpr86w50HDMK4UzC
AZfmh0O08Bk+OMI116gZrgJCnexE3yIH62Y+sXZDgHpKBZwAS9hxDxEQkk0Hbb4BhbwyR0ZDVRp3
yyaRmORRiR/NiFNwNCY8pPoUnIcpJ2MIR6Foa0Z2g2+H4qDf9YASY7/qqfbXGVSmzjjR2DFOelQB
6aud9Ko72DOxdjmv9AUgCYWn0fDDqxHP2ZJN6rKCaNaBNymGALjNAW7plW8lw0Xr07WB25TcWTFQ
7qTVr6FxpJ0bXrWa+ZPPBfUbOeW6PpLVMZkOgZ2CXipyFAmyya//+bj9M7OJA5eEWi6PBEcDEHWW
sI7fDlwdfXduWb52Gd11A7VrZWhWf+9a9RuaVgbeLkYBX7s9ncXxZ4LF+peZGRtQYP1nlTgGMcLS
poQV68ekx9RNTd1/iEcNf9n83E6xvNLGn4ghrzIxj4Ow44+4cMcVGXAwXMJxvKsIRKfblzIS5bYE
i+PP7ckHWQE4TgGyQZhFmiuq8Y4Ja38zJVO7saSHsiY3HnuRyB2MHnkIWY8Q6KznB80C8JlLcA9R
brNYyPvDMEXVVtp5eqWVjd2zfu+SAbquWdYv0rmvhRpeXWUhwjH+i6BJeM586P7LoW1KkxGBhRsq
WK4qfyit7NqN9BpH1aXJfFzpgDXAIbbGWVcDlakgMvbpZLuH5YFlM7i+r621+Tm1hvJk98//GL72
o5zK+re7fnsKClGjWi0v/s+rdSoDRevQe/h+3eVhP415i9+eOdl4i/II9CVHirla/h2OK6oelBe/
/ePywPdbLh8wJHdw50n58n0f0FE+wT9vPnpU39DKtPoR1MDm336nf5799+saP7PAHU/fn2HeC8ut
3z7svAu/P9PyyPebtmV2GxsbHBLt3mpc/VzMT1uegKiZqNTl5vLIshmX3b/cxLKySSpMVE5AuhLM
FF8FN5rpnyMDJKkF2Ue1l85g6Os8uCSxVvq7BjLWGlek+dJZ019QiZPd2DyPWv9XV2CTbhPzJpbT
X/rQ2BtWhE9NEpIkg+8uTIavMtPBjJFxhR+dviqd0RZU5rPfOtdY0VNNlR3spzp/FfR1d4UF874l
76Q2gn2bZ2cu+CV1tHQmymtbkzSWVegTGFHiWVoFFdOExBdXIXpaNcN9j5GYsgUhNykK/d5uN70/
M88an/RxUB6BK9OdmGlWrj489vkc2tHxGpEL0ViPfzE7m9YQj81tFp0kJlHVC/tVATazo59V3F27
WSwdmdqRn63ZJXZ9Z3Titg08On+z2V9vchRtdgPPpNUoVGT+BndUtEdD8RCaJBXQ5CS5tfuQ6Yeb
0T2xxrJcRZ2LhEvJfSXDEgEYyr7C8/hURAZkNnRB4COrJCF1J6lQsUWhRy3VeJtmOJVrnhLTuQaB
CjEQoEpICzpJFvDZ2q63Kq/FjVUF5CAWyVviAyNWcM2MdPgZW8SNyBrGgi0e4qC+oJqbqWnZw0TB
c1Wqcl95ioTu7qTl/hPiETA8FFYKHcpX2/1wMB/UKfCqxqBIT+6CeWvKjwTqtk8vdd+M5eLgW7kK
15Fm53vMIAZcV0ZGDAvpCPd2Jp7aZ3wh9okr9jlBSQTfIo12sVtvrAS4HTLs9RQPP6IqfcicnEK1
yyhZSJO+8rALDA1WoFMp6NgcYDBnkLQ0N1C4WqKOLQg2QUn5ek2nvjkgR+DyHlYEP497+mb+sa3i
mFE9Z083lHRJFxGzMTHYTG3M7CZjKE6cZ1x0FBpFQMOWClEKOACfLbKKiWYmslegFPCya0cTsIuB
/k9i+Muh35cOLxITNrELcC7xI1gyfsihnN3QvTsR/Deuix4vLbiRbSy6LyJlbqgCpBhPHxqu8yuM
RTd5lTyS1UzCtwL3TJaC0Y9iRXygrxlnVPAvA73G276U+Kjp6ZYYrWDM1JuGld6kF4+hWYp1i7tw
G9SoeogS3BYxiMNIGejNA2/XVTI4eb5B3Sp/Mrtyr7tRsFFFCfmMggV2OZrPI7C9VSMZWhFD/MQ2
6a5E2fRbOtpTqaMFyB1Ub0Z3Ra+erGRPZd6cyDzQUohGRJMJvd4hhqb0HooVYrDg1OM6y2Pnq8MV
xIAF7lAlL2OrJazsyvGQC/M0+iNEgEQ/ZYEgVdnB3RDZARkbPqkhbbwNfVJetYaydsJxQCQKq/Xm
pI/lzrWD8do9OXEKuSrc6gyIq5HO7HqagOEqt+23FgU66OsC4IMESmipp6pjPUhr8oYoW3SVDqfy
kJdwkAyopl7xzGRrF8fec493d5enBZ0UBWpdVO8cQ0hBc9c9mElWraysRJnR0+Sk6/quuey/gXC2
bQlyZyeLyEe7QeWQ/HEXP+DWSVH7FK18FMxQqXPn+aHTRbQWoIA3sef+6hXxnHzCfKNFzpnl0JeV
ZoRIs6cji0KRdLUXjZjrWVzw2jkSRxpITdxgHmaGPXy/yzBXFRGi6AyQcMQLTF86uLWzlTNOpqyK
pljG9ymG5U6M6k7hY4trWCA1XjsrQSBk2yVCYR+9sU9a2Q57y2poYiRXTfJBYaxfsSOVTTkxbV6J
YDsOCXmsNSmtq3pIauw7wLKsu6JCcY1MTCHltNW2n1DOhvZ9Mwl3a0LWXzWZdwYp166IagJ7jLxn
SHVzL42WMIZKO3e3feeKc1au6bJZj5Ge7nHpV4D5koC07gzqUZ095n7KDLTBAsO6aK475nvD+iDl
/QZPSLJKcvPJEu4NBnnY1U14dLvQXY8+lCYVTY+iotU+NEO1FgVCic785ASDNtJGzwkDJ+wzJcC7
VfuQWfWUYHCkSYQCeGaSpfFq8PR8M9Z0t7B/IoHFpEd618OqLKZ30Pw0WwoCrz1giJppv8GavIYM
nWU27VtftDvHASFdkDjZZhZ9nDCl3o4adSUjbY+iJ6PdO4yI8Qku0SPv2JsGM2jTfDRm20/kg3Ar
BV4uWkRPrWZqzE3o+2Ra5ew8jP6Nj8WHwsSdEw+PcTcdigKlTOf/avPkl9EqtIjdcKBIm60NY3jT
c6LjjBD1ZSR7AgnKcC5NtpeK0vJG9jRfghYdqJW/2rD7odIQD9tZCGdqVk2hVR1DfKYeZsHgRLKI
/NFHiBhH33gTFmBchGI9zidPu+aq0NfLM5bN8ifu/OBWt8Ph7FvEvy3/Nv+/wY75gex3VspNBP4M
7XAoSfvZB0kQP0WN/tfyGqofLxqqj9eK6+kO6Jw49Z6j3cJtzfES8Rq5e99lafNlxwlh7JYRXoem
UDdpS+/U9GrtvUOzs7yWMwFqcriG3wttgMvgp9m+zajVx9iRVpOTfuIzr3+KzDjbkWreyOnJkSlp
xQ1ll/6izdwST2+zD5g5u+Wp7HoIAklAeYTkSFZvfXIMcVfd44WELrK8WneJif36IRww4Kmu67d6
7jYnN4SCSCSm+eyX3ps1P1NvE4IEnPBtbFFVDnoQ3vRtY12ChEtGKb3xYwrSbW/Y1c/BmRlLbdU+
MuUBNtAk25EsjUPXGca93vpytTxNl6+mLOUXPCOo9TTDb8dgtuGrptr1ej03dd2X5ZnWJK9xForX
NgDLGzlYujNNBddwk2gy3xhep33ks1G7suqfbhBhdbTN+NGra20vxlHQFre1e1kJXMTzd5HoXms9
V18DnYF1PbnhbesU3ske/WQ3KwxYwbtPyw4iIuOOy1X1moKC23Ie9OcqAbliOX1MGoGoP4uCTK75
VUsbnp4sCuuhTPz0YBeyO+RtVD2kJmrN5Skes103dP1PuPIwQAxNXsnWTs6QcBHNuIX1AnvlcXlq
0OKFjOeyQaW727q04NBw3F1rM9OYqrXyE5Th3zvS1fANTzmcS39SBzcIywMZS/qDXyBvWF6t70i5
a12PqD1ew1KZvWmNsbxReiWvzQihK9Sz4kcvXwnhEJ/g/PRN1dX6TQE04iqoDn4/IdfOQCLSrzhq
2g0EZh9qgBZesSq4ax8e2A+vYH3ZG18Z8I+NlH1xGWWPLqsgvWl5i5kYwAGn20YM7q+ZLuTuqAtd
6ww9++h8oe/7/ijgKRn4YSK5TR1djLJVUJlcrsnKTG/87rA8iymfhT0jLK8FuVs3yxN0GnCfo/aw
fB7bxyCCDUC/JqlsbjxlmZD7J/XZddT95u+chYAIisLzrzjkYlyFjrfJG8v9cPixlmdQh6jJ18iq
WwZP6xyO8BAawGUfCkXx8i6W12drFp3Gbcpy+tx4TrkNGfHeQ47K5TVUDbV0BqbdBQhjARwxNM2L
+3cbse7yDMTN3gq4iroDa+QiT9DFdpRp+J7jOV7eBcUnUX6FfYhiLWJtUE2nLsq9LQfT+BYPcr+8
ToOqeVU5dnKPOgTpEtfcHWrg+K0L8uPyOuFAKSEE1XOvcEufRneqdlbM6cX0AEI6v2ISwOeKOCXu
p6qUR4FfYhcX9rolj+WlwCKJ/J+4FxdutaWP0blCf/lgVcQJEDL4yclD8IVv+7duyGwf5SoJQvM/
6GhZqUtaz6mYPVI2Cxs/FP2Hoc7LPwqwP9uGusaJ63m6NfVQ7Ww3f14eLAsXW/FY2mjW3OY6lFb2
/apxMj0gm2+f4lrZR0zdcluQaflp90xu7IBswzrbtXpYHL1Ur54FBb7l4+t2Q7gmlLULNM/h1kgj
a7V8zK4bPhrY0Y+tMs1ThCRhu9yfhyWLyKZ/RxvB7CSPm0M/WOJlcuRh+YiFOQYbUu8MxIXAwKwg
pCc8f3E7cRHBOql7H8W2wPHPWP39AF5xQbP6DbUw/hOtnva6ZydveiQ3y0t2A44Zd4oMtBg1CWVj
Hq08m0WaBov4rsyNBoNWZdyVKjJvpqbX1st3H8rwSJlneilyi/WZAckqHrzpHYbXysCacUebo13Z
0k+2Q1mLUxTL7LF1tffvTzXjrHwwFrd6ZEkYJfQFlgdUOF2TAL1zN9mwV7yENS4+8s+GDvX8y7dT
b20rFVmQYfFDQ1mmRiyKh++9A+YdJW+pGMt952qFKvx+1dpon3sKo484hVPUfCnEsvkHTLWz4EL/
4QZVuzPNnENmKOxnt45YnvK4ZmjGejnEWtCat8thN+JW/BDxHj3Uj6Hj0k1wFtRDKWqSKIy3xic2
rihRdTUtYUx1bH/Q4y0PoPaqSxEGTE1ys5vZbg6oAdvauQ5d46rruKq2D55uFcfYMdFG6yxWDWns
YZSEq9prU2xtnXsbN9MD9Cl5KQBI6y58qJwVLJeYLxuKzp2I8A6YPVoMeOFy4w32uKH98uG4Je0Z
uKms7NziuXC9YxT3gPH8ypxZY4c6Zw1IxKJzcUxW1YFsxZpAnK0xie5RS+UHZQyMY6710oowWAvR
dQfIfYJAQ85RZZXDNuzqFh0r+Td+RczNsgkygWmAetL8o+Unx40wQC03B8vKTm0nzvVQhTix/ez0
z/1/Pm958rIxjSw/ff/ZynAf5CQHz6+8vMBy/9TVvMdy8587GcZBRDsWzXcZY1xQMikgmAToNErw
yZqiXOCq8cJrFevB1tJtl+QvuSOpv0SsgCC7TfvCbV6i8C2jw8WEOEsxb3TlSbWyPFXzBiokc92S
XOExT/qT4Ssi5JqInatrG8udSLJkF+1S+9Np9BFKngG/joyH1SSLctu1actFYIi3boe1u4XWPj+h
m7VISdHgmpo3y62EdLcRPPAgHmGBrdGXqFOjE6am8YVA5BenZTN6FeITL8QX1Isdcq1t2GbjNqq6
t0gFxRmZSDJHoyoH2Ja0qtvMQSkY1Gq/7B7OMkXmVQ+CJan9la2xYIir7nn5clRHyxOG20wvGTn6
Yjo18ivB+XHWWKnscid6NjqErko1T3oM1h9BX4kGomZfGToat7gxbiKj0HbLfcuj+WyQQvO/CRFg
zWjCdYgxf5XDz2aiEJSNSQgAv1toxrBES1Zx2G74xlMM7mCw90zHnlTC3abS7kLkoNtCdFcZR5us
ZWmJvXdLioQ6uW6rkJ+RcloEXHiLnHQB4Ej+yU/CZEP1ilDM+X2+X92qm+K0/J1FBgnXg4ViUzZH
w48PipbhAZN9vg0Yqmix6IRL0LXe2BYlhzgidNOaHGLEuxjFR1PftzJv9/qsCYvbFDiYcm5stGkY
WRLHX9GFpiFSetpuqvuXSKJOKSr3UASed2KxKOG1nEIdyS9+m/pUdwNFSDLq1pY7GLNXEFFdiYDS
iCEgG6Fpn3A//eiV+hk7KODdmRaOKOwqwU3ua0Qn6QTfQAz9y3dUznxGLvE4+nyrpgcxO8965IaI
QyDC2hMqQ/Nlijz74qc3hLA4d1pRhedJpMwP49I9tvzrRfVYWlPlyV1daazTY0tuIefFm8iI2r3v
1AfV2rgffGGvRZeMJHJ13tYE0gCFd4qPwdS9NFY7nZvYTM8k95UP01glm2gM7ItlF+YuNkmqGJEd
rWlCOju/8M1T1xrmyR8afCDDHO+Ladjh0rD2Rs1EHYu630Vxgy7UR6fNzLokT08fnwLZ+3cJMs2t
maZYkPV0etByqoy8D9qslpptEsbRCculQ32lmqDUGMDLslScQuldxqZ0dgTMMpw4FnaYtirSvTKT
c8wS+bRsssG885RusJwVN+48gIXo2H7bJLPlsIdKxNchEjOJnnXPJVsE/hmK8/bFRq6jkoFmAwUR
R6/USUcVfHK6D8tNDLIgxV1oiurkKPD8mRsfQpOFzrZi5s953ZG0FCbsIGHU+94sbrJmFCAa/9+m
sNEITDV0Uo0UIB8OFiGLY74Obff78/eKM2DoSKlsS/yvIFna07Kh5NSeIufFK7rhuEQNNU18G0Ew
2/27aKKOFAm6CtbLpHECpsMwIoQ3OA2jeQPRR9vqzvAWJPTEqdaAVyPlAeAyeA0o9ZSDyYkl+3Q+
zp21idzvpHlIkS3NRCQ26cfeTcazBbgjwV+M58FncuRwGa1Sr/3eLH/qaFhSFAo8olM+t4u+OPbz
N1k2malZGz+HdTnMeWBLElgZdOkWkBGaWx1nUD4VeLD0JzIjcFD6fIRl4+rO37f8/3+LFzNXQBPj
TRI3IHltoz8ttyROpd/+XB7QS2eTxXZ5CAjiPS0b2FdcV6rsOZDoq0MD4f2y+UcT/899LuagVRwG
cq0BGzv5JjK3MM4wg4BYWjEcPLeBPdECNceVuwjhZ/dAiLdgbWXVsNakMxwnQogcg7w6w3PTEpwM
6Wh03SiNuoztQu8pQ9MCFbupL15kN1Gokfo97jRgTn5ZnHsDR1QzMl4Ecw9WQ3m4x9NMo5R9tWxs
Zuuw1CJ8bfMuabMEGGTqUaWcj4rl6yQ155DPcl3X0NhDJhui5FNv0cpaHambI5Fr7WyhXYYtrN8U
PqgZ0gjx7yivtbMJLd0GYQ91WsrhhNAF64jX53iGMCrChg6OCWwalkgM2pnDqSZyaG7ff3s46gK/
TY8Cfj5ZE0QfyIxsk8orT22N8NgkVppaQXNqWoHRirDPfBf67RP+gOI0zufKMhwst/64L7A5EBHm
0nHluGgbUqpL1AYXxNYx6Roo8ZMiyW/oFXoEtUDQ1EJk0ERaDnsHpR7dXRZjopBPKDirnT7E7u1g
i13LMveTHky2yTzS+/B2Tvwafn/sK+0G64BxaYdoRuEH3G8GB9uZEEmj4oEkrHbREFZk2opLRIv1
KcNWdnY7M90kj6HlDQ+5IqsyR2NQmDDRY4+GoBnSW5K0xDH/GWo/zkG1fVVC4W40yIIuWQSoVO1q
ZtrRppnZZQoZAcxtgGiJHd5lfZKRfyiyZhNmASVlcrLIpbCuKF56zMGOvh3cCiR12vf3jmWxjDJ0
/xDa405MWn6X1TlVYhvimVvla+HRuqnRRyMkL98MT+IqrObROsb9uei/DXRigHQJEvjWepcB8PPQ
FRsCHb2ntIt/ksxQXpa/qMUzBSwYVNLYS9bKs+TrQHrHqDnGR4uveQudCvWFyKLXQeIsne93yo4u
ggiNo20m9Uud1fuiiK0Hry/e6zEQGy8xqSlVjX0QIwIYMVlAPa36VdLnP5aRQWp3kKvXAsbfZghy
mkLzo+DdAKJj28SJnO9UFoAkSA3CDHSg2sR4jvWrYyM/dT3vq5IGv4eJ4DIrkr2uNyGlnF2UgeRq
rgkMwttlYyriSQVTWIwTCUqJsjA+GxJTKBpYT0HrtywMmHhAAx7vAHhR//VeqkZzX0x4kAdA4Rca
KVAVilDcBfMtUMQZHj3soLXEo0qrPjmpRI73YVpra4Gvaw0LH+gseEt2tSLyMo3HVRfryNzKyT85
EyNQ2o41dEtLHFSe/srqVkcmW5YvXpfQ24gUxTY5aRthIjpzXdntmDcQlj4HLXfBo5d0h6A09ZfB
jU5qSEJAuEEFSWpIcY91pBVaj9ST9atSmsWHIIMpxgSMRo6YjAFk7CVMCcIi9A2uAlR+yA6Nuq+r
rD0PRuH/MhMyYJVCSrQlx+PY11X5UtPgaIMivZVTjOhrMK8wsR7oTImnKDSbJ5v8QycmgHdsYHEM
rbolJOrRdsbs0JhNfrOc6RG4mTPZFw7+hGbkf/jVuNTlD2methdT1JflL8NBtKfpFZ0bp8ISEoRr
0yfC6UB2u3x1hnRfT0X21XvU2fwuDq5dOrxXQ4kLU9JcNizTOTou8QfWvJm66QZssXfOSLdixeIw
/lUcZF6cNndon9Yt0grSNup+E/n2eG9acFC7kG6bb+LWKhCLEHuSnYXP3NPvcvNNUKxchYNOWo8R
frmguzVSE+hrt+/oruzNoJR18r2gePLAFFp25X5gf4a7GLrlDQ0iIj8yz96ViaXT+hjHH9hutu4U
Tu+e16GISsMM9wsQ/VIvFBr0sXlsMqxebTVFP4YgItvAsX9pcTUkOJX7AOtj6p4KomIYyMJ3BJBE
Y7sh6MJW9+7bEbCxNbwuNMrK0kEAB1wIRKiLZ8uv/v5zeZQOJ01Si6liofzq0R4YnIdRvoGFmfaV
HyBZmf+s6uGtqw0Ud6L/S2HhuXakiwWdl5LIFCF/i/EHmMimT5adJbdULbO1XQf0SqORugnlXd3+
gY2XOXEah0/SpxFAl2Q8BLrrPJC8M7dhCtwF5tQ/5XvLCuRfetN9FTSTX3EwdRvEO9ltGjBLIsVW
W2V1RB9nTOK3PgISUHbxs4yGdz0pIOgOifsplHtfuaL6BcuT1oxPvMpUHCj+QJZQCbkkJcnpCGYo
kVqJD0ImUKfRse0nf+qDbcyMYK85xD4FaMe35tD1t1FqvKdRMJEPpwA4Ts7GsOPypWRkz2L53Nl2
/5hxzucm0LlIC7Djj65x5CDCJ2y5xbbWk2zTqrY5jdK2zmXXPBZV+mRUZrONzekjFQWcCFewrlFN
9KA0ZWxqNPkHMPPdK//zltTEIzYVJ0ZNq3hN7jnwsob61ugRhxtI6b7i/SKgVK0TZdpvJh3+LD8O
lW7cgo/fp0Go7ypJTkQIs8OklETABKEjlt3LQ97l+nx9LbZak1jbUFCXMf1U3dIVZsHYCWBBxDZv
i1w4j/VIorEqcvuUgsbFvFo4pwbm35Hq0UQiFgRpsqrewyDG75ZqX6Gh0aOLB9auAIo2IyPyDzX8
BFNLD7Y3y4upyYJo6c7AlNu+DNpsMi4y6yZu1UddG/Uj+RnlyZ/rm7ZbW5/u+1CUwV41lvHUA2wH
Vp0ZDzkXzxWjacrMNzefp8n5jEtjo4GJAhoKsYM43eBoCCT/KoZEriYKc25RNUAJ4MXHICOPQeOS
OatJLmJ6MN4glaGuEBUO3Ga9uMjWI6lBglFGpL2lX1w+lDWxD7iMxPrvX7ARKX508WRnkDZcL1Gf
KoqJCKCZYvWgOtxi3iu6+VglkXnUk5QAZ58+rmGojdlZw0M4DdrVaLr98pdlE9HANUVdFCSuwp5I
76G5tbGcyPyZTMXP2jIwBPPrbwMVwe9WzmePJJZ0K6ZipHKR6N00NDKqanpWA8ILw43ku9c95yGu
ert3SQ30lXYxdZmRnKFmKZF+Vrj9/t7UxZ4osl90Mu76GN4IK06mFtE0nLVivElDI36GROWcNeRz
qzCPvdsxab1bzsoR8bdBuBmarV+Dha+JLLzpQJsqfkyzY10r91SPtnMKdO1RmQFHocK1lNhiuhZ5
gqGcpZiC2kSMDeYfzDvTToSVWC2LaZW1zdlPBVgw5T2mhoYAJoru2gzZA9RCdWWIcgqYLT3LqnL+
huiftEvlM8Gq+m3cP+Msai8UL9yrahyyLKrOeqnDcA+NZI4XMMojTeNyM1WqACbA/zZW5Z14uedE
h4XLoupFDIG58vt8O/hV+T53Hj+jsMo3Mu7tLQHrzNAyGgh8m/Qiy550BeoLJ60fm71V5j+o8AJJ
jMR9nwCxwYcfb0riB/etS8C41YMkaWx1ymWlXoBynaIgC9d4n4xrpwhyFFE13Cej9aWXQG1Ywvf3
SOyzs2Rqv/ZDI9qQLLdvunr+5v5zYA6oi9Cx/vDnGaU2HGzMECC65Lpw70l2cVZ113VfLhcWG8rY
lnpRijzIiO6mbu7f+9pGF1P7rAEMw50ecakDDWJNRbAGVYU7Jk8IFFDmo3TostiRNt0KWNubHhH2
IfAGn7C2YE0LX31mPU2gts7+okZDV81wspveZbYk7OihIjBwk8q4OFg4NNeQQlEA2FZ6llkxkm4C
zlXT0+KgXMNg37fIxSatn4hxh0gnQ7kpnYJE4lynxEK9Pm8Srvl2433pXCz0MCDVDbZJDdxuIzvb
u42E2exLJ+zOYxEFEFKJtTQK+qmipZdld+9ZUQU0b7OUVBpjr7yGa1gUvFmB0/OBfVTf2qYwSnWB
5rpNdRwn0DK6/E7EFlxZPaH/ZLAU4mvzocxngAwN+obgvowT0kIQ4EKaZPjKqlh/4ASuh1XS0BmV
koWfrLG2IhXPctJkNSj2G3vqoLV7ITG3pd7tuX4gi2pFfTarpj6D2Hy2ino8Bgjw98w4fPA1It3q
eVrD8Crqc+0O9Zm18lWz0WT5Tf881OmlSlrzyNwk3+RSUOaLQ/PMNIurm3oPmyq+G1qLjKREu6Sh
SK5uQnivNsrwQuULSn+qh+Bj0r3MGnU2Iv+IgVm7AwZjwD7jVE6phr3W8CHivH1pgh2RA9m1cc30
qlWTcWys8G65i8hE5LSZWIsyHa+lSJ6CSHeeOr0xkJd6r11Ug4+pXrthP1A6ecBSTQHYrsQem6ba
ljLZugV1Esc4NGHBCVNOm86s832gMdXJrJmnVn6YNh3fuLA+LLutHuKS0R68ov0FEnVtFkHwmIyO
WJsNNpog+ojbzttVlp0fmqAZXht0SXE+eOssk2DbNakeE4sDlvbH4X/ZO5Mlt5Us2/7Ks5zjGhw9
zF6+AcEuyGD0UkiawKQrCX3f4+truYeuqFRmVlm9cQ4CBoA9AwTcz9l7bc+POlDqdkTpryATyArL
Z74NilJtH59RwgBo+dITCVzo5icSoQmvnMPwOEGLPyVJhvWccU6F1zlgLNN+7pEVw/Qokdi5xnmI
od36I99EugzzK8YTwp/RU9BgcudXxiwIKcP2abDgCgFaf2QOUW6nsvV3DjG6R5sChqwdRBe1SGaT
5y3FuPXh5bVW776oRUZpdzFaDIDF/DoViKGaNEoPCUjAKHLwgU6afgrjIb+Ax58J10IBI4ipPeZ9
rJ+ycDK2RdHVn6hUPfRm+EGziSpwu5GhFaeCdGD66g1efld+MhZOd+kQSdiXV+0Jm3QQpOQasi1y
3xfQVPxnl+ylX2nU+MwExkbbcJUSd2GtFVTsLebqSfGi+Vl11qnWphHS7Z4JjU+eHLTbbgo8eBRn
Q4PYk0Q6GnIANDc9or2yF+KydEwzsa02jE0k0Z3ZKcck87Z5yh/hVPWXdPRvI2cGUz9UiMwKGs7E
R1J3Q5vd16ReEBA3+h0/tAx8s0UKxcWFvLSjiOk/kVES+Hn0qYO7+X6o3JrIwJr8O60K36+zXe7f
M8kvcbfk5T0Ck93oGtMtYGG9iu6juMne2XGyHYU+XUidoBtYdOK+jSz3pvHKD6KNxT06lnPZJ82N
iY3xnUuwTjk3KQ2ZJtolywxC00uTL/Ny6tMDsdvhC0by6QW4M9OQ7CstrP6iQTt6ZAZc0N/zw+0c
apQXSHLA7JM2F3ei8ap3E5B3m7ghjBpuUHYuycYV2RCcPPJj3/stAwwWTpdRHDPnM86gAjxfmx4Z
A6GKnmfKZxU0GnfS7Ze47+9JpSnI2fJMxF8IUtrouTZXQhmGrPpY1hENHNf+ZtJmd0q/ZiBqM4q3
/UNTeukJnpm4UKbSLwWtlgtyvP40tRqe9WZXUpb6SFj3smsIXSTqNHztqQkf6eBR7mP6Ts35IWmx
McFJfwl7Y3g04QzaBanQBuPQQm/1z5AH0dtp9IwHoSNuo2t6Y8O1RI4tkyIAq+yTRaP8n9nGe8NB
LjAvbv48FYJSvdd9JZPunVsj0xmHZGX6SvQWTW1rT12vFUZ424nRey7c+hKrXOvVPs1QhdOlXY6J
zZluQ9GD0ZsemXtDAtznUY+YE3SvTldZ92oXMUneroQAR7xaRc2Qq2aeQL7jsgqsugbsPSKzvF0M
+0+LklZAgOBr0azzKRya6SEhNPxB2PBlSReHkdUPiIjoJqe2h+5/1vP3zPjusCqRiJUM2Ox8HRwQ
wssj3XeTygd4t9Ro7jEXP/aeEV0m7FpPPfUMHI3aO3fo92tnW3usaene1ExQV0NyRuBcPzk2P6YS
RruhEYJp+DlNkYXiJERr6+iJGGxeWBlbLa/eGStZo9FaPDQ4U3aWRU5C7ol3TpI0xyjKGDAIyd9Z
6iNdMcSIbUL8RLhGl9zyfywSv/VPILyLgvNU/ZmQeOesFlpH8luCL5CSCxQk5NiUEarmGbG/eHQH
og4JxQFuE+UO2VPMQxFAJIzaZ896BP0TO23/mMpFA21fw06tuQ3sRbqqWyHO8aRnHwVkGNjSYtw5
yypOPaMVSt1miopTS9HcQEg3i7Q80osWu9wjGLCda+M+aeHT4/brj6NG2XCZtOnQLTMhvlRSMfCU
HvTC2NuLpHkeHNc7U9L2zn4Up9suXYnadqqCQJ6uuk20cn3u0hdQ2TkRI4l3GIupfUEawkS+642A
fKivBYTNe2uJV+znkODtHLGG43XFEZX6ySeg9dEuPwOYii7LqMSgy3A/JfwwQ/2dOQ79JcyQXmWN
od1oInrCYO3ezdXgvCw9v/cEo9jbvBrO3gqfirPYigaubz/5zbh+JL2CIzg0073aRCBy61QrGnFK
BBtIevHJmIV1X5tLg7x0tYLSrj+YXW8+TNPXaRLDw9pFWBkIHd4NlGAvzCVBr7hQd6YlZ3bqN1sP
dYltwUFNrXncZ5OuE9cyPPBDo5Nv6OMW7/hIuSJ0D0IeqjEAZCie62kam24XjrKBnYTWeVaL+Y6q
D8QhWqsV1A8XSnNIumhm6HfFlPTbdirfF8bUBAiNzY9Osx6L1XQeGwfjQFXdVJXpfLWiCF3xkM5P
IOJuGR34xynRkdtWWfqOdqB/l0g5uWe2J/LRSc22fItICx+lNjU9YiBPJLPGLTwTN0zRQpo1OLll
psdvlF+TRmIqk+4uTyegcVE83ggKKieXDAfTMvwndNOY8rOY4Fm5idhr3LpYcx9WT9yST4ZmbWzB
vXr8VkxNv6BmrnZUSp0A+71+qfRRv+SwvDZFyiVRgFZ8noePhWYkT4bbdc8VQ2QtMj6Wjq6/Sxy+
ikgrf6ypfdpIlsJaEKbVa8gnMV09m7l/oYwyfiTRL9vXy4iwScAqnaHJkPDFKYPY9T1m1IEWYrR8
ojD6bE7t/Az+daKMnmEAcBAsD1PR3tudkWzSfCW+vRvtd4S/ISuvnP4DH4nGWJJWn4fee9dGgIr4
qR9ie6W+qPcPw4r9hDYL0/Y+dNbAjmfvi3TJGqmLQjuO8ptcR/Okl4h3qMaFL1aHdtoAWOfG+Xxn
6pjN4qSTzoEqv8Fk254MXYSnbJ+b1nSb5mMJ8GcIP/d2ija+dj6QWOzuq975OrlUfgV0iguZsmSK
5rr2RAkZWOMKzQLh4mtEc/JcrjzFxGz8xumRJ1S+Fj1y/kRun2Hjy5EbUaOkVQA3Mn5WC20BSBmt
vnsypqLZrkATiOFxEzA4LJKBBkcTk+gmK7gxOkuhRRHouOGbwSnypokees5ex0ybh2NK/ZV++ujt
Qoc2s6lpu4pOG/JqgQsyaVLU7KIArCzdVmFBU3fsR/pZGaQJYVHY7t3+oKca9SdLsw8yo4/0JL0J
spY2XhP7TIHoTB69L3jQyOKhwEV8lFccaAd0O05pJL3aFJTJobBlebixJmOjrIf/IS68LPW3v//t
81cAMVtGhW3yZ/8rO4HUX9zD/x6zT4Qu042v1T8/5i/egg46wTLpxNgmVllDemX/4i3o/h86P3YX
eSV9P1/nlUgp7+O//80S8BYoDfBI3ZfG9l94C84fWBMJvXdogJmu0P3/DW+Bt/Gb4dFzPc/F7ehS
QbU5Yf5GuNcLJsshacVn2rUIHyNO4lOXNyfg6D/W3vbVM1C7dIG6uJnUurrXP902h7jmmC43m19u
l8+nNtUCWExzkhGS+2jyHyiPMi/omFjEo9szxfFKEvhinA5d1wHpjUiyVjvxuJcntaiR02OEUHdq
S2Sa0v8OLVo+NJeL611/ebrrfa43qzViQkEhDdNHAALovn6+zG+vOikF2fVmtfbbfd7eWae5OgDh
OUG68tf7KkX3qjNrIoCqvwFePx66sITVtU7tSbewSwdU4yUvXO5VC9fp/mE7q+wft6yxzunIBrEg
H63unGOJPokXtX694/XJrvd8u7t84C8v8K9u/m1fVFbevsucizRUDA7ExOszqTWSCy6IVJy9EqHN
4E1XEsX+EqWBFP8hT1P7DMqC9JJppL1p1gZTdzarD41YfWXX/+Jv/1S1War/vxcRZU2RtKYUWHNV
ai2vpg/PoUbKX7ypCEreIYvgqFUHKdmWJAWKWn+7o9qnHvL2OHVIY+ww98R73qnjdFH71M0Fg9fG
jCkOyhfJJxyNQ9I7m18eq1aNyXpwBnfaq623H4d8R2rz7UnlJuThWWh3SngCDwoo6lWIkkyCKMH8
cynlNgC7wauTQIQCUC5KBmAntWlJ+QIF5ypIpIqGwl7cHtVqT4O0ihrq+XFBRJlHLnfmmfyo5GLo
EEkRAtduRTgkR5fsBLU/+XkPPQuBCrX6AWVQdQprJCn0wyXj+ee22VaU85zyowE1mZEoC8fme1Fr
Zo7gT8iF2iSU9HVdag9DJ/eAoBvQ0raOsy3lmHAYWXpJPCLic49Kf6bEHZHb43T7ZdVMHmcb3RAj
/mabVTm3KjEV0a6sKnHV1MzjjV08OJFvU5XSL+qDlavPS6hVzx5QDeZFMZEnGmK2NFyjuNfcKHDT
1Dmm1oLZ//r2XZG6W4OIv40jj91afvx+5IBVm2phyRvUGsa5i9cx/bClcqd3Yf3T7LdoL0K6k4pJ
i6nf0tFu51tAA9iQEMSaejV90KA3WW6QihYuh4RzpNiH6BgszW6eoIpvwERNpyhpWMUkiJctw9CY
Z4Z7QmPvwjKutc3C3GUN3t6XYGrDF8QRWuGBD9SbUv8TC9L9EHbGUe1S/6Hr/yrc01HjFBqunOSz
vHhfd2Uk4wHZzOV7XlLSfNuwspA8YhZNwojEDI4+Ke7y5ybaT9aKvqAaD0rqpW5TaxYTVcPKpe0T
BaMib6o1siBRKyndUhNr3U6Yw1cPZSgx35JfamYaWaVXlGm5ps/Cy+q9PaK71UazzDdqNcTkdlJr
TNESDqboVklwRFmioyJ3nS9GavWopKOwQtm5cWQwgO1HH5SkbpG6OrV23fRWv95ZRICrXcMQffTG
2dnF1cAh4WqoaLy8CPdmtF4GgVhX7Yojsjyhmx5ptr7WFgDK64f1FBL1uj3rdKWMWYMGLz+s+sRq
QR438R2Kwlr3gvTP4lYxYq+fUm2qz1tbYGRBF2P7b8MDzVgot9aYBOqTq4/rKrnTm8hJ7agaCOHk
uB5TqVwaJJN0MNJs98vxqo6OKut8AAMAxcxOXvzffsHysPWlMzw2xeG6y7KKO0aqNrmVGmdgKUu8
LqI1TwLXTtZA/Vcqr5n2jT4+KJnkJKVTGMfKN9VhqsMzwSHMNv07OS8e0x0ubq74g8pPkAvdQ5+p
Nc24Z0aXoLM1/W1t9PXWlce8I0V2RG5gOy3ok7R1OZ/UPkh7n9yqT6laIipTC/g+66avUGlOoB63
5mr3DMq5Os44nU9qzfXQAW7KrJ1vWvcZAzMet5JU5KpZ0RMXxczhIMWZBNN3p3Gm3OzrcwHxUnD9
zqTYTh3gb9tW04dB6SMTiCOxdajC/jjAFQ9YLdbFY2ezACIxCGYkTp0IUII0EZ2b8njuNR3QIB19
v6+S35VnSn6mjvW+dcQOq/uw8yClYzcQJ7WIIvGKOBT+RsWPXZe6VLVwpRb/uk9tViC9ERzJW9R9
1M3XTbXPTKMYN5xzVlsWV2jqQfKp31bV3l+e523VE5NUjS1HbOzavu2aW3KUuxMZoUwNu9m+0bvH
ynDG7UAXa2uJzNxitY6Y56A+mwiWo5LPcZbLoWSvhkyi5KxhyZ2dWlW3c1K5x1dLZEPeEg8gHQOT
Ejmr6A21qnaqBVYXBpFyoSG/4KIhj7TrY9Tm+GgOqLGvj1R71SYpQnzyzCDUre6IeHjbTuSTXJ8J
LG5De9IGEMMABWeqvLlS4xm1SjWI4avcmco1tZmpLJDr9r+8GeELr6PuqR6EaJZfzPU51cOvm283
//Zq6fUxwCarQz/Ub+9APe6Xd/l2x7fncBtMAlHoGXAIuOhXMBS5TEvBv9oOiXzbRmEPbFbuU4vh
55raXD0umerOau36WLU5rE18yu2N2rAiYPVvqzrecabB8qk0S15u1erb3uvzXF+KK6IeRLnM4vv5
eteXV2vXO//yjNfn+u0t/vaQ6/3mhDOFlxwN+WMV8merFuvPtd82sYr5ARd4G4Utdzbkta2Ro43r
wrJx84b28lXt0oeEyztFyF/v8tumuuO/3YdxGl39kOlA5nkhEq95wuvLqce9vcq/vH2AVRY0TmP9
eMc/P6h67+pT4L2VrOKfn1l9Germ1kz/uuV6d3VHW8B1HpujX08mlT8s7PKJ1UJ9eRNunDXAzFXs
tcx5rusSuGU+jEA/5SCvGMcLTWx338lRmi3HZq4a8qnt6+JtZ1sK0j6axuDCJMeF19tN+ci3p1RP
orbVzW871ba+IBwUJTxQj6TuGKcsRnqd0s5EZb3PCazRNbvfNS2ofa9NIwT5LSLNpnZdwsU0m8Gt
vOzN1jo9i7nbukvTHUcLdMEgWp3zFb8lKvtoj9VYclUj7RiXdUC0crJZaIbtCBQll4tMEroXrMVN
gdpOrlnJSEKo5YGE4+rTydGFr0ZVKRW6wEdfSEwo/eNAOwuD83+hhnhohZtTTGIXGQ3y+h3JhdqJ
B0gLRoNEDoqYT0aMKT5HnIzrPfZOKIGWw4gw4zTLxYCp6SahXqjynFI5a1FrBSj1NGXMgEFax7bE
gtDU9dS1wI2jyv5iDfpwGtGO/LJQ+xxGCFtTIF8H8Z/QqUWkQli7xoVijYNcw/UmmvTD2nrerlCX
Y09eidWiw9VPcfmV/jwfS30TtsToqy9GramFuiFH70+gKZmvV1ReYuTxsVu9fajOjSrBKV1l+WGS
5+e3VbVXL4mUtlKSyad4PEG59Bk0J3zeiPbV73cW8mytHqZuUWs2cawm/wwqRNIf9tdC8o1/2VQ3
qH1JI2hb+7O9pTY4IrPEkOCkxN34gBkDte96g1qb5Vflz3B5UAz9+P+qtetilMeA+p+rfWqzF7Lo
c91+W1uHx3jFQZy9zRbkE6ob1IPV4wglu+sdS+xXeclVCVeMDQGk/9zU1CUzVpO9Tl54G2U+ut6V
DBCLjsriYwmTV1d1p9xMDkmC+mxkquqvaLSO8zKMJzqRfPHwSxkciZpZLziDLROMGG6TW9H4q4db
taDVF7j94B1dfcbFHUl7hVoMBXWoDYoxxAVD/XYCb6ju/ziRqTMRvdV5V9PBRKjsLafcbLY0UgmD
kFM0jDp4/35uDqsFtf+6rdbUfdS91WYd6vlbXOR/irX/U7GWXNL/vlhblt/+hBk+/GONVz3sR73W
FX/AsNWF4yIoleVa42e91jX/cA3b1XUTqYIAkguL9696LUVe2yYA06E3BP7QgnzZEWQoS7n6H77n
U/+gr0yc6f+Sj+vJXNZfAXWW55pop3WDvE3X1qFK/iN70Wak7TukRx5bInriPiRWOGpuQaECDGe0
TqJ5/6HXvmet+eTpYyrJLT20K2Q5Wep0m9LLLYaFHd1tr3yt6ZvrvffijV5GeEJNlnPzfR7y29Gz
Oia5zh30cvIPExo8SEhdCpj471Db+jRcN+4YosqqLJpsskjroP0u13eJdNJAbrzDsPCIqTEJatMl
Rix7Bzj0MReg0fVoulCJKDbug76zw6mXupyNaNwZYxhvsi1oYk+we8XnVIAjW+hb6vO70Fuh5ibW
o788jbn/0k72VlvLl5ZJetw6d46dfhkm/75z4ssEQmLuGRLr7V0mIDHUPXwdIjT1oB7bD2tcv0Bh
exrD5mOXt4eFH3Wnw57AQU74XfwwuNn3seXNO3RWEQN/r6Le3MwVX7PrGI9ObZ/RlzJr4XvKIt5z
5LYfEAnTZNqbhXEIQ/SiZOqg/9jpwmKmbN1hhPuQj+EhEpNBSg4yu6j8ajbprm29m4QYtg1Q9HQD
vmWXhnYNvy4EZVuYGzfPdkzELwbtJgS7/Fet7OhZFhbFoglAbXSbnCjKjZ7mRx1wSWRAgMLHt6t1
78aanU+h2/8ZtjwuGclcyVPc/FOBAaGwgzhE9O+oI0XrsD+un4SzEibZ0jCO4Twhn7px0FEEY2Y9
QotZ+XeSicUTE/OJi0D+t9GQfrXq12jhe6ihkuya2XtNB4MMgpT2KzXYxy6iQEOFLgDCRfMTGUdd
2jf2xNlznHH7wQZKuuluKDEvm+RSD02L6pc++xb85zsqEXTW3cHb+lX5vYOUusuRCKBKvEtcDh3+
Dr2HgXdwOxH0lfva9t54RmT0Z5hrcD5b/yV1W1pA0SUyq01H7JcbDxN1LABqcUFYvdVjuRLu8kBq
+J9G+6fIEu3J6MItJrUYUlCt43/aNr4TBnZ4slY927cugh8EapMH5dbseK+T7d4As7mJx5KiIj+W
0PfnQI/H3doIK1j177U76lvEK4+ocZOg1f2XZo5eUcbcZQn/X8EXpNuPqPlQ+okIAVJJiveCrNmi
FZg2JR+z3sPeiEE+1fONkUMjINmpLuEWlcYT6S3tJnpi1t8HgL5laDxaL4Y+Q+5/Q6UeJ8VTbUhD
9HIgFOy7EzrzZjXkD6/JbvKY4kVh23fzkn2f6ahvSESGhGVUr/YkNfGb0Mr4JeivQpaFQ3vejALr
F1pMa+IQQWCEsp7OxyYqsVhiGfiAytnb9hXxI1L6FbQdrFLizDeKP0jMIHKiQONHF3j6oamLW+yL
M8PPF9eH7TXW2TES62nNvmRUFzOvCIyG73rgXegi+m61YjtMe4QcL6iu9yITkJLpDXsuP5p2ZAwQ
k5GWVcVNY82M0ovw3JtuhuWO2x0v/WIKQrM4N3qbqQk/lG28HAf+ha7lvhitiVEFmDS3lJsaKMIG
VXG2zR3OpzAjEgIRJmhpiFR9t/vgZryu42JO4Vx7iLvl1uPsmTku1Mj6oaw5AxUoXfYNUpNNnRVf
0AVYuOEb8s04sci4vAA8bW5IL2/U4IfRTXIkYmff5uJpQBAapOAqjkWX1mhA8d1MJFMHviF/s0MN
4y5BYJJysqza9rNR+d8xQWUQa/MtxMB5GzYEO2Z1eKgs7ewRG3roI/Mhi9dTi4d4h/wrCfz4fddx
OspcRPvLZN4m6KX5PFW3Jaw5pt6EtitNSi4G2cXki0Af5l0ikuwTwIJ+Yj6jPNzNPWER3mptqNpU
Wz3NvptVEYJSKKv9GNt3k8Z/cLTsLijxRW5GfP6bePHeYfQ8ViidAmFvmoteyKw3kik3egGhx3cr
Tm8Fc2SaKng89fIwwUgL5mzcjQKHxph5VTBZ/gM92L1l3mvSJ6SF5a1Rh39SKGeUJ7JtXKdfhzJH
I8F/K7M/TP2EKMjN1n1Vt8jolvpLnSF5Kjv7ZeTiGzhmzE8vh4GrGYi5LQ4XeS6JOuNxabN0G/n9
E8LxZ70dvsLyetc6YDu9vudk4UQPbibhqICR/SNE0RgjBTp35zBZ5MYV3ZJsEGTfk3az94qJ021p
tQRZeYxc5QULGzJQMo03WmldCNiDVM7QN0fUaMkX0FH3ALA+u0P5PSb+Ml2Hj9R1G6Is8q+6xm+x
QP4coHU+FKD+dwkZWWEH8MAjJ2iDKPncpH5znrvwYM/2oeFsv+AB1KJkkf78u3Uibm8iZCvVOQOH
oxE0cbgbEnvH4IgT/qp/A3Pz3lsRqcb58riaQMbWsvmYDKuLPIyLkSYIODRn3Imuw28ZPkfLxQld
c+fzuUqP8UVafNan7LWt9ZNEQSeghmSGZK3r31AmpYEXAszBmrLJrDwKQO5YljUGY31rT2ivK0gc
LQGeocCd387Ed00OJxs/c258OrkM8ftyLzqUZEWiI0DqAo1JLy1u0e+Gmn8LepGXblw5VXjSrDAY
j+PQBs0wz/tVniCd2YmZp3Ml1k0ID/l4buZw00Qw3sGOJcGESATnNb6zxXIxaN6BwAwIkyO21cU1
ry6H/HjMDcKhD7kcfdEFxe8sDtAbyGOKtBe49R/QnWUoHQdUXIAeW9t6pCsGNEGP9/7AlTI2LzaW
YcZvDBsIv3kmsKoLYv9idpQwaIbp2xiUMvJJ5tFAs+TQJamNi4vrEdy8uFtW/YM6cnyTPEAP3gDk
HWb6eFrdWZMhT7m/t0qoAdkKTbLVOkCF4Sv69WMOH2QT3fmumXEgMbm0Z7ffznH4YKxTTDIvMJEY
KX0qsP1UyGTapPzmTaI5wXaEBaij6SFucTeOMRSSECjMpmrc90XFUCnTGGY5GS0zBFtU5TcOzph9
L6wnvvLyaDhOf+6N+ceiAQp4bqeRwNYFO3bb7px59ClddQevr8WREfjHuAFRB2Nq23WFGhxPp7Yl
/23C9pDr85YWk3y2Jzt2P0euTaZ6XeNZJrRMnKKOxdu23pH2W46pAyUU60WM2TNFJAepUH++QkQU
U6Ry9z1NzR16ofGtiWvLMobCJFx7ugqYEO4x0yGJs75MP9tFTtNXgbNMK+1kIPi4o+8tZ7H3qtnr
ey3AGQyrgWZ2Z99oif/p4VbRuVnpbc+ddSeKWBz0xLE3cRbGcNEayIwpJqNDYZTgXHqM6qqRrBrH
c5G/s1s/3zfqBpwNJFonrcbIG6nw2guYXYPkxMj/J2onn7n9TUK6nUKIxOUdTBpw6EZkbBxShW5d
p7+th3gI2hzGOlql6BYJw61WGYSgAx6gQTY4MJLMXexYmGpQULdlSTTQNwyV4XO3mgzA/PHPqiL3
PXb18XZ9zGPnrm6I6jRzikm8yjsn/gSEwDmZIbpJOjE3eZ/mFNY4YLxOn+nJwpIN1CpmAIY4Tv5d
bVG1oGc0uOtG0DdMJT9CdVjVGplMdulGZxcBwTmtEmADhvuRiK9BUpkoEg/OB1d3un1lCPOkQBoY
jSBgXrexOBk7p4y/KqYGzTzsxW+rVoZv3M0YO+Lo3GhtbZyEFqKYzWPct1OXbBnmUJ2fPehChXFL
xxT+HQHup8guA7VlTAnTKT/Ckjd7Y70dPahVatHJO79tTvV7MwnDvVP17o6JCnbVopeYuF7sjImi
je46I3Zf+oHUAOdtVibTrRPG7sY0YCItbXSnsuuukXJqDaCtu7V6DbK4jJlTdxlgkoAEOGHutHZq
D5on+wzulR9vW89Ep+sXYdqXcErHbzVvtp719iMEIaR9JEjdTWFYMKMZxvPUTM5l0bTbdGUUvlrT
c9J32l1f2OdywoPdmFN+bmRUidaVYMwAlRzUpr3GdyZ6pZ07MTaj3Gq85EkqbrtVJpeOOQhZUZDn
4XsR3F9z+lSv0QG+QPaIID2jPzF/LAaXtvbg27u8ZIBAG53huYOteuDbjl3n5Zf6wsMbN/7/lEMB
srTsu7//TcjZ+C84eTlbtxzTQ8rFweJRWf3H2Xrua3RVq3Y49kVXHoxwJ+eqSbZ4W3SwLwNCCowb
TEtGCsZWwtXr/+f1LeHphgOHxNR/qxb4iwWWt6+HY+fO7+y1uWtdBpNMBM0k+8pg3+i6dDM48SkU
6+G/f20pHPunjw7GwDEsdPC+99tLM/jXrGQth2O+ME+UE8Zu8F/mfBGbyIIybelHOHzRWwbJf2pf
/0Pti+wllIX/Xqi4/ZZ/nj63334VKr495q/Cl41O0TdNQWIfJzLd+aXwZVMTc7mAOmQicAMlqR91
L9P/g2ObophvWlTGTFkt+1H3Mr0/LEsIftoOOGIVGfX//i/xXNG36scPp/tt+9cfEukWvx1OMPAc
ITxL5xREgc757XDK0jFOxeo3xzGrnC2nxNMqxgZWtkc3FmJPUoAt48BKNuZGNU600dnRRCqPYpzm
bYGnZxMxu9nYooiCVOsQzABNqcSArSsjxRdPbb7Z60i+d3XXR+exBL3tVXRzs9HYTpXRY/ttgzyL
b4cOgJkWffIcGLW93TtB5zgDUUp0qE08E1vRxJ913/EOnSuxkktxw4CMuodlnzNnW8a6BSDMk16k
6hvT0/VgdXI0wkfEC+DvxrL7YM0kvtd8LMH4dMg/US/ziMwdDvPc9NtlQYLmx+77xdQj/KghscYt
smMshbvW0N1d2DJxWENp87TJgrPt5yrNz3rErEob7D6AxLqenSU6lKt1QPFMyKKww93icbUvaF8O
+kp5HGKu1WUPRhR9csJcPHsJJq/Mu4VO0Z6KlUxkfXkZIJoTmyoBQDHcNhNJUmCl9LnmRo77I/3j
qncbr2QIuxr28zQZ9Y4ucfYcRu7HpGaCezFblONT38W71hLf1tKdSKer70RuCEBefkB9v9saxaJv
2i75NOA6jjQDHEGLTa0Qc7AkuNGdaVdwrtvTA4KI0u85hr5nEyNes6ZQ0ab9s5qXOIL//V43evwI
Ub5dZ866NjDs2EHJ70VfbQ23VhkWIBtj47EdoWdkQxf4fhZvpyGGPU++5/4+zow74EbTFs39dxo/
29w9raNOPqWoistAqmBhgU0IcaW7ndMEXbucuUJjVEybr0KavuxmcbcZbPLATskH5oUcc9Yll+PS
V1ycBsN4JEhrs5guXNrhIkJqrvFcPo9Mt4MkBI1LbyiAFYArKyvHDePLG+D0j4ZX3FYLTjP9S1sX
D3XD9ILGC116sJxpyj8FrsMnKlk3S81oS0MJQu3HNLFMZ58am6uDW1XPAyYs1yvz9xkFJopERQ+V
3YzjLXFZ7bZwteOgU4FIJEI8vEctTJY6UZAuw+Ys5JOPA5UJGztNhwmpRkG5L0YSZbG1Eoehk0m5
5Ecz0updAa4HcEON3yqqNgW/8U09zsdqmqy907jHgal54GvTfIPlc0uyGyUCPJoH1F+Q1BtAJzVY
xSSNXrBtzzgY+4Y5SfE99SiHxedu8ppd5Qs4/dqpj8jRGFqXAYj3PLTddO+0xW2hOwd3rZ9h8vVP
gAwxk+KExEn43qzz3Twl34WxDQuYEWQsHylDe4ih+oZCs39Ml+dlMbtdPjOthKvyMmD9zQmuyLMw
IDchOfR5TQndr6uAcBeGXxkJ7Cat97TQqRI2DVZqOqtdxqkma8fkpv7SEuj8YN/BMOlPvqndUf8l
4lOe2wDlaZsqjNJtKF6XiWzhSB+fisSFkUPfa2RKvRkWw9v0p640A+G27TZ0KpDJ2tTtJqd5bGhc
35rrnGwMxombpl+iXWyW7a5MautQVKRECEJ11zF/8sjnPDJ3xnO7dPswY7juDj2l0li/98fV32O9
mZqBFNgkfq7iZqWwVj5jj2g2aV98J7VGHPoVTNYSiz/d5KQVTLGm57BLj+NCOYfentA2kS8eXOJe
tv4yEcf5aJjpuZfodtOMnaAmf8QL9T8JfYDnaACRM8rnJKL9NhpIJu0hdM4OOSfndB7FTengFvWK
iBgndK45k+pzbazFfuINKBe48oND+Mp2vbZ+hXC2heG2N5f5fSrw6zoCBMVoewcz6vvjMiSPuBTn
gy8qRAahx3XDbZ2zYaC9rocID/j7Vp74DTEPyJ+Is69yNAmE0PfHtUrOFnq8IAtT2ZVpsls7J1Eq
Irg+98ZDlU02OINp5qTDeRTZ5yqL25h7QmME19V9xzUk+QxI8+lYa+ck7+xDNBoPGhlQ53JMqGBp
JQkleVOc43zQKRDwcholR3hN611P64Qo2Opizot+RiJrb/kqwAgzWI4bP7t1S/PVH9b0QFnLPy9j
Ux9NEI8VueKbtFxIqGhJ1056iygV+S5auVBrzfo9dlP3pDaYccxHDrS3d1mSmEMMCvi3jlLyysxn
XBqbiZFabRLnBpqq7QMOjRzzpdIhZpAXe1wYRiKaNh5n2QKn5TRKdCEEb/iFcq2UszBLI8u7T20d
wcf4vSAUZl8tDXoqGNQ5e0MnP4CmQgpuWNRsFusBOy2MeH+95BJ7GCGfuxFUkpgUzodJ+y/2zmu7
cfTauq/iF4AHcrhFIpgkksq6wShJVcg54+nPhNp93N3/f+zhe9+wWJRIgSAI7G/vteZaz81Ml/W7
rPpvAfpvClCLwd2/LED/4a75W/Xrb7hmhuLjzymlvz3/92IUkwv1kWWq5m9DWErOf7hmDOPvksSI
lmpT+a0e/Wc1amKNUQlhtBTJhOaoY6j5ZzVqiiy/+KGuGTK9o//ENbNVvH9a21iiqImqImkElDIm
3t75HxMEF6kEVrnMYiBYsk38URH90lbYEZEv8p2VCs73VASpScUm/YTTi7roAVI4yvsvmTkqmXxe
wuorKtJgmi5Tjav2vm9eJbUhoufyh938j1L6j6UzDO3/z9ayApUYHFtYF6W/WHwqjRrDNCO2dqbR
GtN57Yr6Ihpks4fqK5CkU0e+C45iWzMCoSBuEKlFvd4t5hg0Qv8hF+isVLpOBf7wCbZoHp6hl/uT
ou8XppATTfQNNzFQ61j3hvKzqxfmhqS/h/e8TMMpEdKUw3z5sr3cohdOuD3Gb2Qt45um+tx+hxa+
3dcpdV4HKQLvpxXi8hN4adPvI2oIYuU3oyMPbb+yvWRTS/ReVdusJ397qUlDYmgOnlh/qrz67xvV
MBPdtmnbwO8NRn9ciZqnA7fZfifh5SIGJOGku2HN71YCrfYWoSbVC/cb7ndTSDKTyp/O/A52YWKK
99vvxIWOBRmvIE/lx2pZ2BFq/Gb7VSy4IZF8C9wbs79XM+Z1Q+E0ZCY07eBtz1bJBBGL8F3vGnpa
vEZSlWTVgnSi8Gt4bsMahZjnhq2aCgssHHPB9DiMXaAqo7/9RpZM14bfpvuaOdufnXrxl4yVNMoG
JhbYPo8qEAmeQU7UOeRvfG8Xf7yR0Mr9461uf4+pENnRXLORBZZjsP2IUfj3v8SqiB8gqJi/Dd73
G+B1VFDvIbGq2+7Z3vv2x7f3oAqp15SZv93fdiFUHX/7WYcDmxyHNHsE/bKFFjyrIgr4Nu5svJ0G
+4tkdAroAdl3RCNI5/5YXVL5kd6ZKyYcDv0hoVtMWUl+TMiMg42WZiBtZrCIpHPgY20IF1LT0R/S
gvN8edweD+GVjmPopus7tIvd9rpdNvoJIMSMl9teQua+1RtMuxJn2yqdlcfvTzVlEsoJ8IaJ7SVg
y0Lubz9rtpcFrbIVbzio1aQnSLF/AOHuFzx924LtaVPu69abBOY208NgbBZ/xAJjp2P1o0glqPuK
o+rGRhrl8D+x1nJEJs0/IJ5QFme3WQgfrYjeKX7m96wrvFzSgR0rF7g7z1Otw1feYLMmxUFncBE2
zk1LdhMFdp9mTLnlbwqoW5qDZGMXn3pU6Ux1YYm+yh0ZP0IS4jRNGXEt4vRZqpFbxAAdcaAz9JLi
C4oNDKsRx9kAYr6/okx0aizvQ7WyB5V7TmL/beL87Se4EUiO/9ptKim69i/tpgE9nCT5Yw/nH0/5
3W2qqX83RZ3rEjGWm3Tod6upLv5dVtHa0Qr8rVHzvxdNWf67zJibBGXRUFUdgdL/XjQlrqeipdE8
VMT/XLokKYig/nDVVC0ToyuZmrqsi1ye1e/r1J/iS618TbVIfhBrEoHzJR8CeBYLxaZ0zpJMeMkJ
m7HrqTxK/aA+mStXTNlqF3TtNfwLaWU8LUguiVhw6xMsG+IK5pfEQJf0AeEoijQnINO2O8gzLFl7
qfDqvt9Pg1IAY9bIvTGF8qRk3WNSm77Y43+jy31YaJ8cxDCfXEFHPGKxJDWASHuDFAlBOJJKFE0d
FSo6GuhSeMiJ+3Vyq55t00SojAe9tpdyMgJUAaVnjd16Qa5bkhVUwaWLMe5n5nBtIvL9cNOD7Z2Y
S/Rdap77IfLWTn9qytiVre6hqeZA1cMa9lWvgSvXvHmIghUKYmBFjJ6ZlNezUh0lNc19jiXA4Xiw
6PUY8DkRltixOqn33Th9di3+mIUFXZsCQSjqaaDe1T96bXnBhtTeTZFxhRFa3499a9rIlZE5ZMV1
0Xo4fJ1BXyy1UPv2iXajveCqdM8IkQx/NTW4BD2zCn+GFUWVk9fMvmAukjObTVkXyNawIHhi6jqn
pCCO00BIcHQu5nAk4aJBTaOrB6KNflXVlN1Pg/AqJOKlq+T1VmhgTIesix5KeGS9Aag1blTwvG0k
MYnL1X1air8m3uMxiVkR9pZOOzunITGntRuJrNiadUVPg6Ov7uNyV1dGc4Ez/O9yrrdW6F8PZF3H
NY03m8a2tHm6/1j+FauKFzjs9IcSb38mhkOgKQNsSJrbqPTJZdQkUHH83ZhMtXdRgydV4zFGepce
tFgmathiSS5UkuHqU7WbslG6GiVK3m4dlUtjV7oVPUpVDd5tIWwQyvA1yUCarYAJaTQMviyVyY7x
810uZcD4IMZYQl9gn5mdaGqMnQkXlqmekbiKUK+n0ZoICiBzTei6O3BJuxhuqKcTCufoff5p1NkP
Y1y7F/iaCGqNZ0T12i2uCVVcp3cE4qQTdByqTKMY8ygVya3LrVMxoCpDRU5oNMmPbQ6ntFREej59
YT38mxJ2s8L/eY+r2/TCoKwXRVXV/upSr2nzRqFYlw8GU0s3Xnq4mvHiTSPDcSXi0h1qL2UUR/f5
ac7q8Uiq8QXp73svCoKbJdBIm4Wrfj20n9pQtijqxjJQiJE+LbQEcO2cCSlI/dSU6aVtNxhoMdFF
C9b0epIOKfYMnI+DIwypcpHSaj/EQBqT+WNbYh7yenzpMsEM0jy5NDHNHZFserJFaBBAZ2fNnTzJ
dSUd2UvlSZCVnTlExoFEK0eJmvmimeEzLGF51zZlctBr3FFZORGOk8CJW436bRLhmeR1uSuGVdip
5qkjIJFggRatnTUTGWzWb6BSzAvIUsTnZhGIq/JV6sNpamUpMDi50aRKdsDZG6cp0+p5iaaTGiqu
VtAt7tUtiBJh3GDOtR+nhKMoUDYcNaroDCxUUpB73CSuFPyzsXpIZWnPdeguF9cNsK3hE+y1XSxP
e1pRjjRWyJZqxshdar1ir/is1uSUxUp4qtWnDZD4oKnjPiNKm7wIqgfaYbu4im+9KZgObX1kDlMK
UW1gzVJYww5Vu9v1ZXsqxa5101yAs4sTIEtXeLE66KNyvR/UCTQ6cQkuFmEZ2mcy+VZsZkGSIJGi
VV5wNC9HkcQDNKQoCeu6CZo8U++2Rk67TEeg61xJRr7S61gvx4YUAtJHMZFg5jKnaNirEMJDa8ui
REzgN4YAckjJEjSrFMKrpmqbOiBAG74cliU6j6NW7Piif/VgcBDRjXQeZWQjoZl9lnHXBUXekpAk
ujl6oTPHlWNq+NqgkBHw2rpxKtYU+uEeEUKJGGehj0YTNWxYZTbdmqH/uSp4Fi8YuUu6RtpuTrTV
Gxat3ukEhZ2/b4yytusGUf/CO0OWl9UBqs/StjRgvXm4uOtkvitywsqVnBBfqjFCm3IWkFxMQ07r
dmioVHubywYpYyMHynR2UDrNmeSIaMuVqPplNbg8ZdEpnrg6ymZ9gc35ObTx9Juu/U9DoT+uZJFq
/ek0gNzZlHFOsPKXFBbzsvWXdG45GsMwGg0QMHmrEW9BJSyX1M2WQTQM0c771VLba9aYh2WeTLc1
BmYOA9ozI9nzZek8MbMWiEVk8hBrB326HJ+jtqsdicv7fozmL8YVJHMWgPw4WQzzqdNAg2vYtVHL
7Jjka15R1yRQ9IODA7a/g8n5OlsqAMd1hhCucSQL0YI2iIbTyYryhEXmLkZkbRieHDE+4ut4Qm5A
uk7X9R7rBMFTlfKnHirDMY4G045lsreqOhzJVyEppZXLhaXzqYnnxic2aLZhNvH6c5KSWiK7xMJa
cvgxsxYKio1U23ZkalYzzXULc05uyOeGbFyPTDiIxoq2nGr+vK31DFCYgFEP1cTb9CIA6HRgaVDp
ubrrBQMm89wXfq9kDItLQTs2i/g8FvH7WCcfuhBZO5lFAYO6DQyKpHGMJG/QFu3YMbyJe331kfKa
nqFqW6JUiRKnI/2nTmtye1AH6JYsQ8pmDZtA2tzWTep5KpXaNhe6DIBmqcu0LDom0bYsmtPJ1WH9
cgLIdl3LJyonU9BZdXbuSUJwCY4onYrexMmMsi9MSjpavlsiWIRnGprAgkrobnIqDqe80R8VILBq
VZyk0twhmitOaNYiKEfcBPM4/PrXFy99Oyj/MAjnoGUuahqiqTMphYe3TTb/UPZOjdQJ0dqGty6c
LdciM/QY6rV1XHu5QxEnP9dtEQjCOt9G7TNdreWsar5E3oOjJGvzQwwVQk9RgMN2pQqWMYuRb0MC
VybPJxIVehxRNzqj6WHudWGXteaVFOblzSzBLDJJjW81udNOYonJTu0ZXzWsITVTRhKPGIhY+XZ0
6VrM54bwM1sx2tVfkzlnITpYNqKZcMdmfOjJRGCzlq3ojlav75TzOF/L0DBPc6h3jl4OCF3gsd60
EJ4qKbsIHVvxGRoraCVASZOy9g6VoI52z+v55lzSYi5oqoM8NzQEpskg+P96x6t/6XttO17d1jb0
jvFsgNj5844v16xrpTgybt+a3TmV5rum5uz5qg5reIFUSiieSlh2ZWo+y2LbEuJj1SXDqcZ57iy0
MW5FdVfGGhmaWPr8JWF4O2T1sxiKGk6JCBiCOlp3Qk+3eUXVinxVuytbkZ5VnB8B3WX7sIrA1nHK
II+3MwIgVqwJwGMf80XJHiVRu88z860t44rpYRwDpUCzqtMJI2mre2Bc1bmrmEc+VfIeomp4+Nf7
CCXG/3t0quiZJUmW8V/QzvzzTgIMlrRocLbMCokrJikI94l07VZUbG08ikymw1cdPICjj/NwEId1
ZrmSjnSxJHVfjJzqBEsrdxkAd2rfeUKXXlDWqkRM1UYNeTKzJHSChMtG9OFFqxzAp6PKxkzFLKBO
RvgMydloUlIiRTWoulNcjCfRqOlZ1bG0n2SUmiTm+r1eWDsIMR9LXGh4s5YVkThekVmx9rUCbQtz
4GkcC1eq6WW0Ipr+moqRuVgxu5KZLne5ykkuS0bxCC/YFxgQAAqr1AMie5MZIMnGHdTk/VIuk21m
d2lE6psgaVpQJi+jMLRQwVR/GTIGfLSQ3GGJ1UdRWmpHyVZkUh2iVwoJTiSHKMJfnyYF6ys5G+14
nKadPPuqINJJ6iTBseqUZmejveoTX8uJtY43TzA9WjOmh1h1UTAVuuTi1yRwfi9LIoBcSxcCgaLp
Qlhs4gnEnsFnzAusLuDEY5CoXaWfKuLkbskqIhUkCqXpG7S8VWgQSgaI2NKS1wGYwwkCOzzf7EOe
5/6HSdRG0sPMbbTQDApqwolS/BKOytfYOctckBu/ORDKgl6kNLTq7vsKpMblxeQEdarE5g4AyT0B
WeZ92whQ37EKeKrsrmXe3anatG+QJB+YwZLFV0kHJjCVJjCATA3hUMf6Xizb6JnwcQ1dYbKAMY4P
rf7NYhJfih625TRb+yzHEVLOwsKqE8EfAQsdstKy80kpKY+paVz6+qmQi/S+aVjlyIDRZYJswLJy
5omKXSKPyhFoul0043Cc6Lw6pOj9NKTBcEU0Zn4N/9Re6O8+KuStJUJMhk5U+XWXo3Hd/mtG3Q4a
3yd69moPkO8TgozFsleGdWsytTYzdruayyeqpdyep/5BwdvtxwsJ2EYPznuZI/HMzjV/mzn9n4UR
J7O/fosR4LAclUxN+27Y/GVFapYSKvlsbG6aTnEwgwh2a20wGAKv5R0Xpduqc+rX2lK9NzLhQY4R
U8pNV3v5NDe7JWyYqac6FQWru1nRYGanWB+S8CIU5ZUMqvJRS+iJ9utVlNM4SJTFotkQy0+W2akO
OEsSGkZE+ZVcP/bERe7Ejuv293mWxC468Xk37Rm18klEw3RvZuHXaI43MVcQ0zMhRrdo3uHnTG1Z
Sls/pIEC96I1PTCu+B1Gc95R4You3Rlyniop97sJ5DcOtTCARx872J1WTuBkf+WT4bdkTByF1TTv
wqaKgoHcLLvWG7Lgsqi81wblKCxQURtrSy0oo+HNqAHXQBJDQtCMXh6JMR4mWXPK+joS2ktDpoqf
lLVpgmxDjefCnD4W4YMOnhOw+SqcyZ3L95ba5fshYSaEZ4TD2oiucLnEc2iJqwvZ+pSGxMNgF6Lz
oSkvnS7lDqm/2UlHc0vUikrcySKCOxmMz20Sf4sGEW1RDHzdIPoOL19QWsoE6I9yBhPQQufGMlzU
EhhRKJluPaCQnh7CDr8UzWiNK1dSDnslY0E3SyvVPCgHP8/HXUmxRwZWEd7JTWXZgog1mIzBfmfG
+PJ6Ap3usOzR15iEZwQvo1eGNUyoBTWSoQ8sMyg6qorU4lJ+FMUY+VQ1ku0aMn0NSUDy0BS6oLFJ
oiwmHeCvFflhmZi4YXVUzXHT9J5JlGOQWwgOyMN4idMIZCzzWFLfkByXkURSVG6xhu0Ig07Jo2E/
uFqXfU4aSiS4ldlOq5Qtm73s7nU8upuG3Omnpvjc0Kh1Txp21S1MZfhGYrnL92TX42iywmOoFtld
QmYQc8r8KZe0Dxo20rnZ/tc3FtTY9dY0uQJ3QkdjCijfiyQVNUryXHSCfN+JHe33WIG81BJVi9oY
a4ZYmHyEVnYzNztVVrH8xqYUttOH3pj6NX2WFUKR425a/Tkg4rC6JsIXwT+m07etyQSfZAMicJXd
ggDBxd9vPqkrWe10EaHXpjks7Yl1F5eBZ2HL2cYA0Z2ySGHGhP9Fibn+zmTHgJ0qksd8kWunn0ty
O7TyqY6qYTdslvtafIT6TslTKQk8oyJo2jMSjeq0RhpTtqr/kpTUPC6F3PrGRhJbs8SPpDi5E2lw
X6eo30MS0v1IFUpOr/XynIUcdhRHcdyvr828cPBksDgLjWzDhbP4qcjLLFDLt3ouQB/ohhGA/z8B
uaguxlyttjDO+aVW24cBJT3i3Ubwmf7l53VoRtsKaU+OyUxNJnTLIRrSlzLBz2JSQznkjmNvKSeR
o2WMbU2W4tdCMhpnmkag51pNz4HcdhSNd3FUW+4MSR6OT4wGC4XOTh0JhOkTyU8iLLBBSW10o1rZ
gweWTqYaP6VhL2DGCvK0bwN4PCltMDK29XqhDGT9BJBIDYOCxGQwrFHrKqlEVDoCNOJ8PRE1m5uX
cUL2WhteZo3GKQmc+b6Ixt4dVAUTYVYgpNIS/IvSlGx4GpmzzjS6fTM9YJrMz7K5zDtlXACI5YyG
t7J50Qhor9s9i/eHNWTktyxWSsLzIt8lgKCtZVcP6SeQ29wXc1M8QTAjBWI0oaOGMajdzomIoz8J
U7PeTWMGrAi5PeNdlWIW7SWxpsqbURqB1HVvcIdkxpPLvLckioSsT3XGQMZ0J6XN+0qz2BMVtHaj
Od2YIVjsNOvCl6U9pOIw3eU1MeZNqfzKm4h4sllaXtSlvI/aWLbVuuGcpmbtLWt1aNvPktWVrya9
c7dHyoF7degCndr9tyvlf9UZ/26yRIVPZf9/64P3Xz/iP1FMpd+e8ftgSYJIqjJUYoSkIOlV/4Ax
lQwmSGghVHoz3371303x4E3pj4ubWANZhiz9c7KkSig1iALkqNgKFrQc/4kcg1nUX+uf7SVEtosZ
EzMu5a9i80wKG4yboX4nLenIoBsvIFfN/SCTUWvXSb4FNsZkN37f1Ek/+noU3/SN4pZLSYePY7v7
fZMSS0DjEof8QBvu8H2DDQ841Xbz/d+KfgTGmjz2AT4TyAzW4vB9A8+yPXzDU/7wmFAWuyhsj2XG
d/o3jkbyv7gMYFc8qLZm7YQGg1hpA73U6YY5+r4bNnLhcDrj1Fm9rI2O4ADjvNdEbX40NDPQq/gS
qtbskWl0N1sTDfyYJNdNHuN03+gYdaPIMFCYcCoV57iDKT/PpAVbBQz6fhDdAfo0Bldj3y3Zh8X1
ltMWQBE8OwAoN5gJjmiMq3J3ETQeavtyQIplaCxJmvq2RPRwyBABeJaaT8Ni7Q1Zp8kgVntFpnud
dWSAUIHWh3m1AP983+3ajrvyBrlRJHwpidAG39spbFCj73sJ2VL7sPebPFpJceVGggS1E6cE7n9X
BQlYlWjL080YxGNSPzRRmASzTD1W66MvbUKzH2mSHWMWYJyMDfqoMHrCqd5HEes71Zj3aqQ+FEUC
UZLhyTeE5Rs9Ik0KYao0EDcTUgmk8febaMv2/ed/lw0B45ZTep1NCRLKhtP7vhE3btH3PaLI/vGY
bMo6djqYQxtx7XvLv2+M7b/fjwkr3cwZ1TDSgC1IfmOl9ClShijbycxLH0g1kVDJ4GCsbECazVU5
EY1FndQ8oas2SIX+aonumW0U0xUoXdGn5gevJrkjZbFPLo4jOARKm8uPbVYmPDRyiUHqxj2a7BZh
p89jiRvc7XR/Ee/7cQLi6yOwRFeQbeWRXb5mvyQXt+VLdY7Bq2IHJZw7o+5xK1S83XqvzA9q/VUR
cJ8F7RZhz7hmWeya8JD+gHh6cnCdTk5HzmNhy44ULON+/RCfYkTBAGExRd3QrBtc+eFfQtE1joTx
MEkTuUogFWxduuOGeopKd+QoLD39Z3qh2YT/TAaurXKNtKl8y4fyAXi+/qwPgLm33YZFVMswnTjD
7CYqCsNdyroWK3dsBQ0UC9IhMIFjPjIcXFG19VF/MTBg992Pj8mVkosmc+T1p/5hpPdBselGnb0O
OxVKleUxP1pMmoo20RrXmvTQG4/Xb8hpvB/ZHgjHUbgrCIpT7foN9TqDlhy352ibswskIVUdEesl
dDJbPRCTM4+7JbnUGKSRK/0cdKzen2hJDAsDA8PXfdU46yfq76y/ASJi7/ayzdNwkIs/mERsqt7c
6+7meNfikKbNKh/wZw+3LYHkIj8pL9gYJI1zCIhQO43c7gqTA9lJ/UDw8X4EWFF6xL5lka/z3bzV
ZkBADiJzGGHM2ifRyx/0U0lX4KX8MJ7KZ2AM9+kEUtMzhqPVvlngBoOlcgQ+xQETwo4qj0U24T3d
+GnQDs6ezF1yzkFVXpbGJQ0Wm5f5qJyEV6xYvBkOW/WH+nN+TBA/HfVDve/35uqMdD0IWJPd/Is4
yIivQ7hLP4sGe65NzHhxlhXOFIH6nOExsxE0DdesehhPzfN8kd+ZibWvoLMmYEKwNU5mfceHOvzS
c2gOjlHZVkcYhqflZM06WEEa40hfz9Sd6L09esle1L1qS/dM+CQcqBZIkBEYSF5/VZn0/bIOxLQg
ZGI14BlOdtB/WZ/xIx2Hn+qXctB+JF/WlfMOMXL6Q+ShGdQgqK5PYU7L2ZaxEVTH+tIpUOId6SV0
88YhNZIJJ4mRLKTvy4AF4v1SEvSNzdkmh637If8oKhTHgcnxUNC+8OIvcn03voD7NZ4HkInnmjHv
i3qKEyb0/nhGau7Jhdt5BHoauR2+Jlg9vfw8bewCuzmS0/DYsCA4JoxT6NdagfmrXP3lWVy9EuxB
/9opb5w7woVhtj0T2VDge8BP63GnPYnpXv5BngX5UnyluOTycnPFxnrtGz5wJUi/+minO/Aos6C6
SbHLPu9+rI+pL31UPy1OoTZD1EX3ceyMnKJaJ31dnrRTFNmcFqcdGLX95BOHhPFAe0recJqg5Ntx
tpze8Q6v+/qS9hh+bFiofJZx54bhHcEW9WN4kMJd2Qf5Rfhsmu3znQQm4LCinfJxxtnBNxGkQ2TP
p+EZ2+vcuiKKqMm1BN/kfcAhQAMIq3Y+kl3GgKzkQsd5h27WY8pB2bqR4EX00uzYIkMVTKytbFD/
IAs9/crX+1qc0w/8PdZndOvDg3ZvQG1ZlZ8M21hI4T0kzPC1Gp/S5pxJO+tBaNxZ8HmZsHbQ3S3C
yRDeuwV1/uyz8ANQ8tC/hmdLsmGWZATrRm70PCGgq541HflmG1SgL1Q6K7teeqZJKYrXbr43xF8Y
dgeCT2JnA0QWHhEeOjHnpO+mAakfClqL6/yKl9SEl13ZxsP6EI7vcveTJFTs5E5D1oHhM6kZIcmw
Uoc5Yetgl3NPpcUFR4dYN04WBgM0xug9w287JRTT4pNBuvMejy8QIYv0gGmo+oWbd5+P9uyH0PRo
kGa2uKM2O8Sf0eJI9iPDsWuUv2bqWb4r2dzeWc/T3glfsR+h2+TSdxRpaOCJQHASfY7k7+ROVuxJ
hMTSi+5QLgKaoXLloWQj401IPKk/j9OOzSNMmvZAUuyl6rwl6d2zsdKw793GJoOGLvcee0XKacxV
u6uRzbZUH7M3LOeH9KYfl0C9U+7X+/DJPHBEo/o9Cq/GN/Fv4zfYcIZe2QTkwG13LyRuLPmlckcz
0c1TT0IHmNyV8oNsuap2YKkc3nJveqx8zVV8i8vDXir9pMaU8ZwQ4zyfJvVMvs5yLL3Mf4ZfzCeo
fUnxpxr7oRwAN1EYP5C2jLcf0mlCxzFi3Zccdfr6kHWOIYnSH32E3I8AVmLhyR7TSB0P0nTXSJ6J
ExRpYPq4Vv6gnaURFKFr5mdgN/w+fq0ov+IsQ4SbsUzk6LpxInraXmqyi/u4tU2qW5s+/M+KaKQn
4aI2O3zrDCtZMfIpYf1NfybZVU4d7saYdJYdTZVaPtI7nRpPGzBC7QTVzRqvabxUOVrZszEFsuxs
KR2SnXyqL/XZeitMu7zy6NLuwmN8JA/UpNJwzJemdtmkm3wcV3s5zTvzQ32BPnLKbwsT6u102v8S
DLe9i6w94gTYpu64I597p3jle38VduN19aKLIB2GPfiDo/LWBFfC5cuf7TuRT6tn3te8xurFR9I4
acq48eCm05k4+1cxSMLHtnJEbOhH9hFWK5xqYCGThxHTT4iFOUgs1gr70vTG7BmJD054bAgy0xGC
6Ox2J35Yb+LL0L2QJ94+jZk7Xsl1ydzuYTlSK7EVO2p2bdkRNoYqLj/k51J30qt6zK/Ly/TSPrH/
+WMJhperAJj+jgvHOHtOte8ep0e9tDliSeysfVxcwIbKg/EsPa0/49lTkqAoz+tTe2AZMNVo6WxR
9qLP4VL/gPfScWml88sxRMYlomvbyIL4NuyjB+HR+OLAaXfSk9i/IGzQniVlh5aWIQeLCF18MdcH
ICSkWI0/JNYzzzkvVjOUCNrxNsW073aaozT0Nn1G0Fnmh6N9ou8LrhczG7HT5Xt6RTfchH43eDl+
M79C253dEt0bxp0+2h3WHmbUuq/8yFFAK7b0w+ua++qL6zT8RZrvyjOjpnhXfa2esOvvBiJtLUcO
n1hVNff9k/hRuKv1avqJCH8FgpBtzE7XnWFKhatfTFS3l/HW3lr5LIHAuinVzsr2BM9MNkAc89hc
SDIdSEF8yD55843iTYi7CKnnG8PY+9BcmLP2sMV0D9DRCJBJdIXkwJi/u1+RvFOo6x70ivKm9vuc
DLncM8GCodZ6XzonvMvuwxe2aGAitYJYi+7Hakd3Le19lk3WL43yHA5m4dTqNZt2bfJg1EgBguGr
oac+vW7RlorLSIuWFzjt+2nPPgedrZ6mVWGa0ivUnLGJIAo4qeqyLDMP2pCaB2UCklkP+7SSzMP3
jRGX5LMKQBfM9j1UQC3S7BwO6wB58fve92PfN5G6gRhFlQrDJNs6p1F5rBEJKn2Yum23wcm+0yH+
Gf/wfW+SQNF+3ysEge36jozI1S7dZaBXZubXovf941kjSD34P5+t1vXgkt1MHakFRmo6TSa8NsRu
ezIpo7bWfWvvWGcO2x+UTZbHicKutpJuV0jLoSTaKlDXxf2OtbDKhsv+bwkXG116ySFqyRcGHqg7
++oFv/PPRD4CGyf+6WHtOD06SURPd6e1O5zGOMcSwx46m9RBgW9yua1Spp/mvjy2JE3tRxj+tV1+
6JJtIm/AOWcLd/iD0ZmLbxpXCsjfJ8b9XYoIyWYxeR5F2NGOkPqWvuNFVf1uOI82SU8P+oNyXiS/
Sokc9jWDhD5bNrziZ/kC1szDv/wTgAV/g/rzxYzt8ER05Xl4k99YIK1H3v1dClDPFpw+QGJ+XWJ3
8NW34dy8s+qMJs9UXQLRaKIWpkc9VsPvemlSV3+LDuJFetcf+g9hcaOfzNLZ0eob+ciTL2cun/1C
wq7myQQs/hy/0guL1Dq/aR9Yb6+w0sc1yOKbdoeHeP4o/XJP4cFspD71J4YcJFZ1vwTZ6V+zYPkZ
+9J7St33ZlxVAOoo3+3lLv2iKGalN5FM/9b9rN6bCPaVk/aAL3bSkZ3X/KS4BAX6FtH7QPpj2fJz
+4ApAJ9IXLsVZ9eT8iFz/btClCFUhHr4XHgTMxY39vm4695eLktql4F27Q8RiixbuQNm0KUeulwF
dS6TyS/AXGh7gKar930azIh4bT3llIe3z0PBxZN4KaYLbvca+nUIq87tZUIEoTxB+AJx60cnjsqa
eIqPNN7WVONLzO7EEfcieJ+zM3MeS07hI0kpTrbX9yuIvnPot4vX+clBCVrm66zqd9h2+Ai+eNWG
wK/FIaT1aGFj/iiBrz30sVfw/IAHbsKtgVt+VmvEH1zfb6yflSN9FOkocWJ5SO8jEhslR1vdioBX
YtTfQBoZMOYcjhWYJ+pXHeQvLbSTje9i8xtko+ZcyJ8qDJ6ueoiOqhchFnGRiE675oZKrCYqktwO
BvAIRhFB7hSCVRXHOhNCl9pzMDyl91rlGi/NQToy/Mvvq/f4YQNK4db/Qp14DUcPtlr0BE4/QnTA
PvfGDxrOqDxjnLEsLfXEk79UFt+sqAR8+w7vg9kWQtzwQd63ASmuk93sLL++D2kIvck4PJ4QvRZn
Vi/DVgQGybta+xYLgYxzcOULyl66UZxf68LrIneTY1f/Q9R57LaOZlv4iQgwhymTcrIsWdaEcDrM
OfPp76fqwQUajepzXG6J/MPea6/gZoDcmhMwGATbYrywViXwLgje/jTbuvoG7v+6OHMHwEyQLn3v
BIhlveSLSL3Eyc1/k+oowkFrNow2rR+KP9pTfVVtXmCZZGs9ARieRodS/4cYgBHEDg3ZP/K/hj19
pBg643NBIf4VBcxkEWQz8uZDrBCdI7ihGUK8239p3/nayDHeshfAysQ3ZC+AaZ29ax++eJ821SkG
ZsINRVpPCERFhKJOgeMlexwc7KP4JLQmXFY94SMiyd/e9C1VrrSDQ/HCW1qnfb5W0dP8A0WAMHhl
YaQpZlnOi6+LNuwCKiA8aL61bxZJ9CDqeRKc+qksrvbdzpc8O0aJjx4lefR/HHHRZ1W7WCqWJG33
u+HcHhm4IHMePiqSKxoOST4X4MRGv6DaAuVKzuMThgFQhh464Fiz9kFSiICkp/bEv6zx2udc+T0P
bTxga7dwfeMpFjvmvxb8K/NxssqfMOZgveYrAdgnxOf/QLiga7jtd4BggKV+UHo7vy8unNQThhIJ
vM+P/Gm9zdoxT72xdyXJybJLlr4HnEwfYelEqTM0KwxP2+kFs3CE6slxCrh7AYcwTBJ89BAaQiGb
eSpORTZqAg56zsu43i8fw7ncDuvgOjMUYnpjLxdgLbQNHm+3+SWFsnRD5WpoXJyHRVkrpp/PZHNs
rdjnhFbc9iZ7dC8gaesay4tbfpEiDrZqvIN6cRMF2jmyKBU8rpzm2/CwbKav2ikf7F10YPOhOunn
+cyIGC80i1Np31IsoLPYKr4CwcN+/bpLXL3xHutxM99eJwWWmlfe/Mt/8KM/ZOYlTuA7st/ZjN/c
Gu28SiACKrA4ek7eXXlLD+PZeEJctIgIccW/SV33bLl0J3z3mpsqxJOvZ/IdK98ECY39CR8xygjr
DD+KbcjZBY5YCn//PW9ejOqJl4FDwPx0RRE64grjJm1Hnx2sqhO5s5rkxBMJHjBHmRtj8bXOS6eR
PYnmE0prPW/FeQWEZf5x1cL4jeeVkD30ZMcNxSnKworHg4G4m3Hn+/gm/3W85ivbDROJfPSAxMHu
EkT5sh+gux49/g+JLZcMG8bBK5BIJkvNjo7lBipqRLxzz7a2i68IngKTgAfs5vwxP8cDO40DWwTr
Qn0FeY+E3+QG+yxTnGzTbBS3mhkfspzKDR0qz0pQblQLo+Eta3atgIPfShXeIPJYbwr9LZ+d561e
23HNvtDLfdaBTipPbfKMws1QzCybuiflclVPvpmfelbjb+zRHvsa9GC8RnJPl97R2RvNeta49zzo
mOLocoJcX9+Zk6XG0sFhOTLOZ9Lv5WvtO6NOUV8vPMCjv1qHxjmNoSSzFOgqubaZyxa2EKDGdNQR
F0wvRvrP36rAKX6XXToOmJZrbTxwbTS1F9MnB7AOfevI8WuPnn5nAhxRQ8k7zOzYd+Of1F4tIssG
ussjoaz4/XGm0yX9lrjRbspV4sfamZeifKi38BLe1F+N8v847IYOaBNTWsQOdri2TtIL+3Wln+Qc
QiByhnKTpyv2qMoFW9nlClwk0G3xVrIxIY+zJD7GP2ovpOkdwyF0eDx8NXSak/Q9Dx7A5PI98Sgo
5y7du4Yw5D578eguoRtcWg6SFxyd0i2WG4Qt/vjW3vRt/pW+iZ7+rEtXj3B9sGHJAOj344Y4F3/8
ZzXrcHEkn7RiXyk2wvQDW6RdEb3+xfGrsixvXJKL6otXHmzQv/Zu+0ctjiypo4vDuLU6CF9c6em2
ddSteageElZN/5Amzo2/mLcOnm4CSV1cgdhgzGo4wTYFCOOP1BewKgJZ9mA6+ZGe/2ngiAgb/E/u
3aZy694db6MX3nN2AAXeyMXn53jzaE4OhcTW/0WcwBaO+TbuA2CkVGrYnxW2vJ328j9OXRhw5AcJ
p3DHKuuuxa8KJcUuGndiJdjVfr50uN78RfyCyMFTpQIHSrYLw4/xT3HnbXKu38I1q/WHDxnUftvt
AUur6sRLrrfBRqV0W2npQaZtf5r3+qh60y5eZT6ExXbBMI3lCajT/+NatjCDfJdvlF74+dCUbLO9
dNKW8zxj/8gPKS7F+RtnVKOsZclHD0qw86S9yoxA2oXmHoFvFGN16IjlntZu+La+2ZwCBmkfLBb5
V+5cnp/dHsY7tmsndm97mz7mxGVDuTy+32f2vuyba3vjUEzAT8Bv3mPKBE/eqJ/Lt/UB12e+paGT
P7mXNPVEnnQ0/3DRUP4He+UZ1G6k78wfqhMB1mmBUGwTveWUD+/apQLQuaYyHxl7b1ffy+/E4WQf
w7r/y+h7ttkpPUwX8aE1drnJIDjsi51qeFPA7MSGRgmNHBtidpO8qTzrEJ5ripr15KmnsqAC1zzI
ML7isXf2saesLb84W7tpTe7vg0ypfcORRLN0nLtX5dCdgMQZVEQ+bwMtr0wh5VFdRNg1f6NkGK6c
ke3r3LCzb8Jx52FN+R4iTnthzmZt4zFGQyJRTVZeU69Y4fhYxnttZa1ebKx3MSbY3hWhz+DKZrrm
4psgvD3mLbsZJpmXWiuoPSU8nytONsXOxDu4ILzXThUcj6FcuPKJWI41dLtZuVUcrClYFGjDtqdE
lteZ5FEgVt74I22bbfcc34fW10ZXfkyO7vLSqZh72Yf1UJzo+ihM30h0lZ7o0zfljY5vx0BgQ2Nh
3F5Sh0N2rLAQIceQxET2CKkInyJIK4d+uIaoxdoRvoL1+Jj+iXw9HHcO9QPjyP6nuweybY3rDFtp
py9wD7e1u7kTvwGutMFTP4RtI62it+k+Np7W+UAX5W9ChcSnAs3XacjEdads4fZjgUqYMEA8+FAZ
e5UOHOKFld0yxkPCOTnyHj9WtQdOeWqRI+7BfTDKWfaKhzrtWj/wkMRMtqYYN2ZSO6ATO92bmj4H
vlG8GR/xiEbIt2a838ELXXkPkv6zbgUwr+6N11YHNjIcgDe7J5pYcmcgco4RxJK28Ns5xj/lztAD
cWQerjRGbNI6PivLAZuZlmXhoI6uzVvbr6rWX1j5tMF4syRrPBMNZM+pi8hqPaaOWNhZgT+YA6L4
U9mSEz4Qb4pYeYNMy6/nHzfkEdrTmzRjJUOlYbML6OGXt/mUEX/xAqXKs/kzNmt+mL4gmxGfeemB
Uzuj26Hf+519lU3NbPFcH2HFIFPzZL/a5mweSmUukvCAKbRPPPNd++72CfYwEAW/RKDk5nX8Ysk9
2/m/7tOcXhcVsz591W7bXXRgxhr+U96TlfXebtEt0fDPT/Xfy/wHD974NRvlConWcL/YaUiy3gLh
vND2IxIjZynYNuJ5wUomtqN+Oz2CYjfBetLZTDaHddKjDtqSHFCSCa3uVeCeBc0CXvSOtPgMNuPX
nXWTvsXFKcy1ZK0YWirhCjrymLuCuVqwOUs3+AZpmcOYqLEnArtD4iepI5iJms7UO/BO6zfszl/c
Y2Z0D4WgD+zcsH6Z3FbwuBaIpTa/KI6Dow7vG5brhgwOj0RQJliMvtkAP8Un3LNCcDktC+uiaQTl
3bV1c5WIazEpYOzkJyLPgCvLTdf5F+k1YYNLskt+dpOdGHCMFqA00881jUvtvXxsjwkSN1s8hE+Z
c4zq3pNbJly8PSrgFL2mu0ivT7CYdn6R8cywJRmzCJ/rzOsP0SnRDu2wIb6eC9FwBpCYFUf2ka9L
ZZw8qJbzal9MzIjKNTWa9WXccsUp7ulvqHss9XyfOpZnfoIEGPbMYfQEZsov0z48Mj7t3qHom4Zr
oRh5p4dnoGh9NpDMAEySjxr2IyBUyTfwhL/xx/zkkpM193UhDWuLYuO5IHuKbG44mIYcrsN1PKp/
OXntzrQxfkrdrnGd82d5EwT7juZgpT0UlzVRcMOyk1KfWf80+3HhdY1bzCiBIdoypFoxOoze3brx
mSYzLzPIc7K7Hy5QxUl+51tpepC7KdPKAyFv4n30ppPAcSQzmSLtJ6lH21K8BGNjBRcgaHi4zDso
66Jb7LdXdBOi5KXtzizW0RN7sPpc3cpybcCcV0G2PSkBs8PeayMl53m8W4kXlNTOHBQUG3wUv/9O
wXlWOvAONscgV7QS7WE+FBvNFtZAR6wFKjsMWW/gsnPsVhRMV+NMeo92komDsdW74jd++6FAHRfQ
MzjDTZacJgG3RUAQQYhxksHDvXa5hvflCqG2V54x5Es+IGMIRllrHFoYzBkdVt9OjEEzkypD34SR
vzTeCCEleupH3Wu36ctkwmkeRGVVya1+fdb4a8ocnEr4j7Ke1dUwnxmYMzAae183XCBLyg3MJzx1
z/B0uYNceIyxHj1jypt0xpb/VL9nb1zqmHroO8HFHuqXgRGxdXFjKxsGDrHDWXwV1VOyxT6tg/Tr
ZH/Bh/iBjRUerLD9P4tVsoX+74HqKF+A3d0T/J9wOMHpJUfeNc/CCzxh093iK19HxSXHY8qhbKJN
DMGA4xoy8iE8TQc8U2EFAyq9JnRx5LBoqO2y9+adrTm9s8g48OTa167KA9WHcML2S9pYKJPl/VB+
ikAYdx0wpluNKCwKP5uYyTpYWDPurv4KZdekHqRkSIwLVzTPnnInX7fzOqK/6pi5YIvuaRwvo2uk
fpluE3ODtFIK3cjY9NUqMrxeXS0TswwfFhl5oHrK6rcRmjB/QNBr9k6GKUD6kVWUMsZuEI7SgYsF
VwNGXzw9pFmvx6vhI2inBvNoW/ls/uJr/j2h6vxjIHzh17NiXj9FlpeNvK6kUfpod81fI7JEuNJt
Y5/cKnxwyHx5fTsFvjaTJaCt2mYEiKPfAOr3ztvhO7b0H5RhH/Kud42DfoIm5GAQ9sbscGo841dL
PDcAh2gcg0EhTpXJTt8NX/NPKrEH7eQfc45Nd2wmu6vtKVmN4z3sj7iEKBRpqVdcwgdS0xJk1zgY
K5HZiEhtS4qjtsJdWeldyo2cmd3LLcWev+MPmoogXzWRCxOCjIjZ67ca+xRKz7e5q0InulS3DA2B
L2w4HURfSVZNubdKfxnXNTaNHtugdmGxyu9Yfv1Jb4gT2h8zczoHWsQt+8PJGPc9fqf8wf/f4PPd
wawOJHKvlRsjRcEtr8Kn/jZ9hsla2sjaCrnWT0uJ8tu73BQAcTch3HSOtWK2eDPmFUdGe222EWrM
j/DKoaCLLyKapnoVGvFTeDQP45o5Q6U71kvT4NR+fJZW40967hi+CedexAXKrm7Kp8qQJ75mqlvd
zG8Y1xrgz65/Z3iy4GOInefKjO35nd/RXZqL+K3u0pPFd22wJnKp8OCjTPfl2ayU8DVqbQEawEWv
DJmxmAw82G/yQ3bza/Rk2YVXEbDZMU+MfKrZzfdfX7TVKQjDelql1GB/xmh3txpQyMGPHKY7Q0yV
A++a3JYr3ICCqpYTvMQoZyMMDnTv+tvi37H2/zIeqLXPVui5OTjhLjAbvWLfx1iZwS28KS/7m6/k
g1/a3atCnrh4IQLYUEhuAJa77pif9KOA/RHTr4qNtYv95q26WBvtjL72PK3Ub4WB4WhDC9nJa+1s
Wl73iD/YutE2dotLdhxdpovzRCKFB+8FWJ6y8+JiDLhCkCX7iIdmYw0PD5gFYP4NFRc8eb5E/9E9
h6POt2V8+/uCbDH13zOlXNxoR2IC1osx7XpkFzd1nb3pobfX/tXRjv2lr9USrG7De/4Fi4lCT2hX
vWZD74DoxvKFeAPqwBARg9CLIm/0EyVmWr9bW3GXc3xy9dR71iXB4rcydo0v/Zs/6yVb+eOIYKFI
nwl0Gir7j+YguyRk9DEVkVvL57HzEiY1M7lL8Okcjmy+oRquFDrb2gF2xqOfJSK+Nxd4nwIEOzrq
HLT8i+q9Ut4HiqTFk+SVQu+u2eJPvec3QZY1FUfE1/0+XnWYL2yE4jUJNnfqDpt57at/z9+THeuT
4XWJIAdkGyLmtTsI2/S938Ci0v+b8tM1vsn7aHbHDZU6hq4HPiI3Jg1itDY/GGHXqVMcpE9w3b+J
qmof3ov9iyIWuub0DOaNdaq/og1bawFPfcAJYW6DUyjmjnuB6x76nFdZZLx6NXy4e/NoacFHEjtc
zu3pUTPdBZ3ahncYHcJev4AKoNwOntx072m6NS8Qyy7QXC/dZ/1BSAR1dOZXX5zYmIxhq6CwfJQT
Nwg3jb6FNaTW0NAAwh0KTak+hLUzX6iyjTPByxP8esrj5jK/t1ftPO6aVZZuiHkxqGzvzYoD5oSC
UNhZ71m40Y8iBBJuZuCP5QcbrdCFFIOPpcPJJ/hwHoFZqHpn3MnN1byyXE6CB87s051Zd3NP7taN
prQzQfxt6xbSBlF+eegStw8M2rCUMahrQYz5U8umPmGkOv9D9WY9kncaho4XGa4ymiavPjfHhJqD
tqZ2CK4qZSplL//tvuhU42GVHK1ncCVflyNRbDZd7kbiuqa5jLFM2xXVMRHX+o9OzorNoRPxEPeG
4WrpmjF6/KCn6h/qzDjE0xlciSdSMkKct87jLz6Z5RW7yqPCxuwd40s4c9PlyikPP2s4LAqLS6Wf
GtfivO/GtVW8xdkF050gwgMBepIz/NXM/z6oIWLu16dUAmMhJva7W/gzkWkdAHM4bB9O6sz08nI9
Vl4tOVO66psPska4JrmaauA0CbbsmlXWlKDLzF0Br5g1YecLIepQ7rqVkz35XTNlFX/O0TJ4ur41
PnPJq1bjN7E4bQsKoO803YmmV0ONzlzNXwfyIrwqmjD3UDgSJsUFHF7ndfc3rWRCuOxyeM0WtPf2
I4WiGq6jcm+SMgX6obqlsi6zA1YU0Kg4+VDdlJD4DJo2R/qZt9G+AstYXiUs3Q24Zei0tRdxV+HG
ckGpR5E7dSdjYzI2HdaKAg11zz3NWBqPVJSYRFO+hYurTNsaEoS+lXufioQPnGcPKYAyio+QQCE6
bPDJlrhUGEZQW8uvx1/LXnqq8Pwgj2C6dOVbnJ7k/JDjI1pCZEcW6y7CXRg343Au5q3JtIsZZMlg
YjsNBAjhBLhVTchi99kErinWlCXUZdRCFAlocxrAEEp2ym7ZM2Ofs5LXsSRw9faWsAog1SF8nbFo
cnXkUICHD/XNOkNPIvwq7ZCCIRNCWG9TGBWVL5VfobpB/Kph6JreOZgxIx1u+vdwVl6D/T4oyEp9
/df//09sKCC/5JLwPy7Af38RmeELHWngw/Gzkx6mooPCZ1xpcrT578/mQFdRTxnnIcitDZY2Xt4D
jCUtO6ESAOXI58bILhxJA3n9k1HBqB9nSdvUDbFRKr3if3/031/KC04ceOrC83v9GDk5/LX1+sf/
/rfVqL5Z19aqU6HY54mMx8UU/0rji2v/3581r7+oX9nM//3X3JLU+d8//f9f/Pdz//tXTJV8JDzh
hs4dVMZb//0Q4dIKJ97rF/33o/g005gkcrodtKw5hcNmwmGnxdW/n/tgrfBhJT02V83Yln4QdsTr
kdyV/GdWrc+uXnjxLe3nQxPOlykg3TVEEomTt6Kd9CI+EdL8ZSn5m6IKX7I4dL6aqapjMd4gOWET
4y7YsF/74DQVk4JxjJSA9j4CATW4kWSTn8GnS8NhWi1dG/p5QlJuCYJgFYwaM2ixM942SEclWhrT
oE3u4YlmSnIU4vSRD+W4GWLqUxQnXH0696b+cvOu2n5a57jUZvH4VYqlvFMDaFEotWdT9XgruFPx
jDRx8FtkuqxBoNHxnHeytLM0pg8oJtCiMYs3Fb8ymE+mrWs28xNVCPF9CwVHPxAREkBJE0IKoyxm
ZBnD79RgW7S4DXhzD62xHbkIUzzG5lGcNlkZPYZE3pawU19CEuSuzNAqDEU1TETipPd5IKT2ICaF
8l1DvLRqzD9iSF6LmkCmG4ZDqMt/LWnPTPhg+LfktS7My6uI+Cd5MX6TXPsqLPCMLCb1ucSiRjNg
Jkwm3JcG+AbRm6O+QqEGRZJc7Ew48ASxMm1dGAs61lMeQbaDEDgXv+ZUJB7hRfEUv+Gf1rWwxbC8
hu40h+4rC9nVkMc7QmRleHzd42Yo3oIyhfCEFbskcnH852BiRGWxKvIFJK7N8m2rfU/zWiuE7YKB
tz2XSezyyL12guIuxdnixXn/CMSo2lT5PzGB+RA0ENaNKRsROGqEI+/rAdFDLIE5NF2cHPGv9rC6
5qzJiq+YyCdHOiZVDUmhNCEtLB0deWo8I8PoSPXQv61oOcxyBihlSjCPRc1HX8yYj28UqmCbcqRP
RxyLYbWUwVp7OQ1lbLWNofReOUwIQucFNndkgQczU1T08l6zEj1plMAh6w2KKMiRKYdZYmb/mjFq
drgcnJYFTMSMkVUnBfsjGCMRngZKVTwo30bjyRFY/VPz8DfRG6C1jLstlYCoZJZsB4Ym1wKhO8TY
GovCLkmoBtSk/RRM7oIKBK3uGBA1qi54cq9zGMjZl1bnQF1N8jBi/GO7AK6zUV3FlJZgEApw5YGp
qghuGJIUx7zIuvZqCOxXpZrbcJQlVa6dJLp/eTxjFo972wAYIYemizcH7NwM9nfxbxTSfo+3GWYI
suJaLymoGOfxy9iIiGlKmiQIp1WAcb1TQ7otZRWeIfrzqcvEFRJkjQu1JBHGnzX8wXkAwystOe9Z
ZsMCCh5iI7dGqLvrlibZ9zGFCgEtnlVUKSLXr7idthJiboiIJkCIGq5VzcQRhDFEnI6/eYYPbRqH
jwgFNJnYmUQsULrCYat34iZdVnKvFn5rzmwTmKrhgP3OT7OoMQ0wcWfLclfT81QxmuqYIU7pDPm5
ZwVHLy8+ARCrZPAZW4Kbp7N4MdS8O5XkOcXp9CMa4uc08a7RyM6eMKcetOzvtqS3x7OIqDR5Vk6m
CuQoqHfcI7ir/6MAzQxcEhGybV7AwdWatykX1M8UuFFWmFXiFCeH0eBnqrAdKSLkSefCac1umw7x
M+tNnE8zZae0kQErEp8l7ZXaOYXIEgJYIvFcXyypIyiKkIlSYUyc1FQOnaSQzFeXjY8+9SR3syfr
RuimJjL9oFGu6K1fKmIwQ5TA+IZhzOT3S4P8xohOhRTKR1HuH43c34jQ8cp+Kb1uIiJdJjicRquN
jnlFA6oxtF800VZFEisJPgAiqSp+L+ebLARvQhAyp6gFEm7trMZYMcKtzyWpezQskix6vzQfYgpM
GeQJA3wUClIyd+t2Gj1Bz27W9JIr6P2zM6MATT/l8Kh/Z3r+N3e6RXzeODi6CAafEz1lyC6hWZSO
ch5hty5Jp76Eao6BfOqaKv1SPwJpYcC7wqD1ElckXliRdVdL8uWaDJyCbQZTrsVbUjUXN2SVw/Rz
2hB9DxPnsUh03OP9IYRviBla4XAb3cX+bR7be1tioIaVZWBELKoILyBlDmwpUTTWSXaPyQX3o0KT
ttifwTnG5YQxDhwPyQIZMTu2ImacHZlzFNMFg49BF3oo0KLTSjMZEVEY+FiandKAatTQCHCzmmXT
S+Qx6W12IXVjxigFeNTEJUOVF1eMFogNy5gxrpgDiPYZGKNBulmetghE+CUTHU6fuNjwnYqQJW8k
7eDOL5i6pRBXY96pJXZ42Q1wV4RKsvUGcJksTdMRZrAvORAZQnTaRyYCGuTmfsHV31Nr2BPl2HYw
l5Z1RajctpxwVNbCzCsLSkgrR9qXhKD8lRaQQImxP+YEcLSEOGaCRgsD8WSEshBiz+8pBD36RnNR
pErwIk1kSDjR2CcqqEer0/sN3LC2weApMqwZBWLGDFOAiw1zpJ6Hwa71tlqFBRQ+MnaO8wRmXG5J
a2cW2zPfjw3VkTn6/ahBKJPiWeC+sunWGExDps7wx4Igj2b6QzJBlwXWt9cBqJXJTDJsLNysrMVm
nGhU5vMa8IeaX+UiuQt1uJYmDuSwb0dweJoRsZDdPkT0UrQJuiUuk7wx8C3U5HuuHmel0bjIq7XQ
A2DOYopiqyt/eeK07Kb1oZva+Jh7k0Td/DphBXLMsaHejeFGmZgHyHo87jQZNwdMMSDD5KBQjWXu
rSL/0gKk52SjwA5IzlNkGltl6W8vnx0WK2UN1V014kqJCrR9pa0ngYgfMrUXPK4F7Q3zp1xXH3nO
IAtnMlIYyOjoYjAschmJcKmlXyXV7mVTS+5UiVjpzPuYmAl3oH9xtaHL3IoM5iKFuhC1b4thbGId
L9IYUoMs1SuT/DsnD9H8KKH+VNqxfsVoe1k8AWLhhFGRH6M3C4IxhgdVLvuWIAmnns/vdlrYHMu5
OQZC9DlPZrTWR9AYd05y9aJ24jokmt7OZbymaoOs0gb+j9gy2VbFjCifNtkE8bJV2/FckzK9KpRo
FcWgV1IEi79MamRIcY9Y8dUCCU3mRdQC7cA1HVvHcJTmjdGDvjRJ6abCYPlixZA+ixK3UA+6QNay
HjJe1XSEjKL0Txu7H1Ps+LHwDA163lHf8cCqW5Av5qbeYxqiXhdZR3cr2RWOSLuF4mS13KMkVn0U
4PjQSq9wQ4CJgFUrLdp+jDSGKbVAdjJcIUNuNrEGSj+1ck2fc67CHMHtjJQU7wrD7Ga4tTnxeosB
72o8TBa3xMjsp631V9QPbMixvyuKkmyyjOgaqlq5QXAJob6WeNVxNynYmJJWgtqXuJPa2MxGvVMn
NXyrEtJh5MhpG6iKWIPpvlp3T8Oqxn1uYWNp0a5YWrUapmehHeQq3rdIhT3BMBkBzXgoxsZHJGnX
LsN5u+ez8pgS2IQ5qTk0BO9zaH7H2qCtlVmx/Lbo3qRuCPe5ylFWzOmnlgp/accD1cBJLW3YRFr1
2eDsQk3XPnI5Zq4hlkfstvE5ouEe2blurjf23HU8hVgTaEoyJE3KVcxFF2usE64Vsy2t6tAUfbMk
7rejcqqLZU/k1a8x5gEqx+8gBdkJ0lnzKMb8oqtmgkilYx4JKpZssBR8VaqgHFeAaj1dL4e/VV9E
i4lKF5ftqnoxe5O631hGLTihAv8LwSYJMIAYIbVni0Kk1ua7OuWIFc2YHK2ErFFLq3e1mHuYr39i
+4OzS4b7nAR2VBYpTKEW8G3GhrVBWvAuMjQb4/YznxKiS5UR3uSYGisNYn660weZFloedrrC/dFF
MiKTIuefZrhzYqg0rhHDT9OUBvt1qBpNrHLA/IgLcfBCV/BNL12NBnpEUhZJ5NnoGuLQcYihKc5h
4gckxEIiJ3Aq0rHI6JnV8jZKp9dSDyvP1pPIjSIluwbPN7E5pe3YKIJ+xkoEvKv1U3HeCvAmppzx
kMmQQqFLhcKcYw4LQY1GfsNOtt7aat9k2D31L8QNriCbB45ThZFmNG6UUl5FQcNYeY66C5jCTSCt
pVJzYa0EvEBBasBApv6Z9gVma6rpUc0LTtuJ+2BmWitqOSxI4MYZsrSmX3S6oa2kXUaRgVgy35Ow
X1skwNhGhDtSHmLwq7HZZZMY+g9NIpM5CiRotdZLL9veEXdPO0yVY/ukFoWFfc+CG6raw4jVopWi
T5dhkOi8ySu0A4WQ9KE2j0TBVRBfwsMSvIplicVJXQohpz2wznPXxBUymK1vs+kb0KhkJwnDOQnl
A198Ia2Tho0YIjTsQ300xOSZKil2jngju33O4VcWsASN9A33rNoblA5qyczzFV/vHdtTR5GCnRxY
2YeoY18VCd0u6V46xZyAKtzEX85ewirDiHacROYukwU2zatUMaRxtLTJDtML52sr4dhE3/2kbZu5
S3c4WLE6TJWxThOi8oHSatJWhLPC0HpBbTsqBLonb+TsItGOup9IhFPRAA7UHU2PxVx9UjtXNND2
FyNPtwKc8XG5StheDLyFkuZCr1FtzfOEjwyIg5U2Cjxd+Ih6rY+HiBTZytLGF5SBxluGFBfLQe/p
OHEhQ5KLTd/Ar+vVpaDbVp1RgU0uBpW56uG4NC/rm1LVEVU1/2aOXs2K5n3eZ9htYsADiRH20Whp
gasGwXhs02g9DMthEeV0V5jw/qal2ll917pVE8AdDGJPS4ILvixAo4u8U17jHY0MbFvN27ueGYzg
RFcfP5YwFLcYgtwHVYHMNbSGzYfSbd5ntFYFHKhxl2MeiGWOUvQIpTq40zMO2WMu+IqGrmG+kyKO
FFUkCDSpYFbh6GmHrPpxKUV/KjCPpAv+gJpRiY38s9RXfD8l73XqG7xQBKZOGx/lOEYbrMQXQtVW
lQzDsJrrdZtmbk3qKtHcKEQwZ2UmS3RC9pHpij8sG6VFWyEo8Y6y8AJiskC2GFeFKP/joPyNsPpy
jILuruhHiR2Qu0GrCnbTEdaQyJmjFWbp6bFFQ2ta7wWmu06is1ANhoUjPfxJ5rBBnGX8LHEMJwTi
e49NlC/r4ycKqo6X2GA+rfFlIxjVdVVMvlAnzDmELrrM+rcZviFxqMCkcP7rLc8Y5afYMUwZX9Oj
+WGMdC6Z3j5lkbau8ttAfQQl2lIkWFuxg+eR9dFXJwIKJXgGJCU5EfJIWZUwpGzr+sGWA2AKJPQi
ovrZKP1oSwrEU1EvZGju4reij9elYabREWTflFABWhM6nwSBbEx/IyMuzgtUfblkVFa++liNFk6i
hqvGcC8gnDBHIJApk/bBEptXrWEgMjK8mgG/QiWWjngBuqWGjIr4mWSbVlNxXRTx+//YO48l17Fr
2/7KC7UfFPCmoQ4BEiRo0zBdB5EW3nt8/RvgKemUKvRCcfu3USi6wyRBYGPvteYc0yyl8IO1zZfm
c0pL+mNuEe0oKs0X17fXTKf2orUBs6xzUXX1lnKmNgbjJqiiVxU0IBbxbuCCGqmYecGWux1DwyFD
4TItWbqtDJcsq1wtYBJjwGqoFXJjUoHWhArreUhNO5f6D1+O4c6hFC98ZieTX/u4rvttqKbSZiQP
mRmD9J761jWfY/wr6W2wovnkjyfgqa+m1AzurGfNoRpVk36XIDl6JBYIcqr3flDdZZlhFzXA5klX
571lgbOKmbcUc51vesk/MtDFe3DI6iooc4obpvRYWhVrw2wUkHpiitO6Fy5e0V0ytpOtmdaDaQTW
2p8BODZVczXz3NGnSnXGosKWWigPasv4l0tq7aRB6RqCKLhoVOUS+xP0uozrHDWekbEvJ7oX6gic
r6xWvbrI9a2B8kBJjc71BSahJk5Oxc8ZhTIRPwKzJDEq8Mmz1OvJnWQvq9BKwcsLASlleWxtFeYW
XlCon1EmWOcoLi+EQnbrQVbGjUU4GCMwjpcsZyKv6ms91gBdi5t+aulZWnl7Uj4GhCcZAz8hMNkS
WJI4mdHQdfCfifVam7OCSL+nnxHG7zXk/4tJOZpVw7TSe+PJQnyXYfXD86JOQAWFn5wozUE3dVZu
wtno6q+Awtu6qNFKDKUyuxZKjLmkWF/5TLuXqn0hZsTtGWRTD4CptoM/ncxxJDjeoEeq+RMTuYrJ
gSGgKPYFNAiTzIghUb+CZCgjZR0F2+i61yAQnuLC0JxUZ5UcluSwTHO2lbVk7/sg0acB+6HSLSLL
tnUyuNVcNRlIC4lis9JcasEExRBk1DmCUNs0b53QQX2GFEYmO6YOvYZX0HSAvsg7d3oJL4+Yz42j
QWFetTPliJErnB1LVrqNl6zQSmavkg31qYP9V5pMe7UENFZmXL7F+vgutsJJrvUD19rLwC/7VPqa
B6gPdmHeoFhpOAezVN3E+cvIqnjr13BkBNQM+SEZMPLHSN+zgcG/xZbFhWRcsR7h+qxXn2mQMyGV
TOTFgHdz7z/fDKf6Dj4vhipNI+TA0or4fHt5UBnmRKN6WUT0w+Sw8M+9Xy9aXvn7blbpMBFu93/d
vP3z//j8738+9zWf6/d9w6TDOLiSMPzwJ0M8EgqfeNncbt02AgmsXt0HqHaXJ253b7duj/2++58e
+08v8aHNlP2nVBPNSu7t2gKa7PlJybeZlq/46+bt0dv9WRl5SoB3uZGt4oH1SUFAOhuOrgo25L/u
C7P/z/tqRD0CH030YmSztk1m8LSC2Mi2SinTS5N25lsK7U71CTAvJ3Prjwq0HJPuadZXmheKoebN
oW86sPGX6E3uttX8xxPJ8hJDV+k8CMr29z+4vex2l8RCBHdDuL89FGmq6o0yHFykD4mKfxluz+11
t2dumyKr+eMsOu/jSMG4recYusgr0Lzb0y0Y7l0hfxJ+rSEYtnrcrSCVnQiK2J6JA5SthVZkVDTz
oVWD5C3p/qoExLYxDZq+nmpbBzDp3Tby2CKICIt6Rt84oxCBOgNq8msU0FoQu0T1M5aifcIFXK3p
mIVNQ7tQEKDLhvIW3mbuxQsoCrwfh8ty97bJsgHpdmfU9bYOYEJLPfaG2zN9kEvzmhyy73SgKv/7
36VNyAV16nTPB0DuJrd3uL13GQgLeUTo93ydyP399379ldvb/nrN7amxpZMiDYDlf7958q9Pdnv1
7Yk/vff/9+nf71CaceNaHRm0/3qrP/3NIjK3UVLvSc/pbZhZDH9mBkhBA1UbBtbDoCJclCV8dsbU
HhJKz+CkoGf0Zk4zTIgoXb4nqlRtjcpfEMnhzkimfAcmuD4I3UBXKaGP3wbbPuzXMTE2QoBupSpA
eYFYcXxLeO9r8UdXw8zrKxrxdcpUv2bmwopTY5UNqUDQdWpi9Cxln5WnlSsjBBgYROQJuT69D2iz
1NvbmsKb9cgErDglA0OaVQGmlUTC8drEd8qgJ+23oVnf5zXCT/iTtjoCNWhgeOTZdx9Ewrou0UAx
FwAnDjCaEp2DXR51kV48khZBrSiEDELE4KqnSuYw6abfDR4T/aMa7KpRepCN/Mz0trHHVESIEMXb
lEvwtteletXCxrYl1mVA/ZFTmfi5io4cr4KLWeR3p1GisdTRwZQU2nTdogZPA8vrixFaaoJpKxbQ
EmtzOXNqAcUx0CrD/ZgQSpqlUF8Keot+fA79ObWJ60VCI7VfWpCY6zmuDIcEwn0RDh3yUx8xOszy
wMQAIhrWMxkgMDTUyAGQjYOoQ9EDwFmfhfeuA6Ra582HaGySNG1pNGp09JPk0hCJgiagREMd4tf1
UYPKNNf2qvZmaMq7nHSYZxuKaeokbTUd7XhYIAwozn2C3NBIq2dcBgTPmXBO6jYIVpVJnVRKIo1L
ICz7nvQd5InFuKsM1g4BPViI5PXeGIQTfYK6bx8rkXmxxMq0zWGYTE1k0ww+DYl0GIi8Qj/WxevW
LI5Cq1RkEPpnQVY/8mqp2/JxgG/iPUtlYSXEHcjAHGNM4uc/RhrtU3/AOB5UwjHMqaFxOYMpFAns
k1Q+BVBGFLGv7ZqwnXWFBGYqA9kme/JFbJVvPRG2ZN7YIv/0SDmAEyacL5mgP/R6PV6oPcoBk7VE
QwFGKKa1NeDRVBRDPEEVJ1xTSbKTTFZBuSXsDf8hUXvtDljujybj4o/Sa8AEBUd9jm5Xfe0bwias
dn4Ot0IgsUyY5XirJouuV29J9wX6p5WDsDYr1nptgYlP6dJ1GTOqKZk001xhzqrktLSRwDa5ITq0
seR1kRifQU/SckF5y/et0gmHaFMNgNt86robPyObK4l2FDOvcqX6u4o9JFiKQKmz0K5S0R7SzEID
ZzKIqtmArU7Vtr0Smtu29I8wg2tPVQll7IvMoyRwFDFhjU3/WqX1m1jyCbISEWzm3xHPc2nCkaUf
+7sX1v0ShK1005eU6MKxjvAJyA0lPAEoPZBkorsjZOCx5r+EEaLqORdh6oQZk048wG3oH4sZJLXI
+QE9QvhkuYaiQtzlFgbfoNurKOwGjD1NDVKJ4XyjDND4SiEL0NRm1UemUzZoICQ6ig58T0XfJlHa
Q/ySNBsDYv9D1taoDGOEMuxbBMxtKJyY0wPwkxDdTvm+NaLgYnRckwPaQqpKyMuoSG9mbImoYXL0
l3JyndSoc5uEZbgUGhrBOv5nSwmtIw3+lMjIu8aOz1V18SVqS/CBs4J71u84u8e+RxYzrayeypQW
IJrqB3+jzaO8Lo12IBd+oG05PFZNI6ItDb9lpVMItFSUTauh+R0lWWIOz5vSJUbj0i1OxMGy7BrP
dNpkLbyTWF4L/ZmPKDtyQyYbgYjEO45N5eYwKmnjo4Qdp2KfBwOJ1zpqUoQc7iwI2nqIMVVAA8oS
lMY64N4dydLKXhPCM+kdZJSMCwmB7t3Gj8121wbimQyXxKVZde1mgltI3RoaQktkk9rHVErYC8VA
9Qaz+4whpVJoy7/GGCThUIdkoPfikyBWDXudgHVBg5RZtdNe1EyMbZ2x6eOOEn6hUOBRjAUDmmO2
qMaHsZXRg6sR1WLBmcn62beIa4BBZ8dFZMaRaxQ96UnlnK3rLDtQJz0L4k2AHqnrItYrlh1G7Xag
/gEYzok31fzQ1gx5PyB8syOHiTLC+GqAPofINJ4T6vbeUNJYyYD+y2OsYBourJ04Jq8DgldjHF9T
nWa6qMdH4qbQR09YLXQZC5NYK3agIYWf+unQ1XHqVZtpyO7SUmJMza13YNwU81ssvnr9lJhihGam
fNBpauUzqOVK58qcCcaXvpyqukwLJ8kO9cAJRM2O2d48fvjkCQziVALN4dvHON4lEUu2mWFBrsJH
SMGahFTXqnbocrIKIQIUUN4u8wYduB1tZmxQy2O3J2YTNl5lqI9F0wZ7K9ReohSyYVwTcNEtBJth
2UhDgpkiyK+hEIZemNWWN6njSygAqmhyZfIkZnvIS9jUghastQw5QYwOap9UubSrrNmRl+qh38ju
uKwBRIPpf8U60mwKyRUXyOdtI//r1u3ur4+4/IMmimjMrW8P9K3MdG5cPrk5SI9CkgL5MQbRMfGW
o4t8zsZ2X+ZT7jJ9nCk4TUnrmbLJTRrpxarQc8WRLAEASW25OUzErH5VArT/koXO8zalv21Uk0NB
Xja3u6FgUkFnweaobd15if8WqN04//pQSgO6fN1OzV24HOGJyvWAhNF5BQ4eGNmyiKhk0CXFsrnd
+stjZCRw3dQxGNVyTHHytkASSqa0gdKhvky0U9B1LOjy5bf8vWmWiXMXaeSi0nG21Ypm51ZaoKw3
RCrJU6xZctEdmxZWwrKJDQ0p0+1+tEBZ54pqjJUqW13oE3T1Rl+ieIHMmtX3PfkSO92AWGQumzlF
yCu0VWoP4rCQqoDFel2J66wutGNoFAwQuix7U1co3u1WLQqyVw46EYoypdhgYcRWZKkxF9NYcnDv
9hlut3SWumSjIOEKI1JmKslrG1Py0LH3oU5sYAXNRE4Q/QZliAk+ldRpFyr3tEUKL5fMyg1jEyhb
8zoPzPNY62U2bYOKn7Ag/jwQsOwYRKaXMmnpjRLXTsc1lCQe1AcGaVqrBZ0M69IycmgBEG9SH5oC
ZHS9pFs3NapsKz1rGfqYl9L3I1fKDA4niyXvuo2En2FZx9w23XJLGnzE9LNCYeifhFwDxr9TpxRE
YNrnpNRL2JcIS8igepUWQtw4QuHMhvrqrmhnyR3pj3rzsrnt/9tdhZJimlHMYXcHAPSW34CZ2x8b
a4ShYqIVsGeLWBEjZUEkhwqi0sEtOhQvFRNeawEJ/z4Ab3enGE95Mc2+0zUm2RzDa1niqevnRSsZ
z3GzCcXxQ8Eez7hv7Iax3P/fTO2bUG2F8SQDI5ytHcUd4JsBV15q1sAnE7dI1sma9KOt+DZ/hSwg
YsqEZBw58BzX1mP1ITwWe1pTIiJVlNrLXBDmcsyE2MbRZBzC6/wKXuxrPNOx8K/hY4bWwzUmCKd2
9gNEcTkpR5eyJx3EEl8SrYBppajE7TBxp1lOjXXTvuQLcAwEyYZBfX6AJ10PgF43nehCdQz7rXg/
n9vPgrsTssGVihgCxBE9wFeZ01cixtFpX/hTOr045F+kKd9jRqNJmOEGR3ijH6IPiVUM9lTCnTgC
KT9tC2GPd6qN18yc69HFESKrm1D7RAwD3rYENPoovd4BsFpHlyWddYXNGKHFo0ClVNhgO48X0JR5
mD6Di3xAnQa4YI0/FiJBSuv1q+Ryltr6g/6lneQH4U3x/Afq8cz1GuxYCuzdlR8emDMwrMiv8fN0
9r9GvOHPAwzs1g0OUrRTMfB39sCgrbOQ3KiVI9DFQk5+AD47lyy6V8ULxwEO+JnuBF2jQ7qPP3Bc
lsTqrSV1A9tfhaOUorfA2AvgoRNWVUQLy0YeByhquDATY9xAEm/dHVBbuONHQCTH/bfVbtoJqfxh
wudtVlwMt2q1tYwHIXX/hGu//MoT+z95l12KKG+bf/xNNv+aM2aKBORppmaQNQaOXVsyNP+UM1YS
HRCnioRRk5wHAcnKOvkR9sU2+ei84B7KaYpuYSP6l8hwpsylrGgczOP8yRHCvBaNXrqwXcg2kDa1
z7RpJ6QLJzUO3NDc+fkFZudQwlB1FMEl954eO/MGV0by9wLRBGXg0/wD3W+TbbJXKBxHPKDb8qm/
I0XrsXxqqTjYJLV9xx7E2pf0XcXg4van1OPajw5T5IDFWL9V3ImOhGvcMZihNdgim8FOjXwa376C
sWly5cFWHc4OG8wbytJZxR3VPhlHMMwj1eyD3hOgsvmu+y/9MTuA4w1/MCZgaDB+cEBps63vWaU5
ANNe4w/EkOIXdWvkr8MDjYXHih8dqw2sYp7hrIbXICDrR0q2wzDrH7Q7DtmW9uM9YrPqGYmFeSo2
J4wSeHWpDafsPw9J1KsRMcneph9o9TfCnfIEBXNjrYNvstQwditu9JgunEb5xVTW0aHbidvQVU/4
QtU3AgmxT62x3rd3YAARPGfPBWQRXC8om9bInTFHcp4auAE+4rUd7YiOojrJGTadFwTAoyLa34DJ
ImPN7MBp7cjZArME9kkHO8RAuO8W48UenwI49bV0T7NSCpnpHCiRQxdf6A0ctsj4TpPDLMMRqi1E
hh1fMdgoF+kry3bVdnxnCc5H5QLual71Ou2tV9aVLjO3DXPzrYBjyFlAC6dX7Q0lIQrRtRe75vq/
HPl/jTC7Hfi6LEqqbuiWJS+503868AHZNyi65OEkm/0Jz1LoLGMMh9fVsF7kRWG6iqB1vWGbQdmE
0eiKI6lZiN+LVvm/fJglaenPaX/Lh5FUFcWzSCKT8dezUIsJJKytfjhFMrVC/mvFXZivJ3YRiDYc
Nlw/HHx2MXQM+mDnsj0HNHCxWV7xj0Tn28f537yL/5p3YYrmn3455719/yOD/fSeff/jb8iHoryI
mn/LUldv/+iPyAvT+Ltq6YpCfAUJMb+z1C3p7xppSDoPm7olqUtW8T8TL+TlKR5XJd3gzVSiHpui
a8N//E3R/27phmHyT5aMdd7xf5J4oZnSX0Z7ZuayoViM+BYJlgpTtn8/6CM9IgRcakLAX9emsKzd
5C/QswZNzMuk1kjnMhLY9IhFJMtDFcuE3lCcEc2NmkRf+lj+zFUrLJrjCjElXgPyle0hsi5T02ce
DT6LJSUSSoGVECqVgyk3sH5JaQTQtS+lWHsS6fNJn4EyGA9jpR1mYQTYoBnz/dDMSJgzBngqEf5F
6ybEGEBYsyptN3oFC6wmb3ebzsRwKA3i6fRlKMqKCRfzm14+jGkirvM6daUhfrYmuP+JGcDwTUum
sZparQORWixidMasCIFFqWmHJk6fzCmY96KyM/Jc3oy0AlsZNiMSoJdB94SOq/OU5/WFQGt70oir
MYx5ly3po3R9QQsojN7BCDsi7RZ6SaNcyAX0ga0AbPTRc2pTn7sBNtDEiutnccSeVIy0+9Hsia5S
0mnsNIV1PFyT2YjXJsLs023T6vIOddG0TkRkHECCrFQeCBLk8pBQuwJfECvrLOayCokV+24k3Kto
ck8af6+py9nVpGFf1rBAoon1nzT7a0snYsgoyQOgO1rCzejQCkCBmcgu2ibq9F0P004kK2ydNkwF
TNKj9GI8q0urOIVvj8xmvNRpb6ziQbDHvqAJ0gus3GPc7Ak6ZKoCljdT34kCykTAfcqyecyGBRA5
AvvJaTRGLP83oY65UBkKkgOsM0sZuc4VwEi0drOCGoqq6du4yBDBtrPJL8jsWIuz54ikbjMNe6cI
SiDOxosIF4l4K/VOGMBEMOFeCna+ctFlBu/cMN98LRwAaAuAedISPL0RrauCqWeGx8VTrAGUjl6m
2EGF5pgUSG/QKjk5Zp92jOAGdi2MolFPf234atoUpg99lFJYYUHc1AV1+/IcyPkrPVjCLHx4jTKh
EYJJX3fwy21WmdHWjGiMKiFzn1zuikvRMxEwGiTBGtSdBpfQmCSYQkXp3tBrTB9zS+Ic0AgClo8J
QrwmUCSsFPQVWoHCmDEFJ1p1OyFJAMMohfmRML2im3XISr2BXE29D8FWwHXcUSp5h4kh/tbN8Jj7
0ocaFij+fKbkAi6ec1Xjaa3QD1HYI9VZhDTRUt+0Oz3yHXFELKpbXp5Fd3SR4/XYUTfqW+nTzAJQ
LHSdxUSjZElssGBZCO6Ejiu5hbd8BhQR7MfGLtRCsgc/7THRQEWP+jlZzy0VPZXAvmTStYMpJWTK
pSSaVeAQpiChQ4x+yuq9geiGeZY/tTp5ZLwUYGqCE59r4uKn0nyOe2ZpVeEndqiaOzMOQTRVM1Me
KYfVxOx7IixMHIBq5QpY/CICm5xQzCiWlfJkGC4iU3qGazK6EPVmwOQJtlczfvdEOBMMiLRpGq59
kVMcrbEACw1fUY9gpRO8oMsKiEdp+JCV4kmmkIWMrN2yNkdUqeI/1YVxMXRWzYn19UkBsVKlXojK
mJh6MAoJel+6TJkdmh91+Gqo+rj51jMY5YP8laMEwtu0Ui9tm5/TsSTXvaleJnMmdcEkkDmdk2KD
UqVc+UU4rvomZ/lEN0HLKeWLefpTBcMDhb0KVYSTVSzGK5avpj+CLO5Gik8sWjol/EiRoLHzko86
rXZBiQxBbocfug+RIybFJ4lhrY28C/lbPVL2YjqkICJc9RVKyjnK3c4ykH1kEO4KVqpxKCE78R+y
IP3pe4V/pU7UMiQQkHNRX/J5dskPu6TWY2iyUgu1+dlSBSTDqY98X95WHG9T0530srlGafWWj9Gl
SX206ARHU4Sh8VnORAf4ZveWoW70SigWpiZPlB+Q8fUUMdamDOTCoOM15mQfhbPo5L3XArLNWFl1
dfmVf4dDcEnDdPTkSTzprcaJPCr7ODOPMuE+YYYWWEUtGYeaDMy+x4JY4rIzRIrluqk8y376lqbE
ZRrB9FWSr1sO0+tUUt+ueuUlSEoA0lX0PIrSKQw7zZVeSnFI1pCkSchRsWVnETr8KjLAwOnNcwR2
2e/8gZUmXoBKRJmoNPMDOeM/KG4r5Oi24vt3miQiy5WRfck/xRwWS8mbgJU2Ls5WExhkUpB0NITw
Lc0XOdXjQ2HQs+JctzZjCEwKLelZtE5mi/Fbl9EIC4SC9GX9hYSRsNM4rtctf2vVEt9J9qzdR+Z7
FEVHgiiZ4/to3BlbrkLdPMgDV1Y/br9Vrd6bdUy7yxA2oxWcA83zK+p+Zc7IHWP724fCvB1IaQVo
afoA7YjbFcAMxZwfZZIBjpr4kNFP1GjvarfUKyL1WsktmXFFQ5p3L++ajEaW9RKL6v0UVOqxC8F0
9lPhTUL0wNBjNrx7o1dgS7huoMHe59Z8nYwCGADO8WbSz9ZgvpM++KSLeNUU9dvkCrSRScYeqA3S
+0E1OWEbVwSnTCbCcWVpR/IzrnWaHkwjih3pgUbEarKiQr7OKyPBxy2/Zn5fnvh40JyUybEMLhyI
BA6Ggr8SQQrakmUMH7rpqnJiOJgD2iD74lSdd0I4cC1WQevwExOayFSmMlyrHkijgM7BbGlPf5uV
f59/DwoBoRWL2y7qkXXq4kvja4QdoeAMSvWzGu/8ijDHWcd/22UsCCJmUUGjhfvOoNg368ah7OaA
EFdbCs/TrLK0CEQwTQpDVyx9dxmX0lKXVjBUFSlclxHtY7Uz7LDKPmQrPbeackQM+SG32lvQPI09
atpIcnNIwCj74Vabj36ypRl+7THhrbuF9qobLPgBmovtJmH+MSfZ0agRNAz1+zzhfq3Gi5Wq91IV
kFVYfMmVvmuAp8otRU3yKjqtfJYmFrg6h5hYIZiohC1H46YU59DFEdK7dFpyTPDmR979tCFEtqJh
XZQNNeiytPgcfW9KPlFDuWGCTl8KjJcmp68XaF+YrUAU+sZ3BBFv6AVya3rwgzH1n1SzXqkv+7RP
2WO0k8q61LaDJgR0sfPLlLaGLfjGW5SX+1yh18gE4RiUGh2axDJt9lJBlVQ+h9ieG6Z+HLC23H/M
YIJp6t0ZdfAR9O1VjwXPXOaVYqV4ECkVbBUSh3VELkEVsrKG3MJ3QkuHaWWOZdUmCn5XMIIXAjgp
IdxE2YtQJjDWOhSKmCLNbdFPjgT01cfENA7zntb2Aw140MCBeG2lpbeRMbSMmfjYTfWOaNFdMizQ
iPF5ziCZMTn1tybuXHBmMg1J6nGzroG7bS2X6j9cNmvIwW5Y/KqsBADj6MxvTRHBAFROP5Se01pA
xt1DLbRUGAq926rym5W0xzgQPozQvNdIYkNHCGp9WIqzM1KOBWRfYhRqChIkkwc5IRhE0bVHqc5L
eyD5xe+bo9zEktum/Pw0qMnbBPOeMNCpEXywCEWhjsUK6lk8AIOi0BE3gcshE5EDsVxkxJgwPkFH
pF8NoChuNzWzI0AFXwLqH542A6H645nb/aiqQsfssE3dXn3b3J6Q2fewPJd3+725PfP7riETrSJN
0fYvj//pz99efPtgf3lNksR7Re6IRceyLa1vr+MKi2vidpNxH2/p7z9VadLWVIaQyTrJQEX3UBgQ
hm9vfNuQ6g5raPmGvze01P58t8P04lW4f31/ovxlvme3v3F7lfrvL/31mOqJzFNZJlO6b1S6FN2y
mbMOl120QF58kcLO7cHba24braa7Qn0jsxv9sQhnGM///u9/3+0TCqJdi9CoSplHAJD85x+SCj1x
K/bQTYR309eFFd0Iaekd3B4z+jGxhxStdTJG/qah5/QrMSJcGiFhNtLdud3shIDA0czJOrcawoNw
bNQTV6tZO7KeiOMr5gcSS1GrrLlSewAoxtfhTnmgEHUu7Apw3J6ZC232a0a8tF0+z8/MSAHQF5/o
yfAY2cykvehRgs6Nrc484KmM6TiwCrIBAn3HZ+sEC3AGcj2Wxl36aF6UcV59UqckSKCeDlhiM5vO
OhmpsKCGTffN+ctaBb6dDKnkDe0ZiXE6bIBt9D4w8GRrkcRfYig8wDDcbD9zYnoAqkwYDp2if4Mu
SSGUbGVIWh/N0YdDZTeu8sxQgvtgQxIWkqCV/1Q+Jnu8h0RsgVrEP0eNn7w/3JJc0o6pi7lJekRo
F9KAwVGjrnVKZ6RVXNKzeQFcGFWrxG27jYhzJmAxG54zr7gP2k1xv/DogO8geT3k+B9woO9k+QWa
8IjOxJyguh/ZSsbKBDX2jX961ulJ8Db9uGPdo3uRm7kU9xthS9meJSteSmhcdeIxjhLCh6pFIbqg
YFrXkW3AVd1WH30YA4/jfSxehfcLAq3Wd+atBu1/nz5kbwzQ6SVaSdvCTkn+q+4IOlyhIMa/bTp0
kVYyk9wVnYx3a/NiWGdQPeA/fKiJ8Csxy3QOzMNWJLcDPJ+M0gxEns0S08GZEr9DD9nW6+mFUOn1
JwvT4GAd28GZXnJsqG+08g/ATLW7Z6CnZyDFB4qnIxVgRD+q4rA8XKW+fYFbWG9N54JxiYdXKvZW
viNxG7Z68b9IjqZUiuwXnKO5g+br6pfoqO/0r/yD/5Pg9F0/4/z9iK7YFf0vodu0zypG6HjlX4I1
DZ8V0y92ADDdhuMqxBrrkUmlO9/iJX8GYXHhqlgQPrET1njHWYw60Zv/+mldzYt5QUG2iCzXo7rz
A8/CSyiDg7xQRCKVzNigD09XLm0UiuXBurgSpfHWCvZGTBzFeStO5+D+RUNUTOPP3huwP86k6aUk
QWlbHcg6JWt/RUXWhF1ljzb9V1e6n3DSX6mmn76V+/uo3wn2dwvu9KOEiFc48TmComUDWO+uj7ED
1lzaz4RIki1tR3dj6KYYFpyMcym3qeY0AyjMBNJnJXwTNHGeCGoscQesiBW5Dgjx9mQbVC6xdiN7
qjimzkgS2Aa6LtHawRvqpH8+SkFjE3gAN3o4Evk9mQ8iogUldqAjrQJvBnJ/5X3jc+VW33h9OJYJ
S0FKlg/OaJdPzYEVioyh26XOQq2HoEYOts9jfBg3tdNvMJRExLXUZ7SmCkPIdDaPI8RzYr62CNDs
cPOtEk0Byw6scAQFev3rSPlObNeyU9aoK2Ny6ufPxK239CUeqflw/SZMgJiczM6g6jkTpIijcMLv
I6xo51G1W05nfkyOsj1m8oBIDeIDv3cSTw9Xupf0vPJzmR/9YGdQ4/CCbC962ictq5GMkfkOc5+/
7cAN69ux2kWn8BLAfzXs4jiugjeKJPQmnmkcrOiQvUXrxENDGHmsc4o7JkzsucJFaNhndxu0SMYH
ItlkLR7nXRjuNwVpXODpTm9FeZHvup8chMJ0roUNyZHVFg64ju7FYq8Vll29N6fonvYrNka4cvWb
/JXQOZKemOlSyqr6deRSn5wdqYTBCkOXgJz5AE/UUt/7L20JPDpWmNqITlq9YVCH2vwTiedYWX3Q
U9TpXUKd1qpNciUW5hlmOeRjR1j8VfkOwyqVqHYVngFPEzNQOtl34daCzdwKc8J3ru1myK40ys1V
tAZae+RgKVz2yjrwEExO1/Cluxvc3jizd+Y9wFo7WTIXTMeYV6yN5BzO1wblI+/PkY6HS+1fi6PE
TwQx9CXpnRyAImadVeZxFuJHAGk1HzhHorWY3ytbqHNXyUEroZqHFt3UfUy9BiA8en/s4mjwXfgJ
Iz/98I0XaAX+npgO5YOLJZfAyh73OLEYHDB0F2+AKOB1BGv2QeUGdwQapZvxY2Kmim6PtBwuf9jb
l9+eUk3xnnkzoS2gasQvBUwJB8ox3PRbdTn2ShpY3RNhJf7ys0dM8WL5nsJl+vhGXCZQprtbsu35
no8ofsPkXQ3Llz4y9Iz+Lgq3nG+7mO7ZjmzLwIFGvIVve/svGMiOpamzD9ab5jqKS9IS1ut1ckL3
aft3+QV+9pVk01DdIvtjT5AyMBQ21IxRd9NPEZ63+T2rZ43JLnkAfAK0twj2mIADvcX2icc4sWPB
he07XLNvrgwMI88gGhZCDr4hmpBnjnMub75XrcQ1GuAth1X8Zf7oQL4RINdcozYcQg3nSuVygdpw
JeULjiuiOMg6wkEK4+pD/kavxHCeWp8GQEfZ9qnP0RaNH7Brz9o58nYqF6IN4lgSrDy2nl65ZKeu
wHmgwYFHTDytSGzZ3byLvrUO6llT0uI/lajN0KaFjxYKAo6BU/LIwvujfRavnKjfoUMeQeAp++qN
kCSbwZMxAxU/rs4PYz9Atw1Wm2DfvS8xrJwGL8G7/ybscQnvgw3gTPag3W+4xHpFc4GoT1U+vcjv
wZ6G6kgFhFjr9W1gchicnNHY4ChLny6wQjDkrDDY0iw78eM0V8g57ELwn8uPCNOf7xs7RINyLrk9
VSNyKsxFbL9mdFy8IKsWIcM78uiZsY6kvg25TTFGfxvxyh6los2iQVjo+0yH5uINxQUTnkV3kW2n
7KL26Z7sB0cgaiF1dP8Aq1kmiI6UnO7BMN1yeMB3AnMWIYS4C/hp9XinqfuYtu49dCj72zV1+/+x
dx7LrWNrmn2VjprjBrwZ9ISEIWhESaRESROE3IH3Hk9fC8xblbdqUBU974wTSlGOwMY2v12fsDvY
okc2GBqhZYGwRm/TgYcMRIlHrlA5sOk/mnPkJtZjtTMcL3CJZtmBS0nilln+rNgxNSnO+DShDnAO
6y9E4PLvWrg2WbidfhS8SVmxTgLlXuKeMkMBHT4jfJT6iqqm3KGTaCnRW2Au5yg90JhNMQh1GLvO
+Myoe8TeQ9FPoiFpuapV5og+ldgcV4SpJuNCiFMLjuSOVbgTnlB8y9dm3gItp9ROprzSXOt/g1Ow
swa0WYgkUN60Z9uRdsginBNS7zvli72N8wRDWgLKz9bG8u95cvkTbZeN5WKu1C+0+dYTgTEfQ5WF
d2bnieii2ve/gMZfaDanE7pi44DrjWAJSSA2j+dWtbXnmr489m0NtD4WpPO9HIaAdMwqHdWmtqR5
w6po4izIGrO0Oa7QNMHi7lCJBIW3bS5Ltatc9Vf9FaodwN3f0VNMzIj36sw6N26p0/kiQnw+ERMZ
xA/Xs2yIrmzyZwk4DmWinUOQuIHXJnlpQwR6MxGCDmmtY6/YokMcs4ux4mHzUadCZRL2jgwJg1wE
kSCS9YUvs1rlaT+pZ0IqS0YtsSs8B8lDiNTgKf0w3gLENtWHaXAZvuGHVsG/xoO9jyKwPnVUrtnj
TKhKn9HOzgKOB5pmKK5guhB+FEe/Vmk3YOC21AWlgsPy79NXcMWJy3qeIURwL/Xmqo47LTxqVDNs
9dO8F52hR/HlWKaP04GWMERRkVup93lGM86voB6T2MkL+yMWt4LkiJhFqEYBqNig18L5/EZdV//Q
PM4voKpG2RXL5wHdL9iKqU1QRXxp4x0Egp4r0DHSfEU/Ke1lFl6D6d2MtyXEY2wGCLAfnbjBIrx1
RJgxwWmDbLcy9Uq0JliugXRm7WBgzF7YnzFQlwPVK8x57Uyg0UBlYRVBQ8/FRsOnPgXr6DGVypfs
IqRXkjr7uQae4yMzxUkwPmYuwj4lsgk4YdRkV7a0G6pdkz/p0X6CXRhcswSMAi7ctrAnkm4w/NnN
0Bdf9WrKr7XmWMzoD3Az5bGXzpgzq+AfUvbglX7NX6SE6Y5HETiZXcvwatVNocRk5TUCjhIJboXa
U7AVK0dlaM4kaUOQQgZ72xaxBgWCQwpKeGfkhzoEj2tP/R/8BIgJ5oVYCE3mhBopKyBHBwx31Ah+
20ViixWsUTewHISC4SlN9PgaNiz98zr90LAB/VJYHumYNLe17yp6TvzC2EmuTrFKcpwB52OEcY5o
Npme+SlEVDc6Eo5GmRt+RkpbOa2JsAue8xSKBA6JAN5DHLbYiPxLMhoxsbV5AMsX1iBSXzraMJzL
dfqIWA4yT9DkBxq70wPyP4b6aRqPDVXq4p4jW5LhIHyNHyqxra+K7jN8mV9OJVnb/srgBFHO63fi
I3oYJL+OwLjYvUIe1Z7IN/rosBFo00jcUXE5pkkdQ1ZR492MvSy8aG6Xu2i861Dzbo3k5NFPQPHW
L0cS9XulH09XLpo9hxpvpdqHxEI4ijCY2OuW7GkCTHvleOB82nRn1g3SmKSw3TOyV9ivNfFwF7uj
uwANZ0dHgv4h/Ew/u+NH5Zebj+pHQWbum4oxnZ7KbfdTqezgiOIhLfcZszHNJx7CzcCmYYq+EhZo
N80jvuwuPuVPCexNYuxEZnHvPoULUu3TRWeQPhV7OE+6k3xjdiGGxzFmHK8VvHmbRpX6xfSbr+HG
XlrYaHMx9yQm8dR4LQriDtkksshYqXwszvkp3XNDm+6i7dbgAcxGdz14ibp/JYLLdoOnl6JBU1S7
8Xn66ZstJk0sD+gL7+i71whGMKtrJ28/JmZlBWvRtWTiHqYz0fXBzGzXASUqwSuq5VQ/No8p+dxH
CMbjaT1Ipgtri3fCc/fqF7ax8qn3WHCwA85gH0z2rGNxYfGyIjOXXDnxAvb0iT1oI2M+jTuUqkmC
+9IRQBuzbP6lev+HTgpqf5A0C2x6QZF2colF/RFfpCeWO++S4zQ8dnRg/VCZlP/GT/mTcSg9w8G8
00/36wmHc/ItOssRibTVbcbIrxA7PAf9uUjeF2Pfou814nvTf4gmh5k8lIQQMIvXhGn/omBQWbfk
DZ/ccBHi03byLwEm4St1gvzbqOz+SXawdNggC2SMbZ5DMT0ytboznqp0w7zUt907EDU63hT3LPo8
ccNrzsRK7mpqS+yu6nZYtAwO7dHxVvomcBS3LbYowWoy+lmA40LvtumunW6UJH3o7y06eCT42P8o
8DxhNGnW9deACOvIL9Po4rQPCqgsG7CLJ9nUopY+boaYIht/bvRznP8BcHPjzbvRtZjRHMf1WhaS
dM5aaxo64lVwS+rTOKo1ZE1CBFCfR9Q9XfQimmiDNasqj4AQxXed2If+CNqs/WUC+YHHPchQHbZs
WajwLP5gp5/NsZE31RUwifC9yqEr25zChcGhzeERreRZ3QZEXmo7PKIIdqu/IYAcx2t0CG7Ny8iB
idMJO42GaHMTPW1hPV0a40bFNLTgz2kPdIFw4iZ37XK2gd7AJke6zuawr+lO+Az+IOxmHekPkyoI
tZs0voz0Eus2K7HUr7FlG1CMh2M1vI2fnGe8zUfuadhC3fut+pMj1acRb8JnU4U/VUtSdZt+ZJdr
iRTKsX3CGuk/UI3ry60sH1YoMxKt5Y6KC8KMHXYs0YH2d243EfVqGzrXFlCIv8rBs56xzQ+5g4dJ
XtTuiWHKq5Sry4MU04fwYR59ZIVm+UBZZLIcKRWRXZwJjufigi2Qf8izdzXIhjFTkYJYHTqMsHWf
RqWZOMga7PhNYFi7iOac5tTjq6J8EJhDky+Q0GhP4kKs2UmObdoyuXPjpQqcUX0EH1TdiPlWgFPY
eLBDzfaQv5rdeWqeeeonkQRwf0gHbvVsNVgC2VfJQVATg0vCirrhQ24cxfmNCF2h00txDAoai774
R0TGogRn/d+DEhxAxm7G6sUynqb2oK92qB4/AujZIX52pdHXjH6y3B6EA+/RE/H3gj/FmVn/TWzE
Ur1phwaLiQhLYLOhHfHx1/gIxIBdAAyZjZV2TlTUno3gQJ+fgndFu/87cTpMeCjJNyxevCUCltUe
8Tpq6kn3bOqXoCN8vu1u3Y3/rRG3nXaznuviGV71gV57/b0XdjheD8x7NFdSb6D3xOluA9vPUjmY
YewaZzwNs/gUR/BhaBAW3IA9ZSd2VN6G8DVeG4s5YlfH/IWUv0vclSZH3yp6DE73hXNJiSMlPP0Z
Obw1oCsfUGZEDgzn8yY8cAyVNpuqTsUJiR+MKGSHwl1O1MaTEYiBhDq4024dkA+uqB3ZSEmE0fm5
etGciFSHAVGi6/O+A+YnttsLvnp1gdx7F7n8YrSGG7YW2xrVwgDy1tnHpoddGrz3L9E3rgt2MbFc
NkgabSrX2MnJAcfi8At+L3iP1QsmZkLQj5xQS/7xi91tesslb+BndChSB0r6keumL+9CUIOltSro
ZH4bniDN9ONO4pS+SfTUfUkkscGQEpoJJDf1fFz7zRRTK+KJKqqiIlXFeGGH1LA2yZVevjhFsvvc
ojjxwCDHNdozTqjSDOH0p/FFdeY9NA7sapdFpnx1F2rJjgQ8aqI1GKDmO9Y9OFU+JfqPK4RJIRGz
wkZAii99DfEVqepwMEYkZScl536Vk4MW/gf5QiyqVN8ScqfbbHQg99QeZgmVEYDXBqJKv6N2oymW
Sqtwn/hvwoWYKFuGl0Z7QkpcFg8I6ZfxNySc82elltaUTZcuOk2YVejcMaIUpqS4SOkeJyl4n8eT
civOqcPZ9s6wicktwM7C/zaJ0KRQKhCv/ppQyY0BFvtsDStu6WX64i+xrUAQIy7FCT/254zqqauO
U7s1QYKUR+VLlQ8yGxwCvlTFTusMTF+RpcSxCU5JejY0jz+WtUBkH2RGBt/iouyGS/5KJlmbj2g9
v0KM/+Dnq/AIsaX7gsZhXeBXsYjJsjvU2Z2Y4ESaTA6fsiKi6DAg7F0IhhLswVFf3RFqN0bHMjeg
P1EgFdNXrbmhlkqqjWQo/mt65WcJ7NQYF6DjNYiMHk9j0EguORMhIdxqpCeNR4gafMLvjXBE7WlH
BwiexMgwNR5/yip8xBFL7UZ2Bp1v670U/nRUx0DjJMIU74m1T/pHYbl6uKtUH8u5VQ65dhPY+rlm
ATXPxpvDXdZ4kzivkydePQ+2bFzrVcPSHpmVBblfh+eAUFZ3XgbcNicSIDbZHO3ZBcME7IZyr0Hn
6rlW/jKfKBLzmXg6T7cmQFqvY8P9dsoLb8hOxnhUbCnTle/mSIxodiE7RBP5HJerfBGnrSpdEwS7
VGg4KZK02zL6qaYfBrUf3/l13md1V4BBbEBxYWcpB4aVO+K+aOJGGnUGLKXsuCSJfD0pML69UF6z
5nOM4ZGzkBFnvFTamy03oeuNkn38KwiCtgGFqifYg19c8RQJUX4wO/mbAMs492hnKsU37joj2Fin
r4T9ecHlE1lHFC6AfO1mMnFrdkpOPlxqCT4k2UwNATmimmvXMXk5Oq7zJ1r9sRx5qJzzjCoMAYGA
BlXlrHgy3pS2wJilAwFAh+wwt+jjtQJI9FAO10fErsBUCjR2uCehvdDy49UfFhodLlpjLvUJQ7kT
hT8qYfuTCaqTGNrgEichVNmbzjppTUeX3pgrvCTkijzXaiXc35l3oOueS0DWk5iGuuHOmJO4J5Wy
qqOyV3Oh3OtMRRAs/BSdeJ/h5+05+At0+PYMK79PZnx9oEiTogXLXI5XLC63w6RXHK6KRcR3+BEe
x+hNEanh9ba5W5SiuTQAhgwdQ8A1wkng/hcQbuGqt80vcb1MgvUhgVLqkbiLSCHxAPFBEZ1c0zfi
3B6DPc4GaFY2I26T6WD29nwaP3jj4UKWQMBjcnlfbod/S3vhD+qEebQHHg9x4RSvWVWRQD6zKjTV
Z8nnyqHT/J6sgAYVmCSwaFP/xkPkj60LI96yUGsNmTuSdVfjoOL/mC4PlgXCe/CDPHbukNtcIUD2
oHv1UyijJUB0yFmQQaNMcs0fUAaK9WsD3kRzWrJ2ebVdAnciq2vZ0lXPDgRPhJRgwoU5z5sHVD0L
lHI6s/GYdFsU5gAVcT8jUwl7cGcsRx4DP0s/6ToXKUwh/AyqBOeU0lci7pg7zFXKOl/GX60BArUq
DnMV/ByPQTIhoNAADkF206z64q6lvPALkXgcrSP5OuYHj3KiOyP3asnjnci5RxkG9x61Yv5O7liH
cV19Bm4fV8VlL0cSGyyLtNp2/YFJ1j32zyRIwwaBRxs0enelcZKoR9WBJ8VsoUrHI8UGyxol3sJW
ok+aibk61rEWOViOU+/SnCJa2yqXaGLxnxfLZjux+qehe08oE2vpYaVPWD1R0ibKLpSmVj5BZI0W
l6bXUvRJjSMDR8VYKjmh5orajWfMZQ7BlbVntBdecrtrBRf6PvEOuzyQdsawaQRbGpi3pLnWgaUj
mBId2cF5osJxQU18Hf4N8u6FA9eaOWnWL+rk/zXCFGwL3Y6aSsYHKD2+cNpsR+BTr5NPrRt3NiMX
SjQY6rUKFdFjwRVr1mnbPCILZ0IBtiFOlOlOkm1mITUFAKNlwWHA0GxHHZBHx0CtjGHafxY3o+CT
gWUH4nWjOasjVTgV151QJg5Za8+YQgRkKf+1IFvogxuXmNwP98dzZVoG5O3UNT45Zgfrq34KuCcc
JyZjvGdgcfO4JO5/LQgyKC7aRroTEMzfhOXqm1IfGcMAy1+W5cDbr5NgIJS5BUxkwqamoSrwVKKc
eGUbMhcyuk4WbcmE1Db9MG9Gq9567J5bCM459MjxOdbfWIzWIfqmSjV/Xucr1FGcVNMH/Z4UHyt8
lCMvxc3YqHht5XhNLZr+j+IE/FS4idR43pedqbr6sI40jBd2MqJ8NKI3HqaF0lIKZ1fMsQIcrQcu
AJWWdcB1GBHbChH61wjfgb2c8i4yjFRP2TOLYj4MyhMl/fWVOBuVHJYJwhLlhIII0ZORBR7LYF0/
Kuqh1BfaFeV3j3RKl/2RL/Co6/rQwB4cbIvEOTUsD8ErIyrKJyq7EiL3ss0KKNlDEGJtd7pG/8Ou
Mb/Wea088SwJtIokREl71jR/EagH0iSgSNQ5fetScEkklx2oIExKOVdureM2z+aefViWLXZ/XHzQ
mtT3w+qwkAC082GnqV7e2WnosD2X6p5pyF0ApsSBFjDUWaCNgzwN0tJYpIlvRQ9dSAG4G4osHqdL
PFopWGlUZJqJX46fwjcVK2xj6m8NFhUi7HNeOi1jinljvUHKrlqbGsR1JgHgQw15bW/aiid49i3D
sxyU8IHMXlgfhugwF/CZ32CsrFkvQgmREyEJzApt9uxVMiGnbj1oWIvIrKifhBEs0jReVe+YmDwK
piwV/4Skihj1TFagRqwPI8sAUgs/4oXDCNYZs50k3mge+BZb+2pzoNXyJHzx2oxAMMNKu+rcQgVV
aMtJXoic9nshfc7Imc3rXfCTJcqDvNTtCikECiMhVlFsbSBDD2llu657gdrPdyIivL3R2qw8/jIZ
J87tjON0W8rMRpL+87qBrGd2RiTNZyehQHlBwAw5c4JB2hPLkuL0oH2t2eiR8hr2Mn+K5vsY+tA3
E54cSKA8sXQ79MJoV1gcAKUTN0SxA6sC7NtS2zr88G5Pb8lmGXhg1MD0B0XbheNOmF2R0HloVzQm
koiB0zIcgDsTyGG4heIpwOJiY7lvRizW6jF7Z86wpLgydqIFnipXcN/O2YzYOXhEIZ3Fmc9DY+fJ
KVrRQcSQXqJQy24/KQhhg+K8EzSfHwe9h9+MvQxAiJq1fFtKZ7axPj41JnXG2OZAQbeYDbwZ78rZ
R7CMl4whxhmrRZzwUR/J4GgWYfs1ycBj5bfykMYcasZPlsRhR0tOMgGKVF8h85DPXO09/hQmSOqx
hWQLVPkVmpCkRIcHZn84QpPzWTPE0zLl85maAFIyWGLcvfHNJv9IbBRnHX91Pb6pPCH8SWURPNC1
zKBrqfrzqbQgmMzh3BBhAv68oAAvSKZrToAOty00Gqj2bB6aheRbWNOnrtTdxGCur4WmIFs0aHrC
n2eDreul3fdNLVMlnGAh6ePDYmY0URadsddgv4RKgqpLSiUngjCxV+kqsgKTsgfwpOytVfVCTCii
KtTcp2HtI+loo8i7Wd6nAMZBbaS+OEYkugWaWmK9Qbi6ScGyo3OwD/sgBOssI4RWjIq4HcCbMNkJ
nDW6NMIZQf0p1gVXWngi0K1eRn3MtmHQGjRWTCteTlUAG1xr1cSRWkEM5gpdMBbtp8nDzzHgkKkU
Tudoyb3ecBLsmjA0YRNQNL0ZOwt4kSFdJhMpVbSQ/vnrga7PbpCa5/uXmlTJMXLEy/1P5whm7CYi
N8XaFlTIU7fPW0BuYx0zZP1wjGWKKNP//CCHC4WY99ddZFAMKldgdmoWbqNW9T5Mo//4oLSeppUc
JeNcY26Iz3//QKIn3+as9+h9FSSB1g/NMNNT/Pfr+2cDCE3oH7k/r4yK+M6ouH+aiSUFjXCCE6g2
y0GoqewU0mZGEWdq6H4yWCMx9f52F6D9dL9aU6AitKnTDqm+9dP7F//6xfW3qezkO39/sUoDf2jw
wTqot9sGtR5oD1zE/QOAZnCF98u5f3r/olbVN0skkzgpdCuFuQiqTOWkA/7+zw/j+vK/fe3+3fvX
ZFSllUSPPcUAv45CilsMYU2pS40QOvA3IwoFdoD6tRHlFpRfZAATob0gbEdbHDRtK+tUmVvHPjF1
5KGN0mtBSiIlKS4Ui2nmGt5OiAwU0x8gSQ2eX/AFeiPDIqj3ZWB1zlhrJEYWatoSQmiJAcygGorw
XKzyjIq64PqtjXRRS8wTdB0meUtn0yrMBO4Lwm6/cm/Gx6rjQB5EDcH0rKKmecYlyhA/XbsJTTWF
XYvIhDWZX3l7aTQCglojFVeRVAjMeLCoOQrfZp2gDlaRCCFIojb60yxLj/C8Sk9RKXytx2DTTZgn
MzWHntZAz4BxoeMSEJ8rZ1eJwPrGKkdaOfTPLXWVFVErM0Xlr8p7H9K8GEsKSbimtoOpJ2to4mtB
oN+12UgcqlIdi+Y+J58Y6XCmzRuuaAOAyG6MYxoCjZ/T+mfqBQ5oUP0gwEe03EmmJ0JKtp5DiN5D
Y0tWIUICDq8QbQny2EinA+VhUAfTHgfio5aIstVIRUgu4WFA9H4txc6nnj7Wwb+XCf5zaRixLy3U
IJVEmU0ChPoIMw8Vlo+hZNCaelSJvL4qFr5DMWFtisC9aFa0h5yOtumD/kDgHsZAxb+yiZTorZ4B
SUR9FMJWLVUvKyE3EAHSpFTbTQrSdVWG8RgVJGB6glV6QD5qIbYjxqjH9noS0tLUF6e8li+INNg6
rRC+SQiRUi86aA0qjyy4HGD+mkEwPDEa38ueKxaElKJAwTz23aQ9iJxdRo+4+ISWnhpT7FlF6bvR
YY2K2peVWNox7Dngco1G0yoOb5KOZ0gdMyKqMmqv0TChQVgUB0sZaJRAzGswtNLOpNW8l8rACcci
O9EONpbjAKVhUE6FXD0tY0+FFIleWlCWg2Rob7WsUEowCF7Vx3BwRlSVTDQew/BpLM6tolu3eA0h
ao4Fue6QTwDF47JDyVgDSVeVB01oToahjbsU6QQ91CR3HGtqVVi821ownnop5tyL0b3OQjNeJxF+
TmwMRHOMn6JaRrj+9LYlqvpTg5wXQtBgnY49IgxFgVKVQTEDQkuQm8RDZKB4B/nJThY0TUoDxW0p
6d/RNCELtHSpm0icv7P6Y4TGuBsbGvto+3hQhlTeK5BJwzLD+p+DT01BEFFIRwTVQ1jU17w23EGV
rGNT1Uf6aboDfSug9qQ/ytzSQFMROOMIINdAQRJ6QJomJZ6QDMD+6TzKpXovLs+dTvNsC51tX1Ac
QZufbw4GVWzyjJNUJatcj97u6ZBCXzTQfmAD515e6l4gZZwETfsyNsXHqGe0tPWStyjZwzrT6dS1
REcTMvloRPOXmVYIL8WRY0a0vI20qNRS603Y36q1ExRpN8YAwUSdVpvCotajWUb4OZwjVjfE9hLQ
7I0ELNw3raYMxKjpgK01wxd67C1NhqEuh8Y+RwGHLp9gttM+Qik8bH1JFBZ/VIr5SY2iXVJpB6ZI
/pUF8slEH0ruyukFUQTP6Glz00cya2NL2DBq3tV22qlmJxyWmDINsIk0gE0LUAizfZnFbPIVUTnW
PBpCjlR/hxF6zr3yq434N3RcgfqwsIokaX6YyO+OAN5gdWnLWVOVW2NJLZGPJfYbEN2EFglEgejH
J6QJS6+gdgnNMPmlhNpMGZFFhiADndsuFdp0xFq/zPS/7udQHb04ANA7y0WxXzBk9KxcNb6Up75O
roFk1S6bcerLyYseluJDF1RHK1yUg0w+S09j+drNA0kdSrHaBgAIQmrTbP2AJoJmNsZ/5giFNlmJ
Xko7pOXUL80PIV6Go1WVp6CeMw8GREz3gPgJRg1vPiCfZVbNUazQHEmlCF2uAT+PTMacSSdJWNg2
zWF0hdSIHCmvXpml26oWKriEHe75APlLsLTMiVuBLGCoXVQUULJF0x1aSn+TKTgmraxQTptn26XC
7CzHGC4i3m6WknapVdJAZirphz4Yrh0akX5Ihw6JhzVEQu9w2CTxKU5rVzXyP60h0R8gIfMD3CYM
xnEVAEmB58i3Lg9HJ1K1yRuHCji4Mfi1NnPUqrLuaiPukYEcZS5mr9KgUKPRzk+CEZIUU1AZztG8
s8qyoPERvT15AgVYs7X06iC7oyj3RzREHuHPvU9ld27ylhhBOikg54YjhOLQ6+JoIAY9Ikc9t+fE
2DJ4pSfIOeJAXWjYhq4h+5jOlLgISF4FcuDL05DhWgjNvtNoSGp1ggp1J2dX2n/O4zwdwYE9CIkO
XX/J6YLAoK8rwFQazZIIZxFBSYTip0BAMks0B/td/QxEep+Z7M+FKhEqN0w/xkLfobex6if2R7jf
zxJtyGHRoOUnmgUF3DaaTsmuGtoXa8WzDtBB0cfE2VpC8ztesDZLs6dURidO1cihr4uENNPC0Hz0
+2bLTSecQ2mg1KSLqDQtO2JzZs2aEaXeU42SKvNkONH1OKXFHxr3oQrr2me1vNXNYG7DGIx+MXD/
Oh0vy2LFpzk6m1pObUP/DuWOYtYZb0A+zEty6OpmOjbAwKkb/gk1HcM8bLrXSHgeUY20U6ut4SUO
PzFw14tFZkks4x6cgGmewnD4Dlsj8ARf0aodkgZwubqJMMBS+nWOSZ9K+SFqEEbS0vZb6gavkTE3
apMgeGMubygmrqIa+H3zzDL+MNrWUcOlczRpIN0sBRxBS/ogTadZiaNjX5FCNRPFHSWLBKGBk4Mb
Dj0Rh3cFzULCgzkUGe9NbPmj3L9z4DzrwIARLYEogWgv69SBc6YdK/QmJ2np6DZfY0xieZmsuPQT
6uDmbOImZRp8NQL0iqWSHmwV+p916K71UUMF8QxYtT4BJiCsD47cIkJgRgOyMlN1ViTAWalF6nWi
ESeNwL6MyRKwN6VfZhkkxyboqQ5KUk/XNUKukwbhYRTRKTbsSLbxkbSDNAGENWbpBgn0vPSjfpKy
5pW2dc5Jk+rNhIZ0WWbLmWaCe3NhPaY6jxJQBFVNsgLKJyLPKY6VrUtPRMy6LIc006HPs4jFqVDb
hAh4R6xOrzQnC9t9Mgz1a0vZoluRX4fu8KzrDeELteKRZRh0g0iWvpYQIloalA7jDNR40uMOA2hE
/0jzAXbKvmpZ0HtBQPYAelbjm8iZ0Q5XXNPKa2nDphyYl7mZobWVah8zJB80j5vDSJMxQUvpo1Hr
c74yM/tl6bbr4tHTGQxmyOBqurrW5GKSCrlb6NPsAi3U6MfGjBDYmTJEGsaSOEiQqB8ltq+j5OJv
3sCUnMQRrCbYzkMMT9pikVZyyDamMMFXkZxs7CU/GHJkK0uA8zrbZDHSaaGY9MoG7RXVMfOEYiiy
y3K5K+O1DYGCz0LSpMMULA+iOEg7GTjEDn9aGZfVKqB0PQ0RNVEXyhkpCMOh3ktpkz71sZV4UU9y
HcGFZleWBpAxfVaOYpAC4Bt0omZxgDz75Osj7Uem0eP0QUPYZ9kQcV6lxKSAKKrSomCeeKaSzbR+
z+GrCcF2u6RgvpNSegvfMoMW/ASj3taNJT22MHNpgis482QxeJiNdO0XIH0SaNmLKBIX0VVJeqxM
mmFVTBuE5VE8mlqTTnkFFoRqhC5lgIlXBQsyk115oI/xt56NeG8tZUzkBGkCvfIXAcZz3mWju5TS
Pmio3LaMFkw+YbQi5GZFMzx3Cg93FQiqxQXHUAP7NZoiZWQztRlCgqBqWbRvggACT5EHC5slafxm
phwdL4KQU0zVf7d0+4X+l7Z7EOQhPJlicpbVUbji7iqcnd9L09ZbtT0MekzExiTX2AvPZWFAN8NR
MHqymmLA8Z11ZNEL4wFnyC5S5XtMI526ZnQPEzUvSDuAZ8+7tyGYXgk7aLhPJruc1u5Ko6lpoLCq
Y9ArIwmJzE9x7vdG1bC31NG+JdMvNGLgpXU60BPJ46Sl2ROWvNgg37d6oeKAW65QOBmSM+wxnYuM
ylBJoftEGnPfyDvlUR0HfyA8MqCCdopmgdJ2tEEemJ9sp4mygCVG1go7DXNbF35kOgsOphS/TTHH
qhixGpktLGhM2FWKrHAbqXRbyl5biW101hHMrELV5Aea91IZFbCfzYc4amDB4pglWlVkcpY3KRZf
ooRU4TKQljct8L9yRqo/mFEyFIr6I4qBbitTSJKSWvO2ovw/qsl+RNGA25WnD1OsXARjHDzRmg3y
HqhEfY0h5ddzVFGqIQDj7hT0N5roKVvm12WZaSGzCAD3Zf5QtO3LEhU7IQvDS6bd2mH4nhKLItoI
V7IizAGWFEUxmdit3Ir7dsrpDqGCBPw/9QrmfjDTU9QcFUn8aBaQDLliHQxoA6i36Sa1t8Nza+XD
UyqOv8pIG4mJaB5ABUvbtEaaXtC5e9PH16ostZ9FvRRx+pRPDVjaYiENlExr0plMUGsRbk3V08SB
BNO2+zPU1rDrLHJ5cGsGTvrF8iAogSaTqGiE3/IpLGQWJNDcA1rVtkANnyOlNzaswe0TxFMJEyWH
aoi/4zL7qYywJqpbPzZS0B8LaikHTlVjMX+sVpRQkVLJR3bL62dvStOD2AuoSDBIcCtKr1YC6gAc
WPjyo9QMOyPN8WnGzi3Ywbe9NB2HAUU4OVQw+KPTkkOXswaD1EW17CboGttpnmk76AFHxLqfy2vM
ZW1MHBuCGHNXERDva5BzC8aUXJ3p8SV1gc4RtbPqW2FZv0oulG7St1+FzhOX46Dy5kU/K5lERDox
3FbAKjLw7SqTVhpVoBuwL2pa9CkYn1RIIBZ9Wzx1lo8a2e1kUOuRaoQKhkhmw6ZVQEjn4GGwqp+Y
NGXX5X+0ABhkr9ODirSgwE4TWOKnkFNOJIUQIOeMPHJMMk5QgVO2zVch0QWFMMHc1qXfqCXbq4or
FwzRrW/bt2lYlnOmPVo5ncbQ6DMP5kdB7SJQJUHAYm6JpVv8DSFrn7q0QelzbPvN/we9FV3czf8b
6E2HEv4/gd4On0X7+V8xb3/9yj8xb5b6D7SRiGmIJsoilixZ//Z/xt+2+7//Jkii/A9RU2VRN8Gt
qaoGg+0/SG/iP8T1P2AgFjYfio7/hfQGAk5CW0/RTYkz8v+F9IZMxIov/FeiIG+giIapSLqmmLKu
r/jDf8Eb1gg/ZEk46QcpCHwlycjlq714BLE+7aFbk3iJda+YK0+a+5pW1x5FLNx0hL8Mzaz2KFlG
EhWC5er/ZAin8bV0/Zn7ZwOm67+8LOV8O2BG7e7fLIKPOFAr/478vROX75/dcb9N3ysAqf4CMd+/
/Pf37j/Kfo1V8vdvdWWbepWSHhpDRpsOTwZQqgqVtc4c9D3eh7ykWctCjrcW0JdG3CZFlXmrrLQB
86580q8g6EIekBRISrJQek3bhiVmAGvFaxGioi6pgo1qYnTI5HhydF3/M3R97RnSEKlHfModyl2q
veSaCOmAD22wxnvN7CbldPHNyiqeIzLefhXSYb+OEYWnQmcKnjQ11V4Gx7/n/ar9f3s5VcrH0tIk
1i7T2cgQ+9AiKkGzpT9la/5BgutQ6YR2cIqm/f1DBj2K0q6cZJSKrx4YkMQsDUTympy4fxCWNYh/
/1QTe8rOuecS0xeWBkG8vy/jfi3Len33z+4fuI7ObcURZTvyS3ca998f7l/r6M+eYCzsiqTmDOjI
1a1whURDMKsEIgVdiGAlNcvklBVzzZLpgtHu7x9EbBupTIbdhHz6pssrWtCROHOXIVodp4keMS3e
L6IbS82012MyK+zI8xgN/87emS23jWzb9otwLvpEnrhxH8SeFK3GkmzrBSFbNtpEk+jx9XeAqr3l
0q6oivN+ImwGSYEkCKLJXGvOMY9QpTVWGrLPO2piWAQSPC1en+0C2Vyb6dAdE0qGg4CfPd5ERNrS
w4JN41h0q8G5QcQvwxJPQY+e1YTNUDPFU7RbuYaaR7da2A21RLsRIloYLGrFVW1REA6uL7jxcCGt
X27sTpl7M6DnvzyVlCX9uS4+p2UOeT1KocdfbsKFI3+5V07U2a38PpzdL4Jc07XPUZXMRKExEfID
vE2HHOwsAdzJvqASt5dpR8edFlfq59N6IhUMfC7X3YysPCoDTnOMgwXWZMtfsgY/nCbREqcyY8h5
W7pSEe3+y5Ju83NsvoUjyn4TaWTqgtszuzu3C4nlFcLcUB34YTRw6u1cj4QJiQ7fSDscSdUdjp2a
pzWplCgwqhTfcqjxwi70dX8KOJbqJRTqshm8zELcVVX3H777hcUekSu+a0MN+WGwEAEtIT+wx/+g
sF+OTe8t02g5TEOPNNOu8PYdfkanlweohq+6r2PErdd+w2XZbgO5GiCxXdWxlExyRjxGk1lsZiZL
WHdQfsT9UnvuYuSKXfXgjxiq5l4A4ND9I4l9E8YqydW0qHcMzve6HLejHeLEaQfzOJART+GPeSZM
IgqB+CUX7PsbAd6OSnsVTA0CGY/G+LAMkYICa2RI0t+GsTvCgjTW67qnFC5MtdbWoEnQYIyYF5wp
2uVhpUZrM9HIVEufEYhTC/1wMV2M0IEmdtCyl/MmbynrAOHaZ33CVI4QNkw9DQJHbJoXdruzANwT
x66Pl3uX56D+95uMvuLl6A+Wll59afbNZaQ2vY+gOa563C2eiVSgQWRZM3/aAKbtN4GGVvK2Slk+
7uu+XV/OQZenhHSYiJA1u+7zF6uDdglGbiCsjKERgmA3pUNdVE1JypK39uZC/nEwvN11a4EKHXW8
XFIMrKx8lkXibDInhO4LOXSKbCwHzHroEg8u2dgzg+9MYrGI+k9xxRnCNjtqTRE2dSe4lRZSw8um
dBn7ktZ1GhJwTZMXPfr23ayMTUKSD+eXWK7NXE9ATP516i1i8zS6fvp2Xg5ipm8hzZUroZNib5LU
vsui4Y4WHC5TosKYsJyT0iInM+nowoQJIl0hwM1pyPjmDA5PjwJexZIlZfvDzg+T7khftTte7jkp
LBuB9EstUXPugtN5R/JcHoZ290rZqNvEzFtW0/JR1Cs57Qnn55Qhui0TaklDbGYnIiU7Djgv4sI7
pjnAosvdy41Ynny7ByxpE/qcNnVEHsjoYyqOp6TKMQIhw8/d8kAJWp1mM1enyerUiboQfm+jRJfd
UkSi7YEneuI0MxLecghRW8poOaG0YZwupKDZUfJIpUIeI/YiFM/qvmgY6Lb47eoguCsGvSdcwqar
0bZHJ20wAWEll5eYictzE7EBa5njaALXNR6bQEw7y/Tgr5rj0at7iSKCI35Hqs9NkQ9L6Hp+7kdz
3A8ElUBe6kmuSJmuhARFpQ2zvtAhW4NK9SEAwD2HLgAoljqlFeHQspbYizfU0tYU1kIUl6WBLGf5
pZQmzONy73JDBnRH33k8unKl2nnYNVF3P2KhSX0A22Ty7ruaGDAMDESlymadQ04/Xm5oNKRbAgCe
LtyjZAk5uHCLLjfFQjAivRwbOPp6ceEjvf2BKQil41blP/U43BBpM1zbVsL5q0UWZIMza7R1n5aD
Tf2rf7Hj7Eovqe1V3n9JovJlahi8OYNGL2Z0KHInsixcaxNM4rOqpLWzqBWtm0kcmRxtwnF4yr2Y
TFq/S1fZ8GXK8mbjdSFV2wrkfqw3gVwOaYPzS+wYe+3VX6giPWQhrebYaOZdQOfJy6F0w/UYOBiv
5ik5t1R9dnZMQT5w7V1eIUDyEvmkLIA2wzztISVvq8n51dg+efcz8toQkX0Pk621kvlJy4hccJcK
6ZyGnKDrJ79HvpbkT4IS8CfFGM9Z3DyEr1x5aexgMRdkEZvXpJb1W8A7z2TqAWxJ5cZh/LSBLgr0
o1D7VMw9AkiTvgH8/LxG7pEL+tegStdlg8nX8F+qkoaJUdUUzEsbIWy9sfZj1tq3dew/qoJiMtFa
sapuwmTAqNQuVx/JpWXRRRXhaK4CSNBbhqvdRmSU9WhFMoF01UNiS2REyTBvx3m0nhquSUG/hMhh
lZW58aM1HcQBeb3WOl0UWv6EN53R3+i/om0HcSPbB8vCf9Z2CO6iilYIkRg0PBlkyHH2N2pONmVJ
UAHl4ppSELLFQ5jCvssjH+exqZ7Hxvk6TQOmxVjRO7YxCy7dMBLbiOl4BrQan2xPH+SUAMERCGc9
IW7sxikO7jCxeWX4EpTe0W3x8AhB+blUSb6GrEto2X2WKNzrTo4fUImDE5C1MHpmCx0D0RoizGpM
z4SMQBli4LA1PK8irD56tGuEQOwE6IYLdBAtukByVbYFrZwVYbHOFhzpOp4RMyRxgdDd2CZJyiUv
jTeFQJmuSUlek1mVg6jpn4OudbcyNp8GT84co3QaKrV3y+AbzRwU4577qYjxXDdn3+7pNThZuiHm
Zjh3fg3it1+LarJgNy5Mq1l+y4PhTLesuuofuuiOALtT7LfAPFCVXOkYI6EzxY9ugDOyakwMfcCx
kqS8pQCJmyGTMBMHFh+JMqV61DwL/g8pIrhJb7wqBt2SikekR8hL5/S6RZoC5IJORIVRikrZvC/t
/m6K4nQtJgw7GuLP6MnXJtKcCN0B3S5wt53fh+bOMEefVt1+DP2bPi0lR3FHg1RReDOoL7SiRs/V
IdrokMyFsA7yqYyZn0AAiiO4T3SJ0gE/j8KgqLxXw6h2xDCBsWwQsyMZiWT5JRqL71HcsdpD0KEm
NZZaOhVmW8TfS4FjV/TdN5Ck+XcaFS89CJ2B6fI2sLqvtGOZQwk8Y20BRiDyxJrI2Hiq1MEqGWjL
JYu0qpdk1Uv2aD9CG4AMrZliebRVyPVlgfeby0LvD4vLK0sqzm/LfPjzZcH/+XMq0QhNq2Skcd06
jI6iZVbjLFdca1wiTy+PLzeUBsvj+0NS1f/1Z58xI5xEcdZhgbZqZrB3udf6ZgUKBNNK5p8NxZzh
8vTlRi1LvS/6/tzlnu83iyDr3+/04c+Xh5ebtPT++LDpM8GE6u2DL29uEjx1mGKqVstavS94efj2
Ae/v02chHzi7PrLZy6svf6I+3e/CvD3QMJSbGY3XJeLzkvjZQZzE9OrS/rjMti9PXm7el3l/rpyW
2f374w/LiD7En2a0BImllBqXacL7zfuyv0WYvv85Xi6778sUXUVa1NuSf7lmnUTGnQUFfo33RNSc
5sEWMOZd5WoHyf0gbq0gAiFuMdDuG6b27zf+Muq6PKwnRORDSLsciQtjrb5ayijvf397/Nd/c//9
LpflqfMtsvKSuSxmUcbkrJ2PdbY3aZ1cpsJ5gTDz5nJ3dgWTirEGxb7I8rxF7Hi5936TLCq994dm
3WPBQ2f//tTlXmFEiJyacVhlf37B5fV/9RxHDHSH97d/X8aU8q6qStS2SFHALvbc6OInRXmslZUR
vCXY/G9WxT+VMBkyU1n8P//v//4Y/zv6Wf5HVsV12SVN8lK8/Cms4u1V/wqrCP6LUqMtpesELt19
3/53FZMCp+kGNv+kZdIVtYmy+KOK6Tj/ZdqBjYQOkg88W/meV2HzhtINTCkwDpimI/+HVUw+//ci
Jooex7Ud1/KEZ7nC+5jRkkx66ErKQSTVMMBK4kbuAj091HMGOx7FuG/7xqaIM7mbNNayEdmknRNi
xW5uxvV8jsG5TYJhr/QzQPPeRKzdeWwRy+tQPVppTlzvYOFvCGhv5G2zRi+L0aGCFVWM8UFZqKrd
lulEyUzB1t9yl4hs1F39KqkMtK0aHZf+Etw09KewrzT9VQNbqyq/5n4yb4sUS0JBUzjtDckQics0
+ODrWRK3NeKuYVbQrLO6C6DNmmizS3klNStRq5c6d7u97+oHXTdLjhHfFVWkXPUuwzjXshn6QYOu
dUB8otH9bEVvHrqIah+Q9o1gOpBXyPVThV0xLvKXSvEGupqY1U1qO9US9sNYjycroDdeHisiuG/0
1DAHhr8wkpO6SfphT4z7axN8iy1dAbg2oGWnPhqSEuBVViIAIUXBX3qMESwaxGWur7fK6gUyatQS
ZEvPKCVDHAyCOVTgPk+Z5+x/26P/Ir7K+s8dxHV926Xc7rDPAZ//c5U7nQLdl31V0VuWD2aLSety
kwcNqUx+Q2bqhKlkzrsbs2OlXLo3cyL+2Jh/vy5U/D/sqzQC0Km5ZLsEwlqCZH4vuNs0BsYoy6h7
GxrgWFV8c+h205o3utvIVo+GLH4mbv5PW+BDnZ9DxBWObQlaB560aB78+WPnzrfmJvYxrxvJNcJ8
qK+PVkibNl7KhK2NJ9hYHJoDNZJqKfIYDVaJkOBTvoYP2Gt++vvtsDRSPm4I4Uph0nng/GGanDl+
3xAp0uxBFU1+cGM2RFqg6GxkS5bW0JJyWTpXRqeZKLi5v0HBckKjOm+NPDvG6dytRsfHpzbIn/2I
4cr3yfqTpJZf3mrJ0R4dG9BHmH7++5V2lpX6rV1y2YweATyE8ASuj/DozysdcQQwb0xZadIioXNN
+zYNIIL2Bp7I1LfWpvCStTPU33wLdV4dcRwmISNF4pxKXLyvtY/H0JGtAaG5vCMaGItH/ZiH9ORH
e7oqKbtR1FrldQqNgHi+3G6yI12LZj0a03fZNZ9qb9kQdvI6GpThQ68c6AfY93ZQ4+MiNeEfvvGy
Y3z4xlIQ+xYIhzQgy/3wjUeUArHKTFLAWhhbRg5Vsk7ULhoe42C2rx0ZbGThLiomNz1a7gzMy7Bw
rs0++O8BFUeFxF/3vdoKv2aCob1t0gGmGxEA2qN86FGmrdLwUxdm/cavOAnIqqvQJYQvsrK6K6+r
M0ztlrktvO6lLsd5rw0Q3SXF3DpEOB65G7cP/+l4WRKO/vy1ST8KhHBNQbGOq96ff2jCjwTzQyc9
tFo+lLJDQIkWS4f5d6MLcVv/KqYSS6uFhwGC9Joymt7ojWiieUtXF5aSf2obFMbKYob5Dz/JX62b
ZXmkIXhBQF34Q89O16SNthpiYD3tTZ0JckXLr2WguSRAzq4MgUaNjOLL5cDGXYC8FbpjhBzDybt+
NWDNa5fDvLOfG2Zq7owhvI38O3ZLzHU9YdBly8TMmvUvzzUDfMgPs4SWUJyCwLut0fTvDXswyQfW
YIlyddukPSjTKFlVVqWOSZo8J27on//+a1v/eQrzaIlalrR8Xwr/0sr8rVWZRemQRH5FkKJPl8bL
01u3meXK9NsaQUKCAthZu0W7G1rnJIk7WM8TYDqrju9T5ao9ooP0rS/+NlK6fdsdfo9F/HhdISiJ
1ZAMfRjKLNkayyr/tkq0Hailx5JcphAFYm7ON2bsuzutikORC/cQk+6wjwi0sGWAlV3oTwnJ76tG
Wf+0Jsth+Nv+elkTz7LZHQhodD3rw/6aKoTw2uAwbZFzee5rE4/GQeVRt03SYSBmusJ1EoO3I7ck
qhDxlqDSaK6Nx2nIgdG04hE5X7iJuxm1re1tSvCMf/8DOh+i9N7Wkba19LnycTZZrtK/bS1EEQ32
k5FTSeN9ki1yao1czJXlk2EHzTPpO3NkqpNI6BlW8XfRU+H3BtuEuqI+MaB8zdIGCnj1uli4Po8W
JkCaTX0aqFsbmc46TJBoltLFMz0rCru28dgtovRysptzPjLaCzSCF1H949b/cFlYvpklA67pRLPZ
vvnxiOwnK0tqr00Opks1sKaCGNf9dEqCgNzThswNp4XCZTNpbi28t2VOCk/oTOqI5segXEIuWIE8
JjX+4ZjxPow2lhWzucr6vhPQ3ic77s+bvI/8nkQIbDFDiuC+BYPYpGXKtX56QAUHsp5Z4irJ5nvc
MtayAUEkcrt1Nd2uTjEIxYKqRQG5bwyNAy7CdVk54uDak7Wf82Y7kzTuE3F2Y/aq3orej9b0oyyM
Y/4+yZPuwRlNUkPm1HgpVXXwHJCa+dS+jpkLo3C2ulXodmgOYIGWnkJDX8bbqQTC1BLCtKrtmECz
ctDXZAG9IpqcT1nXfSrszLopen7HNtvXXtW+kHl0Hu0jm3pTtnG+l0vqpozkzsjmdN2WPuX/pduK
qcG4+/vdWiy77YdDz2NnllIwQyJ878PpmOFqOMzCMPYuw489aVRcvRUEv5kvnneef+sg8wqlH64C
UvS2dR3ArVZwUXyLcFgrsslhw2GOIJ3uBu1bLyYqaQpMTONlddBl8bN03Hrru9GXMMfYzfGM8Fpq
b20zzMQEPySHoMWLHMLahnpY3VS9dr9V4QMMi4aZ03Xp5flWzwTkRLG/pmxIelCB3mPqHVIZGqBM
MdDHnNxcxk7L+WE8DZR2qm74NTQC3tQAsC6ijIDtV5qwPl3mT41+iZvpZs6HaaUD5gsOvpCokdG+
zRzg5UaM2Bog2x4D6t4KFmwX/VECeOSzFxn2XVGSp0shCYpxuZ2NMj2680gLBJnC3/9A1ofrJQdB
QIEWzR0T1ABdxocfyJQF8pCcrWQkbUe9sbnJwsLcV9hlriaE9qnXUsMxkIcGJKSaYwFcA9CsCMq7
2LOcTS7sc2aUuG0yt7lCGNhu/mENPwyyLmvIdZzxhk1KpPg4KcAfy05kNMnbWLge4BOFEbAhk2t7
ELDFOcwoJE9bJNuAGzTjn6gun6eEYbKgDXdVVtHencV0JWYmYP+wdtQLPuzggUm6pM3UwZOBDD5s
vylovMYlV/sQENa3SxLYGlE3POepAApqE3ZQjcN0Mtx2OpEBhxc63asZ783bRS+GNPr3K+S8zej/
fMwFDrolU3pMpVi1D6PSXFeIcGv4naOTY3Z2muwedWS0tkAi9YWBVQ0KcpwU11GSxICafpKKWL04
5TcrHXALOo7+0RFLg1VD7Yc5iE9u+ZPhTHcKxVCsk9CH1Z84t6Gax80Q18HW47S4ynuOih4p9KrP
nzAwkwgPwbfPxuhWC8TDiqP6wE95TsfmtazK9EyBsto37Xwb2iXHedTTvmJLbmOsyCSM987O18l3
ncbx9ejBq85KjQYyZRTskRrhpOK2Y4RxjCXrCfSVFPXgB9Qmm6a8iybHdcAD1EV06nLeCnUqWHBX
ECFgRvfSn4NDGXPxV5ELIzhUSxQadFOnnMcdFoJf/NwNit4etOkUvDq6KjZ5rvlSiqp8QOAGOXFE
e2POtlXgncoosbDWuumDHXxjY8dnpxjuQ9MFOz3E8zpqM6qDTKC5yAXWtV+1GGXyaHgKRb5Fy+ge
ZKHXyc4n4iywKw2U1n1GnzvfOai2XUFJwptpEqkh9o75UrmIpjTZWWX+TVjGeEpyTJpDohjPqhDv
Ve9+U4XrMdajtCzFusJ0fp7HYDwpYnnQ6gcB1BefK1aX05+Ow5hY6tD/Otu7jC6kjvvp0Cr71zRn
9n2Xpy9inkjOFJOxC4hgo8+2XEP8YOcPjrv+yknwk7IMeSae9NAMbfgpXzpt9NxQjI0Dv2RABINM
bSC/qlrrOGw3lZDAvai9rtzZiG8rW9UoWIt9aLsW7ZTO3rU2R/VcdKjSXOQzjhGa67gUT5FFovtU
FZ+aYaTD5ZP6UptwP03P/xa0NMfSqMBincgOwF7wI3ZpsxViyK6pAWEvqolLUumoH5g2KwLEMvTP
Hi0jy6CvEFI/X8UF1kxfD68DTZpdZPhg5byKLPJiIiqtrG4oXpxdr0GrJiAPjJnaS3IO3RkCHIMq
GNUzfOPaaq8aZs2wmwX0qMo/ubKhLDQ0/lo3Yme7+mymeXzOfNQedpptO7+AkmORtYEBiHkxQpc9
cbN3ttO3W1GMjFM7RNL4Zo11OkK0yEMFj1fVt3O3fARJZSIvzTuzhrnXM20EsPM26NZFCAm9Ayxp
AX8PfAFQprB2THHsQ5mTthKC6I0MjDiV9hgjig5tsnDGncDwj1ow/xJahdg0DVGRWS+T2zwngXNu
uHw5wVPZ18mdtjBWdRmG87A0ezgQk/XkhByQsf1oG9H4ZDfoU9yGDq7NgGltxOiExz6yt6Xf7LIw
Cq+7xctVBT58Z9QY2fi5Lyb/zBioShUsdMObd4iqb6ThR2dT/ejNYUHshN56zGSEfZaVThp5Y+Ui
WMXlInwXFkMwZsnbzJnjVR/jhJeo6Dkro8COo0/29MNX1nqqa+uc9Rgg3LRUK9wvgJTTwrs2ixID
TQcmCJ/hg6vsfVym6XU/QvumOF8DlIj3bRMgQ/DN6x6HVIhXZGMjk7kzxg5DDF+81GrYWX2gN27a
4VyocAeE6fyYWfY140eIlKrQN4HNymWYxr7EaMaN2ZSgoKR1noO6W8Vmj8AHoo4aZuepEilBO2Xc
Q81hlsvVMInJ/OSw2laNV1z7DqYhkWTuF4xZPomTaXGakJKvSgJHv9Uh/Os0828bObv4+FAYNgH1
CcttYC8SVmxZJL1bY/CjHBx8GBHITiOFEErR515HlvzsG9A49JTaJ8tLn6u8pcXO4cpQEjNLsmGg
wdS/nr+6mlNPTaM4zy1KE+FP1VM1YNb4apckFtSe0x2cxuhvklmzCZW867PGZ+8DeMY0mxlOgWRE
EnBTTC6i/mLvifhBDaO+MWneY/h2oHO2TrXDgyzCG37K/IBC7DteAo9qr1VhRuI81Bu984kyyVeL
gYzyWgSBMaJ6VeQn9Pck4dV3XswxWGoiDMl+HjnXgyfSadMc82EkGAVZix5eitJ9QuJWnDOEMete
i3pbuWjIMsj5VMY/Xd51bES6MjHHbLJxQBoWOPEWRxVECc5VhOxChzJ39qRh3xdmdZ4b++A4CtGW
YxNP6dPZteUxd9mhzZ4WdGANxbaKTzMBk3f1RLxc0DhHPHkkunX9Z638dJtHTr1SUiOlsNJxPZf+
fTVp6yamHC462s90KfLjMKM1TRxtHixQIvsI6QMix2FjDOQkBb4MVzngNNpvwO4ouoYlKh4U/9N5
KPVjLirG0E7/Ne9ecKNCJFQQZ3SAkyTGO5FqfuAEXMagPMIZdK63nC8GAqswc9LFvim1d134pGoO
sSLcIQFaHzpQ9MpsQdFwEayxm32OfzGMtE6GJErNrPUhNUhoKFRw3fT7wnLE3iWsFup/fshj++ss
BeBp3BQr+JumWNQniiGgg5sN1FTZMo3s2r0skH4FDzJm9oAx4qiMBsRhwuXWJG0ctWbQLVNQsekr
VBSO6uAA+AUsBm1swti20HJVgEKbBeCZCWsr5+AxG+Ur2IHiLN0YQTNFri6tOlDCsGEzYFbz0IBd
7MFgZaD3+tTzmceQUOBH403uwoOXCFpU/6tpzfQ2m4373NXxplH0UCbQJ7iHp1Ul+uyoG6JM1Ijd
XKTzwc0lmGx6OGB4u3gbqBKdN/bCA7nYT0EyPA/Gl1H5I3xaos26CYdn6H3OloYH5/EDRwF4L8nI
0NPhI5G42lobUE72jcOyduRa17YCf5h8TjrKjBxyDRddKPwTUcW0dWa0UtXOz9oXtEPHkSvxOKkb
g/r3FTM/yk6EcBh5vSXp0acKTYOk8Z+igfCbmsRNambhnajlMVOI6/wWpl840sqexmjbtRUZqB1t
GsZOeKLAprneZ4bUePT94bojPzhKFEaQfkbp1+Xfp01YdN+rSItVTzEG39a3SFTM2cN8DxzkQVMa
uTKN7ms34BvtuQwchjyIrvq2BvrkFAhoJp98nJBhm40y3gQHgDBqlyUz5IsZbZzGzkmqdBdu6Ap4
e8c2yau1QDLOcJqBbVdfBrxXXE+zZF3hBl8auQ/D/NXuWrXJoi5Zuw6oDStzsergHdsMNWG3gzNS
vkWk5FZP6UAiizc2ISzadGsEDCfCrsXThus5ML8lsQO0F6JkrptdmmCRo8JaIaskA8mGySZHYzUP
xld34Y770wtze7KUoE7E4FJdgAABin0iOAlZ6QpbI/FrHmMmcAwrxIbltn1v4KOPq++W75yEjyBp
4iJHASY+9wUlu9TfpQ763KaO1UanhFhL/6RLGndzhFxoNG6yYiPnCgQEYhhgOYgBRM1m7zJ0kyq8
HYi3avs2BdmUD+tshq+eUvm/4up140S7UaD61dnVyMSJUNrrfCkGycp+SbrqXE9GvmqzEnFd/sMu
ppOMrid/Ue5jl2Snh8LLyA1gGkgx7YKUiMPviGnvfaE+V7g5/b56bKk3IAujyFFLJulu8UlnaAsK
BOgy4sQnKctchTmHy1CnP5CtrdUA6ngGkNwSJkIt0SIOJ2NqYsiDv4hnn5tSFXcqkBBYhQUNEwpD
ulQDzd7GoVvFnys9IbgPPcQwDpvXqwkymGb9zOCIS3bvYQGN5aMPhcPyLOKfF4FGs9z0i3g7KMJp
laiCocry8PKHyyKXh283i0gjERRPUe4ud4ew37SB93JZzr8IMS4LStqHfyxzeQxdJ1nOQqfLo7cF
EdPKrRzN67eHv33U8tZDFkSo1OMw3FtIRrsSgHFVK36KP7+z3Vb2vPn9badm0acSDHN58rKel3tv
r3z7sN/eJZL2Z4x1+RYJF7r4y2qYHki+dEFvvb/8w/r99pYflvmw4T5umrf3Wb5i1BWPi1nvaorO
kcd03W1NdfAaAhvoCu/7FHXAIMYXmXd7xqrdbjQid1UF8Xw0tOh2U09lfzYhAXic0bZp48Lhsvrh
Fkfozk7V8FXF3TbOkpc+K865pgzaVB7KoHar3cwBiBc/De0IZTeD5Gq2GNmSGkc0HJ8vUVzIs1CQ
RcyBDK42LhYXPLJzkuuvCigfcCT6W3Mms0SHhjroMEYKXBXXJb13X1TXfqDUrSMPox/AAXaYgjEB
WZAnIVGjtvmriWVEsuN3jYcauThS+QKTHaY8d9wGh7lgfG6M8wsqlbtsjEHhwDk1kVL60Mdrqn1r
J+BsmubjOffS4QAVgjSTwTyl2rnT09KHwIUBrPK6JdOjSnITWv8sVoA6mEoFbbfzhd7Frv8Qsq+c
TZi5aN5warp9vAuM287u6jXfel0QTg5sXtAgd/aRZxj3EUzOqVhFpbugCYSg28VGa0KD7mY3MVLN
b3Pzc0KpG3KL+BH0eCpbh3jmBp2tPxx8dp0rYb/mjNlsPAd+Gw9bFHz1JsVERMutPSOccFbCNpLd
WHT6TGGCcU8PyFEZn9RYyxsjONRqOFPXeDGtHjYqSNYsIF2sYR4UD9h5RPuYOmFwHUu1TTRbz5HT
t8qStx7dpJ1OLSq5ytj2QwtgHvUe/gdif8o2u6uckBjhSAokitOti0efrxSdYlDiWNU/DYWXH4pw
oI/lfLF7FM1+z0CkFlnJ2lJORzQOg8dWN0EJBQswpRkm15hGPYgTS2BoGZAOpdzxGJHlNM4TunQh
DzYn0C0Mu3DlTGSU2WSfBjMuUMyni9eDTo7vdiSgTQuiY3HWB7tCA971iUNePDxOTCdzksVaFIhy
Vcc1EPcNAZsmPunLeNE3/B64F7SZ3C5DfA4RWSxW8pqNIBiV6byGUxrvRlS3e1SRwafYyVZWzxqj
M4FlKpLwauqqW75ac1aLqpm+MhwRk4KG+NnkCFyMcGBfTjprlXpet+/idJMTt1ItiesGakwHyoiV
LBnn7FhBHaWfxfjqmo154EU4ZEcFy7Aj+Kb0n4ExDJjmvqfzZz3P+b6eAwr4TnOeghUeYL2ZI/Dg
rj2/eC4jySIZbvIifMgi95UukqvBgcZiAqpnHEMMyVe1ysN9LwJjFbsov6oooKEbes4KDxW8z6z8
OnYFu76TBIyZfbLV2vrGSe1uqRxd0WnOrkOr3MSajoDp4ThPUIpCTdMn2y0tsLXfA5PSWYHzGxzf
lbazYmvm4ovdNDA+cwpJtOkemiYjh4XXdaAghfAT+MvNQ9aQTuV9N50Yfupk3OoZXUusonglnKIi
f6gg7ccc201CNIvOmwn0Ldb5wKysfV17z0UnOGm4hNFbHuxCwBzgQgcFkalqv1pZfGqFNe46Z341
UzSxavpsV9CCfkE6xFg++se+kw2iV+sXO+CAMShnDJG6T9jiCVcS1i5sXbXpDEG0k2N3Vy3K+NCx
2QGRosR5DqiUAj/TZGIgJovynJ2rTf6dMQZQJ6J+c/c4+7mBH1uux6X5HNn6XkKYAQw1oetH3Z4l
T4DUrioby1JjArNNUuuMVHfXz/bRdiVVVLc/eFPyYCSGXtFThNZakyMQGK7a6VcPeptfLlnHHoWW
IgUsbSiHVBvVP+CYvnHq9JcygrugNdnRQgjL8+xukvtG1YQ+1Q3HyJTfKZLeJ88GsxftHWG9to5j
b5q2vVZR/UVOCulxhBqgG9RDNcMzSBUwLWOgBi7D1sfXBxxfQK4VJUhj5RBABoRztghDsfiYbGrK
WxRr0dkwPyVm+lRVRKY7zvASIpvA54MWe+omWtdz9JRm7k8bzBvcOsa38wwYsGBI0eS2uHfaeCsc
YONDvYGB5Vw3HAGxNr43KeeHQXyFp8mERdvluW/xF3jek7C6o1k/T6ZZrxw7JEsSwGvUGLdmndSA
j7CGZiGluVnUZBfSO4tD3RGOFzzF0ZicalN98xnokVVib+0O9GcDPWI9jP7DDFHOCh1g1Ryh2Qw3
z0cUXialu4oldCQsh5888ulJV8DSkLfQX7vwJXaR9GZO2++7vDwnnffcUcDdyhYDxESEXBx+7a02
OWF8+emPLNs58WoumSQCuVo1FRTEeaAuTFap2kD9mzaBXcD0sZxqr+ytXzDfCJLJJKygKba9OLZh
TXZJGJdrhvl1ADA6S7Lpegiht1lDGW3Cur23fWoa/5+78+xtHEnX9l8Z7HcCzAF4zwJHwUqWnO12
fyEc1Mw589efq+T2bMvT4z6YNg7gF9gVxpKaYpHFqifcodDj66o5kUwJqWRWT1JVxH7itlzFoaps
Sl+keFWlYlZdX+cOeb3dRLhb50Y719C4WgQ6ET9b1VquHExogoF8sITxGabWTJLbeGnU3jfXwqPD
JushFGFZ7uhsjxBmJl6to61GNRHdIJX+o4vQZ8bGKfvDpg+TZea1qzzFTrnHNkNemXFjotYBEM+I
sBamkIkeUG/ji9Sfq/pwnaYtRWEt6HAmoprH8t2Z0P8LDD4tT1tLFRqcrRC8NxGPNBIdRTwYdq14
SCFRxHN+cXBDDDQdNEscGQkNBPKjEJ2ArkH+ulHQLrYHNZjLimfME4MKCMWKkjbMJKVNhyjaHvYL
7GN0KeahmgdzakKXqObYi0bJh5nVX42Zlj5TF48LH2aTosBZpEF750XeXaNjyxiGFcGRUmyknjZ6
ClVkNIiBynhhuA4aBMJ8BoLuhofo2cg8m75IpOGShthvoak7qUv8uesBRe5b9Yun4C+z9sZEX5Lt
UKir8q9J1fdzNct3aFyEu8IyVyXUPehdTndSWYhpm4V2YofLGkm59YzEDaWjRLY2jhoiKpU4y0Ee
Lnt3AXpOmldluTDDEnVaiL/T4KtKjoCyepAPXB6lyScZ+spJ7bSzUmvQDsv128LpLoesui182tmQ
d+6avFdPpPGs0V2IUWq9lX1CEj2pt0D4NrKnnUuVcCTrrElX+2cmjz9KOeYuNFqUOI3Cndmi3llV
d24j/JoGa6bDrZqyksiIdTsYN6sK9gb9ODcqQGuWkrZrxcPtqb6mTxBObclBJkkPL0flvC4TAdkE
8VSg3jHRB5T/Q06nya3lKJWn4AP1edu3hFwONtCGWexcOfe30GIvG6Wl9on/LiwfSvxnfe1cJYIa
flCqpXRLUToNTG8e5lRTXt5ssDIrSsBBqpXRWIqRMk4kKWeLzXF+UelRNZ6EyXqFlnHSdTAlRySh
Gz0Ds+6QzC9N30JsHGL04cXyoITpPqGTYAYfXkx3zGa+pUH+bqDQWeKlAmdujdCMq1TCiq1pvoD0
cyd5aqnrDloutDnY23VXBZvOvIHlSJ9Aisd70LkwQRtrqQjGZ96XINC07NQV8rSHF0l2vv8X2xXE
KwpCqG/wXgQ8ri/CFxHbgw7vQabXrTuaqAgn1YsMpUi9Gr6L8XaHEf7nb61JrNngwcT2EktrNgYa
KUD3kXxGCihbH3SC0wPKXevqEICH7d0hbuXOKQkNYe6uDr+Zaj5awP/5+YDqW5W4SA0lZremZB0m
Eycdy5NmlK50wZqt7mk0lwDj+fzwpR6a2rxXJZAFmssCXSMQOgW+gcBXisB6Tv7hWXI+jwUt3k4x
zit1qhFlOwwYYiAAowXpNC1gHqUBkzGV8aQdUsIKZgDcZTSZkW6okng97l7kjnWX4YxCzCV3g5UD
M2hBOWj5XQuZ/J0bSaOwfxxtLacHZkSIAdQa1lx1wkhodl/0Iv88vIRsFbg2wMVVBSV5CGBFJGGI
H4KxC80EDGpeo+xSUbeEMV6ue/ESSYLYQru8XpbhODsoSwcD0XYn2ep9ZIz1yg6iJVhuY21F3kNh
FhJCycxflFhOmiGq14cX6tkzBQ3VZdNBMh5iF5sewTs9fHj4r1j8Wdr4+8KF9UFj0/T0pYFNXNTW
rLa/rWLocaCZPUVUcFQfslpzk5kammxjfc8ed88K+JR2EwBQgGjaGMkFC/XhNEJEHlqfl/H22HYX
sb2JXPlWj3W6mS5SYpDTRvJapKfUc5QL7xRVuTVaGJ61207Re7t0A2xtxh5FTBVBXqvdZx5x81fP
aL4UCe1QJDOEi3h6ZkndBQjM26rtsLeWbnqTCARSKDxcflsp6plUPFq6/gD48qLHCIBSFIrmYJZW
aL3hWh+xJnWUzFUV9q9WA2AnNMOEG+pumxAysipl68waTiN/JKkTb/3npaIeRdOh8VfpIPRt+TC2
igLxU3J28dmbrwaxmHyHQx4+lpvampe9fvfme60D/+/leIfvjZVhn8iFvs2ihK5QmqRLb9DiKa2G
b4XRbfUYtEvhBF9cmnizkmpTkg/SjUUEMLESp163iFja0iYJXXtTQgGeo9az7d3EnNIXxE/HPnNL
RLpLHLaqAkp753FD0OaEX+Ne6prohBk4GEQQWDQhQ6/xUWXT2miDgrZxnVtXPHKK/K1pUZvMkYxP
+25uZOUWlWD31LTWegdN0o58zFba8FJLMmGiRXCTZlG4RooAh8ek3xk+j1UpandejL6ClNePBTDP
RQbks1CTJYUEbGOy4pq03yKmK1ARxyTMqJFmBaM8SwIhv9YoV0pYIKzaYFtmoOFn2cQYA9v1QjN3
WonJgl9U5/0YL4pKrte+q65KA8lsqHq4Ldn90idlIVQEce0DMl9QiSTXr5VvltXzjOrDDIe+FouO
8AuMJko0+ji32POH7k5W7HZtZdGDEsT1CfIzTxXidpZZXdRFfG7W3rNupPJGxlvKw32Lrfymi1QU
+isDbWSUyWSC36Fa1Oip4XXl3ySlrdIbplGnJMNzVtm3iBJ7J4VoBFT4kfN03ASOD95AgTKcYExp
1/5jWHVfWO0ZYrbSNZVcwvevdac/twxATvT7xxiJ/CTiOatxy2mzoqPnMjYLIF976Zk8q0Piw7xW
TASXAKGiB9po1zBOalTyB0w0apSXTc/6lmedu6jGrZtWwNZKbU0fM3EkcMGle2JE45VOspIYKrTr
5E4z9ScrTdEMpi44pa82CJVONCbRELQ4H80NBJYqD6YNTaSmRbwqKJNzSr1EuSTn2Bd0krpsKnS5
+jE7MSSM8CS9nepycA6p6qul+eed156j3T1BiaKZIGLlzFwX33CcUyhdRzNDkucS7DCUqYrI3Ay5
eTZqNK8ikCQqvG8KSP21p9AETkv/WdJGGK6FtEmLCmBSs+2T/l6PCFd9rTuPMuuiNKlV1Mal3LV3
ftx+SX1/axn9MqRmb4Q58pZD8tW2wJ+h6jbRJB4LvctOszR94O7DW9a9CzP2n4i18CxI/ZU6RKcs
9DJ9pWezQmnX7Pa9ou8bWvIs0A99DKCtMhCTDZrzMcXAQamRoYMecGolw2NS2d9ygOY5QAKnLFFI
r5VzrXoGA/PYKuZX9bpuKnQMxUI5FtnTICMK1/v73sbzwHINdGb7cOcn2n0kVPSAWN6jiHE7OGpP
ThQCFkDmsIxrKhTIxwBwv2deBnhCIf1DwL0bPPm2tk1/FoITpg4vnxTiOOBFSoJ6SNxDH200u7xS
bFgPFd1ESif4jAg/ZLA6AgZoEevJyJ+nKr1b+AKxOp5qlkaTnhOPKjmfyXp3HRbIoaVjSqu/2PhN
fV/Hckrr/y6wcTBv2FYTBR0YqJPOpuzxF8PTtpaMM7/XioWSqpRBC2oUYMiVtHNmHWJuWgvjHIBB
ODSYSCJHavY0Nkiuz3xPZVc/ywVtSC9uSoq8yHmf1gO1K0usWaqBw4/rr2Rfn5j0pCit6U8dCs5A
QIrZYCs+YvyNkAhtru0qvOwqvA2pvPaYaIQNKhOpROkXJg+rFRMwVAhgGdhSwsGDp1TghBHery4a
TXpwHfuSKzwQibC3t+cDWnpDks+lwZw1vruWmvoMUfV15hlLCPwkDCpKR90tBSbNkr8Bfk4bhw6B
FV1m2XDV1uNd3iFe4Cjxug2S0zKmASJxe1oD/KNCAUsJngCGRLF2oUVQVKzaeVSQRJwGbePjAa6d
VIEMosbAvC0NqkWqZaBcK6AkDx5YuonTul/HTm7nCHck2CKjKXVuuAfJIQA19Csb7ZHSxGY04Cnp
bv5U1/2dTl0nzCvUfId93gBDK02X3hX2hlJd3fqBeUPXgiJaQwU5iLs9CkzsmYp9IQfeoinuXdnF
EN6Sd3IibUNlfLLRX+jRe7HpFAKIm7sIqhA0pLdYdMCucPInQTNvif3YeMripLVxtqwo7GMkQHqq
V19oJunTLrTzJVQFaF5tC65NlYke+mGlqu2zW5O/RM14XpqIbbp+ImOAhx5Cn36TKYuyubYXXuny
UIImQKsDaxn/eqyepADaUROVzJa63igoeEzo3FM/Sq6SUoE4VgBqw9WigcpACJy0D4NnoTHtlHde
qiA6WcnOmUc1dUIv+VGhKbCE/RTMA2TUVz5riS7RiACYkMwkmG6zUeJ6hi6KtoNCCXRUtdNspM4q
W0Mxa3155wgYvZy7a882dnZv6lfFcIVUPEi9DHiFAhrPcOuQPoU5Z5TgfkR5CaHkJ5egZlOMuIvC
RZfmjdstxgZFRY1EDDkI9ApjDY0MNwe+niHSi5KArNB+rr5FCnZuDrCnIEpYX1UVU0GwjJOxBFqV
Nkm9DmrceNBrKLAEda5dO87RyY0ooehVuyDcDLDPbShA11GwSY3hoqCfd+rotXVqBhgwwi3BMgSN
h1PE2DHAUdSto8aPXotPnAuPYtXTE+scqzhtxIudBUg3KNxeuHtoLwveydDHm6ynRC7nY7oJNBLE
KBKVJdCS6zJuoPqXaPDFCfaLhXVmhqDnDi82puOIa8+SwnAWkWFhEVNpYIIo63tmZxBas4kqOuLF
XVRRH2Mr2R1elAHknoTGuqWP5zaNe0QUO8FKBPQ5UWrn1I1dsCJmL6SFEn/ZgvpVi0w/7dkMp7nb
lCjs9AMmcZV8RazaXlmr3JfHK9tAySeWDRXj10yduDXdrxblmeta6fF4b0aixDBEADcUqtcofl9o
2Y3X4LB3+MP0lAEPCE4CkZxJqxudzmMApEBXQXRHVTXu/NFnXzWJZnJZY6eruTymmuqnfpvuK73G
zUQtzdN4hFmllAH+XRXKpkWF+rwP+MdytZ1j9cDmGldCmBdaREwlGKHcTp+PnVovVFWYe4ejOela
VBIGR6K5ntQcraUxPGL0UA0yNZfa2fX2otNyRABUeaaG9XJgUz+LwkLBKQ+xVivFqdrsTI65cINA
OUXaB5yfGgFmVKWcm9wjo6s3pAz+uBqHRl66rbaSHChGPuFEHCrhpkF9NCvNZegUl/WIE1QUKCe+
4FlCoqOJMUrbvjQa1KyJ3c0G5B3wmHrGY4blZO0upR6POsMuBgCjc5TDIfZW/GNN9k5MLtkiNynE
S8IVoqqwr+la0BeAByBR6mt0eyTKcRWxorVGz+g8a8OVQuGPCEqqYC/d2jK5x4HQ2+SYo8heNe1G
Mr9Oa+DnsYHOdWxbFN0bVtAPtl5fCMfDHvnNujzLR/10rJL0pLfK+6iVnh29w2qV57TxBLwli0kI
Ei4EeB1SVzfaxCnkY4JAJHl7VpixedSHYTe26VWWthE9zx5/s8rDLpEYTsvYNlNILYElzY3SC+Z2
MmBL2urfIhfhpJpqHhCnfmeF7kb8fzTYfUMLo+XCKe58QGK0Nf0STz7bVa/zIRjO7E4i+2T913Ls
ggf/Xoqzy6ySJr3iuQBZhOk7+k1srj41z8yeIVvCQpnh9QYAaioNKb5vdYOZse09xmEFoFYbKA0M
2bgNg6c4NZwVyT4FVLPCA6VEdEhPgWEGLpRiyTS2UVqQEZdQsj2HIlgZrSm8VmC18Lqi1oyjqCvT
IzPvYMmE57XXfSlcwg+/aZapR8I2duGpg9T3HOMUxGkaQZl2egjHSM8ruNx6keYRzdT+UuvJrMME
pZkm8U5UDHDWGiYNIFri+lJT1GWoP7uR4xODg7juaa1u3NA/b4xWWrn0pGtPKfCsTOEp+cqmCnt7
ltm4XEdxm8wTaoRijsvzRqM0PDpRsRlq5aRI2TCG3l75TV6uZMhXIQZac7MdL2IlPveLxMRwFoMQ
+h3BaWrk0iTqrTP2wxu5z+95hOSVj+77xB5LZ2UJDTa8Bc5UNbtV6UItzKZ+TMMQvT0juARVLNgm
/ekQ6luzCfBHhVI1qdLutoxKBL5RnR3oeSAuTicbNXU/w/jRDOmQjOPXoi0byorGaSVDH9BzMirk
5cEljZYLlTJcM78Cann5uVGOUwS+IP9YOezzVF81I1Aa7yLNWx3+uIHzhDQ1AC3TlTDuYhARmoFh
D3VZCN2p/qiMCjYaCFjTUKmxmMBuDfekxwM1/nDFkrRGiy44Q+u/citooeNNbixlmapdblubiks7
S8sMFzqdEDFWcm8SEVmBMIf9CUKEOjBFClvHJd4xLtoGbeIDB/hA9pM7/FdMJjhOub3Q+jHGpQGi
f5frl4dvlXUJQtOB04pMAWBv1CpPWr8CAeUXDjcdmRGjBoig2gurM50FNAyigtDeKVqVzZwCIW89
DbcWgtBNgV5cHtkKxhLusM2cCml8VjO/Lk4O1EzZkxDuS67J9emZjf6S3ssmQng5x5RIzaJHv/Pk
pWJSDK5GBaPP4DFFvFMYRvkvXHul1THMoYGbJkCYXJ4AdLTIO8c6XfhzVgd/mggpAQjgkDSB6Um6
AWfhq5Z30LyBjc6zQSiQ0uC0U8hznnUfU4zDejW4DnUOGWt5iwm7u4o1rji4qHUC0Qp9Mee6McHM
BvG1XvT8NP49omay1PP2HDnDClEX/rnvgpZ0S6S/HLdBkJxvWigkvSypkVEkU09370NcVL16YKWj
hwR8jWy3GeJZ50jftLZFU61IUYkd6dBEEKhLqCHgrKYjECOpUJ9ZTwWFLTpXcmpxaod1o2LzG1GB
uL8PFKLD1yoI8WIztAdLYT2K5HKX+UTUMs6RHhZgU5/+MXBGngXjTOp0bpJqXGI6hbA4k7ySrvsY
TnkeDvd1Qy5m5nR9pICbrefy3B9CAiMJlFmFPTFXhmYk3hM2wV3VSwGK1f2UAufCAlyoJbE9axT/
8bCfjIW1ir10NYTnrWo8+TmpQ+7wTw7lO3RkSAj9x55Ysk/bL/7IvVMyXLNwNYEODQgl4Pbt1PBM
V7R0YeZ9sgmdUFmWEAiqpu5PEp8kF0sG0tS4k25Mv+7XnaIvC1nejZVZbcuiqbcZPfeEnunKitJ+
JWJgM0beO9ZYNPHduG+8Tj9vCSPlXi0h/MX4eKrteYTsfYfCOb22dIbCXrhMG/Me4al4c3iRWizY
fclDDU34PGTBqeQ1MmKCA/BqhSRkk47Wnd+hqgdsRN0OPdYN7ggTnHX0kmZ7uxhV+TI3avOEtcTY
aI27AYxCPNRXmK1WxrKw8biOFeH2qlz4DVO0xhG3M9kkxaSShayD3+hfJItmYliL60d5bW0MMNOE
pqlOEZRRnvbOimaPgw4j2WxfY3Lakk7WNrKUMb6nFj1WsAg07gpsrDu5XA0RjKcD7FZpWm2qIE8l
Ndw9AoN24hAmdCJTU3FXmVc0YOqM1h8PorfK5OBL2IIEjSzYDMSPeJPkO6v3oJThtwS7p0LPT1CA
mEudtMuIZIA4EDTFZnSl10YKDGcPw86emQiTsRv28L3ADnFu+TDNcLEuOvO2Furl9MjHEw90T1oV
tyWR8RSLBI1ETrykuCxUSEHjYs927MaSwcP+OKYiG20scv8gOKsLnn6LvgS9e4LbYlL0AcktWm+J
Rdefylo7t5KzBG8zaGhDsZRRiSBSBC+i6iA6goF4z2E1bqr2DtuMZYrWMfGvQ/2b9FCpMfcVxqtK
A9q2ZVM9XCfT/CJ1YNN0Bc68CmPocML5iD+uR7Qld97NSCA4I3Rlr0cDRUnQE6KJjoVMQ7NOVfbD
4PcznkmccHTYWA1gCbtzCVp7Cpmw6qgo8KwGsgE9MQ2pGbBgqQpLTQTcp67bhqiHpoOf0zO1VoiC
WrMg99el5T8K8n9dxY9JymwCSAvYW5Fm6iBo53Z75Sn17cC0gqOEksr3KSiXNL1DON+e3lwrszZi
xYoG1keMENJihwgc+yPOPor/BRY9DgxYUUxRhSAs4Uv47yyGxCD1dUus5SJ5L0Ngp1pmz1AMZe3d
obfLmmx2W0rXCIciBzMNQH4aHiAT8AEV0vEOVwCqi5JcksfvJA+CoKUAmBPrVVudtIAiwOyzPlcD
CV/E1/WSkA+CCKVKFY+7atgeSurQSBBTJIsHJpFRgguHGbr1p5aoU7K0jyduLlQuouQ8t5ptwCIz
kZLHWmkKaMSMJpeT+YiLW4H/a+Li8GdQPp9I4j6+rIlNt5aUqDtxuvARBUyciTXIMjESrmqrbeIQ
AIXROdO452m3hzNyEn9X0IVCbLgZ7trWx3wZVAGqjd5wl8A5lDtblDOafUBBZ1kgOHhuZ/K+7688
J1O/UqgA8ZxiOx7oZrg0NPxTPcjqM4kCFR6B8TpDhj8w1Gar9e0qaUn+HEVXty0xThKP4KyzwV04
psNz4qKQkgLfBNvPdM6RPJgUVswBu3gWCDcQW0ofjVRBwCPmeRQzpFSap9oZbtDt3KIpsOsy5EDc
skXNkX1XLvUVtW+SnAaPKArKWMUzewy5YJEiSpTFStA7Edssi4oWSxqPFE+c7tlfR7RvrRies6lH
d2I95DkBdWDNcz949C33OouKi3TUv9SD/xzH5tLvUla10GgmVDWmgGZabql1VRBeax0VQi0Qlf2Y
cFcXD1HR80NVRmFvNAQVEsFLL/enUH2Z3jlhB7xbRC/xth1kVmQnLrHxs5aHDdslt5XVDaS5cOJ5
yDOGNDyacNNu1NJ+zGV7FekO7EB15WMBOMnr/MmtbOYsk0tujOvepk+OtzZ85tRJhgnqfhNzgMwy
pmy+dsvU1mmksPmFjyZk6ok3Okvx7KphNeIkBlNHsq/7muWuxLB2Ikn1rpGJFRsRTvSae4J9CiLN
2Zmb8zDIKWzpilK34em7DBze5HDmZQtLOzSHs8KWrppWl2jHQ38jishHZ6cKbvAwshFoFvTN2mGR
8+Fa9dauiJj+ByGqw+Pi4ScBQWIrgZ2mtsj99SAhNE0YTo2cZQmjqjmEjVtTvM3z0E/aUptBLGF1
gF+LdQhyPLhSDYO+kwokT0fdwvjLk91vgT6mC/E+LmbhhNDVnsUtUCEgQ6VbcCd1OqbDVu/cBhVF
fkt8t2KBQx5pknnYLR/SndyS8XzXeJIwTYYRJar0bDp+WkUTW0PTUqUckkp0S0wW27xhUthwmmIT
IxqiJZF4xY9qoq3LyIY+JnSywiBdxhYVRdcTADvkZcmdQvwwko1ho0/li9w+kcZtlBlPRk6m4ibs
zz4laMvPnUUsyeacyOe2dVxchEnumP143EAZOFBz7dqlgY73men06dyNvElRkYonMSGCZTszC/Ej
mjsQMqROuypUI5gAbzPZxUtRrvABuJEKiG2TyYFRWDkuoGhI87GAfRbB2sBwJuPOzcPIuakg1iiB
dBFUCCgFmI+RgTSkjChvuWgcLhQcgWduVV3pXXNbiywrLq1N3WoDDAq2aVumXe535yHc7lk8Bo+d
ykNf6uaicUbhXU1YW8DigIBULj0g/mAsRyAlo0PJWMzH7qCPlGHWLUnfDms3XDoKDQoI9j5btnU6
EDdyyzDYvbKLPNxZg76Pk0dkzPovtEHlwTqFRQcQPwbTC5N5pUXBsC6UMoL9rDszwwrzKbCG6Cyk
9jCNQ2T4udtIFyUOPfDMvqKdM007bMQ4xAlEYeBBsO8UnqCVHsbzzulvombwZ04ZAcIZKlr8ch1M
KR52MyA9c7lT3K00smKp1nBta2CiePhha7S0VgpnXLZVda5wjpvQAsg2oEOrB11xUg5nFRWvEdyS
Hbq3TqqUqxxaDjgcc4EuLvi1HD0NNCOUIIigmjrlSa01wmSdAAhyQ4Yre4roblGfI3sEqQWR40tF
A3mTsXxDpGkB9alNuK3I4KcaRbxUktPznmzxcgTA2YAneZH0+f9GnfD7QIR44PxgnHLR7Mvhcl9R
F6hepQWnfhA/Hz4O9rRe/vdf+PsD/LE//Nrq+b/+pSKuc/RFIXz48tsvXxJ///vhmaY2hcC6pAfz
/8Rp//Dh4W80EA8n+v2ffx/ZX8/96LdeR/X65jLYlw/lkz8cPhi+n+buIdn/17/+O354fEiO5RRl
GU2F/5zJf/3r6Dx/UD/4xYGr6M1xdbQYfvu4ZQB06/jAuM58xIGjv/rjOIby+0eePsTBt6xMg6Oz
NgwH/ZvfvRyQv7Ly4Tl7PZKYfJapIdnx+0dO0/1THTw19evBDgfHBPD1bzEr/9nsmO3jh+6h3L8e
SRzZxtfn9e/fOPL3x+mP7NsfQpooeTy+7A5Wrr//Kydc9eD56H4qiqwhtvO7l32xz6iRHx9ZPTgh
/e6Rl1zxIHg9Q3HFFc0U4pK/e+DV84N/NAFRb1Q+YAlZxXGQZkH1eoaHU0Z88QPm3yp9/ouKrG7b
H3D/aLAc3zzdsZH4+d1r/PfeXYc9558/LxvOrHmKhtdTPFxkk6v8+sY/P/S7Yr2/edrbhyA9Wj1Q
NPuI7WX7UA7xQ/r8OnpxOVREgz/gFm4fqurhyW+qfV0fzWlVppDw+oP//HJvgyeEcB/S1yMdTp2A
8QOe8G3AXlBl9dHMVhVdSAz+7sym0FKJ/+H4/XqwlzM35A86etaUbw/9ISeepfUbJWohWeu8juKf
38nd/rF8eBM9qSqCDx9x6PbheN9SNVn7gPBpt+/+WD4keeUHx9s6xxdi2r87TcTx1/uy2g+vxzrM
Ek0RAmofcfDtvg+ejrYxeKYfsaOLM7/Pyuj1NL+ft6m8vvEbEyWDjvzH9KGkR38cE6sapJiP+oHZ
Q/T22QeSiDrj7173Mz84vuI6s+UDDhvFRCTHWY1K7f4DFtmzcu9lx0usbnzErTzfpykF7PbhTZqg
oon5Aed96WfP+z9W1V/2Nss0P+BGXmXN30xEjV3iA27pyw/8dSKKw39APHjN1d9X1f4opECzT/2A
lfF63x+7rmqc9Acc96Z+8F+fFbGmaIjGf8Bef7svE3a2oyOzFX/AXnwbkNm8md6aoX3E/Lt7YN9J
vfr40dQMlM9fB/LPV9m7fVX/8dOTR5PhAybfXVA9YdkeHC0rmols+wec+4CJVeq9HugwT0xH/eWe
+bNK07+PSlJzEcEf185++YU/q2/n5P5p/ZND/Pobr1Wtnxzi+34kBvk9HfjTSeTwU8elr6MU4v3Z
8cNvvR7jsItT5RNmJd8v1g/fentdvot0/92o/3djUl+C+XfH9CYH+BzDOuQR7w/rTf7xOcZ1yGDe
H9dfcp9PMjKRQP1qZD/mXZ9jWIfs7d1hHed8n2JUL4nje6N6m29+imG9pK3vD+vHXPeTDErkyu8P
6id59ucY2yFV/9XYjnP8TzIwUSb41cCO6wufZGAis/3VwH6sbXyOYRn2r4Z1qKv8d7KnMfvwGju/
jI1Ivab0LBKkPy/MD4Hfj+Gh5sgWqS9f+78KEF+KPn+e10+C3t1PK0af47YdSk6/HtxxkeBTDO2l
7PXe0H6slH2SIYly27tDelOl+xzDesn4XvK5nzxfN2lQ75//uKof6n31duVo0lrgULxAlCn+vDR/
s3pg/Pd9mfq/Wj1eCpl/ntdPRndc/fwUN+ylfPreoH5Wef0UQ3sp3b43tJ9VfT/D0L4Xjd8b2s8r
zp9lcFQNfz24z7eRfa+Yvze0v1TaP8Ute6nYvz+uH6r8n2JML+2C98b0Y4fhUwzppU/x3pDedDc+
x6gOLZJ3R/Wms/I5hnVozrw3rL92dT7FwF66Qu8O7Gcdpc8xtkNX6t2xve1mfY5xHXpi747ruJP2
KUb1ZwHib/OV4xQlBx6wf6ls/Drp+NU3aOWJrzzF+4fy3/8DAAD//w==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33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simple" dx="17" sel="0" val="0" widthMin="167"/>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11.xml"/><Relationship Id="rId3" Type="http://schemas.openxmlformats.org/officeDocument/2006/relationships/chart" Target="../charts/chart2.xml"/><Relationship Id="rId7" Type="http://schemas.openxmlformats.org/officeDocument/2006/relationships/chart" Target="../charts/chart5.xml"/><Relationship Id="rId12" Type="http://schemas.openxmlformats.org/officeDocument/2006/relationships/chart" Target="../charts/chart10.xml"/><Relationship Id="rId2" Type="http://schemas.microsoft.com/office/2014/relationships/chartEx" Target="../charts/chartEx1.xml"/><Relationship Id="rId16" Type="http://schemas.openxmlformats.org/officeDocument/2006/relationships/chart" Target="../charts/chart14.xml"/><Relationship Id="rId1" Type="http://schemas.openxmlformats.org/officeDocument/2006/relationships/chart" Target="../charts/chart1.xml"/><Relationship Id="rId6" Type="http://schemas.microsoft.com/office/2014/relationships/chartEx" Target="../charts/chartEx2.xml"/><Relationship Id="rId11" Type="http://schemas.openxmlformats.org/officeDocument/2006/relationships/chart" Target="../charts/chart9.xml"/><Relationship Id="rId5" Type="http://schemas.openxmlformats.org/officeDocument/2006/relationships/chart" Target="../charts/chart4.xml"/><Relationship Id="rId15" Type="http://schemas.openxmlformats.org/officeDocument/2006/relationships/chart" Target="../charts/chart13.xml"/><Relationship Id="rId10" Type="http://schemas.openxmlformats.org/officeDocument/2006/relationships/chart" Target="../charts/chart8.xml"/><Relationship Id="rId4" Type="http://schemas.openxmlformats.org/officeDocument/2006/relationships/chart" Target="../charts/chart3.xml"/><Relationship Id="rId9" Type="http://schemas.openxmlformats.org/officeDocument/2006/relationships/chart" Target="../charts/chart7.xml"/><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0</xdr:col>
      <xdr:colOff>409575</xdr:colOff>
      <xdr:row>0</xdr:row>
      <xdr:rowOff>0</xdr:rowOff>
    </xdr:from>
    <xdr:to>
      <xdr:col>1</xdr:col>
      <xdr:colOff>1666875</xdr:colOff>
      <xdr:row>7</xdr:row>
      <xdr:rowOff>101600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09575" y="0"/>
          <a:ext cx="1866900" cy="1390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0</xdr:colOff>
          <xdr:row>83</xdr:row>
          <xdr:rowOff>0</xdr:rowOff>
        </xdr:from>
        <xdr:to>
          <xdr:col>2</xdr:col>
          <xdr:colOff>0</xdr:colOff>
          <xdr:row>84</xdr:row>
          <xdr:rowOff>0</xdr:rowOff>
        </xdr:to>
        <xdr:sp macro="" textlink="">
          <xdr:nvSpPr>
            <xdr:cNvPr id="3291" name="Control 1243" hidden="1">
              <a:extLst>
                <a:ext uri="{63B3BB69-23CF-44E3-9099-C40C66FF867C}">
                  <a14:compatExt spid="_x0000_s3291"/>
                </a:ext>
                <a:ext uri="{FF2B5EF4-FFF2-40B4-BE49-F238E27FC236}">
                  <a16:creationId xmlns:a16="http://schemas.microsoft.com/office/drawing/2014/main" id="{00000000-0008-0000-0200-0000DB0C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46182</xdr:colOff>
      <xdr:row>18</xdr:row>
      <xdr:rowOff>85170</xdr:rowOff>
    </xdr:from>
    <xdr:to>
      <xdr:col>7</xdr:col>
      <xdr:colOff>350982</xdr:colOff>
      <xdr:row>33</xdr:row>
      <xdr:rowOff>66119</xdr:rowOff>
    </xdr:to>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6350</xdr:colOff>
      <xdr:row>34</xdr:row>
      <xdr:rowOff>139700</xdr:rowOff>
    </xdr:from>
    <xdr:to>
      <xdr:col>12</xdr:col>
      <xdr:colOff>1</xdr:colOff>
      <xdr:row>52</xdr:row>
      <xdr:rowOff>120196</xdr:rowOff>
    </xdr:to>
    <mc:AlternateContent xmlns:mc="http://schemas.openxmlformats.org/markup-compatibility/2006">
      <mc:Choice xmlns:cx1="http://schemas.microsoft.com/office/drawing/2015/9/8/chartex" Requires="cx1">
        <xdr:graphicFrame macro="">
          <xdr:nvGraphicFramePr>
            <xdr:cNvPr id="3" name="Chart 4">
              <a:extLst>
                <a:ext uri="{FF2B5EF4-FFF2-40B4-BE49-F238E27FC236}">
                  <a16:creationId xmlns:a16="http://schemas.microsoft.com/office/drawing/2014/main" id="{00000000-0008-0000-0900-000003000000}"/>
                </a:ext>
                <a:ext uri="{147F2762-F138-4A5C-976F-8EAC2B608ADB}">
                  <a16:predDERef xmlns:a16="http://schemas.microsoft.com/office/drawing/2014/main" pred="{00000000-0008-0000-07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350" y="6400800"/>
              <a:ext cx="7308851" cy="329519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226675</xdr:colOff>
      <xdr:row>35</xdr:row>
      <xdr:rowOff>9337</xdr:rowOff>
    </xdr:from>
    <xdr:to>
      <xdr:col>20</xdr:col>
      <xdr:colOff>364909</xdr:colOff>
      <xdr:row>51</xdr:row>
      <xdr:rowOff>54204</xdr:rowOff>
    </xdr:to>
    <xdr:graphicFrame macro="">
      <xdr:nvGraphicFramePr>
        <xdr:cNvPr id="4" name="Chart 5">
          <a:extLst>
            <a:ext uri="{FF2B5EF4-FFF2-40B4-BE49-F238E27FC236}">
              <a16:creationId xmlns:a16="http://schemas.microsoft.com/office/drawing/2014/main" id="{00000000-0008-0000-0900-000004000000}"/>
            </a:ext>
            <a:ext uri="{147F2762-F138-4A5C-976F-8EAC2B608ADB}">
              <a16:predDERef xmlns:a16="http://schemas.microsoft.com/office/drawing/2014/main" pre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530225</xdr:colOff>
      <xdr:row>0</xdr:row>
      <xdr:rowOff>120650</xdr:rowOff>
    </xdr:from>
    <xdr:to>
      <xdr:col>15</xdr:col>
      <xdr:colOff>225425</xdr:colOff>
      <xdr:row>15</xdr:row>
      <xdr:rowOff>101600</xdr:rowOff>
    </xdr:to>
    <xdr:graphicFrame macro="">
      <xdr:nvGraphicFramePr>
        <xdr:cNvPr id="5" name="Chart 6">
          <a:extLst>
            <a:ext uri="{FF2B5EF4-FFF2-40B4-BE49-F238E27FC236}">
              <a16:creationId xmlns:a16="http://schemas.microsoft.com/office/drawing/2014/main" id="{00000000-0008-0000-0900-000005000000}"/>
            </a:ext>
            <a:ext uri="{147F2762-F138-4A5C-976F-8EAC2B608ADB}">
              <a16:predDERef xmlns:a16="http://schemas.microsoft.com/office/drawing/2014/main" pre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495629</xdr:colOff>
      <xdr:row>0</xdr:row>
      <xdr:rowOff>53874</xdr:rowOff>
    </xdr:from>
    <xdr:to>
      <xdr:col>38</xdr:col>
      <xdr:colOff>168088</xdr:colOff>
      <xdr:row>15</xdr:row>
      <xdr:rowOff>168089</xdr:rowOff>
    </xdr:to>
    <xdr:graphicFrame macro="">
      <xdr:nvGraphicFramePr>
        <xdr:cNvPr id="6" name="Chart 8">
          <a:extLst>
            <a:ext uri="{FF2B5EF4-FFF2-40B4-BE49-F238E27FC236}">
              <a16:creationId xmlns:a16="http://schemas.microsoft.com/office/drawing/2014/main" id="{00000000-0008-0000-0900-000006000000}"/>
            </a:ext>
            <a:ext uri="{147F2762-F138-4A5C-976F-8EAC2B608ADB}">
              <a16:predDERef xmlns:a16="http://schemas.microsoft.com/office/drawing/2014/main" pre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60079</xdr:rowOff>
    </xdr:from>
    <xdr:to>
      <xdr:col>7</xdr:col>
      <xdr:colOff>440839</xdr:colOff>
      <xdr:row>15</xdr:row>
      <xdr:rowOff>84259</xdr:rowOff>
    </xdr:to>
    <mc:AlternateContent xmlns:mc="http://schemas.openxmlformats.org/markup-compatibility/2006">
      <mc:Choice xmlns:cx6="http://schemas.microsoft.com/office/drawing/2016/5/12/chartex" Requires="cx6">
        <xdr:graphicFrame macro="">
          <xdr:nvGraphicFramePr>
            <xdr:cNvPr id="8" name="Chart 11">
              <a:extLst>
                <a:ext uri="{FF2B5EF4-FFF2-40B4-BE49-F238E27FC236}">
                  <a16:creationId xmlns:a16="http://schemas.microsoft.com/office/drawing/2014/main" id="{00000000-0008-0000-0900-000008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0" y="60079"/>
              <a:ext cx="4708039" cy="27864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15</xdr:row>
      <xdr:rowOff>24073</xdr:rowOff>
    </xdr:from>
    <xdr:to>
      <xdr:col>7</xdr:col>
      <xdr:colOff>438220</xdr:colOff>
      <xdr:row>17</xdr:row>
      <xdr:rowOff>151075</xdr:rowOff>
    </xdr:to>
    <xdr:sp macro="" textlink="">
      <xdr:nvSpPr>
        <xdr:cNvPr id="9" name="TextBox 8">
          <a:extLst>
            <a:ext uri="{FF2B5EF4-FFF2-40B4-BE49-F238E27FC236}">
              <a16:creationId xmlns:a16="http://schemas.microsoft.com/office/drawing/2014/main" id="{00000000-0008-0000-0900-000009000000}"/>
            </a:ext>
          </a:extLst>
        </xdr:cNvPr>
        <xdr:cNvSpPr txBox="1"/>
      </xdr:nvSpPr>
      <xdr:spPr>
        <a:xfrm>
          <a:off x="0" y="2771669"/>
          <a:ext cx="4712258" cy="4933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1"/>
            <a:t>Note: Regional programs</a:t>
          </a:r>
          <a:r>
            <a:rPr lang="en-US" sz="1100" i="1" baseline="0"/>
            <a:t> were added to each eligible state. Map does not show Federal programs (21) and Native American Tribes (3).</a:t>
          </a:r>
          <a:endParaRPr lang="en-US" sz="1100" i="1"/>
        </a:p>
      </xdr:txBody>
    </xdr:sp>
    <xdr:clientData/>
  </xdr:twoCellAnchor>
  <xdr:twoCellAnchor>
    <xdr:from>
      <xdr:col>7</xdr:col>
      <xdr:colOff>434841</xdr:colOff>
      <xdr:row>16</xdr:row>
      <xdr:rowOff>90875</xdr:rowOff>
    </xdr:from>
    <xdr:to>
      <xdr:col>16</xdr:col>
      <xdr:colOff>425823</xdr:colOff>
      <xdr:row>34</xdr:row>
      <xdr:rowOff>21478</xdr:rowOff>
    </xdr:to>
    <xdr:graphicFrame macro="">
      <xdr:nvGraphicFramePr>
        <xdr:cNvPr id="10" name="Chart 1">
          <a:extLst>
            <a:ext uri="{FF2B5EF4-FFF2-40B4-BE49-F238E27FC236}">
              <a16:creationId xmlns:a16="http://schemas.microsoft.com/office/drawing/2014/main" id="{00000000-0008-0000-0900-00000A000000}"/>
            </a:ext>
            <a:ext uri="{147F2762-F138-4A5C-976F-8EAC2B608ADB}">
              <a16:predDERef xmlns:a16="http://schemas.microsoft.com/office/drawing/2014/main" pre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37817</xdr:colOff>
      <xdr:row>16</xdr:row>
      <xdr:rowOff>30169</xdr:rowOff>
    </xdr:from>
    <xdr:to>
      <xdr:col>26</xdr:col>
      <xdr:colOff>592155</xdr:colOff>
      <xdr:row>32</xdr:row>
      <xdr:rowOff>149665</xdr:rowOff>
    </xdr:to>
    <xdr:graphicFrame macro="">
      <xdr:nvGraphicFramePr>
        <xdr:cNvPr id="11" name="Chart 2">
          <a:extLst>
            <a:ext uri="{FF2B5EF4-FFF2-40B4-BE49-F238E27FC236}">
              <a16:creationId xmlns:a16="http://schemas.microsoft.com/office/drawing/2014/main" id="{00000000-0008-0000-0900-00000B000000}"/>
            </a:ext>
            <a:ext uri="{147F2762-F138-4A5C-976F-8EAC2B608ADB}">
              <a16:predDERef xmlns:a16="http://schemas.microsoft.com/office/drawing/2014/main" pre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165845</xdr:colOff>
      <xdr:row>16</xdr:row>
      <xdr:rowOff>77320</xdr:rowOff>
    </xdr:from>
    <xdr:to>
      <xdr:col>38</xdr:col>
      <xdr:colOff>498230</xdr:colOff>
      <xdr:row>32</xdr:row>
      <xdr:rowOff>150345</xdr:rowOff>
    </xdr:to>
    <xdr:graphicFrame macro="">
      <xdr:nvGraphicFramePr>
        <xdr:cNvPr id="12" name="Chart 3">
          <a:extLst>
            <a:ext uri="{FF2B5EF4-FFF2-40B4-BE49-F238E27FC236}">
              <a16:creationId xmlns:a16="http://schemas.microsoft.com/office/drawing/2014/main" id="{00000000-0008-0000-0900-00000C000000}"/>
            </a:ext>
            <a:ext uri="{147F2762-F138-4A5C-976F-8EAC2B608ADB}">
              <a16:predDERef xmlns:a16="http://schemas.microsoft.com/office/drawing/2014/main" pre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305777</xdr:colOff>
      <xdr:row>0</xdr:row>
      <xdr:rowOff>102089</xdr:rowOff>
    </xdr:from>
    <xdr:to>
      <xdr:col>27</xdr:col>
      <xdr:colOff>390769</xdr:colOff>
      <xdr:row>15</xdr:row>
      <xdr:rowOff>73270</xdr:rowOff>
    </xdr:to>
    <xdr:graphicFrame macro="">
      <xdr:nvGraphicFramePr>
        <xdr:cNvPr id="13" name="Chart 19">
          <a:extLst>
            <a:ext uri="{FF2B5EF4-FFF2-40B4-BE49-F238E27FC236}">
              <a16:creationId xmlns:a16="http://schemas.microsoft.com/office/drawing/2014/main" id="{00000000-0008-0000-0900-00000D000000}"/>
            </a:ext>
            <a:ext uri="{147F2762-F138-4A5C-976F-8EAC2B608ADB}">
              <a16:predDERef xmlns:a16="http://schemas.microsoft.com/office/drawing/2014/main" pre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30</xdr:col>
      <xdr:colOff>367926</xdr:colOff>
      <xdr:row>34</xdr:row>
      <xdr:rowOff>88900</xdr:rowOff>
    </xdr:from>
    <xdr:to>
      <xdr:col>41</xdr:col>
      <xdr:colOff>207309</xdr:colOff>
      <xdr:row>49</xdr:row>
      <xdr:rowOff>145677</xdr:rowOff>
    </xdr:to>
    <xdr:graphicFrame macro="">
      <xdr:nvGraphicFramePr>
        <xdr:cNvPr id="7" name="Chart 2">
          <a:extLst>
            <a:ext uri="{FF2B5EF4-FFF2-40B4-BE49-F238E27FC236}">
              <a16:creationId xmlns:a16="http://schemas.microsoft.com/office/drawing/2014/main" id="{00000000-0008-0000-0900-000007000000}"/>
            </a:ext>
            <a:ext uri="{147F2762-F138-4A5C-976F-8EAC2B608ADB}">
              <a16:predDERef xmlns:a16="http://schemas.microsoft.com/office/drawing/2014/main" pred="{00000000-0008-0000-07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434199</xdr:colOff>
      <xdr:row>33</xdr:row>
      <xdr:rowOff>144153</xdr:rowOff>
    </xdr:from>
    <xdr:to>
      <xdr:col>30</xdr:col>
      <xdr:colOff>277201</xdr:colOff>
      <xdr:row>56</xdr:row>
      <xdr:rowOff>17574</xdr:rowOff>
    </xdr:to>
    <xdr:graphicFrame macro="">
      <xdr:nvGraphicFramePr>
        <xdr:cNvPr id="14" name="Chart 4">
          <a:extLst>
            <a:ext uri="{FF2B5EF4-FFF2-40B4-BE49-F238E27FC236}">
              <a16:creationId xmlns:a16="http://schemas.microsoft.com/office/drawing/2014/main" id="{00000000-0008-0000-0900-00000E000000}"/>
            </a:ext>
            <a:ext uri="{147F2762-F138-4A5C-976F-8EAC2B608ADB}">
              <a16:predDERef xmlns:a16="http://schemas.microsoft.com/office/drawing/2014/main" pred="{00000000-0008-0000-07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38</xdr:col>
      <xdr:colOff>264432</xdr:colOff>
      <xdr:row>0</xdr:row>
      <xdr:rowOff>81869</xdr:rowOff>
    </xdr:from>
    <xdr:to>
      <xdr:col>45</xdr:col>
      <xdr:colOff>550182</xdr:colOff>
      <xdr:row>15</xdr:row>
      <xdr:rowOff>174851</xdr:rowOff>
    </xdr:to>
    <xdr:graphicFrame macro="">
      <xdr:nvGraphicFramePr>
        <xdr:cNvPr id="15" name="Chart 2">
          <a:extLst>
            <a:ext uri="{FF2B5EF4-FFF2-40B4-BE49-F238E27FC236}">
              <a16:creationId xmlns:a16="http://schemas.microsoft.com/office/drawing/2014/main" id="{00000000-0008-0000-0900-00000F000000}"/>
            </a:ext>
            <a:ext uri="{147F2762-F138-4A5C-976F-8EAC2B608ADB}">
              <a16:predDERef xmlns:a16="http://schemas.microsoft.com/office/drawing/2014/main" pred="{00000000-0008-0000-07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39</xdr:col>
      <xdr:colOff>15875</xdr:colOff>
      <xdr:row>16</xdr:row>
      <xdr:rowOff>107950</xdr:rowOff>
    </xdr:from>
    <xdr:to>
      <xdr:col>46</xdr:col>
      <xdr:colOff>314325</xdr:colOff>
      <xdr:row>31</xdr:row>
      <xdr:rowOff>88900</xdr:rowOff>
    </xdr:to>
    <xdr:graphicFrame macro="">
      <xdr:nvGraphicFramePr>
        <xdr:cNvPr id="16" name="Chart 1">
          <a:extLst>
            <a:ext uri="{FF2B5EF4-FFF2-40B4-BE49-F238E27FC236}">
              <a16:creationId xmlns:a16="http://schemas.microsoft.com/office/drawing/2014/main" id="{00000000-0008-0000-0900-000010000000}"/>
            </a:ext>
            <a:ext uri="{147F2762-F138-4A5C-976F-8EAC2B608ADB}">
              <a16:predDERef xmlns:a16="http://schemas.microsoft.com/office/drawing/2014/main" pred="{00000000-0008-0000-07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387818</xdr:colOff>
      <xdr:row>53</xdr:row>
      <xdr:rowOff>30441</xdr:rowOff>
    </xdr:from>
    <xdr:to>
      <xdr:col>11</xdr:col>
      <xdr:colOff>68035</xdr:colOff>
      <xdr:row>69</xdr:row>
      <xdr:rowOff>108857</xdr:rowOff>
    </xdr:to>
    <xdr:graphicFrame macro="">
      <xdr:nvGraphicFramePr>
        <xdr:cNvPr id="17" name="Chart 1">
          <a:extLst>
            <a:ext uri="{FF2B5EF4-FFF2-40B4-BE49-F238E27FC236}">
              <a16:creationId xmlns:a16="http://schemas.microsoft.com/office/drawing/2014/main" id="{00000000-0008-0000-0900-000011000000}"/>
            </a:ext>
            <a:ext uri="{147F2762-F138-4A5C-976F-8EAC2B608ADB}">
              <a16:predDERef xmlns:a16="http://schemas.microsoft.com/office/drawing/2014/main" pred="{00000000-0008-0000-07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350253</xdr:colOff>
      <xdr:row>53</xdr:row>
      <xdr:rowOff>59834</xdr:rowOff>
    </xdr:from>
    <xdr:to>
      <xdr:col>22</xdr:col>
      <xdr:colOff>95251</xdr:colOff>
      <xdr:row>71</xdr:row>
      <xdr:rowOff>54427</xdr:rowOff>
    </xdr:to>
    <xdr:graphicFrame macro="">
      <xdr:nvGraphicFramePr>
        <xdr:cNvPr id="18" name="Chart 3">
          <a:extLst>
            <a:ext uri="{FF2B5EF4-FFF2-40B4-BE49-F238E27FC236}">
              <a16:creationId xmlns:a16="http://schemas.microsoft.com/office/drawing/2014/main" id="{00000000-0008-0000-0900-000012000000}"/>
            </a:ext>
            <a:ext uri="{147F2762-F138-4A5C-976F-8EAC2B608ADB}">
              <a16:predDERef xmlns:a16="http://schemas.microsoft.com/office/drawing/2014/main" pred="{00000000-0008-0000-07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lex sheet view" id="{A2FC0749-480C-4165-931A-59D6EC790A84}">
    <nsvFilter filterId="{BEABEB23-F478-4B53-BF80-C14EA2A44EF0}" ref="A1:V379" tableId="0">
      <columnFilter colId="5">
        <filter colId="5">
          <x:filters>
            <x:filter val="NY"/>
          </x:filters>
        </filter>
      </columnFilter>
    </nsvFilter>
  </namedSheetView>
  <namedSheetView name="Emmett's view" id="{2F966E12-DE82-428B-B12E-DD63B7888517}">
    <nsvFilter filterId="{BEABEB23-F478-4B53-BF80-C14EA2A44EF0}" ref="A1:V379" tableId="0">
      <columnFilter colId="5">
        <filter colId="5">
          <x:filters>
            <x:filter val="MN"/>
          </x:filters>
        </filter>
      </columnFilter>
      <sortRules>
        <sortRule colId="1">
          <sortCondition ref="B1:B379"/>
        </sortRule>
      </sortRules>
    </nsvFilter>
  </namedSheetView>
  <namedSheetView name="Sarah's View" id="{8F5FBE8B-330C-4DA8-AA7A-CF10D161447F}">
    <nsvFilter filterId="{BEABEB23-F478-4B53-BF80-C14EA2A44EF0}" ref="A1:V379" tableId="0"/>
  </namedSheetView>
  <namedSheetView name="Zé's working view" id="{68F6AAEA-1699-D043-87B3-E0F0735743D5}">
    <nsvFilter filterId="{BEABEB23-F478-4B53-BF80-C14EA2A44EF0}" ref="A1:V379" tableId="0"/>
  </namedSheetView>
</namedSheetViews>
</file>

<file path=xl/persons/person.xml><?xml version="1.0" encoding="utf-8"?>
<personList xmlns="http://schemas.microsoft.com/office/spreadsheetml/2018/threadedcomments" xmlns:x="http://schemas.openxmlformats.org/spreadsheetml/2006/main">
  <person displayName="K. Zé Liu (He/They)" id="{767871A2-5EB6-4A49-A0B4-6C54D6846E87}" userId="Kangjie.Liu@wri.org" providerId="PeoplePicker"/>
  <person displayName="Alfi Muhamad (He/Him/His)" id="{5FAEE4E1-91CB-4AF0-A192-D20DD7C8F467}" userId="Alfi.Muhamad@wri.org" providerId="PeoplePicker"/>
  <person displayName="Alyssa Curran" id="{273DEAC5-A061-4A18-BF38-500534E19DA0}" userId="Alyssa.Curran@wri.org" providerId="PeoplePicker"/>
  <person displayName="Sarah Cassius (She/Her/Hers)" id="{FD8C9BA9-2A5F-448C-863E-8E55CE7CEA79}" userId="Sarah.Cassius@wri.org" providerId="PeoplePicker"/>
  <person displayName="Michelle Levinson" id="{D5A4DDB3-431A-49B9-9D31-41B5C5C03198}" userId="Michelle.Levinson@wri.org" providerId="PeoplePicker"/>
  <person displayName="Alejandra" id="{947AB810-907A-425B-99A2-CD4FD7B98408}" userId="MariaAlejandra.Achury@wri.org" providerId="PeoplePicker"/>
  <person displayName="K. Zé Liu (He/They)" id="{7BC6B901-D578-4A65-8CD4-DA77CDE96A4B}" userId="S::Kangjie.Liu@wri.org::f0dba328-86ce-49a0-90b9-12b380e595ad" providerId="AD"/>
  <person displayName="Alfi Muhamad (He/Him/His)" id="{BE42F76F-2772-2A49-AFD9-35F5E05FC403}" userId="S::Alfi.Muhamad@wri.org::1a3d837a-9d5b-42a2-a7f6-1fa4e90313a8" providerId="AD"/>
  <person displayName="Jessica Wang" id="{B165194B-9FB7-4011-BDE4-B8DC3DC220F9}" userId="S::Jessica.Wang@wri.org::d8b15f3f-0fc4-41f9-9a9c-89eeeb61e6b6" providerId="AD"/>
  <person displayName="Alfi Muhamad (He/Him/His)" id="{0C0F4D75-D417-41EB-B4CB-0229B6EDC872}" userId="S::alfi.muhamad@wri.org::1a3d837a-9d5b-42a2-a7f6-1fa4e90313a8" providerId="AD"/>
  <person displayName="Jessica Wang" id="{C1083CDE-25B4-416B-A752-DF17CA18B9C9}" userId="S::jessica.wang@wri.org::d8b15f3f-0fc4-41f9-9a9c-89eeeb61e6b6" providerId="AD"/>
  <person displayName="Navva Sedigh" id="{3449CD88-3C2F-4905-9B9C-695758183C23}" userId="S::navva.sedigh@wri.org::cf253cd7-85d6-40d0-bd20-9e7ee7164f2d" providerId="AD"/>
  <person displayName="Alyssa Curran" id="{9CB50ADA-FF6B-4F0B-925F-229CA00D600F}" userId="S::alyssa.curran@wri.org::c9241729-aa80-42f5-87cd-c1c289266279" providerId="AD"/>
  <person displayName="Kalina Gibson" id="{2C5798E4-3693-447E-890F-9A5C40DD3333}" userId="S::kalina.gibson@wri.org::8dfce7e5-5eab-4636-b3e9-a07d959ed8bd" providerId="AD"/>
  <person displayName="Emmett Werthmann" id="{FB4AB997-92F7-4E79-87D9-A4249692DB01}" userId="S::Emmett.Werthmann@wri.org::a77618b9-4666-48d3-9068-f2669c3f3df1" providerId="AD"/>
  <person displayName="Alissa Huntington" id="{6C24E367-8E39-41C8-B09A-C0B9CB9F8050}" userId="S::Alissa.Huntington@wri.org::ade4bc94-6605-42c9-ad52-f37b6a902252" providerId="AD"/>
  <person displayName="Michelle Levinson" id="{8ABC1B8F-37FE-459C-8FEC-058E4265CE20}" userId="S::Michelle.Levinson@wri.org::4e58d54c-0f13-441d-87ca-df22d2a29ad3" providerId="AD"/>
  <person displayName="Michelle Levinson" id="{A2EB1881-4E44-41B2-BE1E-44314058AD51}" userId="S::michelle.levinson@wri.org::4e58d54c-0f13-441d-87ca-df22d2a29ad3" providerId="AD"/>
  <person displayName="Alejandra Achury" id="{E06FB039-4065-4A18-BBEA-1178A30BB6EC}" userId="S::MariaAlejandra.Achury@wri.org::5d16301f-e1b0-427a-8ddf-91ca51530b90" providerId="AD"/>
  <person displayName="Alejandra Achury" id="{40787172-52C9-41A6-B228-E328ECA6E33B}" userId="S::mariaalejandra.achury@wri.org::5d16301f-e1b0-427a-8ddf-91ca51530b90" providerId="AD"/>
  <person displayName="Phillip Burgoyne-Allen" id="{5E74F93D-F1E6-43D6-A604-6DC6A4C0C274}" userId="S::phillip.burgoyne-allen@wri.org::f516a58d-a0d3-4334-88f3-1fcc8f49e84a"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jandra Achury" refreshedDate="45142.41883865741" createdVersion="8" refreshedVersion="8" minRefreshableVersion="3" recordCount="398" xr:uid="{E7B35639-6772-48C8-B3B9-4DD89539B9B0}">
  <cacheSource type="worksheet">
    <worksheetSource ref="A1:Q323" sheet="Clearinghouse Official"/>
  </cacheSource>
  <cacheFields count="26">
    <cacheField name="Tracking " numFmtId="49">
      <sharedItems containsBlank="1"/>
    </cacheField>
    <cacheField name="Priority" numFmtId="0">
      <sharedItems containsBlank="1"/>
    </cacheField>
    <cacheField name="Name" numFmtId="0">
      <sharedItems containsBlank="1"/>
    </cacheField>
    <cacheField name="Acronym" numFmtId="49">
      <sharedItems containsBlank="1"/>
    </cacheField>
    <cacheField name="Category" numFmtId="49">
      <sharedItems containsBlank="1"/>
    </cacheField>
    <cacheField name="Type" numFmtId="49">
      <sharedItems containsBlank="1"/>
    </cacheField>
    <cacheField name="Funder Type" numFmtId="49">
      <sharedItems containsBlank="1"/>
    </cacheField>
    <cacheField name="Funder name" numFmtId="0">
      <sharedItems containsBlank="1"/>
    </cacheField>
    <cacheField name="Funding/Authorizing Source" numFmtId="0">
      <sharedItems containsBlank="1"/>
    </cacheField>
    <cacheField name="Geography" numFmtId="0">
      <sharedItems containsBlank="1" count="57">
        <s v="CO"/>
        <s v="OR"/>
        <s v="Federal"/>
        <s v="Tribal Government or Indigenous Communities"/>
        <s v="Federal - state admin"/>
        <s v="NY"/>
        <s v="PA"/>
        <s v="SC"/>
        <s v="VA"/>
        <s v="Federal - competitive"/>
        <s v="TX"/>
        <s v="Regional - state admin"/>
        <s v="NV"/>
        <s v="NC"/>
        <s v="MD"/>
        <s v="CA"/>
        <s v="IL"/>
        <s v="SD"/>
        <s v="IA"/>
        <s v="AL"/>
        <s v="VT"/>
        <s v="LA"/>
        <s v="WI"/>
        <s v="IN"/>
        <s v="GA"/>
        <s v="NE"/>
        <s v="OK"/>
        <s v="AR"/>
        <s v="OH"/>
        <s v="ID"/>
        <s v="MI"/>
        <s v="CT"/>
        <s v="FL"/>
        <s v="UT"/>
        <s v="MA"/>
        <s v="RI"/>
        <s v="MN"/>
        <s v="NM"/>
        <s v="NJ"/>
        <s v="AZ"/>
        <s v="DC"/>
        <s v="HI"/>
        <s v="WA"/>
        <s v="MO"/>
        <s v="MS"/>
        <s v="DE"/>
        <s v="ME"/>
        <s v="AK"/>
        <s v="NH"/>
        <s v="WY"/>
        <s v="WV"/>
        <m/>
        <s v="MT"/>
        <s v="TN"/>
        <s v="ND"/>
        <s v="CO "/>
        <s v="KS"/>
      </sharedItems>
    </cacheField>
    <cacheField name="Total funded amount" numFmtId="0">
      <sharedItems containsBlank="1" containsMixedTypes="1" containsNumber="1" minValue="250000" maxValue="50000000000" longText="1"/>
    </cacheField>
    <cacheField name="Maximum Allowance" numFmtId="0">
      <sharedItems containsBlank="1" containsMixedTypes="1" containsNumber="1" minValue="-6.6250000000000003E-2" maxValue="100000000"/>
    </cacheField>
    <cacheField name="Unit of Max Allowance" numFmtId="49">
      <sharedItems containsBlank="1"/>
    </cacheField>
    <cacheField name="Minimum Match Requirement" numFmtId="0">
      <sharedItems containsBlank="1" containsMixedTypes="1" containsNumber="1" minValue="0.05" maxValue="1"/>
    </cacheField>
    <cacheField name="Eligible Sectors/Types" numFmtId="0">
      <sharedItems containsBlank="1"/>
    </cacheField>
    <cacheField name="EJ Approach" numFmtId="0">
      <sharedItems containsBlank="1"/>
    </cacheField>
    <cacheField name="EJ Criteria" numFmtId="0">
      <sharedItems containsBlank="1"/>
    </cacheField>
    <cacheField name="Stacking " numFmtId="49">
      <sharedItems containsBlank="1"/>
    </cacheField>
    <cacheField name="Scrappage" numFmtId="49">
      <sharedItems containsBlank="1"/>
    </cacheField>
    <cacheField name="Scrap vehicle year" numFmtId="0">
      <sharedItems containsBlank="1" containsMixedTypes="1" containsNumber="1" containsInteger="1" minValue="2009" maxValue="2009"/>
    </cacheField>
    <cacheField name="Applicable Technologies" numFmtId="49">
      <sharedItems containsBlank="1"/>
    </cacheField>
    <cacheField name="Application Status" numFmtId="49">
      <sharedItems containsBlank="1"/>
    </cacheField>
    <cacheField name="Application burden (1-3)" numFmtId="49">
      <sharedItems containsBlank="1"/>
    </cacheField>
    <cacheField name="Need Resource?" numFmtId="49">
      <sharedItems containsBlank="1"/>
    </cacheField>
    <cacheField name="Notes" numFmtId="0">
      <sharedItems containsBlank="1" containsMixedTypes="1" containsNumber="1" containsInteger="1" minValue="0" maxValue="0" longText="1"/>
    </cacheField>
    <cacheField name="Program Website"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8">
  <r>
    <s v="Y"/>
    <s v="C"/>
    <s v="Electric Vehicle Supply Equipment (EVSE) Funding Authorization"/>
    <m/>
    <s v="Other"/>
    <s v="Law"/>
    <s v="State"/>
    <s v="Colorado Community Enterprise"/>
    <m/>
    <x v="0"/>
    <m/>
    <s v="N/A"/>
    <s v="N/A"/>
    <s v="N/A"/>
    <s v="EVs"/>
    <s v="prioritization"/>
    <s v="All"/>
    <m/>
    <s v="Not required"/>
    <s v="N/A"/>
    <s v="Anything"/>
    <s v="Unknown"/>
    <m/>
    <m/>
    <s v="Law provides new funding available for sustainable transportation. It creates three new transportation electrification enterprises: the Clean Transit Enterprise housed in the Colorado Department of Transportation (CDOT), the Clean Fleet Enterprise housed in the Colorado Department of Public Health and Environment (CDPHE), and the Community Access Enterprise housed in the Colorado Energy Office (CEO)."/>
    <s v="https://energyoffice.colorado.gov/about-us/boards-commissions/community-access-enterprise"/>
  </r>
  <r>
    <s v="Y"/>
    <s v="C"/>
    <s v="Small-Scale Local Energy Loan Program"/>
    <s v="SELP"/>
    <s v="Financing"/>
    <s v="Loan"/>
    <s v="State"/>
    <m/>
    <s v="Oregon Department of Energy"/>
    <x v="1"/>
    <n v="600000000"/>
    <s v="N/A"/>
    <s v="N/A"/>
    <s v="N/A"/>
    <s v="Energy"/>
    <s v="none"/>
    <s v="n/a"/>
    <m/>
    <s v="Not required"/>
    <s v="N/A"/>
    <s v="Anything"/>
    <s v="Unknown"/>
    <m/>
    <m/>
    <s v="SELP is not currently accepting new loan applications."/>
    <s v="https://www.oregon.gov/energy/incentives/pages/energy-loan-program.aspx"/>
  </r>
  <r>
    <s v="Y"/>
    <s v="B"/>
    <s v="Community Project Funding"/>
    <s v="CPF"/>
    <s v="Funding"/>
    <s v="Grant"/>
    <s v="Federal"/>
    <s v="United States Congress"/>
    <s v="US House of Representatives "/>
    <x v="2"/>
    <s v="$7.5B for FY22 (total funding for both Houses of Congress is limited to no more than 1% of discretionary spending)"/>
    <s v="N/A"/>
    <s v="N/A"/>
    <s v="N/A"/>
    <s v="Other"/>
    <s v="none"/>
    <s v="n/a"/>
    <s v="yes "/>
    <s v="Not required"/>
    <s v="N/A"/>
    <s v="Anything"/>
    <s v="Annual Window"/>
    <m/>
    <m/>
    <m/>
    <s v="https://appropriations.house.gov/fiscal-year-2024-member-request-guidance"/>
  </r>
  <r>
    <s v="Y"/>
    <s v="B"/>
    <s v="Indian Energy Program"/>
    <m/>
    <s v="Funding"/>
    <s v="Grant"/>
    <s v="Federal"/>
    <s v="Department of Energy"/>
    <s v="Office of Indian Energy Policy and Programs"/>
    <x v="3"/>
    <n v="30000000"/>
    <s v="N/A"/>
    <s v="N/A"/>
    <s v="N/A"/>
    <s v="Other"/>
    <s v="exclusive to"/>
    <s v="Race/Ethinicity/Tribe"/>
    <m/>
    <s v="Not required"/>
    <s v="N/A"/>
    <s v="Anything"/>
    <s v="Rolling"/>
    <m/>
    <m/>
    <s v="No specific funding provided. Information of current funding opportunities from federal agencies and other entities for tribal energy projects development and deployment. "/>
    <s v="https://www.energy.gov/indianenergy/office-indian-energy-policy-and-programs"/>
  </r>
  <r>
    <s v="Y"/>
    <s v="B"/>
    <s v="Congestion Mitigation and Air Quality Improvement Program"/>
    <s v="CMAQ"/>
    <s v="Funding"/>
    <s v="Rebate"/>
    <s v="Federal"/>
    <s v="Federal Highway Administration"/>
    <s v="Highway Trust Fund Highway Account (federal aid)"/>
    <x v="4"/>
    <n v="2600000000"/>
    <n v="0.8"/>
    <s v="per applicant"/>
    <n v="0.2"/>
    <s v="Any public fleet vehicle"/>
    <s v="prioritization"/>
    <s v="Pollution burden"/>
    <s v="yes "/>
    <s v="Not required"/>
    <s v="N/A"/>
    <s v="Anything"/>
    <s v="Annual Window"/>
    <m/>
    <m/>
    <s v="CMAQ provides flexible funding to state and local governments for transportation projects. Schools should reach out to local and state government for funding."/>
    <s v="https://www.law.cornell.edu/uscode/text/23/149"/>
  </r>
  <r>
    <s v="Y"/>
    <s v="C"/>
    <s v="Alternative Fuel Vehicle Research and Development Funding"/>
    <m/>
    <s v="Funding"/>
    <s v="Incentive"/>
    <s v="State"/>
    <s v="New York State Energy Research and Development Authority (NYSERDA)"/>
    <s v="Clean Transportation Program"/>
    <x v="5"/>
    <s v="N/A"/>
    <s v="N/A"/>
    <s v="N/A"/>
    <s v="N/A"/>
    <s v="Any fleet vehicles"/>
    <s v="none"/>
    <s v="n/a"/>
    <m/>
    <s v="Not required"/>
    <s v="N/A"/>
    <s v="Anything"/>
    <s v="Unknown"/>
    <m/>
    <m/>
    <s v="Broad category of funding for R&amp;D; individual RFPs/funding opps are updated on the website under this umbrella with more specifics"/>
    <s v="https://www.nyserda.ny.gov/All-Programs/Clean-Transportation-Program"/>
  </r>
  <r>
    <s v="Y"/>
    <s v="A"/>
    <s v="Alternative Fuels Incentive Grant Program"/>
    <s v="AFIG"/>
    <s v="Funding"/>
    <s v="Rebate"/>
    <s v="State"/>
    <s v="Department of Environmental Protection (DEP)"/>
    <s v="Utilities gross receipts tax that funds the Alternative Fuels Incentive Act"/>
    <x v="6"/>
    <n v="3000000"/>
    <n v="300000"/>
    <s v="incremental cost"/>
    <n v="0.5"/>
    <s v="Any fleet vehicles"/>
    <s v="prioritization"/>
    <s v="Income + Race/Ethinicity/Tribe"/>
    <m/>
    <s v="Not required"/>
    <s v="N/A"/>
    <s v="Bus + Repower"/>
    <s v="Rolling"/>
    <m/>
    <m/>
    <s v="Program will reopen Spring 2023. It cannot stack with any VW funding"/>
    <s v="https://www.dep.pa.gov/Citizens/GrantsLoansRebates/Alternative-Fuels-Incentive-Grant/Pages/default.aspx"/>
  </r>
  <r>
    <s v="Y"/>
    <s v="B"/>
    <s v="SC Energy Efficiency Revolving Loan Program"/>
    <s v="EERL"/>
    <s v="Financing"/>
    <s v="Loan"/>
    <s v="State"/>
    <s v="SC Office of Regulatory Staff (ORS) Energy Office (EO), Business Development Corportation (BDC)"/>
    <s v="US Dept of Energy's State Energy Program "/>
    <x v="7"/>
    <s v="N/A"/>
    <n v="1000000"/>
    <s v="per applicant"/>
    <s v="Yes, unspecified "/>
    <s v="Energy"/>
    <s v="none"/>
    <s v="n/a"/>
    <m/>
    <s v="Not required"/>
    <s v="N/A"/>
    <s v="Anything"/>
    <s v="Rolling"/>
    <m/>
    <m/>
    <m/>
    <s v="https://www.businessdevelopment.org/eerl.html"/>
  </r>
  <r>
    <s v="Y"/>
    <s v="A"/>
    <s v="Government Alternative Fuel Vehicle (AFV) Incentive"/>
    <s v="AFV"/>
    <s v="Funding"/>
    <s v="Rebate"/>
    <s v="Federal"/>
    <s v="VA Dept of Mines, Minerals and Energgy/ VA Dept of Transportation"/>
    <s v="CMAQ"/>
    <x v="8"/>
    <n v="1300000"/>
    <n v="10000"/>
    <s v="incremental cost"/>
    <s v="Yes, unspecified "/>
    <s v="Any public fleet vehicle"/>
    <s v="prioritization"/>
    <s v="Pollution burden"/>
    <m/>
    <s v="Not required"/>
    <s v="N/A"/>
    <s v="Bus (&amp;/or Battery)"/>
    <s v="Rolling"/>
    <m/>
    <m/>
    <s v="Funding is currently available through June 30, 2023. Fleets that are interested in utilizing this Program for the purchase or conversion to new alternative fuel vehicles should first contact Alleyn Harned (540-568-8896) or Matt Wade (540-568-4051) with Virginia Clean Cities."/>
    <s v="https://vacleancities.org/wp-content/uploads/2021/03/Attachment-1-CMAQ-Application-Reimbursement-Form-030421.docx"/>
  </r>
  <r>
    <s v="Y"/>
    <s v="A"/>
    <s v="Environmental Justice Small Grant Program"/>
    <s v="EJSG"/>
    <s v="Funding"/>
    <s v="Grant"/>
    <s v="Federal"/>
    <s v="Environmental Protection Agency (EPA)"/>
    <s v="Office of Environmental Justice"/>
    <x v="9"/>
    <n v="1600000"/>
    <n v="100000"/>
    <s v="per applicant"/>
    <s v="Yes, unspecified "/>
    <s v="Economic development investments"/>
    <s v="exclusive to"/>
    <s v="Income + Race/Ethinicity/Tribe"/>
    <s v="n/a"/>
    <s v="Not required"/>
    <s v="N/A"/>
    <s v="Anything"/>
    <s v="Annual Window"/>
    <m/>
    <m/>
    <s v="For 2022, it seem that they're restricting it to tribal goverments"/>
    <s v="https://www.epa.gov/environmentaljustice/environmental-justice-small-grants-program#Eligibility"/>
  </r>
  <r>
    <s v="Y"/>
    <s v="B"/>
    <s v="Improved Energy Technology Loans"/>
    <m/>
    <s v="Financing"/>
    <s v="Loan"/>
    <s v="Federal"/>
    <s v="Department of Energy"/>
    <s v="Loan Program Office (LPO)"/>
    <x v="2"/>
    <n v="2500000"/>
    <n v="1"/>
    <s v="per applicant"/>
    <s v="N/A"/>
    <s v="Energy"/>
    <s v="extra funds"/>
    <s v="Race/Ethinicity/Tribe"/>
    <s v="yes "/>
    <s v="Not required"/>
    <s v="N/A"/>
    <s v="Anything"/>
    <s v="Rolling"/>
    <m/>
    <m/>
    <m/>
    <s v="https://www.energy.gov/lpo/applicant-resources#lpooverview"/>
  </r>
  <r>
    <s v="Y"/>
    <s v="X"/>
    <s v="Emissions Reduction Incentive Grants Program"/>
    <s v="ERIG"/>
    <s v="Funding"/>
    <s v="Grant"/>
    <s v="State"/>
    <s v="Texas Commission on Environmental Quality"/>
    <s v="Texas Commission on Environmental Quality"/>
    <x v="10"/>
    <s v="N/A"/>
    <n v="0.8"/>
    <s v="incremental cost"/>
    <n v="0.2"/>
    <s v="MDHV vehicles only"/>
    <s v="none"/>
    <s v="n/a"/>
    <m/>
    <s v="Required"/>
    <m/>
    <s v="Bus (&amp;/or Battery)"/>
    <s v="Unknown"/>
    <m/>
    <m/>
    <s v="The current ERIG grant round ends at 5:00 p.m., Central Time on April 4, 2023"/>
    <s v="https://www.tceq.texas.gov/assets/public/implementation/air/terp/erig/FY21/FY21-ERIG-Replacement-10430b-Application-FINAL-12.1.20.pdf"/>
  </r>
  <r>
    <s v="Y"/>
    <s v="B"/>
    <s v="Impact Assistance Program for Public Fleets"/>
    <m/>
    <s v="Funding"/>
    <s v="Grant"/>
    <s v="State"/>
    <s v="Colorado Department of Local Affairs "/>
    <s v="Severance Tax and FML"/>
    <x v="0"/>
    <n v="25000000"/>
    <n v="750000"/>
    <s v="per applicant"/>
    <s v="1 to 1 "/>
    <s v="Economic development investments"/>
    <s v="prioritization"/>
    <s v="Pollution + Income"/>
    <m/>
    <s v="Not required"/>
    <s v="N/A"/>
    <s v="Anything"/>
    <s v="Annual Window"/>
    <m/>
    <m/>
    <m/>
    <s v="https://cdola.colorado.gov/funding-programs/energy/mineral-impact-assistance-fund-grant-eiaf"/>
  </r>
  <r>
    <s v="Y"/>
    <s v="A"/>
    <s v="South Carolina Mini-Grants"/>
    <m/>
    <s v="Funding"/>
    <s v="Grant"/>
    <s v="Federal"/>
    <s v="SC Office of Regulatory Staff (ORS) Energy Office (EO)"/>
    <s v="US Dept of Energy's State Energy Program "/>
    <x v="7"/>
    <s v="N/A"/>
    <n v="10000"/>
    <s v="per applicant"/>
    <s v="Yes, unspecified "/>
    <s v="Energy"/>
    <s v="none"/>
    <s v="n/a"/>
    <m/>
    <s v="Not required"/>
    <s v="N/A"/>
    <s v="Anything"/>
    <s v="Annual Window"/>
    <m/>
    <m/>
    <s v="No mentioned of EJ approach. "/>
    <s v="https://energy.sc.gov/incentives/grants"/>
  </r>
  <r>
    <s v="Y"/>
    <s v="C"/>
    <s v="Indigenous Communities Program (American Rescue Plan)"/>
    <m/>
    <s v="Funding"/>
    <s v="Grant"/>
    <s v="Federal"/>
    <s v="Department of Commerce"/>
    <s v="Economic Development Administration (EDA)"/>
    <x v="3"/>
    <n v="100000000"/>
    <n v="5000000"/>
    <s v="per applicant"/>
    <s v="Yes, unspecified "/>
    <s v="Economic development investments"/>
    <s v="exclusive to"/>
    <s v="Race/Ethinicity/Tribe"/>
    <s v="yes "/>
    <s v="Not required"/>
    <s v="N/A"/>
    <s v="Anything"/>
    <s v="Unknown"/>
    <m/>
    <m/>
    <s v="Last round closed March 31, 2022. Funds have to be awarded by September 30, 2022."/>
    <s v="https://eda.gov/arpa/indigenous/"/>
  </r>
  <r>
    <s v="Y"/>
    <s v="B"/>
    <s v="State Economic &amp; Infrastructure Development Investment Program"/>
    <m/>
    <s v="Funding"/>
    <s v="Grant"/>
    <s v="Federal"/>
    <s v="Northern Border Regional Commission"/>
    <s v="Northern Border Regional Commission"/>
    <x v="11"/>
    <n v="23200000"/>
    <n v="100000000"/>
    <s v="per applicant"/>
    <s v="Yes, unspecified "/>
    <s v="Economic development investments"/>
    <s v="extra funds"/>
    <s v="Income"/>
    <s v="yes "/>
    <s v="Not required"/>
    <s v="N/A"/>
    <s v="Anything"/>
    <s v="Annual Window"/>
    <m/>
    <m/>
    <s v="Letters of interest by April 2023"/>
    <s v="https://www.nbrc.gov/content/Catalyst"/>
  </r>
  <r>
    <s v="Y"/>
    <s v="B"/>
    <s v="Environmental Justice Grants (American Rescue Plan Act)"/>
    <m/>
    <s v="Funding"/>
    <s v="Grant"/>
    <s v="Federal"/>
    <s v="Environmental Protection Agency (EPA)"/>
    <s v="Varies"/>
    <x v="9"/>
    <n v="50000000"/>
    <n v="75000"/>
    <s v="per applicant"/>
    <s v="Yes, unspecified "/>
    <s v="Other"/>
    <s v="exclusive to"/>
    <s v="All"/>
    <m/>
    <s v="Not required"/>
    <s v="N/A"/>
    <s v="Anything"/>
    <s v="Unknown"/>
    <m/>
    <m/>
    <s v="Announcement of 50 million for EJ grants. No specifications on programs or application process yet"/>
    <s v="https://www.epa.gov/environmentaljustice/environmental-justice-grants-funding-and-technical-assistance"/>
  </r>
  <r>
    <s v="Y"/>
    <s v="C"/>
    <s v="Connected Communities"/>
    <m/>
    <s v="Funding"/>
    <s v="Grant"/>
    <s v="Federal"/>
    <s v="Department of Energy"/>
    <s v="Office of Energy Efficiency and Renewable Energy (EERE), Building Technologies Office (BTO), and Solar Energy Technologies Office (SETO)"/>
    <x v="9"/>
    <n v="65000000"/>
    <n v="7000000"/>
    <s v="per applicant"/>
    <n v="0.39963070720278959"/>
    <s v="Energy"/>
    <s v="none"/>
    <s v="n/a"/>
    <s v="n/a"/>
    <s v="Not required"/>
    <s v="N/A"/>
    <s v="Anything"/>
    <s v="Unknown"/>
    <m/>
    <m/>
    <s v="Most recent round selections for this funding program were announced on October 13, 2021. No mentioned of EJ approach. "/>
    <s v="https://www.energy.gov/eere/solar/funding-opportunity-announcement-connected-communities"/>
  </r>
  <r>
    <s v="Y"/>
    <s v="B"/>
    <s v="State Energy Program"/>
    <m/>
    <s v="Funding"/>
    <s v="Grant"/>
    <s v="Federal"/>
    <s v="Department of Energy"/>
    <s v="Energy Efficiency &amp; Renewable Energy (EERE)"/>
    <x v="4"/>
    <n v="56000000"/>
    <s v="Varies"/>
    <s v="per applicant"/>
    <s v="N/A"/>
    <s v="Energy"/>
    <s v="prioritization"/>
    <s v="All"/>
    <s v="no "/>
    <s v="Not required"/>
    <s v="N/A"/>
    <s v="Anything"/>
    <s v="Annual Window"/>
    <m/>
    <m/>
    <s v="Grant awarded only to states. "/>
    <s v="https://www.energy.gov/eere/wipo/state-energy-program-guidance"/>
  </r>
  <r>
    <s v="Y"/>
    <s v="A"/>
    <s v="Clean Air Grant"/>
    <m/>
    <s v="Funding"/>
    <s v="Grant"/>
    <s v="VW Settlement"/>
    <s v="Nevada Division of Environmental Protection"/>
    <s v="VW Environmental Mititgation Trust"/>
    <x v="12"/>
    <n v="19500000"/>
    <n v="1"/>
    <s v="incremental cost"/>
    <s v="Yes, unspecified "/>
    <s v="MDHV vehicles only"/>
    <s v="prioritization"/>
    <s v="All"/>
    <s v="yes "/>
    <s v="Required"/>
    <s v="2009 or older"/>
    <s v="Bus + Repower"/>
    <s v="Unknown"/>
    <m/>
    <m/>
    <s v="Last application cycle closed January 2022 and expected to have another cycle at the end of 2023."/>
    <s v="https://ndep.nv.gov/uploads/air-vwset-docs/2021_competitive_application.pdf"/>
  </r>
  <r>
    <s v="Y"/>
    <s v="C"/>
    <s v="Clean Fuel Advanced Technology Project Grant Funding"/>
    <m/>
    <s v="Funding"/>
    <s v="Grant"/>
    <s v="Federal"/>
    <s v="Clean Fuels Advanced Technology Project"/>
    <s v="Federal CMAQ"/>
    <x v="13"/>
    <n v="1500000"/>
    <n v="300000"/>
    <s v="per applicant"/>
    <n v="0.24"/>
    <s v="Other"/>
    <s v="none"/>
    <s v="n/a"/>
    <m/>
    <s v="Not required"/>
    <s v="N/A"/>
    <s v="Anything"/>
    <s v="Unknown"/>
    <m/>
    <m/>
    <s v="Last Round closed Sept. 2022. While there's no mentioned of EJ approach, the grant has to be implemented in pre-selected counties. "/>
    <s v="https://nccleantech.ncsu.edu/our-work/center-projects/cfat-project-request-for-proposals-information/"/>
  </r>
  <r>
    <s v="Y"/>
    <s v="B"/>
    <s v="Community Facilities Direct Loan and Grant Program"/>
    <m/>
    <s v="Financing"/>
    <s v="Loan"/>
    <s v="Federal"/>
    <s v="United States Department of Agriculture (USDA)"/>
    <s v="Community Facilities Program"/>
    <x v="9"/>
    <s v="N/A"/>
    <s v="N/A"/>
    <s v="N/A"/>
    <s v="N/A"/>
    <s v="Other"/>
    <s v="extra funds"/>
    <s v="Income"/>
    <s v="yes "/>
    <s v="Not required"/>
    <s v="N/A"/>
    <s v="Anything"/>
    <s v="Rolling"/>
    <m/>
    <m/>
    <s v="Focused on rural communities. Applicants must show proof they cannot get a commercial loan. "/>
    <s v="https://www.rd.usda.gov/programs-services/community-facilities/community-facilities-direct-loan-grant-program#overview"/>
  </r>
  <r>
    <s v="Y"/>
    <s v="B"/>
    <s v="Congressionally Directed Spending"/>
    <m/>
    <s v="Funding"/>
    <s v="Grant"/>
    <s v="Federal"/>
    <s v="United States Congress"/>
    <s v="US Senate"/>
    <x v="2"/>
    <s v="N/A"/>
    <s v="N/A"/>
    <s v="N/A"/>
    <s v="N/A"/>
    <s v="Other"/>
    <s v="none"/>
    <s v="n/a"/>
    <m/>
    <s v="Not required"/>
    <s v="N/A"/>
    <s v="Anything"/>
    <s v="Annual Window"/>
    <m/>
    <m/>
    <s v="Schools are encourage to contact their senate representative. "/>
    <s v="https://www.appropriations.senate.gov/congressionally-directed-spending-requests"/>
  </r>
  <r>
    <s v="Y"/>
    <s v="C"/>
    <s v="Alternative Fuel Vehicles and Infrastructure Grant Program (ALT Fuels Colorado)"/>
    <m/>
    <s v="Funding"/>
    <s v="Rebate"/>
    <s v="VW Settlement"/>
    <s v="Colorado Energy Office (CEO) and Regional Air Quality Council (RAQC)"/>
    <s v="CMAQ (2014-2018), VW Environmental Mitigation Trust (2018-present)"/>
    <x v="0"/>
    <s v="N/A"/>
    <n v="1.17"/>
    <s v="incremental cost"/>
    <s v="Yes, unspecified "/>
    <s v="MDHV vehicles only"/>
    <s v="none"/>
    <s v="n/a"/>
    <s v="no "/>
    <s v="Required"/>
    <s v="2009 or older"/>
    <s v="Bus (&amp;/or Battery)"/>
    <s v="Unknown"/>
    <m/>
    <m/>
    <s v="Most recent round was 2021. As of January 2022, all funding allocated has been distributed. Future funding opportunities will be offered &amp; managed by the Colorado Department of Public Health &amp; Environment (CDPHE) Clean Fleet Enterprise. No information on future programs. "/>
    <s v="https://raqc.org/program/alt-fuels-colorado/#:~:text=The%20Program%20ALT%20Fuels%20Colorado%20removes%20barriers%20to,AFVs%20by%20providing%20incentives%20to%20offset%20incremental%20costs."/>
  </r>
  <r>
    <s v="Y"/>
    <s v="A"/>
    <s v="ConserFund"/>
    <m/>
    <s v="Financing"/>
    <s v="Loan"/>
    <s v="State"/>
    <s v="Energy Office"/>
    <s v="US Dept of Energy's State Energy Program (State Energy Program Revolving Loan Fund - RFL)"/>
    <x v="7"/>
    <s v="N/A"/>
    <n v="500000"/>
    <s v="per district"/>
    <s v="Yes, unspecified "/>
    <s v="Energy"/>
    <s v="none"/>
    <s v="n/a"/>
    <m/>
    <s v="Not required"/>
    <s v="N/A"/>
    <s v="Anything"/>
    <s v="Rolling"/>
    <m/>
    <m/>
    <s v="1.5% interest rate"/>
    <s v="http://www.energy.sc.gov/files/CF%20Application%20%20Checklist-%2010.07.2020_0.pdf"/>
  </r>
  <r>
    <s v="Y"/>
    <s v="A"/>
    <s v="Clean Fuels Incentive Program"/>
    <s v="CFIP"/>
    <s v="Funding"/>
    <s v="Grant"/>
    <s v="State"/>
    <s v="Maryland Energy Administration"/>
    <s v="Strategic Energy Investment Fund"/>
    <x v="14"/>
    <n v="1300000"/>
    <n v="150000"/>
    <s v="incremental cost"/>
    <s v="Yes, unspecified "/>
    <s v="Any fleet vehicles"/>
    <s v="prioritization"/>
    <s v="All"/>
    <s v="no "/>
    <s v="Not required"/>
    <s v="N/A"/>
    <s v="Bus (&amp;/or Battery)"/>
    <s v="Annual Window"/>
    <m/>
    <m/>
    <s v="Vehicles associated with the replacement or retirement of existing gas/diesel vehicles will be viewed more favorably during the application process."/>
    <s v="https://energy.maryland.gov/transportation/Pages/Clean-Fuels-Incentive-Program.aspx"/>
  </r>
  <r>
    <s v="Y"/>
    <s v="A"/>
    <s v="AFV Technical Training "/>
    <m/>
    <s v="Funding"/>
    <s v="Grant"/>
    <s v="State"/>
    <s v="San Joaquin Valley Air Pollution Control District (SJVAPCD)"/>
    <m/>
    <x v="15"/>
    <s v="N/A"/>
    <n v="15000"/>
    <s v="per applicant"/>
    <s v="Yes, unspecified "/>
    <s v="Any fleet vehicles"/>
    <s v="none"/>
    <s v="n/a"/>
    <s v="yes "/>
    <s v="Not required"/>
    <s v="N/A"/>
    <s v="Workforce Training "/>
    <s v="Rolling"/>
    <m/>
    <m/>
    <s v="This is strictly a training program "/>
    <s v="http://valleyair.org/grants/mechanictraining.htm"/>
  </r>
  <r>
    <s v="Y"/>
    <s v="C"/>
    <s v="Transportation Electrification Infrastructure Projects "/>
    <m/>
    <s v="Other"/>
    <s v="Law"/>
    <s v="State"/>
    <s v="Build Illinois Bond Fund "/>
    <s v="Illinois Environmental Protection Agency (IEPA)"/>
    <x v="16"/>
    <n v="70000000"/>
    <s v="N/A"/>
    <s v="N/A"/>
    <s v="N/A"/>
    <s v="Any fleet vehicles"/>
    <s v="prioritization"/>
    <s v="Pollution burden"/>
    <m/>
    <s v="Not required"/>
    <s v="N/A"/>
    <s v="Bus (&amp;/or Battery)"/>
    <s v="Unknown"/>
    <m/>
    <m/>
    <s v="Law that provides funding to the Environmental Protection Agency for grants for _x000a_transportation electrification infrastructure projects; _x000a_including, but not limited to grants for the purpose of _x000a_encouraging electric vehicle charging infrastructure, _x000a_prioritizing investments in medium and heavy-duty charging, and _x000a_electrifying public transit, fleets, and school buses."/>
    <s v="https://www.ilga.gov/legislation/publicacts/101/PDF/101-0029.pdf"/>
  </r>
  <r>
    <s v="Y"/>
    <s v="A"/>
    <s v="Literary Funds Loans"/>
    <m/>
    <s v="Financing"/>
    <s v="Loan"/>
    <s v="State"/>
    <s v="VA Board of Education"/>
    <s v="VA Literary Fund"/>
    <x v="8"/>
    <s v="N/A"/>
    <n v="25000000"/>
    <s v="per applicant"/>
    <s v="Yes, unspecified "/>
    <s v="School Buses only"/>
    <s v="none"/>
    <s v="n/a"/>
    <m/>
    <s v="Not required"/>
    <s v="N/A"/>
    <s v="Anything"/>
    <s v="Annual Window"/>
    <m/>
    <m/>
    <s v="Most recent round closed Feb. 2023. Pursuant to the appropriation act, the Department of Education shall conduct an annual open enrollment process for loan applications."/>
    <s v="https://www.doe.virginia.gov/programs-services/school-operations-support-services/facility-construction-maintenance/literary-fund-loans"/>
  </r>
  <r>
    <s v="Y"/>
    <s v="C"/>
    <s v="New York State’s Beneficiary Mitigation Plan "/>
    <s v="EVSE"/>
    <s v="Funding"/>
    <s v="Incentive"/>
    <s v="VW Settlement"/>
    <s v="New York State Department of Environmental Conservation (NYSDEC)"/>
    <s v="VW Environmental Mitigation Trust"/>
    <x v="5"/>
    <n v="52400000"/>
    <s v="N/A"/>
    <s v="N/A"/>
    <s v="N/A"/>
    <s v="MDHV vehicles only"/>
    <s v="prioritization"/>
    <s v="Pollution burden"/>
    <m/>
    <s v="Not required"/>
    <s v="N/A"/>
    <s v="Bus + Repower"/>
    <s v="Unknown"/>
    <m/>
    <m/>
    <s v="It seems all VW funds were awarded: At this time, there are no plans to reopen the application process."/>
    <s v="https://www.dec.ny.gov/chemical/109784.html"/>
  </r>
  <r>
    <s v="Y"/>
    <s v="C"/>
    <s v="Funds for School District Alternative Fuel Use"/>
    <m/>
    <s v="Other"/>
    <s v="Law"/>
    <s v="State"/>
    <m/>
    <s v="Neveda State Senate"/>
    <x v="12"/>
    <s v="N/A"/>
    <s v="N/A"/>
    <s v="N/A"/>
    <s v="N/A"/>
    <s v="School Buses only"/>
    <s v="none"/>
    <s v="n/a"/>
    <m/>
    <s v="Not required"/>
    <s v="N/A"/>
    <s v="Anything"/>
    <s v="Unknown"/>
    <m/>
    <m/>
    <s v="Violations of air pollution control laws will lead to fines that school districts receive, local air pollution control board approves what $ can be spent on; repowers specifically named"/>
    <s v="https://www.leg.state.nv.us/NRS/NRS-445B.html#NRS445BSec500"/>
  </r>
  <r>
    <s v="Y"/>
    <s v="A"/>
    <s v="Clean Diesel Grant Program"/>
    <m/>
    <s v="Funding"/>
    <s v="Rebate"/>
    <s v="VW Settlement"/>
    <s v="South Dakota Department of Agriculture and Natural Resources"/>
    <s v="VW Environmental Mitigation Trust"/>
    <x v="17"/>
    <n v="867000"/>
    <n v="0.45"/>
    <s v="per applicant"/>
    <n v="0.65"/>
    <s v="MDHV vehicles only"/>
    <s v="none"/>
    <s v="n/a"/>
    <m/>
    <s v="Required"/>
    <s v="N/A"/>
    <s v="Bus (&amp;/or Battery)"/>
    <s v="Annual Window"/>
    <m/>
    <m/>
    <s v="Clean Diesel Grant Program utilizes funding from VW and DERA to replace diesel buses. Therefore, it seems programs in row 225 (VW Settlement) and 226 (Diesel Emission Reduction) were combined. Same application as the VW. No information regarding EJ approach. "/>
    <s v="https://danr.sd.gov/Environment/AirQuality/CleanDieselProgram/default.aspx"/>
  </r>
  <r>
    <s v="Y"/>
    <s v="A"/>
    <s v="Diesel Emission Reduction Project Funding"/>
    <s v="DERA"/>
    <s v="Funding"/>
    <s v="Grant"/>
    <s v="VW Settlement"/>
    <s v="Iowa Department of Transportation"/>
    <s v="Environmental Protection Agency"/>
    <x v="18"/>
    <n v="884780"/>
    <n v="0.45"/>
    <s v="per applicant"/>
    <n v="0.55000000000000004"/>
    <s v="MDHV vehicles only"/>
    <s v="prioritization"/>
    <s v="Pollution burden"/>
    <m/>
    <s v="Required"/>
    <s v="N/A"/>
    <s v="Bus (&amp;/or Battery)"/>
    <s v="Annual Window"/>
    <m/>
    <m/>
    <s v=" The replaced bus must be scrapped or permanently disabled within ninety (90) days of being replaced."/>
    <s v="https://iowadot.gov/dera/Application-Process"/>
  </r>
  <r>
    <s v="Y"/>
    <s v="C"/>
    <s v="Volkswagen Settlement Eligible Mitigation Action Item Projects"/>
    <s v="VW"/>
    <s v="Funding"/>
    <s v="Grant"/>
    <s v="VW Settlement"/>
    <s v="Alabama Department of Economic &amp; Community Affairs (ADECA)"/>
    <s v="VW Environmental Mitigation Trust"/>
    <x v="19"/>
    <n v="5414705.6699999999"/>
    <n v="0.8"/>
    <s v="per applicant"/>
    <n v="0.2"/>
    <s v="Any fleet vehicles"/>
    <s v="prioritization"/>
    <s v="Pollution burden"/>
    <s v="yes "/>
    <s v="Required"/>
    <s v="1992-2009"/>
    <s v="Bus + Repower"/>
    <s v="Unknown"/>
    <s v="2 - medium"/>
    <m/>
    <s v="Most recent round 2020"/>
    <s v="https://adeca.alabama.gov/wp-content/uploads/Volkswagen-Application-Guide.pdf"/>
  </r>
  <r>
    <s v="Y"/>
    <s v="A"/>
    <s v="2022 North Carolina Diesel Emissions Reduction Grant"/>
    <m/>
    <s v="Funding"/>
    <s v="Grant"/>
    <s v="State"/>
    <s v="North Carolina Department of Environmental Quality (DEQ) Department of Air Quality (DAQ)"/>
    <m/>
    <x v="13"/>
    <n v="1000000"/>
    <n v="0.45"/>
    <s v="per applicant"/>
    <n v="0.65"/>
    <s v="Any fleet vehicles"/>
    <s v="prioritization"/>
    <s v="Pollution + Income"/>
    <s v="no "/>
    <s v="Required"/>
    <n v="2009"/>
    <s v="Bus + Repower"/>
    <s v="Annual Window"/>
    <s v="2 - medium"/>
    <m/>
    <s v="EJ Criteria varies; also includes minority-owned, etc. depending on which part of DERA funding applicant is applying for"/>
    <s v="https://deq.nc.gov/about/divisions/air-quality/motor-vehicles-and-air-quality/mobile-sources-emissions-reductions-grant"/>
  </r>
  <r>
    <s v="Y"/>
    <s v="A"/>
    <s v="Vermont Diesel Emissions Reduction Grants"/>
    <m/>
    <s v="Funding"/>
    <s v="Grant"/>
    <s v="Federal"/>
    <s v="Vermont Dept of Environmental Conservation"/>
    <s v="EPA - DERA"/>
    <x v="20"/>
    <s v="N/A"/>
    <n v="0.45"/>
    <s v="per applicant"/>
    <n v="0.55000000000000004"/>
    <s v="MDHV vehicles only"/>
    <s v="prioritization"/>
    <s v="Pollution + Income"/>
    <s v="no "/>
    <s v="Required"/>
    <s v="2009 or older"/>
    <s v="Bus + Repower"/>
    <s v="Annual Window"/>
    <m/>
    <m/>
    <s v="Application done through Vermont Business Assistance Network"/>
    <s v="https://dec.vermont.gov/air-quality/mobile-sources/diesel-emissions/vt-diesel-grant"/>
  </r>
  <r>
    <s v="Y"/>
    <s v="C"/>
    <s v="Alternative Fuel and Alternative Fuel Vehicle (AFV) Fund"/>
    <m/>
    <s v="Other"/>
    <s v="Law"/>
    <s v="State"/>
    <s v="North Carolina State Energy Office"/>
    <s v="Energy Policy Act (EPAct) Credit Banking and Selling Program"/>
    <x v="13"/>
    <s v="EPAct 1992 credits (generated funds)"/>
    <s v="N/A"/>
    <s v="N/A"/>
    <s v="N/A"/>
    <s v="Energy"/>
    <s v="none"/>
    <s v="n/a"/>
    <m/>
    <s v="Not required"/>
    <s v="N/A"/>
    <s v="Bus (&amp;/or Battery)"/>
    <s v="Rolling"/>
    <m/>
    <m/>
    <s v="Little information on how to apply credit"/>
    <s v="https://law.justia.com/codes/north-carolina/2012/chapter-143/article-3/section-143-58.5/"/>
  </r>
  <r>
    <s v="Y"/>
    <s v="C"/>
    <s v="Vehicle Emissions Reduction and Electric Vehicle Supply Equipment (EVSE) Project Funding"/>
    <m/>
    <s v="Funding"/>
    <s v="Grant"/>
    <s v="VW Settlement"/>
    <s v="Louisiana Department of Environmental Quality "/>
    <s v="Volkswagen Environmental Mitigation Trust "/>
    <x v="21"/>
    <n v="11917845.890000001"/>
    <s v="N/A"/>
    <s v="N/A"/>
    <s v="N/A"/>
    <s v="Any fleet vehicles"/>
    <s v="prioritization"/>
    <s v="Pollution burden"/>
    <m/>
    <s v="Required"/>
    <s v="2009 or older"/>
    <s v="Bus (&amp;/or Battery)"/>
    <s v="Unknown"/>
    <m/>
    <m/>
    <s v="It seems all VW funds were awarded: At this time, there are no plans to reopen the application process."/>
    <s v="https://deq.louisiana.gov/page/louisiana-volkswagen-environmental-mitigation-trust"/>
  </r>
  <r>
    <s v="Y"/>
    <s v="C"/>
    <s v="Wisconsin Clean Diesel Grant Program"/>
    <m/>
    <s v="Funding"/>
    <s v="Grant"/>
    <s v="Federal"/>
    <s v="Wisconsin Dept of Natural Resources"/>
    <s v="EPA - DERA"/>
    <x v="22"/>
    <n v="360000"/>
    <n v="0.45"/>
    <s v="per applicant"/>
    <n v="0.55000000000000004"/>
    <s v="Any fleet vehicles"/>
    <s v="prioritization"/>
    <s v="Pollution + Income"/>
    <s v="no "/>
    <s v="Required"/>
    <s v="Any"/>
    <s v="Bus (&amp;/or Battery)"/>
    <s v="Unknown"/>
    <m/>
    <m/>
    <s v="Most recent round was 2021"/>
    <s v="https://dnr.wisconsin.gov/Aid/CleanDiesel.html"/>
  </r>
  <r>
    <s v="Y"/>
    <s v="A"/>
    <s v="Diesel Emissions Reduction Act Tribal and Insular Areas Grants"/>
    <s v="DERA"/>
    <s v="Funding"/>
    <s v="Grant"/>
    <s v="Federal"/>
    <s v="Environmental Protection Agency (EPA)"/>
    <s v="Diesel Emissions Reduction Act (DERA)"/>
    <x v="3"/>
    <n v="8000000"/>
    <n v="800000"/>
    <s v="per applicant"/>
    <s v="Yes, unspecified "/>
    <s v="Any fleet vehicles"/>
    <s v="prioritization"/>
    <s v="Pollution + Income"/>
    <s v="no "/>
    <s v="Required"/>
    <n v="2009"/>
    <s v="Bus + Repower"/>
    <s v="Annual Window"/>
    <s v="2 - medium"/>
    <m/>
    <m/>
    <s v="https://www.epa.gov/dera/tribal-insulararea"/>
  </r>
  <r>
    <s v="Y"/>
    <s v="A"/>
    <s v="Plug-In Electric Vehicle (PEV) Time-Of-Use (TOU) - NV Energy"/>
    <m/>
    <s v="Other"/>
    <s v="Rate"/>
    <s v="Utility"/>
    <s v="NV Energy"/>
    <m/>
    <x v="12"/>
    <s v="N/A"/>
    <s v="Varies"/>
    <s v="per applicant"/>
    <s v="N/A"/>
    <s v="EVs"/>
    <s v="none"/>
    <s v="n/a"/>
    <m/>
    <s v="Not required"/>
    <s v="N/A"/>
    <s v="Maintenance Cost"/>
    <s v="Rolling"/>
    <s v="1 - light"/>
    <m/>
    <s v="Must participate for 1 year, can switch to regular cost if not satisfied after 1 year; TOU for off-peak charging"/>
    <s v="https://www.nvenergy.com/account-services/energy-pricing-plans/time-of-use/sign-up-residential"/>
  </r>
  <r>
    <s v="Y"/>
    <s v="C"/>
    <s v="Medium- and Heavy-Duty Grant Program"/>
    <m/>
    <s v="Funding"/>
    <s v="Grant"/>
    <s v="VW Settlement"/>
    <s v="Indiana Department of Environmental Management (IDEM) "/>
    <s v="Indiana VW Mitigation Trust Program "/>
    <x v="23"/>
    <n v="22328759"/>
    <n v="0.75"/>
    <s v="per applicant"/>
    <s v="Yes, unspecified "/>
    <s v="Any public fleet vehicle"/>
    <s v="prioritization"/>
    <s v="Pollution burden"/>
    <m/>
    <s v="Required"/>
    <s v="N/A"/>
    <s v="Bus (&amp;/or Battery)"/>
    <s v="Unknown"/>
    <m/>
    <m/>
    <m/>
    <s v="https://www.in.gov/idem/airquality/volkswagen-mitigation-trust/"/>
  </r>
  <r>
    <s v="Y*"/>
    <s v="A"/>
    <s v="Diesel Emissions Reduction Act National Grants"/>
    <s v="DERA"/>
    <s v="Funding"/>
    <s v="Grant"/>
    <s v="Federal"/>
    <s v="Environmental Protection Agency (EPA)"/>
    <s v="Diesel Emissions Reduction Act (DERA)"/>
    <x v="9"/>
    <n v="115000000"/>
    <s v="Varies up to $4,000,000"/>
    <s v="per applicant"/>
    <s v="Yes, unspecified "/>
    <s v="Any fleet vehicles"/>
    <s v="prioritization"/>
    <s v="Pollution + Income"/>
    <s v="no "/>
    <s v="Required"/>
    <n v="2009"/>
    <s v="Bus (&amp;/or Battery)"/>
    <s v="Annual Window"/>
    <s v="2 - medium"/>
    <m/>
    <s v="Application opened Aug 2023"/>
    <s v="https://www.epa.gov/grants/2022-2023-diesel-emissions-reduction-act-dera-national-grants"/>
  </r>
  <r>
    <s v="Y"/>
    <s v="A"/>
    <s v="Converted Vehicle Tax Credits"/>
    <m/>
    <s v="Funding"/>
    <s v="Tax Credit"/>
    <s v="State"/>
    <m/>
    <s v="Georgia Department of Natural Resources, Environmental Protection Division"/>
    <x v="24"/>
    <s v="N/A"/>
    <n v="2500"/>
    <s v="per bus"/>
    <n v="0.9"/>
    <s v="Any fleet vehicles"/>
    <s v="none"/>
    <s v="n/a"/>
    <s v="yes "/>
    <s v="Not required"/>
    <s v="N/A"/>
    <s v="Bus + Repower"/>
    <s v="Rolling"/>
    <m/>
    <m/>
    <s v="The LEV/ZEV and MDV/HDV tax credits were discontinued effective July 1, 2015. Tax credit is still available for vehicles converted to alternative fuels."/>
    <s v="https://epd.georgia.gov/forms-permits/air-protection-branch-forms-permits/clean-vehicle-tax-credits"/>
  </r>
  <r>
    <s v="Y"/>
    <s v="B"/>
    <s v="Alternative Fuel Vehicle (AFV) and Fueling Infrastructure Loans"/>
    <m/>
    <s v="Financing"/>
    <s v="Loan"/>
    <s v="State"/>
    <s v="Nebraska Department of Environment and Energy (NDEE)"/>
    <m/>
    <x v="25"/>
    <s v="N/A"/>
    <n v="500000"/>
    <s v="per applicant"/>
    <s v="Yes, unspecified "/>
    <s v="Energy"/>
    <s v="none"/>
    <s v="n/a"/>
    <m/>
    <s v="Not required"/>
    <s v="N/A"/>
    <s v="Bus (&amp;/or Battery)"/>
    <s v="Rolling"/>
    <m/>
    <m/>
    <s v="Schools qualify for 1% interest rate"/>
    <s v="https://neo.ne.gov/programs/loans/loans.html#item-02"/>
  </r>
  <r>
    <s v="Y"/>
    <s v="X"/>
    <s v="California Clean Truck, Bus, and Off-Road Vehicle and Equipment Technology Program"/>
    <m/>
    <s v="Other"/>
    <s v="Law"/>
    <s v="State"/>
    <s v="California Air Resources Board and the State Energy Resources Conservation and Development Commission will develop and administer the Program"/>
    <s v="Greenhouse Gas Reduction Fund"/>
    <x v="15"/>
    <m/>
    <s v="N/A"/>
    <s v="N/A"/>
    <s v="N/A"/>
    <s v="Technology innovation"/>
    <s v="none"/>
    <s v="n/a"/>
    <m/>
    <s v="Not required"/>
    <s v="N/A"/>
    <s v="Bus (&amp;/or Battery)"/>
    <s v="Rolling"/>
    <m/>
    <m/>
    <s v="The law designates the State Air Resource Board to use funds from the Greenhouse Gas Reduction Fund for  zero- and near-zero-emission truck, bus, and off-road vehicle and equipment technologies and related projects. The State Air Resource Board already have programs in its website for zero-emissions transportation."/>
    <s v="Alternative Fuels Data Center: Establishment of a Zero Emission Medium- and Heavy-Duty Vehicle Program (energy.gov)"/>
  </r>
  <r>
    <s v="Y"/>
    <s v="A"/>
    <s v="Alternative Fuel School Bus and Electric Vehicle Supply Equipment (EVSE) Rebate Program"/>
    <m/>
    <s v="Funding"/>
    <s v="Rebate"/>
    <s v="VW Settlement"/>
    <s v="Oklahoma Department of Environmental Quality (DEQ) "/>
    <s v="VW Environmental Mitigation Trust"/>
    <x v="26"/>
    <n v="4184000"/>
    <n v="300000"/>
    <s v="per applicant"/>
    <n v="0.5"/>
    <s v="Other"/>
    <s v="prioritization"/>
    <s v="Pollution burden"/>
    <m/>
    <s v="Required"/>
    <s v="2009 or older"/>
    <s v="Bus (&amp;/or Battery)"/>
    <s v="Annual Window"/>
    <m/>
    <m/>
    <s v="Applications closed Jan. 2023. For fall 2021, funding for school buses was done through the DERA program."/>
    <s v="https://www.deq.ok.gov/wp-content/uploads/air-division/VW_AFSB_FY20_Grant_Solicitation.pdf"/>
  </r>
  <r>
    <s v="Y"/>
    <s v="A"/>
    <s v="Reduce Emissions from Diesels"/>
    <s v="Go RED!"/>
    <s v="Funding"/>
    <s v="Grant"/>
    <s v="Federal"/>
    <s v="Division of Environmental Quality (DEQ)"/>
    <s v="Diesel Emissions Reduction Act (DERA), VW Mitigation Trust"/>
    <x v="27"/>
    <n v="800000"/>
    <n v="400000"/>
    <s v="per applicant"/>
    <n v="0.55000000000000004"/>
    <s v="MDHV vehicles only"/>
    <s v="prioritization"/>
    <s v="Pollution burden"/>
    <s v="no "/>
    <s v="Required"/>
    <s v="pre-2010"/>
    <s v="Bus (&amp;/or Battery)"/>
    <s v="Annual Window"/>
    <s v="2 - medium"/>
    <m/>
    <s v="Most recent round closed Dec. 2022. Scrappage within 90 days of being replaced"/>
    <s v="https://www.adeq.state.ar.us/air/planning/gored/"/>
  </r>
  <r>
    <s v="Y"/>
    <s v="A"/>
    <s v="Onroad Rebate Program"/>
    <m/>
    <s v="Funding"/>
    <s v="Rebate"/>
    <s v="VW Settlement"/>
    <s v="Department of Environmental Protection (DEP) (Driving PA Forward program)"/>
    <s v="Volkswagen Mitigation Fund"/>
    <x v="6"/>
    <n v="30000000"/>
    <n v="156000"/>
    <s v="per applicant"/>
    <n v="0.4"/>
    <s v="MDHV vehicles only"/>
    <s v="prioritization"/>
    <s v="Income"/>
    <m/>
    <s v="Required"/>
    <s v="1992-2009"/>
    <s v="Bus + Repower"/>
    <s v="Annual Window"/>
    <m/>
    <m/>
    <s v="Applications open April 2023"/>
    <s v="https://www.dep.pa.gov/Business/Air/Volkswagen/Pages/Driving-PA-Forward-Grant-and-Rebate-Awards.aspx"/>
  </r>
  <r>
    <s v="Y"/>
    <s v="C"/>
    <s v="Clean Fuels Funding Assistance Program"/>
    <m/>
    <s v="Funding"/>
    <s v="Grant"/>
    <s v="VW Settlement"/>
    <s v="Division of Environmental Quality (DEQ) Office of Air Quality"/>
    <s v="VW Environmental Mitigation Trust"/>
    <x v="27"/>
    <n v="697794"/>
    <n v="200000"/>
    <s v="per applicant"/>
    <n v="0.3"/>
    <s v="MDHV vehicles only"/>
    <s v="prioritization"/>
    <s v="Pollution burden"/>
    <s v="n/a"/>
    <s v="Required"/>
    <s v="1992-2009"/>
    <s v="Bus (&amp;/or Battery)"/>
    <s v="Unknown"/>
    <s v="2 - medium"/>
    <m/>
    <s v="Most recent round 2022"/>
    <s v="https://www.adeq.state.ar.us/air/planning/vw.aspx"/>
  </r>
  <r>
    <s v="Y"/>
    <s v="A"/>
    <s v="Diesel Emission Reduction Grant"/>
    <s v="DERG"/>
    <s v="Funding"/>
    <s v="Rebate"/>
    <s v="Federal"/>
    <s v="Ohio Environmental Protection Agency/Department of Transportation"/>
    <s v="Congestion Mitigation and Air Quality (CMAQ) dollars awarded by the Federal Highway Administration "/>
    <x v="28"/>
    <n v="10000000"/>
    <n v="2000000"/>
    <s v="per applicant"/>
    <n v="0.2"/>
    <s v="MDHV vehicles only"/>
    <s v="exclusive to"/>
    <s v="Pollution burden"/>
    <s v="no "/>
    <s v="Required"/>
    <s v="10 years"/>
    <s v="Bus (&amp;/or Battery)"/>
    <s v="Annual Window"/>
    <m/>
    <m/>
    <s v="To open September 2023"/>
    <s v="https://epa.ohio.gov/divisions-and-offices/environmental-education/grant-programs/diesel-emission-reduction-grants"/>
  </r>
  <r>
    <s v="Y"/>
    <s v="C"/>
    <s v="Smart Grid Infrastructure Development and Support"/>
    <m/>
    <s v="Funding"/>
    <s v="Grant"/>
    <s v="State"/>
    <m/>
    <s v="Illinois Science and Energy Innovation Trust"/>
    <x v="16"/>
    <n v="265000000"/>
    <s v="N/A"/>
    <s v="N/A"/>
    <s v="N/A"/>
    <s v="Technology innovation"/>
    <s v="none"/>
    <s v="n/a"/>
    <m/>
    <s v="Not required"/>
    <s v="N/A"/>
    <s v="Bus (&amp;/or Battery)"/>
    <s v="Unknown"/>
    <m/>
    <m/>
    <s v="No information on application process or funding eligibility "/>
    <s v="https://www.ilga.gov/legislation/ilcs/fulltext.asp?DocName=022000050K16-108.5"/>
  </r>
  <r>
    <s v="Y"/>
    <s v="A"/>
    <s v="Truck and Bus Fleet Grant Program"/>
    <m/>
    <s v="Funding"/>
    <s v="Grant"/>
    <s v="VW Settlement"/>
    <s v="Department of Environmental Protection (DEP) (Driving PA Forward program)"/>
    <s v="Volkswagen Mitigation Fund"/>
    <x v="6"/>
    <n v="16000000"/>
    <n v="150000"/>
    <s v="per bus"/>
    <n v="0.4"/>
    <s v="MDHV vehicles only"/>
    <s v="prioritization"/>
    <s v="Pollution + Income"/>
    <m/>
    <s v="Required"/>
    <s v="1992-2009"/>
    <s v="Bus + Repower"/>
    <s v="Rolling"/>
    <m/>
    <m/>
    <s v="Applications open April to May 2023. The CYs 2022 – 2023 application period is anticipated to open April-May 2023. The upcoming grant solicitation is expected to be the last for this funding program, as no funds will remain to award after this round."/>
    <s v="https://storymaps.arcgis.com/stories/6f5db16b8399488a8ef2567e1affa1e2"/>
  </r>
  <r>
    <s v="Y"/>
    <s v="C"/>
    <s v="Diesel Vehicle Retrofit and Improvement Grants"/>
    <m/>
    <s v="Funding"/>
    <s v="Grant"/>
    <s v="State"/>
    <s v="Indiana Department of Environmental Management (IDEM) "/>
    <s v="DieselWise:  Indiana Volkswagen Environmental Mitigation Trust Fund "/>
    <x v="23"/>
    <n v="3500000"/>
    <n v="1000000"/>
    <s v="per applicant"/>
    <n v="0.25"/>
    <s v="MDHV vehicles only"/>
    <s v="prioritization"/>
    <s v="Pollution + Income"/>
    <m/>
    <s v="Required"/>
    <s v="N/A"/>
    <s v="Bus (&amp;/or Battery)"/>
    <s v="Annual Window"/>
    <m/>
    <m/>
    <s v="Applications closed in Dec. 2022"/>
    <s v="https://www.in.gov/idem/airquality/dieselwise/"/>
  </r>
  <r>
    <s v="Y"/>
    <s v="C"/>
    <s v="Medium- and Heavy-Duty Diesel Vehicle Replacement Rebates"/>
    <m/>
    <s v="Funding"/>
    <s v="Rebate"/>
    <s v="VW Settlement"/>
    <s v="Idaho Department of Environmental Quality (IDEQ)"/>
    <s v="Volkswagen (VW) Environmental Mitigation Trust"/>
    <x v="29"/>
    <n v="17300000"/>
    <s v="N/A"/>
    <s v="N/A"/>
    <s v="N/A"/>
    <s v="Any fleet vehicles"/>
    <s v="none"/>
    <s v="n/a"/>
    <m/>
    <s v="Not required"/>
    <s v="N/A"/>
    <s v="Bus + Charger"/>
    <s v="Unknown"/>
    <m/>
    <m/>
    <m/>
    <s v="https://www.deq.idaho.gov/air-quality/improving-air-quality/volkswagen-and-diesel-funding/"/>
  </r>
  <r>
    <s v="Y"/>
    <s v="C"/>
    <s v="Ohio VW Mitigation Grant - Request for Application "/>
    <s v="VW"/>
    <s v="Funding"/>
    <s v="Grant"/>
    <s v="VW Settlement"/>
    <s v="Ohio Environmental Protection Agency"/>
    <s v="VW Environmental Mitigation Trust"/>
    <x v="28"/>
    <n v="4500000"/>
    <n v="2000000"/>
    <s v="per applicant"/>
    <n v="0.25"/>
    <s v="MDHV vehicles only"/>
    <s v="prioritization"/>
    <s v="Income"/>
    <s v="no "/>
    <s v="Required"/>
    <s v="All"/>
    <s v="Bus (&amp;/or Battery)"/>
    <s v="Annual Window"/>
    <m/>
    <m/>
    <s v="For 2022 application cycle, no funding will provided to school buses. Set-a-side funding information to come out later"/>
    <s v="https://epa.ohio.gov/divisions-and-offices/environmental-education/grant-programs/vw-mitigation-grants#2021Offerings"/>
  </r>
  <r>
    <s v="Y"/>
    <s v="C"/>
    <s v="Medium- and Heavy-Duty Grant Program"/>
    <m/>
    <s v="Funding"/>
    <s v="Grant"/>
    <s v="VW Settlement"/>
    <s v="Michigan Department of Environment, Great Lakes, and Energy (EGLE)"/>
    <s v="VW Environmental Mitigation Trust"/>
    <x v="30"/>
    <n v="16000000"/>
    <n v="3000000"/>
    <s v="per applicant"/>
    <n v="0.3"/>
    <s v="MDHV vehicles only"/>
    <s v="prioritization"/>
    <s v="All"/>
    <m/>
    <s v="Required"/>
    <s v="2009 or older"/>
    <s v="Bus (&amp;/or Battery)"/>
    <s v="Unknown"/>
    <m/>
    <m/>
    <s v="Most recent round ended Sep. 2022. Third round of proposals will focus on airport ground equipment and cargo. "/>
    <s v="https://www.michigan.gov/egle/0,9429,7-135-70153_70155_3585_57765_78496-397560--,00.html"/>
  </r>
  <r>
    <s v="Y"/>
    <s v="A"/>
    <s v="Electric Vehicle (EV) Charging Station Rebates - Iowa Association of Electric Cooperatives (IAEC)"/>
    <m/>
    <s v="Funding"/>
    <s v="Rebate"/>
    <s v="Utility"/>
    <s v="Iowa Association of Electric Cooperatives"/>
    <m/>
    <x v="18"/>
    <s v="N/A"/>
    <s v="Varies"/>
    <s v="per applicant"/>
    <s v="N/A"/>
    <s v="EVs"/>
    <s v="none"/>
    <s v="n/a"/>
    <m/>
    <s v="Not required"/>
    <m/>
    <s v="Charger"/>
    <s v="Rolling"/>
    <m/>
    <m/>
    <s v="Offerings vary depending on member cooperative. Please check with your local cooperative for any rebates they offer."/>
    <s v="https://www.iowarec.org/iowa-co-ops/our-members"/>
  </r>
  <r>
    <s v="Y"/>
    <s v="C"/>
    <s v="Utility Electric Vehicle Supply Equipment (EVSE) Programs Authorization"/>
    <s v="EVSE"/>
    <s v="Other"/>
    <s v="Law"/>
    <s v="State"/>
    <s v="New York State Public Service Commission (NY PSC)"/>
    <s v="Make-Ready Program"/>
    <x v="5"/>
    <n v="582000000"/>
    <s v="N/A"/>
    <s v="N/A"/>
    <s v="N/A"/>
    <s v="EVs"/>
    <s v="extra funds"/>
    <s v="Income + Race/Ethinicity/Tribe"/>
    <m/>
    <s v="Not required"/>
    <s v="N/A"/>
    <s v="Maintenance Cost"/>
    <s v="Rolling"/>
    <m/>
    <m/>
    <s v="General law that allows for the other funding opportunities. This program has many programs within it; recommend downloading the link listed on the source to read the law text. "/>
    <s v="https://afdc.energy.gov/laws/12481"/>
  </r>
  <r>
    <s v="Y"/>
    <s v="A"/>
    <s v="Central Coast Incentive Project"/>
    <m/>
    <s v="Funding"/>
    <s v="Rebate"/>
    <s v="State"/>
    <s v="California Electric Vehicle Infrastructure Project (CALeVIP)"/>
    <s v="California Energy Commission (CEC)"/>
    <x v="15"/>
    <n v="7000000"/>
    <n v="5000"/>
    <s v="per charger"/>
    <s v="Yes, unspecified "/>
    <s v="EVs"/>
    <s v="extra funds"/>
    <s v="Pollution + Income"/>
    <m/>
    <s v="Not required"/>
    <s v="N/A"/>
    <s v="Charger + infrastructure"/>
    <s v="Rolling"/>
    <m/>
    <m/>
    <m/>
    <s v="https://calevip.org/incentive-project/central-coast"/>
  </r>
  <r>
    <s v="Y"/>
    <s v="A"/>
    <s v="Electric Vehicle (EV) and Infrastructure Coaching Service"/>
    <m/>
    <s v="Other"/>
    <s v="Technical Assistance"/>
    <s v="State"/>
    <s v="Colorado Energy Office (CEO) ReCharge program"/>
    <s v="CEO"/>
    <x v="0"/>
    <s v="N/A"/>
    <s v="N/A"/>
    <s v="N/A"/>
    <s v="N/A"/>
    <s v="EVs"/>
    <s v="none"/>
    <s v="n/a"/>
    <m/>
    <s v="Not required"/>
    <s v="N/A"/>
    <s v="Workforce Training "/>
    <s v="Rolling"/>
    <m/>
    <m/>
    <s v="ReCharge provides coaching services to consumers, local governments, workplaces, and multi-unit dwellings to help them identify monetary savings, grant opportunities, and other EV benefits."/>
    <s v="https://energyoffice.colorado.gov/zero-emission-vehicles/recharge-colorado"/>
  </r>
  <r>
    <s v="Y"/>
    <s v="A"/>
    <s v="Entergy fleet electrification incentives"/>
    <m/>
    <s v="Other"/>
    <s v="Technical Assistance"/>
    <s v="Utility"/>
    <s v="Entergy"/>
    <s v="Entergy"/>
    <x v="27"/>
    <s v="N/A"/>
    <s v="N/A"/>
    <s v="N/A"/>
    <s v="N/A"/>
    <s v="Any fleet vehicles"/>
    <s v="none"/>
    <s v="n/a"/>
    <s v="n/a"/>
    <s v="Not required"/>
    <s v="N/A"/>
    <s v="Charger + infrastructure"/>
    <s v="Rolling"/>
    <m/>
    <m/>
    <s v=" Contact company for a consulation before applying. MULTIPLE STATES - not just TX. Mentions school districts in &quot;transit&quot; on fleet electrification page."/>
    <s v="https://entergyetech.com/truck-stop-fleet-electrification/"/>
  </r>
  <r>
    <s v="Y"/>
    <s v="A"/>
    <s v="Electric Equipment and Electric Vehicle Supply Equipment (EVSE) Incentive - Entergy"/>
    <m/>
    <s v="Other"/>
    <s v="Incentive"/>
    <s v="Utility"/>
    <s v="Entergy"/>
    <s v="Entergy"/>
    <x v="21"/>
    <s v="N/A"/>
    <s v="N/A"/>
    <s v="N/A"/>
    <s v="N/A"/>
    <s v="Any fleet vehicles"/>
    <s v="none"/>
    <s v="n/a"/>
    <s v="n/a"/>
    <s v="Not required"/>
    <s v="N/A"/>
    <s v="Charger + infrastructure"/>
    <s v="Rolling"/>
    <m/>
    <m/>
    <s v=" Contact company for a consulation before applying. MULTIPLE STATES - not just TX. Mentions school districts in &quot;transit&quot; on fleet electrification page."/>
    <s v="https://entergyetech.com/truck-stop-fleet-electrification/"/>
  </r>
  <r>
    <s v="Y"/>
    <s v="A"/>
    <s v="Fleet Electrification Assessment Central Hudson"/>
    <s v="N/A"/>
    <s v="Other"/>
    <s v="Technical Assistance"/>
    <s v="Utility"/>
    <s v="Central Hudson"/>
    <s v="Central Hudson"/>
    <x v="5"/>
    <s v="N/A"/>
    <s v="N/A"/>
    <s v="N/A"/>
    <s v="N/A"/>
    <s v="MDHV vehicles only"/>
    <s v="prioritization"/>
    <s v="Pollution + Income"/>
    <m/>
    <s v="Not required"/>
    <m/>
    <s v="Anything"/>
    <s v="Rolling"/>
    <s v="2 - medium"/>
    <m/>
    <s v="You must be an operator of a light, medium, or heavy-duty vehicle fleet operator within the territory of Central Hudson. Services include: Total cost of ownership comparisons per vehicle, Forecast of fleet-wide cost of operation and savings, Evaluation of multi-year procurement plans specific to your fleet, Emission reduction potential associated with converting your fleet"/>
    <s v="https://www.cenhud.com/en/my-energy/electric-vehicles/green-your-fleet/fleet-assessment-services/"/>
  </r>
  <r>
    <s v="Y"/>
    <s v="C"/>
    <s v="Public Plug-In Electric Vehicle Charging Rate Pilot Program"/>
    <m/>
    <s v="Other"/>
    <s v="Rate"/>
    <s v="Utility"/>
    <s v="Eversource"/>
    <m/>
    <x v="31"/>
    <s v="N/A"/>
    <s v="N/A"/>
    <s v="N/A"/>
    <s v="N/A"/>
    <s v="EVs"/>
    <s v="none"/>
    <s v="n/a"/>
    <s v="n/a"/>
    <s v="Not required"/>
    <s v="N/A"/>
    <s v="Maintenance Cost"/>
    <s v="Rolling"/>
    <s v="1 - light"/>
    <m/>
    <s v="This voluntary rate program is available to any level 2 or level 3 charging station whose load is separately metered and available for use by the public. Eligibility for this rate is subject to the review and approval of Eversource."/>
    <s v="https://www.eversource.com/content/residential/account-billing/manage-bill/about-your-bill/rates-tariffs/electric-vehicle-rate-program#:~:text=Connecticut%20Electric%20Vehicle%20Rate%20Program%20The%20Electric%20Vehicle,metered%20and%20available%20for%20use%20by%20the%20public."/>
  </r>
  <r>
    <s v="Y"/>
    <s v="C"/>
    <s v="Clean Transportation Program"/>
    <m/>
    <s v="Funding"/>
    <s v="Incentive"/>
    <s v="State"/>
    <s v="California Energy Commission (CEC)"/>
    <m/>
    <x v="15"/>
    <n v="100000000"/>
    <s v="N/A"/>
    <s v="N/A"/>
    <s v="N/A"/>
    <s v="Energy"/>
    <s v="prioritization"/>
    <s v="All"/>
    <m/>
    <s v="Not required"/>
    <s v="N/A"/>
    <s v="Bus (&amp;/or Battery)"/>
    <s v="Annual Window"/>
    <m/>
    <m/>
    <s v="The Clean Transportation Program invests up to $100 million annually in a broad portfolio of transportation and fuel transportation projects throughout the state. The Energy Commission leverages public and private investments to support adoption of cleaner transportation powered by alternative and renewable fuels."/>
    <s v="https://www.energy.ca.gov/programs-and-topics/programs/clean-transportation-program"/>
  </r>
  <r>
    <s v="Y"/>
    <s v="A"/>
    <s v="National Grid - Fleet Electrification Assessment"/>
    <m/>
    <s v="Other"/>
    <s v="Technical Assistance"/>
    <s v="Utility"/>
    <s v="National Grid"/>
    <s v="National Grid"/>
    <x v="5"/>
    <s v="N/A"/>
    <s v="N/A"/>
    <s v="N/A"/>
    <s v="N/A"/>
    <s v="Any fleet vehicles"/>
    <s v="prioritization"/>
    <s v="Pollution + Income"/>
    <m/>
    <s v="Not required"/>
    <m/>
    <s v="Anything"/>
    <s v="Rolling"/>
    <m/>
    <m/>
    <s v="National Grid offers fleet assessment and make ready funding. Participation in NYTVIP required for make ready funding."/>
    <s v="https://www.nationalgridus.com/ev-fleet-hub/Get-Started/Fleet-Advisory-Services-Program"/>
  </r>
  <r>
    <s v="Y"/>
    <s v="A"/>
    <s v="Electric Vehicle (EV) Leasing Program - Orlando Utilities Commission (OUC)"/>
    <m/>
    <s v="Other"/>
    <s v="Incentive"/>
    <s v="Utility"/>
    <s v="Orlando Utilities Commission (OUC)"/>
    <m/>
    <x v="32"/>
    <s v="N/A"/>
    <s v="N/A"/>
    <s v="N/A"/>
    <s v="N/A"/>
    <s v="EVs"/>
    <s v="none"/>
    <s v="n/a"/>
    <m/>
    <s v="Not required"/>
    <s v="N/A"/>
    <s v="Charger"/>
    <s v="Rolling"/>
    <m/>
    <m/>
    <s v="Infrastructure incentives from 50% to 100%, depending on eligibility. "/>
    <s v="https://www.ouc.com/business/commercial-ev-charging-service"/>
  </r>
  <r>
    <s v="Y"/>
    <s v="A"/>
    <s v="Non-Residential Electric Vehicle (EV) Make-Ready Grant - Rocky Mountain Power"/>
    <m/>
    <s v="Other"/>
    <s v="Incentive"/>
    <s v="Utility"/>
    <s v="Rocky Mountain Power"/>
    <m/>
    <x v="33"/>
    <s v="N/A"/>
    <s v="N/A"/>
    <s v="N/A"/>
    <s v="N/A"/>
    <s v="EVs"/>
    <s v="none"/>
    <s v="n/a"/>
    <m/>
    <s v="Not required"/>
    <s v="N/A"/>
    <s v="Infrastructure"/>
    <s v="Rolling"/>
    <m/>
    <m/>
    <s v="Qualifying participants must also be seeking and receiving support through the New York Truck Voucher Incentive Program (run by NYSERDA). If you are a Medium or Heavy Duty Fleet Operator interested in EV Make-Ready Incentives, please complete the Fleet Assessment Service Application listed in the Fleet Assessment Services section of the linked website. Limited to 90% of utility-side infrastructure, at this time."/>
    <s v="https://www.rockymountainpower.net/savings-energy-choices/electric-vehicles/utah-incentives.html"/>
  </r>
  <r>
    <s v="Y"/>
    <s v="A"/>
    <s v="Fleet Electrification Assessment National Grid"/>
    <s v="N/A"/>
    <s v="Other"/>
    <s v="Incentive"/>
    <s v="Utility"/>
    <s v="National Grid"/>
    <s v="National Grid"/>
    <x v="34"/>
    <s v="N/A"/>
    <s v="N/A"/>
    <s v="N/A"/>
    <s v="N/A"/>
    <s v="Any public fleet vehicle"/>
    <s v="none"/>
    <s v="n/a"/>
    <m/>
    <s v="Not required"/>
    <m/>
    <s v="Infrastructure"/>
    <s v="Rolling"/>
    <s v="1 - light"/>
    <m/>
    <s v="Eligible applicants must be National Grid customers and include municipal, school bus, public transit, and state and federal government fleets."/>
    <s v="https://fleetadvisoryma.nationalgrid.com/about-program"/>
  </r>
  <r>
    <s v="Y"/>
    <s v="A"/>
    <s v="RI Diesel Emissions Reduction Act"/>
    <s v="DERA"/>
    <s v="Funding"/>
    <s v="Grant"/>
    <s v="Federal"/>
    <s v="Department of Environmental Management (DEM)"/>
    <s v="U.S. EPA to State DERA Program"/>
    <x v="35"/>
    <s v="N/A"/>
    <n v="0.45"/>
    <s v="per bus"/>
    <n v="0.55000000000000004"/>
    <s v="MDHV vehicles only"/>
    <s v="prioritization"/>
    <s v="Income + Race/Ethinicity/Tribe"/>
    <m/>
    <s v="Required"/>
    <s v="1996 or newer"/>
    <s v="Bus (&amp;/or Battery)"/>
    <s v="Annual Window"/>
    <m/>
    <m/>
    <m/>
    <s v="https://dem.ri.gov/environmental-protection-bureau/air-resources/mobile-sources/diesel-emissions-reduction-act-dera"/>
  </r>
  <r>
    <s v="Y"/>
    <s v="C"/>
    <s v="Diesel Emissions Mitigation Program - EVSE"/>
    <m/>
    <s v="Funding"/>
    <s v="Rebate"/>
    <s v="VW Settlement"/>
    <s v="Connecticut Department of Energy and Environmental Protection"/>
    <s v="VW Environmental Mitigation Trust"/>
    <x v="31"/>
    <n v="8400000"/>
    <n v="0.65"/>
    <s v="per applicant"/>
    <n v="0.35"/>
    <s v="Any fleet vehicles"/>
    <s v="prioritization"/>
    <s v="Income"/>
    <s v="yes "/>
    <s v="Not required"/>
    <s v="N/A"/>
    <s v="Charger"/>
    <s v="Annual Window"/>
    <m/>
    <m/>
    <m/>
    <s v="https://portal.ct.gov/DEEP/Air/Mobile-Sources/VW/VW-Settlement---Grants"/>
  </r>
  <r>
    <s v="Y"/>
    <s v="A"/>
    <s v="Fleet Electrification Assessment Consumers Energy"/>
    <s v="N/A"/>
    <s v="Other"/>
    <s v="Incentive"/>
    <s v="Utility"/>
    <s v="Consumers Energy"/>
    <s v="Consumers Energy (funded through customer rates)"/>
    <x v="30"/>
    <s v="N/A"/>
    <s v="N/A"/>
    <s v="N/A"/>
    <s v="N/A"/>
    <s v="Any fleet vehicles"/>
    <s v="none"/>
    <s v="n/a"/>
    <m/>
    <s v="Not required"/>
    <m/>
    <s v="Infrastructure"/>
    <s v="Rolling"/>
    <s v="1 - light"/>
    <m/>
    <s v="Eligible applicants must be Consumers. Energy customers and include any organization with light, medium, or heavy-duty fleet vehicles."/>
    <s v="https://www.consumersenergy.com/business/products-and-services/powermifleet#eligibility-requirements-section"/>
  </r>
  <r>
    <s v="Y"/>
    <s v="A"/>
    <s v="Fleet Electrification Assessment Duquesne Light Company (DLC)"/>
    <s v="N/A"/>
    <s v="Other"/>
    <s v="Incentive"/>
    <s v="Utility"/>
    <s v="Dusquesne Light Co"/>
    <s v="Dusquesne Light Co"/>
    <x v="6"/>
    <s v="N/A"/>
    <s v="N/A"/>
    <s v="N/A"/>
    <s v="N/A"/>
    <s v="Any fleet vehicles"/>
    <s v="prioritization"/>
    <s v="All"/>
    <m/>
    <s v="Not required"/>
    <m/>
    <s v="Infrastructure"/>
    <s v="Rolling"/>
    <s v="1 - light"/>
    <m/>
    <s v="This program will roadmap towards fleet electrification and help you determine if you qualify for incentives."/>
    <s v="https://www.duquesnelight.com/energy-money-savings/electric-vehicles/electricfleet#undefined"/>
  </r>
  <r>
    <s v="Y"/>
    <s v="B"/>
    <s v="Disaster Relief Fund (American Rescue Plan)"/>
    <m/>
    <s v="Funding"/>
    <s v="Grant"/>
    <s v="Federal"/>
    <s v="Department of Homeland Security"/>
    <s v="Federal Emergency Managemetn Agency (FEMA) (Robert T. Stafford Disaster Relief and Emergency Assistance Act )"/>
    <x v="9"/>
    <n v="50000000000"/>
    <s v="Varies"/>
    <s v="per applicant"/>
    <s v="N/A"/>
    <s v="Disaster recovery investments"/>
    <s v="none"/>
    <s v="n/a"/>
    <s v="no "/>
    <s v="Not required"/>
    <s v="N/A"/>
    <s v="Infrastructure"/>
    <s v="Rolling"/>
    <m/>
    <m/>
    <s v="The Disaster Relief Fund (DRF) is an appropriation against which FEMA can direct, coordinate, manage, and fund eligible response and recovery efforts associated with domestic major disasters and emergencies. Given the grant is given in response to natural disasters, there's no EJ approach.  "/>
    <s v="https://www.fema.gov/about/reports-and-data/disaster-relief-fund-monthly-reports"/>
  </r>
  <r>
    <s v="Y"/>
    <s v="A"/>
    <s v="Workplace Electric Vehicle Charging Funding Assistance Program - Electric Vehicle Supply Equipment (EVSE) Rebate"/>
    <m/>
    <s v="Funding"/>
    <s v="Grant"/>
    <s v="State"/>
    <s v="Utah State"/>
    <s v="Utah Department of Environmental Quality -Division of Air Quality"/>
    <x v="33"/>
    <n v="4900000"/>
    <n v="0.5"/>
    <s v="per applicant"/>
    <n v="0.5"/>
    <s v="EVs"/>
    <s v="none"/>
    <s v="n/a"/>
    <m/>
    <s v="Not required"/>
    <s v="N/A"/>
    <s v="Charger"/>
    <s v="Rolling"/>
    <m/>
    <m/>
    <s v="By January 2023, there were 1.6 m funds left. Must be completed and fully operational on/before 2 years from approval date of preliminary application. No information regarding EJ approach. "/>
    <s v="https://documents.deq.utah.gov/air-quality/planning/air-quality-policy/DAQ-2019-014602.pdf"/>
  </r>
  <r>
    <s v="Y"/>
    <s v="C"/>
    <s v="Charge OK"/>
    <m/>
    <s v="Funding"/>
    <s v="Grant"/>
    <s v="VW Settlement"/>
    <s v="Oklahoma Department of Environmental Quality (DEQ) "/>
    <s v="VW Environmental Mitigation Trust"/>
    <x v="26"/>
    <n v="3100000"/>
    <n v="0.8"/>
    <s v="per applicant"/>
    <n v="0.2"/>
    <s v="EVs"/>
    <s v="none"/>
    <s v="n/a"/>
    <m/>
    <s v="Not required"/>
    <s v="N/A"/>
    <s v="Charger"/>
    <s v="Unknown"/>
    <m/>
    <m/>
    <s v="Last round closed 2021. Funded through the VW funds. There were two rounds of funding, last application closed in 2021. No information regarding new rounds. No information regarding EJ approach. "/>
    <s v="https://www.deq.ok.gov/air-quality-division/volkswagen-settlement/chargeok-oklahoma-electric-vehicle-charging-program/"/>
  </r>
  <r>
    <s v="Y"/>
    <s v="A"/>
    <s v="Level 2 EVSE Rebate Program "/>
    <m/>
    <s v="Funding"/>
    <s v="Rebate"/>
    <s v="VW Settlement"/>
    <s v="State Environmental Mitigation Trust"/>
    <s v="Arkansas Department of Energy &amp; Environment"/>
    <x v="27"/>
    <n v="431126"/>
    <n v="9300"/>
    <s v="per applicant"/>
    <n v="0.1"/>
    <s v="EVs"/>
    <s v="none"/>
    <s v="n/a"/>
    <s v="n/a"/>
    <s v="Not required"/>
    <s v="N/A"/>
    <s v="Charger"/>
    <s v="Rolling"/>
    <m/>
    <m/>
    <s v="No information regarding EJ approach. By March 2023, there were 135k funds available. "/>
    <s v="https://eportal.adeq.state.ar.us/app/#formversion/2c1b90eb-1591-4574-8fd9-e3fdb64d58c1?FormTag=EVSE_L2"/>
  </r>
  <r>
    <s v="Y"/>
    <s v="B"/>
    <s v="Charge Up Michigan Placement Project"/>
    <m/>
    <s v="Funding"/>
    <s v="Rebate"/>
    <s v="VW Settlement"/>
    <s v="Michigan Department of Environment, Great Lakes, and Energy (EGLE)"/>
    <s v="VW Environmental Mitigation Trust"/>
    <x v="30"/>
    <n v="9721052"/>
    <n v="70000"/>
    <s v="per applicant"/>
    <n v="0.66600000000000004"/>
    <s v="EVs"/>
    <s v="prioritization"/>
    <s v="Pollution burden"/>
    <m/>
    <s v="Not required"/>
    <s v="N/A"/>
    <s v="Charger"/>
    <s v="Rolling"/>
    <s v="2 - medium"/>
    <m/>
    <s v="Charging stations must be installed on pre-determined areas. Any public or private organization located in Michigan, or those outside of Michigan that have demonstrated significant experience installing and maintaining electric vehicle charging stations and have a significant presence in Michigan. No information regarding EJ approach."/>
    <s v="https://www.michigan.gov/climateandenergy/0,4580,7-364--487842--,00.html"/>
  </r>
  <r>
    <s v="Y"/>
    <s v="A"/>
    <s v="Electric School Bus Pilot"/>
    <m/>
    <s v="Funding"/>
    <s v="Grant"/>
    <s v="VW Settlement"/>
    <s v="Minnesota Pollution Control Agency (MPCA)"/>
    <s v="VW Environmental Mitigation Trust"/>
    <x v="36"/>
    <n v="1600000"/>
    <n v="20000"/>
    <s v="per bus"/>
    <s v="Yes, unspecified "/>
    <s v="School Buses only"/>
    <s v="prioritization"/>
    <s v="Income"/>
    <m/>
    <s v="Required"/>
    <s v="N/A"/>
    <s v="Bus (&amp;/or Battery)"/>
    <s v="Annual Window"/>
    <m/>
    <m/>
    <s v="Applications to be open Spring 2023"/>
    <s v="https://www.pca.state.mn.us/air-water-land-climate/volkswagen-settlement-grants"/>
  </r>
  <r>
    <s v="Y"/>
    <s v="A"/>
    <s v="Diesel Emissions Reductions Grants"/>
    <s v="DERA"/>
    <s v="Funding"/>
    <s v="Grant"/>
    <s v="Federal"/>
    <s v="Massachusetts Department of Environmental Protection"/>
    <s v="U.S. Environmental Protection Agency’s (EPA) Diesel Emissions Reduction Act (DERA) program"/>
    <x v="34"/>
    <n v="1880000"/>
    <n v="0.45"/>
    <s v="per bus"/>
    <n v="0.55000000000000004"/>
    <s v="MDHV vehicles only"/>
    <s v="prioritization"/>
    <s v="Income + Race/Ethinicity/Tribe"/>
    <s v="no "/>
    <s v="Required"/>
    <m/>
    <s v="Bus (&amp;/or Battery)"/>
    <s v="Annual Window"/>
    <m/>
    <m/>
    <s v="The vehicle, equipment, and/or engine being replaced must be scrapped or rendered permanently disabled within ninety (90) days of being replaced. "/>
    <s v="https://www.mass.gov/how-to/apply-for-a-diesel-emissions-reduction-act-dera-electric-solicitation-grant"/>
  </r>
  <r>
    <s v="Y"/>
    <s v="C"/>
    <s v="School Bus Replacement Program"/>
    <m/>
    <s v="Funding"/>
    <s v="Grant"/>
    <s v="VW Settlement"/>
    <s v="Oregon Department of Environmental Quality (DEQ)"/>
    <s v="Volkswagen Mitigation Fund"/>
    <x v="1"/>
    <s v="N/A"/>
    <n v="50000"/>
    <s v="per bus"/>
    <n v="0.7"/>
    <s v="School Buses only"/>
    <s v="none"/>
    <s v="n/a"/>
    <m/>
    <s v="Required"/>
    <s v="2002-2007"/>
    <s v="Bus + Repower"/>
    <s v="Unknown"/>
    <m/>
    <m/>
    <s v="Grant recipient will have 90 days after the new equipment is put into operation to complete the scrappage of the replaced equipment or be required to return all grant funds. No information regarding EJ approach. "/>
    <s v="https://www.oregon.gov/deq/aq/programs/Pages/VW-Diesel-Settlement.aspx"/>
  </r>
  <r>
    <s v="Y"/>
    <s v="A"/>
    <s v="Fleet Electrification Assessment NYSEG"/>
    <s v="N/A"/>
    <s v="Other"/>
    <s v="Technical Assistance"/>
    <s v="Utility"/>
    <s v="New York State Electric and Gas"/>
    <s v="New York State Electric and Gas"/>
    <x v="5"/>
    <s v="N/A"/>
    <s v="N/A"/>
    <s v="N/A"/>
    <s v="N/A"/>
    <s v="MDHV vehicles only"/>
    <s v="prioritization"/>
    <s v="Pollution + Income"/>
    <m/>
    <s v="Not required"/>
    <m/>
    <s v="Anything"/>
    <s v="Rolling"/>
    <s v="2 - medium"/>
    <m/>
    <s v="Eligible applicants must be NYSEG customers and include any commercial, private,_x000a_or public fleet with light-, medium-, or heavy-duty vehicles. Offers a fleet assesment as well as a Medium and Heavy Duty Fleet Make-Ready Pilot Program"/>
    <s v="https://www.nyseg.com/en/smartenergy/electricvehicles/ev-fleet-assessment-program"/>
  </r>
  <r>
    <s v="Y"/>
    <s v="A"/>
    <s v="Fleet Electrification Assessment Orange &amp; Rockland (O&amp;R)"/>
    <m/>
    <s v="Other"/>
    <s v="Technical Assistance"/>
    <s v="Utility"/>
    <s v="Orange and Rockland"/>
    <s v="Orange and Rockland"/>
    <x v="5"/>
    <s v="N/A"/>
    <s v="N/A"/>
    <s v="N/A"/>
    <s v="N/A"/>
    <s v="MDHV vehicles only"/>
    <s v="prioritization"/>
    <s v="Pollution + Income"/>
    <s v="yes "/>
    <s v="Not required"/>
    <m/>
    <s v="Anything"/>
    <s v="Rolling"/>
    <m/>
    <m/>
    <s v="Orange and Rockland offers fleet assessment and make ready funding. Participation in NYTVIP required for make ready funding."/>
    <s v="https://www.oru.com/en/our-energy-future/technology-innovation/electric-vehicles/new-york/commercial-ev-drivers/fleet-owners-and-operators"/>
  </r>
  <r>
    <s v="Y"/>
    <s v="C"/>
    <s v="Texas Clean Fleet Program - Texas Emissions Reduction Plan (TERP)"/>
    <m/>
    <s v="Funding"/>
    <s v="Grant"/>
    <s v="State"/>
    <s v="Texas Commission on Environmental Quality"/>
    <s v="Texas Commission on Environmental Quality"/>
    <x v="10"/>
    <n v="16000000"/>
    <n v="0.8"/>
    <s v="per bus"/>
    <n v="0.2"/>
    <s v="MDHV vehicles only"/>
    <s v="prioritization"/>
    <s v="Pollution burden"/>
    <m/>
    <s v="Not required"/>
    <m/>
    <s v="Bus (&amp;/or Battery)"/>
    <s v="Unknown"/>
    <m/>
    <m/>
    <s v="Last round was 2022"/>
    <s v="https://wayback.archive-it.org/414/20210527094043/https://www.tceq.texas.gov/assets/public/implementation/air/terp/tcf/FY20_TCFP_Application_FINAL.pdf"/>
  </r>
  <r>
    <s v="Y"/>
    <s v="C"/>
    <s v="New Mexico Volkswagen Environmental Mitigation Trust Program"/>
    <m/>
    <s v="Funding"/>
    <s v="Rebate"/>
    <s v="VW Settlement"/>
    <s v="New Mexico Environment Department (NMED)"/>
    <s v="VW Environmental Mitigation Trust"/>
    <x v="37"/>
    <n v="18000000"/>
    <n v="1"/>
    <s v="per bus"/>
    <n v="0.25"/>
    <s v="MDHV vehicles only"/>
    <s v="prioritization"/>
    <s v="Income"/>
    <m/>
    <s v="Required"/>
    <s v="N/A"/>
    <s v="Bus + Repower"/>
    <s v="Unknown"/>
    <m/>
    <m/>
    <s v="Most recent round closed Mar. 2022. Even though projects must begin after awards are granted and approved, funds will be reimbursed after project has been completed. Maximum allowances: https://www.vwcourtsettlement.com/en/docs/DOJ/Approved%20Appendix%20D-2.pdf"/>
    <s v="https://www.env.nm.gov/air-quality/wp-content/uploads/sites/2/2021/11/NM-VW-Environmental-Trust-Program-2022-Guidelines-and-Application.pdf"/>
  </r>
  <r>
    <s v="Y"/>
    <s v="A"/>
    <s v="Fleet Electrification Assessment - Duke Energy"/>
    <m/>
    <s v="Other"/>
    <s v="Technical Assistance"/>
    <s v="Utility"/>
    <s v="Duke Energy"/>
    <s v="Duke Energy"/>
    <x v="23"/>
    <s v="N/A"/>
    <s v="N/A"/>
    <s v="N/A"/>
    <s v="N/A"/>
    <s v="Any fleet vehicles"/>
    <s v="none"/>
    <s v="n/a"/>
    <s v="n/a"/>
    <s v="Not required"/>
    <m/>
    <s v="Charger + infrastructure"/>
    <s v="Rolling"/>
    <m/>
    <m/>
    <s v="Can provide EV solutions, including configuration, engineering &amp; installation, procure hardware/software. new electric service, maintenance, as well as funding."/>
    <s v="https://www.duke-energy.com/energy-education/energy-savings-and-efficiency/fleet-electrification"/>
  </r>
  <r>
    <s v="Y"/>
    <s v="A"/>
    <s v="Qualified Heavy-Duty Alternative Fuel Vehicle (AFV) Tax Credit"/>
    <m/>
    <s v="Funding"/>
    <s v="Tax Credit"/>
    <s v="State"/>
    <s v="Utah State"/>
    <s v="Utah Department of Environmental Quality -Division of Air Quality"/>
    <x v="33"/>
    <s v="N/A"/>
    <n v="12000"/>
    <s v="per bus"/>
    <s v="Yes, unspecified "/>
    <s v="MDHV vehicles only"/>
    <s v="none"/>
    <s v="n/a"/>
    <m/>
    <s v="Not required"/>
    <s v="N/A"/>
    <s v="Bus (&amp;/or Battery)"/>
    <s v="Rolling"/>
    <m/>
    <m/>
    <s v="Successful applicants will have 180 calendar days after the approval of the application to provide the following items or the tax credit will no longer be reserved for the taxpayer"/>
    <s v="https://documents.deq.utah.gov/air-quality/clean-fuels/tax-credit/DAQ-2018-008465.pdf"/>
  </r>
  <r>
    <s v="Y"/>
    <s v="A"/>
    <s v="Fleet Electrification Assessment Rochester Gas and Electric (RG&amp;E)"/>
    <s v="N/A"/>
    <s v="Other"/>
    <s v="Technical Assistance"/>
    <s v="Utility"/>
    <s v="Rochester Gas &amp; Electric (RG&amp;E)"/>
    <s v="RG&amp;E"/>
    <x v="5"/>
    <s v="N/A"/>
    <s v="N/A"/>
    <s v="N/A"/>
    <s v="N/A"/>
    <s v="MDHV vehicles only"/>
    <s v="prioritization"/>
    <s v="Pollution + Income"/>
    <m/>
    <s v="Not required"/>
    <m/>
    <s v="Anything"/>
    <s v="Rolling"/>
    <m/>
    <m/>
    <s v="Required for RG&amp;E's Make Ready program"/>
    <s v="https://www.rge.com/en/smartenergy/electricvehicles/ev-fleet-assessment-program"/>
  </r>
  <r>
    <s v="Y"/>
    <s v="A"/>
    <s v="Commercial EV Charging Station Rebate Program"/>
    <m/>
    <s v="Funding"/>
    <s v="Rebate"/>
    <s v="Utility"/>
    <s v="Los Angeles Department of Water and Power (LADWP)"/>
    <m/>
    <x v="15"/>
    <n v="3000000"/>
    <n v="500000"/>
    <s v="per district"/>
    <s v="Yes, unspecified "/>
    <s v="EVs"/>
    <s v="extra funds"/>
    <s v="Pollution + Income"/>
    <s v="yes "/>
    <s v="Not required"/>
    <s v="N/A"/>
    <s v="Charger + infrastructure"/>
    <s v="Annual Window"/>
    <m/>
    <m/>
    <s v="Only charging stations for MHDV available"/>
    <s v="https://www.ladwp.com/ladwp/faces/oracle/webcenter/portalapp/pagehierarchy/Page1888.jspx;jsessionid=yKBhk1BN2T5yphXSc7JGW258H22sGZLlV3GzPnkpV7wp2hSM2FrD!1109665642?_afrWindowId=null&amp;_afrLoop=397725492306425&amp;_afrWindowMode=0&amp;_adf.ctrl-state=1a6nnraau9_162#%40%3F_afrWindowId%3Dnull%26_afrLoop%3D397725492306425%26_afrWindowMode%3D0%26_adf.ctrl-state%3Djn7pcpj5c_4"/>
  </r>
  <r>
    <s v="Y"/>
    <s v="A"/>
    <s v="Electric School Bus and Infrastructure Rebate - Duke Energy"/>
    <m/>
    <s v="Funding"/>
    <s v="Rebate"/>
    <s v="Utility"/>
    <s v="Duke Energy"/>
    <m/>
    <x v="13"/>
    <s v="N/A"/>
    <n v="215000"/>
    <s v="per applicant"/>
    <s v="Yes, unspecified "/>
    <s v="School Buses only"/>
    <s v="none"/>
    <s v="n/a"/>
    <m/>
    <s v="Not required"/>
    <s v="N/A"/>
    <s v="Bus (&amp;/or Battery)"/>
    <s v="Rolling"/>
    <s v="2 - medium"/>
    <m/>
    <s v="Funding available for 15 ESBs. Utility will contact those who fill out interest form; interest in V2G capabilities makes me think charging infrastructure may also be included."/>
    <s v="https://www.duke-energy.com/business/products/park-and-plug/electric-school-buses"/>
  </r>
  <r>
    <s v="Y"/>
    <s v="A"/>
    <s v="Commercial Electric Vehicle (EV) Charging Station Pilot Program - Duke Energy"/>
    <m/>
    <s v="Funding"/>
    <s v="Incentive"/>
    <s v="Utility"/>
    <s v="Duke Energy"/>
    <s v="Duke Energy"/>
    <x v="13"/>
    <m/>
    <n v="215000"/>
    <s v="per bus"/>
    <s v="Yes, unspecified"/>
    <s v="School Buses only"/>
    <s v="none"/>
    <s v="n/a"/>
    <m/>
    <s v="Not required"/>
    <m/>
    <s v="Bus + Charger"/>
    <s v="Rolling"/>
    <m/>
    <m/>
    <s v="Seeking schools replacing buses in 2022 and 2023"/>
    <s v="https://www.duke-energy.com/business/products/park-and-plug/electric-school-buses"/>
  </r>
  <r>
    <s v="Y"/>
    <s v="A"/>
    <s v="Electric School Bus and Infrastructure Rebate - Duke Energy"/>
    <m/>
    <s v="Funding"/>
    <s v="Rebate"/>
    <s v="Utility"/>
    <s v="Duke Energy"/>
    <s v="Duke Energy"/>
    <x v="23"/>
    <n v="3225000"/>
    <n v="215000"/>
    <s v="per bus"/>
    <s v="Yes, unspecified"/>
    <s v="School Buses only"/>
    <s v="none"/>
    <s v="n/a"/>
    <m/>
    <s v="Not required"/>
    <m/>
    <s v="Bus + Charger"/>
    <s v="Rolling"/>
    <m/>
    <m/>
    <s v="Deadline end of 2023. Be a public or charter school customer with a bus fleet within Duke Energy's service territory._x000a_- Agree to participate in the program through December 2023_x000a_- Site host and funding agreement required_x000a_- Meet school bus specifications from Duke Energy_x000a_- Meet site location requirements"/>
    <s v="https://www.duke-energy.com/business/products/park-and-plug/electric-school-buses?_gl=1*cpadrt*_ga*NzYyNjUzMTQxLjE2Nzk0OTg0OTY.*_ga_HB58MJRNTY*MTY4MTIyMzIwOC43LjAuMTY4MTIyMzIwOC4wLjAuMA.."/>
  </r>
  <r>
    <s v="Y"/>
    <s v="A"/>
    <s v="Electric School Bus Grant - Central Coast Community Energy (CCCE)"/>
    <m/>
    <s v="Funding"/>
    <s v="Rebate"/>
    <s v="Utility"/>
    <s v="Central Coast Community Energy"/>
    <s v="Pacific Gas and Electric Company (PG&amp;E) and South California Edison (SCE)"/>
    <x v="15"/>
    <n v="1400000"/>
    <n v="200000"/>
    <s v="per bus"/>
    <s v="25%"/>
    <s v="School Buses only"/>
    <s v="none"/>
    <s v="n/a"/>
    <s v="n/a"/>
    <s v="Not required"/>
    <m/>
    <s v="Bus (&amp;/or Battery)"/>
    <s v="Rolling"/>
    <m/>
    <m/>
    <s v="To close by August 31, 2023. Be an individual public school or public-school district, or a transport business that offer farmworker trasnport services_x000a_- Must have at least one site located within the 3CE service area. The account associated with the location of the school bus must be in “good standing.”"/>
    <s v="https://3cenergy.org/rebates/electric-bus-program/"/>
  </r>
  <r>
    <s v="Y"/>
    <s v="A"/>
    <s v="Heavy-Duty Alternative Fuel and Advanced Vehicle Purchase Vouchers"/>
    <s v="TVIP"/>
    <s v="Funding"/>
    <s v="Discount/point of sale coupon or voucher"/>
    <s v="VW Settlement"/>
    <s v="New York State Energy Research and Development Authority (NYSERDA)"/>
    <s v="New York Truck Voucher Incentive Program (NY TVIP), VW Mitigation Fund, CMAQ"/>
    <x v="5"/>
    <n v="58300000"/>
    <n v="220000"/>
    <s v="per bus"/>
    <s v="N/A"/>
    <s v="MDHV vehicles only"/>
    <s v="prioritization"/>
    <s v="Income + Race/Ethinicity/Tribe"/>
    <s v="yes "/>
    <s v="Required"/>
    <s v="1992-2009"/>
    <s v="Bus (&amp;/or Battery)"/>
    <s v="Rolling"/>
    <s v="2 - medium"/>
    <m/>
    <s v="Refer to source tables for max amounts. Other trucks are eligible for repowering.  "/>
    <s v="https://www.nyserda.ny.gov/All-Programs/Truck-Voucher-Program"/>
  </r>
  <r>
    <s v="Y"/>
    <s v="X"/>
    <s v="Plug-In Electric Vehicle Credit - Vermont Electric Co-op (VEC)"/>
    <m/>
    <s v="Funding"/>
    <s v="Bill Credit"/>
    <s v="Utility"/>
    <s v="Vermont Electric Coop"/>
    <m/>
    <x v="20"/>
    <s v="N/A"/>
    <n v="500"/>
    <s v="per bus"/>
    <s v="Yes, unspecified "/>
    <s v="EVs"/>
    <s v="none"/>
    <s v="n/a"/>
    <m/>
    <s v="Not required"/>
    <s v="N/A"/>
    <s v="Bus (&amp;/or Battery)"/>
    <s v="Rolling"/>
    <m/>
    <m/>
    <s v="Eligible for residents"/>
    <s v="https://vermontelectric.coop/client_media/files/EV_incentive_2021_Fillable_1.pdf"/>
  </r>
  <r>
    <s v="Y"/>
    <s v="X"/>
    <s v="Zero Emissions Vehicle (ZEV) Tax Exemption"/>
    <m/>
    <s v="Funding"/>
    <s v="Sales/use tax exemption "/>
    <s v="State"/>
    <m/>
    <m/>
    <x v="38"/>
    <s v="N/A"/>
    <n v="-6.6250000000000003E-2"/>
    <s v="per bus"/>
    <s v="N/A"/>
    <s v="EVs"/>
    <s v="none"/>
    <s v="n/a"/>
    <m/>
    <s v="Not required"/>
    <s v="N/A"/>
    <s v="Bus (&amp;/or Battery)"/>
    <s v="Rolling"/>
    <s v="1 - light"/>
    <m/>
    <s v="ZEV purchase/lease exempt from state sales tax. Personal vehicle model"/>
    <s v="https://www.state.nj.us/treasury/taxation/pdf/other_forms/sales/st4.pdf"/>
  </r>
  <r>
    <s v="Y"/>
    <s v="A"/>
    <s v="Reduced Vehicle License Tax_x000a_"/>
    <m/>
    <s v="Funding"/>
    <s v="Tax Credit"/>
    <s v="State"/>
    <s v="Arizona Department of Environmental Quality "/>
    <s v="Arizona Department of Transportation"/>
    <x v="39"/>
    <s v="N/A"/>
    <n v="-2.8899999999999999E-2"/>
    <s v="per bus"/>
    <s v="N/A"/>
    <s v="EVs"/>
    <s v="none"/>
    <s v="n/a"/>
    <s v="n/a"/>
    <s v="Not required"/>
    <s v="N/A"/>
    <s v="Bus (&amp;/or Battery)"/>
    <s v="Rolling"/>
    <m/>
    <m/>
    <s v="Use  the formulas provided in the first link to understand what the reduced tax burden is for the AFV "/>
    <s v="https://azdot.gov/motor-vehicles/vehicle-services/vehicle-registration/alternative-fuel-vehicle"/>
  </r>
  <r>
    <s v="Y"/>
    <s v="X"/>
    <s v="Oregon Clean Vehicle Rebate Program"/>
    <m/>
    <s v="Funding"/>
    <s v="Rebate"/>
    <s v="State"/>
    <s v="Oregon Department of Environmental Quality (DEQ)"/>
    <m/>
    <x v="1"/>
    <s v="N/A"/>
    <n v="2500"/>
    <s v="per bus"/>
    <s v="Yes, unspecified "/>
    <s v="EVs"/>
    <s v="extra funds"/>
    <s v="Income"/>
    <m/>
    <s v="Not required"/>
    <s v="N/A"/>
    <s v="Bus (&amp;/or Battery)"/>
    <s v="Rolling"/>
    <m/>
    <m/>
    <s v="Eligible vehicles have a base MSRP under $50,000. Additional funds if a &quot;low-income service provider&quot; providing health, dental, social, financial, energy conservation or other assistive services to low or moderate income households in OR and registered 501(c)(3)"/>
    <s v="Department of Environmental Quality : Oregon Clean Vehicle Rebate Program : Air Quality Programs : State of Oregon"/>
  </r>
  <r>
    <s v="Y"/>
    <s v="B"/>
    <s v="Alternative Fuel Vehicle (AFV) Conversion Tax Credit"/>
    <m/>
    <s v="Funding"/>
    <s v="Tax Credit"/>
    <s v="City"/>
    <s v="District of Columbia Government"/>
    <s v="Office of Tax and Revenue"/>
    <x v="40"/>
    <s v="N/A"/>
    <n v="19000"/>
    <s v="per bus"/>
    <n v="0.5"/>
    <s v="EVs"/>
    <s v="none"/>
    <s v="n/a"/>
    <s v="yes "/>
    <s v="Not required"/>
    <s v="N/A"/>
    <s v="Bus + Charger"/>
    <s v="Rolling"/>
    <s v="2 - medium"/>
    <m/>
    <m/>
    <s v="https://otr.cfo.dc.gov/sites/default/files/dc/sites/otr/publication/attachments/2016%20AFVC_Commercial_Fill-in.pdf"/>
  </r>
  <r>
    <s v="Y"/>
    <s v="A"/>
    <s v="Alternative Fuel Vehicle Conversion Grants for Businesses"/>
    <m/>
    <s v="Funding"/>
    <s v="Rebate"/>
    <s v="State"/>
    <s v="Utah State"/>
    <s v="Utah Department of Environmental Quality -Division of Air Quality"/>
    <x v="33"/>
    <s v="N/A"/>
    <n v="2500"/>
    <s v="per bus"/>
    <s v="Yes, unspecified "/>
    <s v="EVs"/>
    <s v="none"/>
    <s v="n/a"/>
    <m/>
    <s v="Not required"/>
    <s v="N/A"/>
    <s v="Bus + Repower"/>
    <s v="Rolling"/>
    <m/>
    <m/>
    <m/>
    <s v="https://air.utah.gov/altfuel/apply.php?type=electric"/>
  </r>
  <r>
    <s v="Y"/>
    <s v="A"/>
    <s v="GaDOE AFY22 School Bus Alternative Fuel Incentive Funding"/>
    <m/>
    <s v="Funding"/>
    <s v="Rebate"/>
    <s v="State"/>
    <s v="Georgia Department of Education"/>
    <s v="HB910 (AFY22)"/>
    <x v="24"/>
    <n v="5000000"/>
    <n v="100000"/>
    <s v="per bus"/>
    <s v="Yes, unspecified "/>
    <s v="School Buses only"/>
    <s v="none"/>
    <s v="n/a"/>
    <s v="yes "/>
    <s v="Not required"/>
    <s v="N/A"/>
    <s v="Bus (&amp;/or Battery)"/>
    <s v="Rolling"/>
    <s v="1 - light"/>
    <m/>
    <s v="Maximim two requests allowed. No information on website. Brochure received from GA DOE contact John Osborne"/>
    <s v="https://onewri.sharepoint.com/:b:/s/TRBpaper/EW9vuRy5brVFhJXBZ3WH-BEBfsApPgpoS036NXm5Zlsm-g?e=GVke0R"/>
  </r>
  <r>
    <s v="Y"/>
    <s v="A"/>
    <s v="Plug-In Electric Vehicle (PEV) Tax Credit"/>
    <m/>
    <s v="Funding"/>
    <s v="Tax Credit"/>
    <s v="State"/>
    <s v="Colorado Department of Revenue "/>
    <m/>
    <x v="0"/>
    <s v="N/A"/>
    <n v="8000"/>
    <s v="per bus"/>
    <s v="Yes, unspecified "/>
    <s v="EVs"/>
    <s v="none"/>
    <s v="n/a"/>
    <m/>
    <s v="Not required"/>
    <s v="N/A"/>
    <s v="Bus + Repower"/>
    <s v="Rolling"/>
    <m/>
    <m/>
    <s v="Maximum amount varies depending upon the qualifying category and the tax year during which the vehicle is purchased, leased, converted, or modified"/>
    <s v="https://driveelectriccolorado.org/incentives/tax-credits/"/>
  </r>
  <r>
    <s v="Y"/>
    <s v="A"/>
    <s v="Plug-In Electric Vehicle (PEV) Tax Credit"/>
    <m/>
    <s v="Funding"/>
    <s v="Tax Credit"/>
    <s v="Federal"/>
    <s v="IRS"/>
    <s v="IRS"/>
    <x v="2"/>
    <s v="N/A"/>
    <n v="7500"/>
    <s v="per bus"/>
    <s v="Yes, unspecified "/>
    <s v="EVs"/>
    <s v="none"/>
    <s v="n/a"/>
    <m/>
    <s v="Not required"/>
    <s v="N/A"/>
    <s v="Bus (&amp;/or Battery)"/>
    <s v="Rolling"/>
    <m/>
    <m/>
    <s v="Maximum amount varies depending upon the qualifying category and the tax year during which the vehicle is purchased, leased, converted, or modified"/>
    <s v="https://www.irs.gov/credits-deductions/credits-for-new-electric-vehicles-purchased-in-2022-or-before"/>
  </r>
  <r>
    <s v="Y"/>
    <s v="C"/>
    <s v="Alternative Fuel Tax Exemption"/>
    <m/>
    <s v="Other"/>
    <s v="Law"/>
    <s v="State"/>
    <m/>
    <s v="North Carolina General Statutes"/>
    <x v="13"/>
    <s v="N/A"/>
    <s v="N/A"/>
    <s v="N/A"/>
    <s v="N/A"/>
    <s v="EVs"/>
    <s v="none"/>
    <s v="n/a"/>
    <m/>
    <s v="Not required"/>
    <s v="N/A"/>
    <s v="Maintenance Cost"/>
    <s v="Rolling"/>
    <m/>
    <m/>
    <s v="No information on how to apply exemption"/>
    <s v="https://www.ncleg.gov/EnactedLegislation/Statutes/HTML/BySection/Chapter_105/GS_105-164.13.html"/>
  </r>
  <r>
    <s v="Y"/>
    <s v="C"/>
    <s v="PSE&amp;G Electric Vehicle Charging Program"/>
    <m/>
    <s v="Other"/>
    <s v="Bill Credit"/>
    <s v="Utility"/>
    <s v="PSE&amp;G"/>
    <s v="PSE&amp;G"/>
    <x v="38"/>
    <s v="n/a"/>
    <n v="100000"/>
    <s v="per site"/>
    <s v="Yes, unspecified"/>
    <s v="EVs"/>
    <s v="none"/>
    <s v="n/a"/>
    <s v="yes "/>
    <s v="Not required"/>
    <m/>
    <s v="Charger + infrastructure"/>
    <s v="Rolling"/>
    <m/>
    <m/>
    <s v="Multi-family properties, government entities, and locations where property owners provide charger access to the public all may be considered for mixed use._x000a_- Account must be in good financial standing (no shut-off notice)._x000a_- The DCFC/Level 2 smart charger must be WiFi or cellular network enabled and the customer must agree to provide EV charging data to PSE&amp;G in order to receive any PSE&amp;G-provided incentives._x000a_- The customer must complete the PSE&amp;G electric service application process for EV smart charger installation upon request._x000a_- The customer must use New Jersey-licensed electricians and/or contractors for EV smart charger installation."/>
    <s v="https://nj.myaccount.pseg.com/myservicepublic/electricvehicles"/>
  </r>
  <r>
    <s v="Y"/>
    <s v="C"/>
    <s v="PGE Fleet Partner"/>
    <m/>
    <s v="Funding"/>
    <s v="Incentive"/>
    <s v="Utility"/>
    <s v="Portland General Electric"/>
    <s v="ratepayer funds"/>
    <x v="1"/>
    <s v="N/A"/>
    <n v="75000"/>
    <s v="per applicant"/>
    <s v="Yes, unspecified "/>
    <s v="Any fleet vehicles"/>
    <s v="none"/>
    <s v="n/a"/>
    <m/>
    <s v="Not required"/>
    <s v="N/A"/>
    <s v="Charger + infrastructure"/>
    <s v="Unknown"/>
    <m/>
    <m/>
    <s v="All funding reserved as of Jan. 2023. Fleet Partner provides technical assistance and a feasbility study to plan the project. Once you're ready, they provide the make-ready program. The amount of the incentive is based on &quot;the forecasted annual energy use of your chargers. This is your energy use commitment. The higher the energy use commitment, the _x000a_higher the incentive could be.&quot;"/>
    <s v="https://portlandgeneral.com/fleet-partner"/>
  </r>
  <r>
    <s v="Y"/>
    <s v="A"/>
    <s v="Medium-Duty Zero Emission Vehicle (ZEV) Voucher Program"/>
    <s v="NJ ZIP"/>
    <s v="Funding"/>
    <s v="Discount/point of sale coupon or voucher"/>
    <s v="State"/>
    <m/>
    <s v="Regional Greenhouse Gas Initiative (RGGI)"/>
    <x v="38"/>
    <n v="90000000"/>
    <n v="175000"/>
    <s v="per bus"/>
    <s v="Yes, unspecified "/>
    <s v="MDHV vehicles only"/>
    <s v="extra funds"/>
    <s v="Income + Race/Ethinicity/Tribe"/>
    <m/>
    <s v="Required"/>
    <s v="2009 or older"/>
    <s v="Bus (&amp;/or Battery)"/>
    <s v="Rolling"/>
    <m/>
    <m/>
    <s v="Applications will open spring 2023"/>
    <s v="https://www.njeda.com/njzip/#eligibility"/>
  </r>
  <r>
    <s v="Y"/>
    <s v="C"/>
    <s v="Zero Emission Vehicle (ZEV) Rebate "/>
    <m/>
    <s v="Funding"/>
    <s v="Rebate"/>
    <s v="State"/>
    <s v="New York State Department of Environmental Conservation (NYSDEC)"/>
    <m/>
    <x v="5"/>
    <n v="750000"/>
    <n v="7500"/>
    <s v="per bus"/>
    <s v="N/A"/>
    <s v="Any public fleet vehicle"/>
    <s v="prioritization"/>
    <s v="Income + Race/Ethinicity/Tribe"/>
    <m/>
    <s v="Not required"/>
    <s v="N/A"/>
    <s v="Bus (&amp;/or Battery)"/>
    <s v="Unknown"/>
    <m/>
    <m/>
    <s v="ast Round closed Sept. 2022. Scroll down to see Municipal Zero-emission Vehicle (ZEV) Program "/>
    <s v="https://www.dec.ny.gov/energy/109181.html"/>
  </r>
  <r>
    <s v="Y"/>
    <s v="A"/>
    <s v="EV Fleet program"/>
    <m/>
    <s v="Funding"/>
    <s v="Rebate"/>
    <s v="Utility"/>
    <s v="Pacific Gas &amp; Electric (PG&amp;E)"/>
    <s v="SB 350, CPUC D.18-05-040, ratepayer funds"/>
    <x v="15"/>
    <n v="236000000"/>
    <n v="42000"/>
    <s v="per charger"/>
    <n v="0.5"/>
    <s v="Any fleet vehicles"/>
    <s v="none"/>
    <s v="n/a"/>
    <s v="yes "/>
    <s v="Not required"/>
    <s v="N/A"/>
    <s v="Charger + infrastructure"/>
    <s v="Rolling"/>
    <m/>
    <m/>
    <s v="Consultation required before applying"/>
    <s v="https://www.pge.com/en_US/large-business/solar-and-vehicles/clean-vehicles/ev-fleet-program/ev-fleet-program.page"/>
  </r>
  <r>
    <s v="Y"/>
    <s v="C"/>
    <s v="Clean School Bus Program - Texas Emissions Reduction Plan (TERP)"/>
    <m/>
    <s v="Funding"/>
    <s v="Grant"/>
    <s v="State"/>
    <s v="Texas Commission on Environmental Quality"/>
    <s v="Texas Commission on Environmental Quality"/>
    <x v="10"/>
    <s v="N/A"/>
    <n v="200000"/>
    <s v="per bus"/>
    <s v="Yes, unspecified "/>
    <s v="School Buses only"/>
    <s v="none"/>
    <s v="n/a"/>
    <m/>
    <s v="Required"/>
    <s v="N/A"/>
    <s v="Bus + Repower"/>
    <s v="Unknown"/>
    <m/>
    <m/>
    <s v="Last round was 2022"/>
    <s v="https://www.tceq.texas.gov/airquality/terp/school-buses.html"/>
  </r>
  <r>
    <s v="Y"/>
    <s v="A"/>
    <s v="Commercial EV Charger Rebate"/>
    <m/>
    <s v="Funding"/>
    <s v="Rebate"/>
    <s v="Utility"/>
    <s v="Alameda Municipal Power (AMP)"/>
    <m/>
    <x v="15"/>
    <s v="N/A"/>
    <n v="33000"/>
    <s v="per applicant"/>
    <s v="Yes, unspecified "/>
    <s v="EVs"/>
    <s v="none"/>
    <s v="n/a"/>
    <s v="n/a"/>
    <s v="Not required"/>
    <s v="N/A"/>
    <s v="Charger"/>
    <s v="Rolling"/>
    <m/>
    <m/>
    <s v="$5,000 for each level 2 charging station (up to 6) and $500 per additional port; total rebate amount is not to exceed $33,000."/>
    <s v="https://www.alamedamp.com/349/Electric-Vehicles"/>
  </r>
  <r>
    <s v="Y"/>
    <s v="A"/>
    <s v="Commercial Electric Vehicle (EV) Charging Station Rebates - BGE"/>
    <m/>
    <s v="Funding"/>
    <s v="Rebate"/>
    <s v="Utility"/>
    <s v="Baltimore Gas and Electric (BGE)"/>
    <s v="Maryland Public Service Commission - cost recovery from customers"/>
    <x v="14"/>
    <s v="N/A"/>
    <n v="30000"/>
    <s v="per site"/>
    <n v="0.5"/>
    <s v="EVs"/>
    <s v="none"/>
    <s v="n/a"/>
    <m/>
    <s v="Not required"/>
    <s v="N/A"/>
    <s v="Charger + infrastructure"/>
    <s v="Rolling"/>
    <m/>
    <m/>
    <s v="Eligible customers: workplace/fleet for small business or local nonprofit; multi-family property owner or homeowner's association. Note that these four utility programs in MD are available to MUDs, workplace (small biz or nonprofit) or fleet. Typically, SDs are considered non-profits."/>
    <s v="https://www.bge.com/SmartEnergy/InnovationTechnology/Pages/MultifamilyPropertyRebateProgram.aspx"/>
  </r>
  <r>
    <s v="Y"/>
    <s v="A"/>
    <s v="Workplace Charger Rebate - Delmarva Power"/>
    <m/>
    <s v="Funding"/>
    <s v="Rebate"/>
    <s v="Utility"/>
    <s v="Delmarva Power"/>
    <s v="Maryland Public Service Commission - cost recovery from customers"/>
    <x v="14"/>
    <s v="N/A"/>
    <n v="30000"/>
    <s v="per site"/>
    <n v="0.5"/>
    <s v="EVs"/>
    <s v="none"/>
    <s v="n/a"/>
    <m/>
    <s v="Not required"/>
    <s v="N/A"/>
    <s v="Charger + infrastructure"/>
    <s v="Rolling"/>
    <m/>
    <m/>
    <s v="Estimated funding: 25 locations. Eligible customers: workplace/fleet for small business or local nonprofit; multi-family property owner or homeowner's association"/>
    <s v="https://www.delmarva.com/SmartEnergy/InnovationTechnology/Pages/WorkplaceChargerRebateProgram.aspx"/>
  </r>
  <r>
    <s v="Y"/>
    <s v="C"/>
    <s v="Advanced Bus and Clean (ABC) Transportation Pilot Program"/>
    <s v="ABC"/>
    <s v="Funding"/>
    <s v="Grant"/>
    <s v="VW Settlement"/>
    <s v="Division of Environmental Quality (DEQ)"/>
    <s v="VW Environmental Mitigation Trust"/>
    <x v="27"/>
    <n v="7671688"/>
    <n v="375000"/>
    <s v="per bus"/>
    <s v="Yes, unspecified "/>
    <s v="MDHV vehicles only"/>
    <s v="prioritization"/>
    <s v="Pollution burden"/>
    <s v="no "/>
    <s v="Required"/>
    <s v="2009 or older"/>
    <s v="Bus + Charger"/>
    <s v="Unknown"/>
    <s v="2 - medium"/>
    <m/>
    <s v="Applications closed Oct. 2022. Transit + School buses"/>
    <s v="https://www.adeq.state.ar.us/air/grants.aspx"/>
  </r>
  <r>
    <s v="Y"/>
    <s v="A"/>
    <s v="Workplace Charger Rebate"/>
    <m/>
    <s v="Funding"/>
    <s v="Rebate"/>
    <s v="Utility"/>
    <s v="PEPCO"/>
    <s v="Maryland Public Service Commission - cost recovery from customers"/>
    <x v="14"/>
    <s v="N/A"/>
    <n v="30000"/>
    <s v="per site"/>
    <n v="0.5"/>
    <s v="EVs"/>
    <s v="none"/>
    <s v="n/a"/>
    <m/>
    <s v="Not required"/>
    <s v="N/A"/>
    <s v="Charger + infrastructure"/>
    <s v="Rolling"/>
    <m/>
    <m/>
    <s v="Estimated funding: 25 locations. Eligible customers: workplace/fleet for small business or local nonprofit; multi-family property owner or homeowner's association"/>
    <s v="https://www.pepco.com/SmartEnergy/InnovationTechnology/Pages/WorkplaceChargerRebateProgram.aspx"/>
  </r>
  <r>
    <s v="Y"/>
    <s v="A"/>
    <s v="Electric Vehicle Supply Equipment (EVSE) Rebates - Hawaii Energy "/>
    <m/>
    <s v="Funding"/>
    <s v="Rebate"/>
    <s v="Utility"/>
    <s v="Hawaii Energy"/>
    <s v="Hawaii Public Utilities Commission"/>
    <x v="41"/>
    <s v="N/A"/>
    <n v="27000"/>
    <s v="per applicant"/>
    <s v="Yes, unspecified "/>
    <s v="EVs"/>
    <s v="none"/>
    <s v="n/a"/>
    <s v="yes "/>
    <s v="Not required"/>
    <s v="N/A"/>
    <s v="Charger"/>
    <s v="Rolling"/>
    <m/>
    <m/>
    <s v="Deadline June 2023"/>
    <s v="https://hawaiienergy.com/for-business/rebates/electric-vehicle-charging-stations"/>
  </r>
  <r>
    <s v="Y"/>
    <s v="A"/>
    <s v="Entergy fleet electrification incentives"/>
    <m/>
    <s v="Funding"/>
    <s v="Rebate"/>
    <s v="Utility"/>
    <s v="Entergy"/>
    <s v="Entergy"/>
    <x v="21"/>
    <s v="N/A"/>
    <n v="25000"/>
    <s v="per applicant"/>
    <s v="N/A"/>
    <s v="Any fleet vehicles"/>
    <s v="none"/>
    <s v="n/a"/>
    <s v="n/a"/>
    <s v="Not required"/>
    <s v="N/A"/>
    <s v="Charger + infrastructure"/>
    <s v="Rolling"/>
    <m/>
    <m/>
    <s v=" Contact company for a consulation before applying. MULTIPLE STATES - not just TX. Mentions school districts in &quot;transit&quot; on fleet electrification page."/>
    <s v="https://entergyetech.com/truck-stop-fleet-electrification/"/>
  </r>
  <r>
    <s v="Y"/>
    <s v="B"/>
    <s v="Driving a Cleaner Illinois Round 4 Funding"/>
    <m/>
    <s v="Funding"/>
    <s v="Grant"/>
    <s v="Federal"/>
    <s v="Illinois Environmental Protection Agency (IEPA)"/>
    <s v="Illinois Environmental Protection Agency (IEPA)"/>
    <x v="16"/>
    <n v="12600000"/>
    <n v="480000"/>
    <s v="per applicant"/>
    <s v="N/A"/>
    <s v="Other"/>
    <s v="prioritization"/>
    <s v="Income + Race/Ethinicity/Tribe"/>
    <s v="yes "/>
    <s v="Not required"/>
    <s v="N/A"/>
    <s v="Charger + infrastructure"/>
    <s v="Annual Window"/>
    <m/>
    <m/>
    <s v="Government entities or units of government cannot apply for the grant. Driving a Cleaner Illinois is the Illinois EPA’s grant program developed to distribute funding for various types of diesel emission reduction projects.  The Driving a Cleaner Illinois Program receives funding from a variety of sources, including VW, DERA, CMAQ. Objectives for rounds may vary based on funding."/>
    <s v="https://www2.illinois.gov/epa/topics/air-quality/driving-a-cleaner-illinois/Pages/default.aspx"/>
  </r>
  <r>
    <s v="Y"/>
    <s v="A"/>
    <s v="Clean Fleet Electric Vehicle Incentive Program"/>
    <s v="Charge Up"/>
    <s v="Funding"/>
    <s v="Grant"/>
    <s v="State"/>
    <s v="New Jersey Board of Public Utilities"/>
    <m/>
    <x v="38"/>
    <s v="N/A"/>
    <n v="120000"/>
    <s v="per district"/>
    <s v="Yes, unspecified "/>
    <s v="Any public fleet vehicle"/>
    <s v="extra funds"/>
    <s v="Income + Race/Ethinicity/Tribe"/>
    <m/>
    <s v="Not required"/>
    <s v="N/A"/>
    <s v="Bus + Charger"/>
    <s v="Rolling"/>
    <m/>
    <m/>
    <s v="Deadline Jun 2023. $4000 incentive per electric vehicle (max cap at 20) + $5000 per L2 charger (max cap 8). *Cap vary depending on school size*"/>
    <s v="https://www.njcleanenergy.com/ev"/>
  </r>
  <r>
    <s v="Y"/>
    <s v="X"/>
    <s v="Clark Public Untilities (CPU) Charger Rebate Program"/>
    <m/>
    <s v="Funding"/>
    <s v="Rebate"/>
    <s v="Utility"/>
    <s v="Clark Public Utilities"/>
    <m/>
    <x v="42"/>
    <s v="N/A"/>
    <n v="500"/>
    <s v="per charger"/>
    <s v="Yes, unspecified "/>
    <s v="EVs"/>
    <s v="none"/>
    <s v="n/a"/>
    <m/>
    <s v="Not required"/>
    <s v="N/A"/>
    <s v="Charger"/>
    <s v="Rolling"/>
    <m/>
    <m/>
    <n v="0"/>
    <s v="https://www.clarkpublicutilities.com/wp-content/uploads/2021/07/Com_EV_Level_II_Participation-Form.pdf"/>
  </r>
  <r>
    <s v="Y"/>
    <s v="C"/>
    <s v="Volkswagen Trust School Bus Program Requirement"/>
    <m/>
    <s v="Funding"/>
    <s v="Grant"/>
    <s v="VW Settlement"/>
    <s v="Missouri Department of Natural Resources"/>
    <s v="VW Environmental Mitigation Trust"/>
    <x v="43"/>
    <s v="N/A"/>
    <n v="90000"/>
    <s v="per bus"/>
    <n v="0.5"/>
    <s v="School Buses only"/>
    <s v="prioritization"/>
    <s v="Income"/>
    <m/>
    <s v="Required"/>
    <s v="1992-2009"/>
    <s v="Bus (&amp;/or Battery)"/>
    <s v="Unknown"/>
    <m/>
    <m/>
    <s v="The Missouri Department of Natural Resources concluded applications periods for the school bus category. The department exhausted the funding for this category, and will not have another application period."/>
    <s v="https://dnr.mo.gov/air/what-were-doing/volkswagen-trust-funds"/>
  </r>
  <r>
    <s v="Y"/>
    <s v="A"/>
    <s v="Electric Vehicle Supply Equipment (EVSE) Tax Credit"/>
    <m/>
    <s v="Funding"/>
    <s v="Tax Credit"/>
    <s v="State"/>
    <m/>
    <s v="Georgia Department of Natural Resources, Environmental Protection Division"/>
    <x v="24"/>
    <s v="N/A"/>
    <n v="2500"/>
    <s v="per charger"/>
    <n v="0.9"/>
    <s v="Any fleet vehicles"/>
    <s v="none"/>
    <s v="n/a"/>
    <s v="yes "/>
    <s v="Not required"/>
    <s v="N/A"/>
    <s v="Charger"/>
    <s v="Rolling"/>
    <m/>
    <m/>
    <m/>
    <s v="https://epd.georgia.gov/forms-permits/air-protection-branch-forms-permits/clean-vehicle-tax-credits"/>
  </r>
  <r>
    <s v="Y"/>
    <s v="B"/>
    <s v="Entergy fleet electrification incentives"/>
    <m/>
    <s v="Funding"/>
    <s v="Incentive"/>
    <s v="Utility"/>
    <s v="Entergy"/>
    <s v="Entergy"/>
    <x v="30"/>
    <s v="N/A"/>
    <n v="25000"/>
    <s v="per applicant"/>
    <s v="Yes, unspecified "/>
    <s v="Any fleet vehicles"/>
    <s v="none"/>
    <s v="n/a"/>
    <s v="n/a"/>
    <s v="Not required"/>
    <s v="N/A"/>
    <s v="Charger + infrastructure"/>
    <s v="Rolling"/>
    <m/>
    <m/>
    <s v=" Contact company for a consulation before applying. MULTIPLE STATES - not just TX. Mentions school districts in &quot;transit&quot; on fleet electrification page."/>
    <s v="https://entergyetech.com/truck-stop-fleet-electrification/"/>
  </r>
  <r>
    <s v="Y"/>
    <s v="A"/>
    <s v="Nevada Clean Energy Fund "/>
    <m/>
    <s v="Other"/>
    <s v="Technical Assistance"/>
    <s v="State"/>
    <s v="Nevada Office of Energy"/>
    <s v="Nevada Clean Energy Fund"/>
    <x v="12"/>
    <s v="N/A"/>
    <s v="N/A"/>
    <s v="N/A"/>
    <s v="N/A"/>
    <s v="School Buses only"/>
    <s v="none"/>
    <s v="n/a"/>
    <m/>
    <s v="Not required"/>
    <s v="N/A"/>
    <s v="Bus (&amp;/or Battery)"/>
    <s v="Rolling"/>
    <m/>
    <m/>
    <s v="The Neveda Clean Energy Fund was established to help finance clean energy projects. There are no specific programs target at school districts. The website mentions technical assistance to apply for funding opportunities. "/>
    <s v="https://nevadacef.org/electric-bus"/>
  </r>
  <r>
    <s v="Y"/>
    <s v="B"/>
    <s v="Entergy fleet electrification incentives"/>
    <m/>
    <s v="Other"/>
    <s v="Incentive"/>
    <s v="Utility"/>
    <s v="Entergy"/>
    <s v="Entergy"/>
    <x v="44"/>
    <s v="N/A"/>
    <n v="25000"/>
    <s v="per applicant"/>
    <s v="Yes, unspecified "/>
    <s v="Any fleet vehicles"/>
    <s v="none"/>
    <s v="n/a"/>
    <s v="n/a"/>
    <s v="Not required"/>
    <s v="N/A"/>
    <s v="Charger + infrastructure"/>
    <s v="Rolling"/>
    <m/>
    <m/>
    <s v=" Contact company for a consulation before applying. MULTIPLE STATES - not just TX. Mentions school districts in &quot;transit&quot; on fleet electrification page."/>
    <s v="https://entergyetech.com/truck-stop-fleet-electrification/"/>
  </r>
  <r>
    <s v="Y"/>
    <s v="B"/>
    <s v="Entergy fleet electrification incentives"/>
    <m/>
    <s v="Funding"/>
    <s v="Incentive"/>
    <s v="Utility"/>
    <s v="Entergy"/>
    <s v="Entergy"/>
    <x v="10"/>
    <s v="N/A"/>
    <n v="25000"/>
    <s v="per applicant"/>
    <s v="N/A"/>
    <s v="Any fleet vehicles"/>
    <s v="none"/>
    <s v="n/a"/>
    <s v="n/a"/>
    <s v="Not required"/>
    <s v="N/A"/>
    <s v="Charger + infrastructure"/>
    <s v="Rolling"/>
    <m/>
    <m/>
    <s v=" Contact company for a consulation before applying. MULTIPLE STATES - not just TX. Mentions school districts in &quot;transit&quot; on fleet electrification page."/>
    <s v="https://entergyetech.com/truck-stop-fleet-electrification/"/>
  </r>
  <r>
    <s v="Y"/>
    <s v="C"/>
    <s v="Medium- and Heavy-Duty Emissions Reductions Funding"/>
    <m/>
    <s v="Funding"/>
    <s v="Grant"/>
    <s v="VW Settlement"/>
    <s v="Delaware Department of Natural Resources and Environmental Control"/>
    <s v="VW Environmental Mitigation Trust"/>
    <x v="45"/>
    <n v="3400000"/>
    <n v="0.45"/>
    <s v="per district"/>
    <n v="0.55000000000000004"/>
    <s v="MDHV vehicles only"/>
    <s v="prioritization"/>
    <s v="Pollution burden"/>
    <s v="no "/>
    <s v="Required"/>
    <s v="2009 or older"/>
    <s v="Bus + Repower"/>
    <s v="Unknown"/>
    <m/>
    <m/>
    <s v="Phase 4 closed March 2022. No information of new funding. Bid proposal was requested in2022 instead of a grant proposal"/>
    <s v="https://dnrec.alpha.delaware.gov/air/mobile-sources/vw-mitigation-plan/"/>
  </r>
  <r>
    <s v="Y"/>
    <s v="A"/>
    <s v="Commercial Electric Vehicle (EV) Charging Station Rebates - Duke Energy"/>
    <m/>
    <s v="Funding"/>
    <s v="Rebate"/>
    <s v="Utility"/>
    <s v="Duke Energy"/>
    <s v="Duke Energy"/>
    <x v="32"/>
    <m/>
    <n v="20889"/>
    <s v="per charger"/>
    <n v="0.2"/>
    <s v="EVs"/>
    <s v="none"/>
    <s v="n/a"/>
    <m/>
    <s v="Not required"/>
    <m/>
    <s v="Charger"/>
    <s v="Rolling"/>
    <s v="1 - light"/>
    <m/>
    <s v="Rebate amount can vary. Up to 10 chargers per location or 100 per parent entity. Must be a nonresidential Duke Energy customer."/>
    <s v="https://www.duke-energy.com/business/products/ev-complete/charger-rebate"/>
  </r>
  <r>
    <s v="Y"/>
    <s v="A"/>
    <s v="Electric Vehicle Supply Equipment (EVSE) Installation Incentive - Eversource"/>
    <m/>
    <s v="Funding"/>
    <s v="Rebate"/>
    <s v="Utility"/>
    <s v="Eversource"/>
    <s v="Eversource"/>
    <x v="34"/>
    <s v="N/A"/>
    <n v="20000"/>
    <s v="per district"/>
    <s v="N/A"/>
    <s v="EVs"/>
    <s v="none"/>
    <s v="n/a"/>
    <s v="yes "/>
    <s v="Not required"/>
    <s v="N/A"/>
    <s v="Charger + infrastructure"/>
    <s v="Unknown"/>
    <m/>
    <m/>
    <m/>
    <s v="https://www.eversource.com/content/business/save-money-energy/clean-energy-options/electric-vehicles"/>
  </r>
  <r>
    <s v="Y"/>
    <s v="A"/>
    <s v="SRP Commercial Electrification Rebates "/>
    <m/>
    <s v="Funding"/>
    <s v="Rebate"/>
    <s v="Utility"/>
    <s v="Salt River Project "/>
    <s v="Salt River Project"/>
    <x v="39"/>
    <s v="N/A"/>
    <n v="20000"/>
    <s v="per applicant"/>
    <s v="N/A"/>
    <s v="Any fleet vehicles"/>
    <s v="none"/>
    <s v="n/a"/>
    <s v="yes "/>
    <s v="Not required"/>
    <s v="N/A"/>
    <s v="Charger + infrastructure"/>
    <s v="Rolling"/>
    <m/>
    <m/>
    <m/>
    <s v="https://www.srpnet.com/energy-savings-rebates/business/rebates/electrification"/>
  </r>
  <r>
    <s v="Y"/>
    <s v="A"/>
    <s v="Commercial Electric Vehicle (EV) Charging Station Rebate - Eversource "/>
    <m/>
    <s v="Funding"/>
    <s v="Rebate"/>
    <s v="Utility"/>
    <s v="Eversource"/>
    <m/>
    <x v="31"/>
    <s v="N/A"/>
    <n v="20000"/>
    <s v="per site"/>
    <s v="Yes, unspecified "/>
    <s v="EVs"/>
    <s v="extra funds"/>
    <s v="Income"/>
    <m/>
    <s v="Not required"/>
    <s v="N/A"/>
    <s v="Charger + infrastructure"/>
    <s v="Rolling"/>
    <m/>
    <m/>
    <s v=" Deadline June 2023"/>
    <s v="https://www.eversource.com/content/business/save-money-energy/clean-energy-options/electric-vehicles"/>
  </r>
  <r>
    <s v="Y"/>
    <s v="C"/>
    <s v="Electric Vehicle Supply Equipment (EVSE) Rebate Program"/>
    <s v="EVSE"/>
    <s v="Funding"/>
    <s v="Rebate"/>
    <s v="State"/>
    <s v="Maryland Energy Administration"/>
    <s v="Maryland Energy Administration"/>
    <x v="14"/>
    <n v="1800000"/>
    <n v="4000"/>
    <s v="per charger"/>
    <n v="0.6"/>
    <s v="Any fleet vehicles"/>
    <s v="none"/>
    <s v="n/a"/>
    <s v="yes "/>
    <s v="Not required"/>
    <s v="N/A"/>
    <s v="Charger"/>
    <s v="Unknown"/>
    <m/>
    <m/>
    <s v="Funding may become availabe FY 2024, which begins in July 2023. An entity applying for commercial rebates cannot receive more than 18% of the program budget in a fiscal year. For FY22, this total rebate award cap equates to $324,000 (approximately 81 charging stations at maximum $4,000 rebate per station)."/>
    <s v="https://energy.maryland.gov/transportation/Pages/incentives_evserebate.aspx"/>
  </r>
  <r>
    <s v="Y"/>
    <s v="C"/>
    <s v="Direct Current (DC) Fast Electric Vehicle Supply Equipment (EVSE) Grants"/>
    <m/>
    <s v="Funding"/>
    <s v="Rebate"/>
    <s v="VW Settlement"/>
    <s v="Massachusetts Electric Vehicle Incentive Program"/>
    <s v="Massachusetts Volkswagen Open Solicitation"/>
    <x v="34"/>
    <n v="1500000"/>
    <n v="50000"/>
    <s v="per district"/>
    <n v="0.2"/>
    <s v="Any fleet vehicles"/>
    <s v="prioritization"/>
    <s v="Income + Race/Ethinicity/Tribe"/>
    <m/>
    <s v="Not required"/>
    <s v="N/A"/>
    <s v="Charger"/>
    <s v="Unknown"/>
    <m/>
    <m/>
    <s v="Applications closed March 2021"/>
    <s v="https://www.mass.gov/how-to/apply-for-massevip-direct-current-fast-charging-incentives#more-info"/>
  </r>
  <r>
    <s v="Y"/>
    <s v="A"/>
    <s v="Commercial Electric Vehicle (EV) Charging Station Rebate - Alabama Power"/>
    <m/>
    <s v="Funding"/>
    <s v="Rebate"/>
    <s v="Utility"/>
    <s v="Alabama Power"/>
    <s v="Alabama Power"/>
    <x v="19"/>
    <s v="N/A"/>
    <n v="20000"/>
    <s v="per port"/>
    <s v="Yes, unspecified"/>
    <s v="EVs"/>
    <s v="none"/>
    <s v="n/a"/>
    <s v="n/a"/>
    <s v="Not required"/>
    <s v="N/A"/>
    <s v="Charger + infrastructure"/>
    <s v="Rolling"/>
    <m/>
    <m/>
    <s v="Dealine May 31st 2023. See website for minimum and maximum charger installation requirements."/>
    <s v="https://www.alabamapower.com/business/business-customers-and-services/electric-transportation-business-programs/make-ready-program.html"/>
  </r>
  <r>
    <s v="Y"/>
    <s v="C"/>
    <s v="WA Volkswagen Enforcement Action Grants for Electric School Buses"/>
    <s v="VW"/>
    <s v="Funding"/>
    <s v="Rebate"/>
    <s v="VW Settlement"/>
    <s v="Washington State Department of Ecology (Ecology)"/>
    <s v="VW Environmental Mitigation Trust"/>
    <x v="42"/>
    <n v="12000000"/>
    <n v="975000"/>
    <s v="per district"/>
    <s v="Yes, unspecified "/>
    <s v="School Buses only"/>
    <s v="prioritization"/>
    <s v="Pollution + Income"/>
    <s v="n/a"/>
    <s v="Required"/>
    <s v="pre-2007"/>
    <s v="Bus (&amp;/or Battery)"/>
    <s v="Unknown"/>
    <m/>
    <m/>
    <s v="Most recent round was Fall 2022"/>
    <s v="https://ecology.wa.gov/About-us/Payments-contracts-grants/Grants-loans/Find-a-grant-or-loan/Volkswagen-enforcement-action-grants"/>
  </r>
  <r>
    <s v="Y"/>
    <s v="A"/>
    <s v="Commercial Electrification Rebates - Jacksonville Electric Authority (JEA)"/>
    <m/>
    <s v="Funding"/>
    <s v="Rebate"/>
    <s v="Utility"/>
    <s v="Jacksonville Electric Authority (JEA)"/>
    <s v="Jacksonville Electric Authority (JEA)"/>
    <x v="32"/>
    <s v="n/a"/>
    <n v="17000"/>
    <s v="per bus"/>
    <n v="0.4"/>
    <s v="EVs"/>
    <s v="none"/>
    <s v="n/a"/>
    <s v="n/a"/>
    <s v="Not required"/>
    <m/>
    <s v="Bus + Charger"/>
    <s v="Rolling"/>
    <m/>
    <m/>
    <s v="JEA commercial customers who purchase a qualified electric technology may apply for rebates, which include level 2 charger, DCFC, school bus and transit bus."/>
    <s v="https://www.jea.com/Business_Resources/Rebates_for_Businesses/Electrification_Rebates_Program/"/>
  </r>
  <r>
    <s v="Y"/>
    <s v="A"/>
    <s v="Maryland Smart Energy Communities"/>
    <s v="MSEC"/>
    <s v="Funding"/>
    <s v="Grant"/>
    <s v="State"/>
    <s v="Maryland Energy Administration"/>
    <s v="Maryland Energy Administration"/>
    <x v="14"/>
    <n v="1030000"/>
    <n v="55000"/>
    <s v="per district"/>
    <n v="0.15"/>
    <s v="Energy"/>
    <s v="none"/>
    <s v="n/a"/>
    <s v="yes "/>
    <s v="Not required"/>
    <s v="N/A"/>
    <s v="Anything"/>
    <s v="Annual Window"/>
    <m/>
    <m/>
    <m/>
    <s v="https://energy.maryland.gov/govt/Pages/smartenergycommunities.aspx"/>
  </r>
  <r>
    <s v="Y"/>
    <s v="X"/>
    <s v="Electric Vehicle Supply Equipment (EVSE) Grant Authorization"/>
    <s v="EVSE"/>
    <s v="Other"/>
    <s v="Law"/>
    <s v="Utility"/>
    <m/>
    <s v="Neveda State Senate"/>
    <x v="12"/>
    <s v="N/A"/>
    <n v="0.75"/>
    <s v="per charger"/>
    <n v="0.25"/>
    <s v="School Buses only"/>
    <s v="none"/>
    <s v="n/a"/>
    <m/>
    <s v="Not required"/>
    <s v="N/A"/>
    <s v="Charger"/>
    <s v="Unknown"/>
    <m/>
    <m/>
    <s v="Utilities are authorized to offer public school districts grants of up to 75% of the cost of EV charging station installation on school property or the purchase of all-electric school buses.  Utility must submit to Commission."/>
    <s v="https://afdc.energy.gov/laws/all?state=NV"/>
  </r>
  <r>
    <s v="Y"/>
    <s v="C"/>
    <s v="EV Charge Schools Program"/>
    <m/>
    <s v="Funding"/>
    <s v="Rebate"/>
    <s v="Utility"/>
    <s v="Pacific Gas &amp; Electric (PG&amp;E)"/>
    <s v="Assembly bills 1082 and 1083 and California Public Utilities Commission (CPUC) Decision 19-11-017"/>
    <x v="15"/>
    <n v="5760000"/>
    <n v="15500"/>
    <s v="per charger"/>
    <s v="Yes, unspecified"/>
    <s v="EVs"/>
    <s v="prioritization"/>
    <s v="Pollution + Income"/>
    <m/>
    <s v="Not required"/>
    <s v="N/A"/>
    <s v="Charger + infrastructure"/>
    <s v="Rolling"/>
    <m/>
    <m/>
    <s v="Chargers MUST be publicly-accessible; 40% of funds for CA designated DACs"/>
    <s v="https://www.pge.com/en_US/small-medium-business/energy-alternatives/clean-vehicles/ev-charge-network/electric-vehicle-charging/electric-vehicle-programs-and-resources.page"/>
  </r>
  <r>
    <s v="Y"/>
    <s v="A"/>
    <s v="EV Charger Prep Credit"/>
    <m/>
    <s v="Funding"/>
    <s v="Rebate"/>
    <s v="Utility"/>
    <s v="Duke Energy"/>
    <s v="Duke Energy"/>
    <x v="13"/>
    <s v="N/A"/>
    <n v="15009"/>
    <s v="per applicant"/>
    <s v="Yes, unspecified "/>
    <s v="EVs"/>
    <s v="none"/>
    <s v="n/a"/>
    <m/>
    <s v="Not required"/>
    <s v="N/A"/>
    <s v="Infrastructure"/>
    <s v="Rolling"/>
    <s v="2 - medium"/>
    <m/>
    <m/>
    <s v="https://www.duke-energy.com/business/products/ev-complete/charger-prep-credit"/>
  </r>
  <r>
    <s v="Y"/>
    <s v="A"/>
    <s v="Commercial Electric Vehicle (EV) Charging Station Make-Ready Rebate - Duke Energy"/>
    <s v="N/A"/>
    <s v="Funding"/>
    <s v="Rebate"/>
    <s v="Utility"/>
    <s v="Duke Energy"/>
    <s v="Duke Energy"/>
    <x v="13"/>
    <s v="N/A"/>
    <n v="15000"/>
    <s v="per applicant"/>
    <s v="Yes, unspecified"/>
    <s v="EVs"/>
    <s v="none"/>
    <s v="n/a"/>
    <m/>
    <s v="Not required"/>
    <m/>
    <s v="Charger"/>
    <s v="Rolling"/>
    <s v="1 - light"/>
    <m/>
    <s v="Eligible projects include workplaces, businesses, transit agencies, schools, multifamily dwellings, fleets, new construction homes, and publicly available EV charging stations."/>
    <s v="https://www.duke-energy.com/business/products/ev-complete/charger-prep-credit"/>
  </r>
  <r>
    <s v="Y"/>
    <s v="C"/>
    <s v="Electric Vehicle Supply Equipment (EVSE) Rebates – Tacoma Public Utility (TPU)"/>
    <m/>
    <s v="Funding"/>
    <s v="Rebate"/>
    <s v="Utility"/>
    <s v="Tacoma Public Utilities"/>
    <m/>
    <x v="42"/>
    <s v="N/A"/>
    <n v="12000"/>
    <s v="per applicant"/>
    <n v="0.4"/>
    <s v="EVs"/>
    <s v="extra funds"/>
    <s v="Income"/>
    <m/>
    <s v="Not required"/>
    <s v="N/A"/>
    <s v="Charger"/>
    <s v="Unknown"/>
    <m/>
    <m/>
    <s v="Waitlist "/>
    <s v="https://www.mytpu.org/community-environment/clean-renewable-energy/electric-vehicles/public-electric-vehicle-charging/"/>
  </r>
  <r>
    <s v="Y"/>
    <s v="A"/>
    <s v="Commercial Electric Vehicle Rebates"/>
    <m/>
    <s v="Funding"/>
    <s v="Rebate"/>
    <s v="Utility"/>
    <s v="Turlock Irrigation District (TID)"/>
    <m/>
    <x v="15"/>
    <s v="N/A"/>
    <n v="12000"/>
    <s v="per applicant"/>
    <s v="Yes, unspecified "/>
    <s v="Any fleet vehicles"/>
    <s v="none"/>
    <s v="n/a"/>
    <s v="yes "/>
    <s v="Not required"/>
    <s v="N/A"/>
    <s v="Bus + Charger"/>
    <s v="Rolling"/>
    <m/>
    <m/>
    <s v="Program offers 1,000 rebate for Level 2 charger, 6,000 for qualifying infrastructure costs, and 5,000 rebate for school bus purchase."/>
    <s v="https://www.tid.org/customer-service/save-energy-money/rebates/commercial-ev/"/>
  </r>
  <r>
    <s v="Y"/>
    <s v="A"/>
    <s v="Commercial Electric Vehicle (EV) Charging Station Rebates - Jersey Central Power &amp; Light"/>
    <s v="N/A"/>
    <s v="Funding"/>
    <s v="Rebate"/>
    <s v="Utility"/>
    <s v="Jersey Central Power &amp; Light"/>
    <s v="Jersey Central Power &amp; Light"/>
    <x v="38"/>
    <n v="39800000"/>
    <n v="11000"/>
    <s v="per site"/>
    <s v="Yes, unspecified"/>
    <s v="EVs"/>
    <s v="prioritization"/>
    <s v="Income + Race/Ethinicity/Tribe"/>
    <m/>
    <s v="Not required"/>
    <m/>
    <s v="Charger + infrastructure"/>
    <s v="Rolling"/>
    <m/>
    <m/>
    <s v="Eligible applicants must install a minimum of two charging ports and may_x000a_receive a maximum of 10 rebates per location. Multifamily customers in_x000a_overburdened communities are eligible for an increased rebate of up to \$8,375 per port._x000a_Commercial customers may also receive bill credits for charging during off-peak hours."/>
    <s v="https://www.firstenergycorp.com/help/electric-vehicles/nj-ev/new-jersey-ev/jcpl-ev-driven-program.html"/>
  </r>
  <r>
    <s v="Y"/>
    <s v="B"/>
    <s v="Community Renewable Energy Grant Program"/>
    <m/>
    <s v="Funding"/>
    <s v="Grant"/>
    <s v="State"/>
    <s v="Oregon Department of Energy"/>
    <s v="Oregon State Legislature, HB 2021"/>
    <x v="1"/>
    <n v="50000000"/>
    <n v="1000000"/>
    <s v="per applicant"/>
    <s v="Yes, unspecified "/>
    <s v="Energy"/>
    <s v="prioritization"/>
    <s v="Income + Race/Ethinicity/Tribe"/>
    <m/>
    <s v="Not required"/>
    <s v="N/A"/>
    <s v="Charger + infrastructure"/>
    <s v="Annual Window"/>
    <s v="3 - heavy"/>
    <m/>
    <m/>
    <s v="https://www.oregon.gov/energy/Incentives/Pages/CREP.aspx"/>
  </r>
  <r>
    <s v="Y"/>
    <s v="B"/>
    <s v="Building Resilient Infrastructure and Communities"/>
    <s v="BRIC"/>
    <s v="Funding"/>
    <s v="Grant"/>
    <s v="Federal"/>
    <s v="Department of Homeland Security"/>
    <s v="Federal Emergency Managemetn Agency (FEMA) (Robert T. Stafford Disaster Relief and Emergency Assistance Act )"/>
    <x v="4"/>
    <n v="2295000000"/>
    <n v="2000000"/>
    <s v="per applicant"/>
    <n v="0.25"/>
    <s v="Resilience investments or Infrastructure"/>
    <s v="prioritization"/>
    <s v="Income + Race/Ethinicity/Tribe"/>
    <s v="n/a"/>
    <s v="Not required"/>
    <s v="N/A"/>
    <s v="Infrastructure"/>
    <s v="Annual Window"/>
    <m/>
    <m/>
    <s v="Local gov't apply as sub-applicants to states (business operations/non-profits can be included in sub-application). Sub-applicant deadlines vary by states"/>
    <s v="https://www.fema.gov/grants/mitigation/building-resilient-infrastructure-communities"/>
  </r>
  <r>
    <s v="Y"/>
    <s v="A"/>
    <s v="Alternative Fuel Vehicle (AFV) Infrastructure Tax Credit"/>
    <m/>
    <s v="Funding"/>
    <s v="Tax Credit"/>
    <s v="City"/>
    <s v="District of Columbia Government"/>
    <s v="Office of Tax and Revenue"/>
    <x v="40"/>
    <s v="N/A"/>
    <n v="10000"/>
    <s v="per charger"/>
    <s v="Yes, unspecified "/>
    <s v="EVs"/>
    <s v="none"/>
    <s v="n/a"/>
    <m/>
    <s v="Not required"/>
    <s v="N/A"/>
    <s v="Charger"/>
    <s v="Rolling"/>
    <s v="2 - medium"/>
    <m/>
    <m/>
    <s v="https://otr.cfo.dc.gov/sites/default/files/dc/sites/otr/publication/attachments/2016%20AFVC_Commercial_Fill-in.pdf"/>
  </r>
  <r>
    <s v="Y"/>
    <s v="C"/>
    <s v="Electric Vehicle Supply Equipment (EVSE) Rebates - NV Energy"/>
    <s v="EVSE"/>
    <s v="Funding"/>
    <s v="Rebate"/>
    <s v="Utility"/>
    <s v="NV Energy"/>
    <m/>
    <x v="12"/>
    <n v="15000000"/>
    <n v="10000"/>
    <s v="per charger"/>
    <s v="N/A"/>
    <s v="Any fleet vehicles"/>
    <s v="extra funds"/>
    <s v="Income"/>
    <s v="yes "/>
    <s v="Not required"/>
    <s v="N/A"/>
    <s v="Charger"/>
    <s v="Unknown"/>
    <m/>
    <m/>
    <s v="Funding has been fully reserved. "/>
    <s v="https://www.nvenergy.com/cleanenergy/electric-vehicles"/>
  </r>
  <r>
    <s v="Y"/>
    <s v="A"/>
    <s v="Creating Long-term Energy Alternatives Now by Advancing Improvements Regionally Grants program"/>
    <s v="CLEAN AIR"/>
    <s v="Funding"/>
    <s v="Rebate"/>
    <s v="Federal"/>
    <s v="Association of Central Oklahoma Governments (ACOG)"/>
    <s v="Federal Highway Congestion Mitigation Air Quality (CMAQ) funds"/>
    <x v="26"/>
    <s v="N/A"/>
    <n v="550000"/>
    <s v="per district"/>
    <n v="0.2"/>
    <s v="Other"/>
    <s v="none"/>
    <s v="n/a"/>
    <s v="no "/>
    <s v="Required"/>
    <s v="N/A"/>
    <s v="Bus (&amp;/or Battery)"/>
    <s v="Annual Window"/>
    <m/>
    <m/>
    <s v="OCARTS-member governments, certain public trusts and public authorities providing essential services to OCARTS-member governments, member entity public transit fleets, and to public school fleets whose district boundaries are contained partially or wholly within the OCARTS area. No mentioned of EJ approach. "/>
    <s v="https://www.acogok.org/grants-administration/"/>
  </r>
  <r>
    <s v="Y"/>
    <s v="X"/>
    <s v="Infrastructure for Rebuilding America Grant Program"/>
    <s v="INFRA"/>
    <s v="Funding"/>
    <s v="Grant"/>
    <s v="Federal"/>
    <s v="U.S. Dept of Transportation"/>
    <s v="Federal Highway Administration (FHA)"/>
    <x v="9"/>
    <n v="8000000000"/>
    <s v="N/A"/>
    <s v="N/A"/>
    <s v="N/A"/>
    <s v="Resilience investments or Infrastructure"/>
    <s v="prioritization"/>
    <s v="Income + Race/Ethinicity/Tribe"/>
    <m/>
    <s v="Not required"/>
    <s v="N/A"/>
    <s v="Infrastructure"/>
    <s v="Annual Window"/>
    <m/>
    <m/>
    <s v="Awards competitive grants for multimodal INFRA awards freight and highway projects of national or regional significance to improve the safety, efficiency, and reliability of the movement of freight and people in and across rural and urban areas"/>
    <s v="The INFRA Grants Program | US Department of Transportation"/>
  </r>
  <r>
    <s v="Y"/>
    <s v="C"/>
    <s v="EV Fleet Charger &amp; Infrastructure Rebate"/>
    <m/>
    <s v="Funding"/>
    <s v="Rebate"/>
    <s v="Utility"/>
    <s v="Anaheim Public Utilities (APU)"/>
    <m/>
    <x v="15"/>
    <s v="N/A"/>
    <n v="10000"/>
    <s v="per charger"/>
    <s v="Yes, unspecified "/>
    <s v="Any fleet vehicles"/>
    <s v="none"/>
    <s v="n/a"/>
    <s v="yes "/>
    <s v="Not required"/>
    <s v="N/A"/>
    <s v="Charger + infrastructure"/>
    <s v="Unknown"/>
    <m/>
    <m/>
    <s v="Applications closed Feb. 2023. New requests made after Feb 2023 will not be accepted. They will review applications submitted before in 2024. "/>
    <s v="https://www.anaheim.net/5889/EV-Fleet-Charger-Infrastructure-Rebate"/>
  </r>
  <r>
    <s v="Y"/>
    <s v="C"/>
    <s v="Public Access EV Charger Rebates"/>
    <m/>
    <s v="Funding"/>
    <s v="Rebate"/>
    <s v="Utility"/>
    <s v="Anaheim Public Utilities (APU)"/>
    <m/>
    <x v="15"/>
    <s v="N/A"/>
    <n v="10000"/>
    <s v="per charger"/>
    <s v="Yes, unspecified "/>
    <s v="EVs"/>
    <s v="none"/>
    <s v="n/a"/>
    <s v="yes "/>
    <s v="Not required"/>
    <s v="N/A"/>
    <s v="Charger"/>
    <s v="Unknown"/>
    <m/>
    <m/>
    <s v="Applications closed Feb. 2023. New requests made after Feb 2023 will not be accepted. They will review applications submitted before in 2024. "/>
    <s v="https://www.anaheim.net/3312/Public-EV-Charger-Rebate"/>
  </r>
  <r>
    <s v="Y"/>
    <s v="A"/>
    <s v="Electric Vehicle Supply Equipment (EVSE) Grants"/>
    <s v="EVSE"/>
    <s v="Funding"/>
    <s v="Grant"/>
    <s v="State"/>
    <s v="New Jersey Department of Environmental Protection (DEP)"/>
    <s v="It Pay$ to Plug In NJ EV Workplace Charging Grant Program "/>
    <x v="38"/>
    <s v="N/A"/>
    <n v="4000"/>
    <s v="per charger"/>
    <s v="Yes, unspecified "/>
    <s v="EVs"/>
    <s v="none"/>
    <s v="n/a"/>
    <m/>
    <s v="Not required"/>
    <s v="N/A"/>
    <s v="Charger"/>
    <s v="Rolling"/>
    <m/>
    <m/>
    <m/>
    <s v="https://www.drivegreen.nj.gov/plugin.html"/>
  </r>
  <r>
    <s v="Y"/>
    <s v="A"/>
    <s v="Electric Vehicle Supply Equipment (EVSE) Rebates"/>
    <m/>
    <s v="Funding"/>
    <s v="Rebate"/>
    <s v="State"/>
    <s v="Delaware Department of Natural Resources and Environmental Control"/>
    <m/>
    <x v="45"/>
    <s v="N/A"/>
    <n v="3500"/>
    <s v="per port"/>
    <n v="0.1"/>
    <s v="Any fleet vehicles"/>
    <s v="none"/>
    <s v="n/a"/>
    <m/>
    <s v="Not required"/>
    <s v="N/A"/>
    <s v="Charger"/>
    <s v="Rolling"/>
    <s v="2 - medium"/>
    <m/>
    <s v="Deadline April 2023. Limit of 10 charging ports. Rebate is for purchases made between July 1, 2021 and Dec. 31, 2022. New program will be open in May 2023. "/>
    <s v="https://dnrec.alpha.delaware.gov/climate-coastal-energy/clean-transportation/ev-charging-equipment-rebates/"/>
  </r>
  <r>
    <s v="Y"/>
    <s v="A"/>
    <s v="Alternative Fuel Infrastructure Tax Credit"/>
    <m/>
    <s v="Funding"/>
    <s v="Tax Credit"/>
    <s v="Federal"/>
    <s v="IRS"/>
    <s v="IRS"/>
    <x v="2"/>
    <s v="N/A"/>
    <n v="0.3"/>
    <s v="per charger"/>
    <n v="0.7"/>
    <s v="EVs"/>
    <s v="exclusive to"/>
    <s v="Income"/>
    <s v="yes "/>
    <s v="Not required"/>
    <s v="N/A"/>
    <s v="Charger + infrastructure"/>
    <s v="Rolling"/>
    <m/>
    <m/>
    <m/>
    <s v="https://afdc.energy.gov/laws/10513"/>
  </r>
  <r>
    <s v="Y"/>
    <s v="A"/>
    <s v="Electrify Your Ride - Commercial"/>
    <m/>
    <s v="Funding"/>
    <s v="Rebate"/>
    <s v="Utility"/>
    <s v="Central Coast Community Energy"/>
    <m/>
    <x v="15"/>
    <n v="2000000"/>
    <n v="8000"/>
    <s v="per charger"/>
    <s v="Yes, unspecified"/>
    <s v="EVs"/>
    <s v="none"/>
    <s v="n/a"/>
    <m/>
    <s v="Not required"/>
    <s v="N/A"/>
    <s v="Charger + infrastructure"/>
    <s v="Rolling"/>
    <m/>
    <m/>
    <s v="Install by August 31, 2023. EV rebates also available"/>
    <s v="https://3cenergy.org/rebates/electrify-your-ride-commercial-2/"/>
  </r>
  <r>
    <s v="Y"/>
    <s v="A"/>
    <s v="Electric Vehicle Supply Equipment (EVSE) Rebate"/>
    <s v="EVSE"/>
    <s v="Funding"/>
    <s v="Rebate"/>
    <s v="State"/>
    <s v="New York State Energy Research and Development Authority (NYSERDA)"/>
    <s v="Charge Ready NY"/>
    <x v="5"/>
    <s v="N/A"/>
    <n v="4000"/>
    <s v="per port"/>
    <n v="0.2"/>
    <s v="Any fleet vehicles"/>
    <s v="extra funds"/>
    <s v="Income + Race/Ethinicity/Tribe"/>
    <m/>
    <s v="Not required"/>
    <s v="N/A"/>
    <s v="Charger"/>
    <s v="Unknown"/>
    <m/>
    <m/>
    <s v="Second version to be launched Q2 2023. NYSERDA is in the process of revising the charging station Program and expects to launch the Charge Ready NY 2.0 Program sometime in the second quarter of 2023. The Charge Ready NY Program has exhausted all of the available funding and will no longer be accepting new applications."/>
    <s v="https://www.nyserda.ny.gov/All-Programs/ChargeNY/Charge-Electric/Charging-Station-Programs/Charge-Ready-NY"/>
  </r>
  <r>
    <s v="Y"/>
    <s v="A"/>
    <s v="Commercial Electric Vehicle Charging Station Rebate Program"/>
    <m/>
    <s v="Funding"/>
    <s v="Rebate"/>
    <s v="Utility"/>
    <s v="Burbank Water and Power (BWP)"/>
    <m/>
    <x v="15"/>
    <n v="600000"/>
    <n v="7500"/>
    <s v="per charger"/>
    <s v="Yes, unspecified "/>
    <s v="EVs"/>
    <s v="extra funds"/>
    <s v="Pollution + Income"/>
    <m/>
    <s v="Not required"/>
    <s v="N/A"/>
    <s v="Charger + infrastructure"/>
    <s v="Rolling"/>
    <m/>
    <m/>
    <s v="The Commercial EV Charging Station Rebate Program provides rebates to BWP commercial customers to offset some of the costs of purchasing and installing qualified EV charging stations, including Level 2 charging stations and DC fast chargers. Level 1 charging stations deployed in common areas of multi-family residences may also qualify for a rebate."/>
    <s v="https://www.burbankwaterandpower.com/leadthecharge"/>
  </r>
  <r>
    <s v="Y"/>
    <s v="C"/>
    <s v="2022 Commercial EV Charging Incentive_x000a_"/>
    <m/>
    <s v="Funding"/>
    <s v="Rebate"/>
    <s v="Utility"/>
    <s v="Idaho Power"/>
    <m/>
    <x v="29"/>
    <s v="N/A"/>
    <n v="7500"/>
    <s v="per applicant"/>
    <n v="0.5"/>
    <s v="EVs"/>
    <s v="none"/>
    <s v="n/a"/>
    <s v="yes "/>
    <s v="Not required"/>
    <s v="N/A"/>
    <s v="Charger"/>
    <s v="Unknown"/>
    <m/>
    <m/>
    <s v="Last Round closed Feb 2022"/>
    <s v="https://docs.idahopower.com/pdfs/AboutUs/sustainability/EV/EVSE-incentive-offering-application-2022.pdf"/>
  </r>
  <r>
    <s v="Y"/>
    <s v="A"/>
    <s v="Hybrid and Zero Emission Truck and Bus Voucher Incentive Project"/>
    <s v="HVIP"/>
    <s v="Funding"/>
    <s v="Discount/point of sale coupon or voucher"/>
    <s v="State"/>
    <s v="California Air Resources Board (CARB)"/>
    <s v="California Climate Investments"/>
    <x v="15"/>
    <n v="430000000"/>
    <n v="120000"/>
    <s v="per bus"/>
    <s v="Yes, unspecified "/>
    <s v="MDHV vehicles only"/>
    <s v="extra funds"/>
    <s v="Pollution + Income"/>
    <s v="yes "/>
    <s v="Not required"/>
    <s v="N/A"/>
    <s v="Bus (&amp;/or Battery)"/>
    <s v="Rolling"/>
    <m/>
    <m/>
    <s v="Eligible dealers offer customers point-of-sale price breaks with funding set aside at the time a voucher is requested. Training is required on an individual basis for each person who makes HVIP sales representing a dealership or OEM. Additional HVIP funds are anticipated to be available for request in the first part of calendar year 2022. HVIP dealer training will become available following the publication of the FY1-22 Implementation Manual in 2022. Scrappage is required for school set-aside. "/>
    <s v="https://californiahvip.org/"/>
  </r>
  <r>
    <s v="Y"/>
    <s v="B"/>
    <s v="Oklahoma Commercial Property Assessed Clean Energy Program Authorization"/>
    <s v="C-PACE"/>
    <s v="Financing"/>
    <s v="Loan"/>
    <s v="Regional jurisdiction"/>
    <m/>
    <s v="INCOG (association of local/tribal governments in Tulsa)"/>
    <x v="26"/>
    <s v="N/A"/>
    <n v="1"/>
    <s v="per district"/>
    <s v="N/A"/>
    <s v="Energy"/>
    <s v="exclusive to"/>
    <s v="Race/Ethinicity/Tribe"/>
    <m/>
    <s v="Not required"/>
    <s v="N/A"/>
    <s v="Charger + infrastructure"/>
    <s v="Annual Window"/>
    <m/>
    <m/>
    <s v="Contact C-PACE for application process"/>
    <s v="https://oklahomacpace.org/resources/"/>
  </r>
  <r>
    <s v="Y"/>
    <s v="A"/>
    <s v="Electric Vehicle Supply Equipment Funding"/>
    <s v="EVSE"/>
    <s v="Funding"/>
    <s v="Rebate"/>
    <s v="Utility"/>
    <m/>
    <s v="Efficiency Maine Trust"/>
    <x v="46"/>
    <n v="3157959.6"/>
    <n v="7500"/>
    <s v="per bus"/>
    <s v="Yes, unspecified "/>
    <s v="Any public fleet vehicle"/>
    <s v="extra funds"/>
    <s v="Income + Race/Ethinicity/Tribe"/>
    <m/>
    <s v="Not required"/>
    <s v="N/A"/>
    <s v="Bus (&amp;/or Battery)"/>
    <s v="Rolling"/>
    <m/>
    <m/>
    <m/>
    <s v="https://www.efficiencymaine.com/electric-vehicle-rebates/"/>
  </r>
  <r>
    <s v="Y"/>
    <s v="A"/>
    <s v="Electric Vehicle Supply Equipment (EVSE) Rebate - Consumers Energy"/>
    <s v="EVSE"/>
    <s v="Funding"/>
    <s v="Rebate"/>
    <s v="Utility"/>
    <s v="Consumers Energy"/>
    <m/>
    <x v="30"/>
    <s v="N/A"/>
    <n v="7500"/>
    <s v="per charger"/>
    <s v="Yes, unspecified "/>
    <s v="EVs"/>
    <s v="none"/>
    <s v="n/a"/>
    <m/>
    <s v="Not required"/>
    <s v="N/A"/>
    <s v="Charger"/>
    <s v="Rolling"/>
    <s v="1 - light"/>
    <m/>
    <s v="$7,500 for L2 public access charger, $70,000 for DC charger"/>
    <s v="https://www.consumersenergy.com/residential/programs-and-services/electric-vehicles/powermidrive?utm_campaign=powermidrive&amp;utm_source=powermidrive&amp;utm_medium=vanity-url&amp;utm_content=powermidrive"/>
  </r>
  <r>
    <s v="Y"/>
    <s v="C"/>
    <s v="Public Transportation Innovation Program - 5312 "/>
    <m/>
    <s v="Funding"/>
    <s v="Grant"/>
    <s v="Federal"/>
    <s v="U.S. Dept of Transportation"/>
    <s v="Federal Transit Administration"/>
    <x v="9"/>
    <s v="N/A"/>
    <s v="N/A"/>
    <s v="N/A"/>
    <s v="N/A"/>
    <s v="Technology innovation"/>
    <s v="none"/>
    <s v="n/a"/>
    <m/>
    <s v="Not required"/>
    <s v="N/A"/>
    <s v="Anything"/>
    <s v="Unknown"/>
    <m/>
    <m/>
    <s v="Funding opportunities are not always available. Eligible activities: research, development, demonstration and deployment projects, and evaluation of technology of national significance to public transportation."/>
    <s v="https://www.transit.dot.gov/funding/grants/public-transportation-innovation-5312"/>
  </r>
  <r>
    <s v="Y"/>
    <s v="A"/>
    <s v="Hybrid and Zero-Emission Truck and Bus Voucher Incentive Project (HVIP) - Public School Bus Set Aside"/>
    <s v="HVIP"/>
    <s v="Funding"/>
    <s v="Discount/point of sale coupon or voucher"/>
    <s v="State"/>
    <s v="California Air Resources Board (CARB)"/>
    <s v="Air Quality Improvement Program (AQIP) and California Climate Investments (Cap &amp; Trade)"/>
    <x v="15"/>
    <n v="122000000"/>
    <n v="400000"/>
    <s v="per bus"/>
    <s v="Yes, unspecified "/>
    <s v="MDHV vehicles only"/>
    <s v="extra funds"/>
    <s v="Pollution + Income"/>
    <s v="yes "/>
    <s v="Required"/>
    <s v="2007 or older"/>
    <s v="Bus (&amp;/or Battery)"/>
    <s v="Rolling"/>
    <s v="1 - light"/>
    <m/>
    <m/>
    <s v="https://californiahvip.org/purchasers/"/>
  </r>
  <r>
    <s v="Y"/>
    <s v="X"/>
    <s v="Motor Vehicle Registration Fee Program"/>
    <m/>
    <s v="Funding"/>
    <s v="Incentive"/>
    <s v="State"/>
    <s v="California Air Districts"/>
    <s v="State law authorizes air districts to assess Motor Vehicle Registration fees"/>
    <x v="15"/>
    <m/>
    <s v="N/A"/>
    <s v="per applicant"/>
    <s v="Yes, unspecified "/>
    <s v="Any fleet vehicles"/>
    <s v="none"/>
    <s v="n/a"/>
    <m/>
    <s v="Not required"/>
    <s v="N/A"/>
    <s v="Bus (&amp;/or Battery)"/>
    <s v="Rolling"/>
    <m/>
    <m/>
    <s v="Air districts can utilized funding from registration fees for projects that advanced California Clean Air Act. Funding could be use for school buses, but it's unclear how school districts access it. Motor Vehicle Registration Fees can be used &quot;to reduce air pollution from motor vehicles and for related planning, monitoring, enforcement, and technical studies necessary for the implementation of the California Clean Air Act of 1988.&quot; CARB approved Criteria and Guidelines that serve as a framework for the use of these funds; recommends four criteria for spending these funds: implementation of clean air plans, funding cost-effectiveness projects, leveraging co-funding, and advancing new technologies. Individual air districts have lots of autonomy over how to use and award these funds."/>
    <s v="Motor Vehicle Registration Fee Program | California Air Resources Board"/>
  </r>
  <r>
    <s v="Y"/>
    <s v="A"/>
    <s v="Commercial EV Charger Incentive Program"/>
    <m/>
    <s v="Funding"/>
    <s v="Rebate"/>
    <s v="Utility"/>
    <s v="Pasadena Water and Power (PWP)"/>
    <m/>
    <x v="15"/>
    <s v="N/A"/>
    <n v="6000"/>
    <s v="per port"/>
    <s v="Yes, unspecified "/>
    <s v="Any fleet vehicles"/>
    <s v="extra funds"/>
    <s v="Pollution + Income"/>
    <s v="yes "/>
    <s v="Not required"/>
    <s v="N/A"/>
    <s v="Charger"/>
    <s v="Rolling"/>
    <m/>
    <m/>
    <m/>
    <s v="https://pwp.cityofpasadena.net/commercialchargerrebate/"/>
  </r>
  <r>
    <s v="Y"/>
    <s v="A"/>
    <s v="Commercial Electric Vehicle Charging Station Rebate"/>
    <m/>
    <s v="Funding"/>
    <s v="Rebate"/>
    <s v="Utility"/>
    <s v="Tucson Electric Power"/>
    <m/>
    <x v="39"/>
    <s v="N/A"/>
    <n v="5400"/>
    <s v="per port"/>
    <n v="0.15"/>
    <s v="EVs"/>
    <s v="extra funds"/>
    <s v="Income"/>
    <m/>
    <s v="Not required"/>
    <s v="N/A"/>
    <s v="Charger"/>
    <s v="Rolling"/>
    <m/>
    <m/>
    <m/>
    <s v="https://www.tep.com/smart-ev-charging-program/"/>
  </r>
  <r>
    <s v="Y"/>
    <s v="A"/>
    <s v="Alternative Fueling Infrastructure Tax Credit"/>
    <m/>
    <s v="Funding"/>
    <s v="Tax Credit"/>
    <s v="State"/>
    <s v="New York State"/>
    <s v="New York State Department of Taxation and Finance"/>
    <x v="5"/>
    <s v="N/A"/>
    <n v="0.5"/>
    <s v="per charger"/>
    <n v="0.5"/>
    <s v="Resilience investments or Infrastructure"/>
    <s v="none"/>
    <s v="n/a"/>
    <m/>
    <s v="Not required"/>
    <s v="N/A"/>
    <s v="Charger"/>
    <s v="Rolling"/>
    <m/>
    <m/>
    <m/>
    <s v="https://www.tax.ny.gov/pit/credits/alt_fuels_elec_vehicles.htm"/>
  </r>
  <r>
    <s v="Y"/>
    <s v="A"/>
    <s v="Commercial Electric Vehicle Supply Equipment (EVSE) Rebates Consumers Energy"/>
    <s v="EVSE"/>
    <s v="Funding"/>
    <s v="Rebate"/>
    <s v="Utility"/>
    <s v="Consumers Energy"/>
    <m/>
    <x v="30"/>
    <s v="N/A"/>
    <n v="5000"/>
    <s v="per charger"/>
    <s v="Yes, unspecified "/>
    <s v="Any fleet vehicles"/>
    <s v="none"/>
    <s v="n/a"/>
    <s v="yes "/>
    <s v="Not required"/>
    <s v="N/A"/>
    <s v="Charger"/>
    <s v="Rolling"/>
    <s v="1 - light"/>
    <m/>
    <m/>
    <s v="https://www.consumersenergy.com/business/products-and-services/powermifleet#charging-station-rebates"/>
  </r>
  <r>
    <s v="Y"/>
    <s v="A"/>
    <s v="Electric Vehicle Supply Equipment (EVSE) Incentives - Ameren Missouri"/>
    <s v="EVSE"/>
    <s v="Funding"/>
    <s v="Rebate"/>
    <s v="Utility"/>
    <s v="Ameren Missouri"/>
    <m/>
    <x v="43"/>
    <s v="N/A"/>
    <n v="5000"/>
    <s v="per charger"/>
    <n v="0.5"/>
    <s v="Any fleet vehicles"/>
    <s v="none"/>
    <s v="n/a"/>
    <m/>
    <s v="Not required"/>
    <s v="N/A"/>
    <s v="Charger"/>
    <s v="Rolling"/>
    <m/>
    <m/>
    <m/>
    <s v="https://www.ameren.com/missouri/company/environment-and-sustainability/electric-vehicles"/>
  </r>
  <r>
    <s v="Y"/>
    <s v="A"/>
    <s v="Multi-Unit Dwelling (MUD) and Educational Campus Electric Vehicle Supply Equipment (EVSE) Grants"/>
    <s v="MUDC "/>
    <s v="Funding"/>
    <s v="Rebate"/>
    <s v="VW Settlement"/>
    <s v="Massachusetts Department of Environmental Protection"/>
    <s v="Massachusetts Volkswagen Open Solicitation"/>
    <x v="34"/>
    <n v="1500000"/>
    <n v="50000"/>
    <s v="per district"/>
    <n v="0.4"/>
    <s v="Any public fleet vehicle"/>
    <s v="none"/>
    <s v="n/a"/>
    <m/>
    <s v="Not required"/>
    <s v="N/A"/>
    <s v="Charger"/>
    <s v="Rolling"/>
    <m/>
    <m/>
    <s v="No information regarding EJ approach. "/>
    <s v="https://www.mass.gov/how-to/apply-for-massevip-multi-unit-dwelling-educational-campus-charging-incentives"/>
  </r>
  <r>
    <s v="Y"/>
    <s v="A"/>
    <s v="Northern California Incentive Project"/>
    <m/>
    <s v="Funding"/>
    <s v="Rebate"/>
    <s v="State"/>
    <s v="California Electric Vehicle Infrastructure Project (CALeVIP)"/>
    <s v="California Energy Commission (CEC)"/>
    <x v="15"/>
    <n v="4000000"/>
    <n v="6000"/>
    <s v="per charger"/>
    <s v="Yes, unspecified "/>
    <s v="EVs"/>
    <s v="extra funds"/>
    <s v="Pollution + Income"/>
    <m/>
    <s v="Not required"/>
    <s v="N/A"/>
    <s v="Charger + infrastructure"/>
    <s v="Rolling"/>
    <m/>
    <m/>
    <m/>
    <s v="https://calevip.org/incentive-project/northern-california"/>
  </r>
  <r>
    <s v="Y"/>
    <s v="A"/>
    <s v="Peninsula-Silicon Valley Incentive Project"/>
    <m/>
    <s v="Funding"/>
    <s v="Rebate"/>
    <s v="State"/>
    <s v="California Electric Vehicle Infrastructure Project (CALeVIP)"/>
    <s v="California Energy Commission (CEC)"/>
    <x v="15"/>
    <n v="55200000"/>
    <n v="4500"/>
    <s v="per charger"/>
    <n v="0.25"/>
    <s v="EVs"/>
    <s v="extra funds"/>
    <s v="Pollution + Income"/>
    <m/>
    <s v="Not required"/>
    <s v="N/A"/>
    <s v="Charger + infrastructure"/>
    <s v="Rolling"/>
    <m/>
    <m/>
    <m/>
    <s v="https://calevip.org/incentive-project/peninsula-silicon-valley"/>
  </r>
  <r>
    <s v="Y"/>
    <s v="A"/>
    <s v="Commercial - Level 2 Electric Vehicle Charging Program"/>
    <m/>
    <s v="Funding"/>
    <s v="Rebate"/>
    <s v="Utility"/>
    <s v="Chugach Electric Association (CEA)"/>
    <s v="ratepayer funds"/>
    <x v="47"/>
    <s v="N/A"/>
    <n v="5000"/>
    <s v="per charger"/>
    <s v="Yes, unspecified "/>
    <s v="EVs"/>
    <s v="none"/>
    <s v="n/a"/>
    <s v="yes "/>
    <s v="Not required"/>
    <s v="N/A"/>
    <s v="Charger"/>
    <s v="Rolling"/>
    <s v="1 - light"/>
    <s v="N/A"/>
    <s v="Only 2 rebates per metered location. Advisable to consult with company before submitting application to ensure funds are available"/>
    <s v="https://www.chugachelectric.com/energy-solutions/electric-vehicles"/>
  </r>
  <r>
    <s v="Y"/>
    <s v="A"/>
    <s v="Commercial Electric Vehicle Supply Equipment (EVSE) Incentives - New Hampshire Electric Co-op (NHEC)"/>
    <s v="EVSE"/>
    <s v="Funding"/>
    <s v="Rebate"/>
    <s v="Utility"/>
    <s v="New Hampshire Electric Co-op (NHEC)"/>
    <m/>
    <x v="48"/>
    <s v="N/A"/>
    <n v="5000"/>
    <s v="per district"/>
    <n v="0.25"/>
    <s v="EVs"/>
    <s v="none"/>
    <s v="n/a"/>
    <m/>
    <s v="Not required"/>
    <s v="N/A"/>
    <s v="Charger"/>
    <s v="Rolling"/>
    <s v="1 - light"/>
    <m/>
    <m/>
    <s v="https://www.nhec.com/drive-electric/#/find/nearest"/>
  </r>
  <r>
    <s v="Y"/>
    <s v="A"/>
    <s v="Commercial Electric Vehicle (EV) Charging Station Pilot Program - Tampa Electric Company (TECO)"/>
    <m/>
    <s v="Funding"/>
    <s v="Rebate"/>
    <s v="Utility"/>
    <s v="Tampa Electric Company"/>
    <m/>
    <x v="32"/>
    <s v="N/A"/>
    <n v="5000"/>
    <s v="per port"/>
    <s v="Yes, unspecified "/>
    <s v="EVs"/>
    <s v="none"/>
    <s v="n/a"/>
    <m/>
    <s v="Not required"/>
    <s v="N/A"/>
    <s v="Charger + infrastructure"/>
    <s v="Rolling"/>
    <m/>
    <m/>
    <s v="Information on EJ considerations not mentioned."/>
    <s v="https://www.tampaelectric.com/company/environment/electricvehicles/"/>
  </r>
  <r>
    <s v="Y"/>
    <s v="C"/>
    <s v="Sacramento County Incentive Project"/>
    <m/>
    <s v="Funding"/>
    <s v="Rebate"/>
    <s v="State"/>
    <s v="California Electric Vehicle Infrastructure Project (CALeVIP)"/>
    <s v="California Energy Commission (CEC)"/>
    <x v="15"/>
    <n v="15500000"/>
    <n v="5000"/>
    <s v="per charger"/>
    <s v="Yes, unspecified "/>
    <s v="EVs"/>
    <s v="extra funds"/>
    <s v="Pollution + Income"/>
    <m/>
    <s v="Not required"/>
    <s v="N/A"/>
    <s v="Charger + infrastructure"/>
    <s v="Unknown"/>
    <m/>
    <m/>
    <s v="No longer accepting applications"/>
    <s v="https://calevip.org/incentive-project/sacramento-county-incentive-project"/>
  </r>
  <r>
    <s v="Y"/>
    <s v="A"/>
    <s v="Electric Vehicle (EV) Charging Station Rebates Silicon Valley Power (SVP)"/>
    <s v="N/A"/>
    <s v="Funding"/>
    <s v="Rebate"/>
    <s v="Utility"/>
    <s v="Silicon Valley Power"/>
    <s v="Silicon Valley Power"/>
    <x v="15"/>
    <s v="N/A"/>
    <n v="5000"/>
    <s v="per charger "/>
    <s v="Yes, unspecified"/>
    <s v="EVs"/>
    <s v="none"/>
    <s v="n/a"/>
    <m/>
    <s v="Not required"/>
    <m/>
    <s v="Charger"/>
    <s v="Rolling"/>
    <s v="1 - light"/>
    <m/>
    <s v="For level 2 EV charging stations. Charging stations must have Wi-Fi capabilities."/>
    <s v="https://www.siliconvalleypower.com/sustainability/electric-vehicles/electric-vehicle-charging-station-rebate"/>
  </r>
  <r>
    <s v="Y"/>
    <s v="X"/>
    <s v="Sales and Use Tax Exclusion Program"/>
    <s v="STE Program"/>
    <s v="Funding"/>
    <s v="Sales/use tax exemption "/>
    <s v="State"/>
    <s v="California Alternative Energy and Advanced Transportation Financing Authority (CAEATFA)"/>
    <m/>
    <x v="15"/>
    <n v="100000000"/>
    <n v="10000000"/>
    <s v="per applicant"/>
    <s v="Yes, unspecified "/>
    <s v="Other"/>
    <s v="none"/>
    <s v="n/a"/>
    <m/>
    <s v="Not required"/>
    <s v="N/A"/>
    <s v="Bus (&amp;/or Battery)"/>
    <s v="Rolling"/>
    <m/>
    <m/>
    <s v="Provides a sales and use tax exclusion for qualified manufacturers of advanced transportation products, components, or systems that reduce pollution and energy use and promote economic development. Incentives are available until December 31, 2025. additional points are awarded for projects in areas with higher unemployment and/or project relocations/rebuilds after natural disasters."/>
    <s v="CAEATFA STE Application Materials"/>
  </r>
  <r>
    <s v="Y"/>
    <s v="X"/>
    <s v="Coordination of Energy Retrofitting Assistance for Schools"/>
    <s v="Energy Act"/>
    <s v="Funding"/>
    <s v="Grant"/>
    <s v="Federal"/>
    <s v="Department of Energy"/>
    <s v="Energy Efficiency &amp; Renewable Energy (EERE)"/>
    <x v="9"/>
    <s v="N/A"/>
    <s v="N/A"/>
    <m/>
    <s v="None"/>
    <s v="School Buses only"/>
    <s v="none"/>
    <s v="n/a"/>
    <m/>
    <s v="Not required"/>
    <s v="N/A"/>
    <m/>
    <s v="Rolling"/>
    <m/>
    <m/>
    <s v="No funding available. The program was created to &quot;review federal opportunities and programs for schools and provide streamlined communication and technical assistance for states, local education agencies, local governments and non-profits on developing and financing renewable energy, energy efficiency, and energy retrofits.&quot;"/>
    <s v="https://rules.house.gov/sites/democrats.rules.house.gov/files/BILLS-116HR133SA-RCP-116-68.pdf"/>
  </r>
  <r>
    <s v="Y"/>
    <s v="A"/>
    <s v="San Diego County Incentive Project"/>
    <m/>
    <s v="Funding"/>
    <s v="Rebate"/>
    <s v="State"/>
    <s v="California Electric Vehicle Infrastructure Project (CALeVIP)"/>
    <s v="California Energy Commission (CEC)"/>
    <x v="15"/>
    <n v="21700000"/>
    <n v="4500"/>
    <s v="per charger"/>
    <n v="0.25"/>
    <s v="EVs"/>
    <s v="extra funds"/>
    <s v="Pollution + Income"/>
    <m/>
    <s v="Not required"/>
    <s v="N/A"/>
    <s v="Charger + infrastructure"/>
    <s v="Rolling"/>
    <m/>
    <m/>
    <m/>
    <s v="https://calevip.org/incentive-project/san-diego-county"/>
  </r>
  <r>
    <s v="Y"/>
    <s v="A"/>
    <s v="San Joaquin Valley Incentive Project"/>
    <m/>
    <s v="Funding"/>
    <s v="Rebate"/>
    <s v="State"/>
    <s v="California Electric Vehicle Infrastructure Project (CALeVIP)"/>
    <s v="California Energy Commission (CEC)"/>
    <x v="15"/>
    <n v="15300000"/>
    <n v="3500"/>
    <s v="per charger"/>
    <s v="Yes, unspecified "/>
    <s v="EVs"/>
    <s v="extra funds"/>
    <s v="Pollution + Income"/>
    <m/>
    <s v="Not required"/>
    <s v="N/A"/>
    <s v="Charger + infrastructure"/>
    <s v="Rolling"/>
    <m/>
    <m/>
    <m/>
    <s v="https://calevip.org/incentive-project/san-joaquin-valley"/>
  </r>
  <r>
    <s v="Y"/>
    <s v="A"/>
    <s v="Electric Bus and Charging Infrastructure Grants - Indiana Michigan Power"/>
    <m/>
    <s v="Funding"/>
    <s v="Discount/point of sale coupon or voucher"/>
    <s v="Utility"/>
    <s v="American Electric Power"/>
    <s v="American Electric Power"/>
    <x v="23"/>
    <s v="N/A"/>
    <n v="4175"/>
    <s v="per bus"/>
    <s v="Yes, unspecified"/>
    <s v="School Buses only"/>
    <s v="none"/>
    <s v="n/a"/>
    <s v="n/a"/>
    <s v="Required"/>
    <m/>
    <s v="Bus + Charger"/>
    <s v="Rolling"/>
    <m/>
    <m/>
    <s v="Charging equipment and installation cost will be provided directly to the program applicant following project completion and receipt of invoices. It is required that each diesel bus that is replaced through this program is scrapped or rendered permanently disabled within ninety (90) days of being replaced."/>
    <s v="https://app.smartsheet.com/b/form/08750a82a923448d8d53d35ef36a6cb8"/>
  </r>
  <r>
    <s v="Y"/>
    <s v="A"/>
    <s v="School Bus Replacement Program - Bay Area Air Quality Management District"/>
    <m/>
    <s v="Funding"/>
    <s v="Grant"/>
    <s v="State"/>
    <s v="Bay Area Air Quality Management District"/>
    <m/>
    <x v="15"/>
    <s v="N/A"/>
    <n v="1"/>
    <s v="per applicant"/>
    <s v="N/A"/>
    <s v="Any fleet vehicles"/>
    <s v="prioritization"/>
    <s v="Pollution burden"/>
    <s v="n/a"/>
    <s v="Not required"/>
    <s v="N/A"/>
    <s v="Bus + Charger"/>
    <s v="Rolling"/>
    <m/>
    <m/>
    <m/>
    <s v="https://www.baaqmd.gov/funding-and-incentives/businesses-and-fleets/school-buses"/>
  </r>
  <r>
    <s v="Y"/>
    <s v="A"/>
    <s v="Plug-In Electric Vehicle (PEV) and EV Supply Equipment (EVSE) Rebates"/>
    <m/>
    <s v="Funding"/>
    <s v="Rebate"/>
    <s v="Utility"/>
    <s v="Norwich Public Utilities"/>
    <m/>
    <x v="31"/>
    <s v="N/A"/>
    <n v="4000"/>
    <s v="per applicant"/>
    <s v="Yes, unspecified "/>
    <s v="EVs"/>
    <s v="none"/>
    <s v="n/a"/>
    <m/>
    <s v="Not required"/>
    <s v="N/A"/>
    <s v="Charger"/>
    <s v="Rolling"/>
    <s v="1 - light"/>
    <m/>
    <m/>
    <s v="https://norwichpublicutilities.com/residential/electric-vehicle-charging-rebate-program/"/>
  </r>
  <r>
    <s v="Y"/>
    <s v="A"/>
    <s v="Austin Energy - Workplace Electric Vehicle Supply Equipment (EVSE) Rebate"/>
    <m/>
    <s v="Funding"/>
    <s v="Rebate"/>
    <s v="Utility"/>
    <s v="Austin Energy"/>
    <s v="Austin Energy"/>
    <x v="10"/>
    <s v="N/A"/>
    <n v="4000"/>
    <s v="per charger"/>
    <s v="Yes, unspecified "/>
    <s v="EVs"/>
    <s v="none"/>
    <s v="n/a"/>
    <m/>
    <s v="Not required"/>
    <s v="N/A"/>
    <s v="Charger"/>
    <s v="Rolling"/>
    <m/>
    <m/>
    <m/>
    <s v="https://austinenergy.com/green-power/plug-in-austin/workplace-charging/plug-in-charging-station-rebate-com"/>
  </r>
  <r>
    <s v="Y"/>
    <s v="X"/>
    <s v="Electric Vehicle Supply Equipment (EVSE) Rebate Program Authorization"/>
    <m/>
    <s v="Other"/>
    <s v="Law"/>
    <s v="State"/>
    <s v="Hawaii Public Utilities Commission"/>
    <s v="Hawaii Legislature "/>
    <x v="41"/>
    <n v="500000"/>
    <n v="1"/>
    <s v="per district"/>
    <s v="N/A"/>
    <s v="EVs"/>
    <s v="prioritization"/>
    <s v="n/a"/>
    <m/>
    <s v="Not required"/>
    <s v="N/A"/>
    <s v="Bus (&amp;/or Battery)"/>
    <s v="Rolling"/>
    <m/>
    <m/>
    <s v="Law authorizing the creation of the EV Charging Station Rebate Program."/>
    <s v="https://www.capitol.hawaii.gov/SessionLaws/isysquery/5c9f91ed-3134-4247-b878-eb0f5ead63ae/2/doc/#hit1"/>
  </r>
  <r>
    <s v="Y"/>
    <s v="C"/>
    <s v="Electric Vehicle Supply Equipment Grant"/>
    <s v="EVSE"/>
    <s v="Funding"/>
    <s v="Grant"/>
    <s v="Utility"/>
    <s v="Central Maine Power"/>
    <m/>
    <x v="46"/>
    <s v="N/A"/>
    <n v="4000"/>
    <s v="per port"/>
    <s v="Yes, unspecified "/>
    <s v="Any fleet vehicles"/>
    <s v="none"/>
    <s v="n/a"/>
    <m/>
    <s v="Not required"/>
    <s v="N/A"/>
    <s v="Charger"/>
    <s v="Unknown"/>
    <m/>
    <m/>
    <s v="Applications closed 2021. Rebates were fully subcribed in May 2021. Utility may open make-ready program"/>
    <s v="https://www.cmpco.com/en/web/cmp/smartenergy/innovation/plug-inelectricvehicles/electric-vehicle-charging-make-ready-infrastructure"/>
  </r>
  <r>
    <s v="Y"/>
    <s v="A"/>
    <s v="SRP EVSE Rebate "/>
    <m/>
    <s v="Funding"/>
    <s v="Rebate"/>
    <s v="Utility"/>
    <s v="Salt River Project "/>
    <s v="Salt River Project"/>
    <x v="39"/>
    <s v="N/A"/>
    <n v="4000"/>
    <s v="per port"/>
    <s v="Yes, unspecified "/>
    <s v="EVs"/>
    <s v="none"/>
    <s v="n/a"/>
    <s v="n/a"/>
    <s v="Not required"/>
    <s v="N/A"/>
    <s v="Charger"/>
    <s v="Rolling"/>
    <m/>
    <m/>
    <s v="Consultation recommended before applying. Rebates are limited to 75 charging ports per customer per program year. Additional rebates if fleet assessment is performed "/>
    <s v="https://savewithsrpbiz.com/rebates/evcharger.aspx"/>
  </r>
  <r>
    <s v="Y"/>
    <s v="X"/>
    <s v="Disaster Recovery Supplemental Funding"/>
    <m/>
    <s v="Funding"/>
    <s v="Grant"/>
    <s v="Federal"/>
    <s v="Department of Commerce"/>
    <s v="Economic Development Administration (EDA) (Robert T. Stafford Disaster Relief and Emergency Assistance Act )"/>
    <x v="4"/>
    <n v="587000000"/>
    <n v="0.8"/>
    <s v="per applicant"/>
    <n v="0.2"/>
    <s v="Disaster recovery investments"/>
    <s v="none"/>
    <s v="n/a"/>
    <s v="n/a"/>
    <s v="Not required"/>
    <s v="N/A"/>
    <s v="Infrastructure"/>
    <s v="Unknown"/>
    <s v="2 - medium"/>
    <m/>
    <s v="Most recent round opened in 2019. Applies only to 2019 tornados and floods related-disasters. President must have declared a disaster. Given the grant is given in response to natural disasters, there's no EJ approach.  "/>
    <s v="https://eda.gov/disaster-recovery/supplemental/"/>
  </r>
  <r>
    <s v="Y"/>
    <s v="B"/>
    <s v="Hazard Mitigation Grants Program"/>
    <s v="HMGP"/>
    <s v="Funding"/>
    <s v="Grant"/>
    <s v="Federal"/>
    <s v="Department of Homeland Security"/>
    <s v="Federal Emergency Managemetn Agency (FEMA) "/>
    <x v="4"/>
    <s v="N/A"/>
    <n v="0.9"/>
    <s v="per applicant"/>
    <n v="0.1"/>
    <s v="Disaster recovery investments"/>
    <s v="none"/>
    <s v="n/a"/>
    <m/>
    <s v="Not required"/>
    <s v="N/A"/>
    <s v="Infrastructure"/>
    <s v="Rolling"/>
    <m/>
    <m/>
    <s v="Needs FEMA-approved state or tribal Hazard Miitgiation Plan. States must apply within 12 months of date of the presidential major disaster declaration. Given the grant is given in response to natural disasters, there's no EJ approach.  "/>
    <s v="https://www.fema.gov/grants/mitigation/hazard-mitigation"/>
  </r>
  <r>
    <s v="Y"/>
    <s v="C"/>
    <s v="Local Energy Action Program Pilot Initiative"/>
    <s v="Communities LEAP"/>
    <s v="Other"/>
    <s v="Technical Assistance"/>
    <s v="Federal"/>
    <s v="Department of Energy"/>
    <m/>
    <x v="9"/>
    <n v="16000000"/>
    <s v="N/A"/>
    <s v="N/A"/>
    <s v="N/A"/>
    <s v="Energy"/>
    <s v="exclusive to"/>
    <s v="Pollution + Income"/>
    <s v="yes "/>
    <s v="Not required"/>
    <s v="N/A"/>
    <s v="Infrastructure"/>
    <s v="Unknown"/>
    <m/>
    <m/>
    <s v="Applications closed Dec. 2021. Technical assistance is valued at $16 million. Restriction: Applications for capital projects, including the purchase or installation of infrastructure or _x000a_equipment."/>
    <s v="https://www.energy.gov/communitiesLEAP/communities-leap"/>
  </r>
  <r>
    <s v="Y"/>
    <s v="A"/>
    <s v="Electric Vehicle (EV) Charging Station Rebate - El Paso Electric (EPE)"/>
    <m/>
    <s v="Funding"/>
    <s v="Rebate"/>
    <s v="Utility"/>
    <s v="El Paso Electric"/>
    <m/>
    <x v="37"/>
    <s v="N/A"/>
    <n v="3500"/>
    <s v="per charger"/>
    <n v="0.5"/>
    <s v="EVs"/>
    <s v="none"/>
    <s v="n/a"/>
    <m/>
    <s v="Not required"/>
    <s v="N/A"/>
    <s v="Charger + infrastructure"/>
    <s v="Rolling"/>
    <m/>
    <m/>
    <m/>
    <s v="https://www.epelectric.com/renewables-tech/electric-vehicles/transportation-electrification-plan/commercial-rebate-programs"/>
  </r>
  <r>
    <s v="Y"/>
    <s v="B"/>
    <s v="Alternative Fueling Infrastructure Tax Credit"/>
    <m/>
    <s v="Funding"/>
    <s v="Tax Credit"/>
    <s v="State"/>
    <s v="Tax Commission"/>
    <m/>
    <x v="26"/>
    <n v="20000000"/>
    <n v="0.45"/>
    <s v="per district"/>
    <n v="0.55000000000000004"/>
    <s v="Resilience investments or Infrastructure"/>
    <s v="none"/>
    <s v="n/a"/>
    <m/>
    <s v="Not required"/>
    <s v="N/A"/>
    <s v="Charger"/>
    <s v="Rolling"/>
    <m/>
    <m/>
    <s v="No application information found. For tax years beginning before December 31, 2028, a tax credit is available for up to 45% of the cost of installing commercial alternative fueling infrastructure. "/>
    <s v="https://afdc.energy.gov/fuels/laws/NG?state=OK"/>
  </r>
  <r>
    <s v="Y"/>
    <s v="A"/>
    <s v="Public Access Electric Vehicle Supply Equipment (EVSE) Grants"/>
    <s v="PAC"/>
    <s v="Funding"/>
    <s v="Rebate"/>
    <s v="VW Settlement"/>
    <s v="Massachusetts Department of Environmental Protection"/>
    <s v="Massachusetts Volkswagen Open Solicitation"/>
    <x v="34"/>
    <n v="1500000"/>
    <n v="50000"/>
    <s v="per district"/>
    <s v="Yes, unspecified "/>
    <s v="EVs"/>
    <s v="none"/>
    <s v="n/a"/>
    <s v="yes "/>
    <s v="Not required"/>
    <s v="N/A"/>
    <s v="Charger"/>
    <s v="Rolling"/>
    <m/>
    <m/>
    <s v="No information regarding EJ approach. "/>
    <s v="https://www.mass.gov/how-to/apply-for-massevip-public-access-charging-incentives"/>
  </r>
  <r>
    <s v="Y"/>
    <s v="X"/>
    <s v="Vehicle Emissions Reduction Grants"/>
    <m/>
    <s v="Funding"/>
    <s v="Grant"/>
    <s v="VW Settlement"/>
    <s v="Massachusetts Department of Environmental Protection"/>
    <s v="Massachusetts Volkswagen Open Solicitation"/>
    <x v="34"/>
    <n v="7500000"/>
    <n v="500000"/>
    <s v="per district"/>
    <n v="0.2"/>
    <s v="MDHV vehicles only"/>
    <s v="prioritization"/>
    <s v="Income + Race/Ethinicity/Tribe"/>
    <m/>
    <s v="Required"/>
    <s v="N/A"/>
    <s v="Bus (&amp;/or Battery)"/>
    <s v="Unknown"/>
    <m/>
    <m/>
    <s v="Applications closed in 2019"/>
    <s v="Apply for a VW Open Solicitation Grant | Mass.gov"/>
  </r>
  <r>
    <s v="Y"/>
    <s v="C"/>
    <s v="ZEV Fueling Infrastructure Grant for Municipalities"/>
    <m/>
    <s v="Funding"/>
    <s v="Rebate"/>
    <s v="State"/>
    <s v="New York State Department of Environmental Conservation (NYSDEC)"/>
    <m/>
    <x v="5"/>
    <n v="5000000"/>
    <n v="500000"/>
    <s v="per district"/>
    <s v="N/A"/>
    <s v="Any public fleet vehicle"/>
    <s v="prioritization"/>
    <s v="Income + Race/Ethinicity/Tribe"/>
    <m/>
    <s v="Not required"/>
    <s v="N/A"/>
    <s v="Charger + infrastructure"/>
    <s v="Unknown"/>
    <m/>
    <m/>
    <s v="Last Round closed Sept. 2022"/>
    <s v="https://www.dec.ny.gov/energy/109181.html"/>
  </r>
  <r>
    <s v="Y"/>
    <s v="B"/>
    <s v="Transportation Electrification Loan Program"/>
    <m/>
    <s v="Financing"/>
    <s v="Loan"/>
    <s v="State"/>
    <s v="Hawaii Green Infrastructure Authority"/>
    <m/>
    <x v="41"/>
    <n v="150000000"/>
    <n v="1"/>
    <s v="per applicant"/>
    <s v="Yes, unspecified"/>
    <s v="Energy"/>
    <s v="none"/>
    <s v="n/a"/>
    <m/>
    <s v="Not required"/>
    <s v="N/A"/>
    <s v="Infrastructure"/>
    <s v="Rolling"/>
    <m/>
    <m/>
    <m/>
    <s v="https://betterbuildingssolutioncenter.energy.gov/partners/hawaii-green-infrastructure-authority-hgia"/>
  </r>
  <r>
    <s v="Y"/>
    <s v="B"/>
    <s v="States' Economic Development Assistance Program "/>
    <s v="SEDAP"/>
    <s v="Funding"/>
    <s v="Grant"/>
    <s v="Federal"/>
    <s v="Delta Regional Authority"/>
    <s v="Delta Regional Authority"/>
    <x v="11"/>
    <n v="18930599"/>
    <s v="Varies"/>
    <s v="per applicant"/>
    <s v="N/A"/>
    <s v="Economic development investments"/>
    <s v="prioritization"/>
    <s v="Income"/>
    <m/>
    <s v="Not required"/>
    <s v="N/A"/>
    <s v="Infrastructure"/>
    <s v="Annual Window"/>
    <m/>
    <m/>
    <s v="Focuses on communities along the Mississippi Delta and Black Belt "/>
    <s v="https://dra.gov/funding-programs-states-economic-development/states-economic-development-assistance-program/"/>
  </r>
  <r>
    <s v="Y"/>
    <s v="A"/>
    <s v="Sonoma Coast Incentive Project"/>
    <m/>
    <s v="Funding"/>
    <s v="Rebate"/>
    <s v="State"/>
    <s v="California Electric Vehicle Infrastructure Project (CALeVIP)"/>
    <s v="California Energy Commission (CEC)"/>
    <x v="15"/>
    <n v="6630000"/>
    <n v="5000"/>
    <s v="per charger"/>
    <s v="N/A"/>
    <s v="EVs"/>
    <s v="extra funds"/>
    <s v="Pollution + Income"/>
    <m/>
    <s v="Not required"/>
    <s v="N/A"/>
    <s v="Charger + infrastructure"/>
    <s v="Rolling"/>
    <m/>
    <m/>
    <m/>
    <s v="https://calevip.org/incentive-project/sonoma-coast"/>
  </r>
  <r>
    <s v="Y"/>
    <s v="B"/>
    <s v="Rebuilding American Infrastructure with Sustainability and Equity Grants"/>
    <s v="RAISE"/>
    <s v="Funding"/>
    <s v="Grant"/>
    <s v="Federal"/>
    <s v="U.S. Dept of Transportation"/>
    <s v="Federal Highway Administration (FHA)"/>
    <x v="9"/>
    <n v="2275000000"/>
    <n v="25000000"/>
    <s v="per applicant"/>
    <n v="0.2"/>
    <s v="Any public fleet vehicle"/>
    <s v="extra funds"/>
    <s v="All"/>
    <s v="no "/>
    <s v="Not required"/>
    <s v="N/A"/>
    <s v="Infrastructure"/>
    <s v="Annual Window"/>
    <m/>
    <m/>
    <s v="For FY 2022, program focused on projects that provide large local or regional impact. Eligible projects include bridges, public transportation projects, freight and port infrastructure."/>
    <s v="https://www.transportation.gov/RAISEgrants"/>
  </r>
  <r>
    <s v="Y"/>
    <s v="B"/>
    <s v="South Coast Air Quality Management District's (SCAQMD) Clean Fuels Program"/>
    <m/>
    <s v="Funding"/>
    <s v="Grant"/>
    <s v="Regional jurisdiction"/>
    <s v="South Coast Air Quality Management District"/>
    <m/>
    <x v="15"/>
    <s v="In 2020, the Clean Fuels Program contributed nearly $4.1 million in partnership with other governmental organizations, private industry, academia and research institutes, and interested parties, with total project costs of approximately $28.9 million. The $4.1 million includes nearly $500,000 recognized into the Clean Fuels Fund as passthrough funds from project partners to facilitate project administration by the Clean Fuels Program. From 1988 to 2018, the Clean Fuels Program contributed more than $320 million towards $1.5 billion in projects."/>
    <s v="Varies"/>
    <s v="per applicant"/>
    <s v="N/A"/>
    <s v="Technology innovation"/>
    <s v="none"/>
    <s v="n/a"/>
    <s v="yes "/>
    <s v="Not required"/>
    <s v="N/A"/>
    <s v="Charger + infrastructure"/>
    <s v="Annual Window"/>
    <m/>
    <m/>
    <s v="Provides &quot;cofunding&quot; for research, development, demonstration and early deployment (RDD&amp;D) projects."/>
    <s v="https://www.aqmd.gov/home/technology/research-development-and-demontration"/>
  </r>
  <r>
    <s v="Y"/>
    <s v="A"/>
    <s v="Plug-In Electric Vehicle (PEV) and Electric Vehicle Supply Equipment (EVSE) Grants through Charge Ahead Colorado"/>
    <m/>
    <s v="Funding"/>
    <s v="Grant"/>
    <s v="State"/>
    <s v="Colorado Energy Office (CEO) Charge Ahead Program"/>
    <s v="CMAQ, CEO Electric Vehicle Grant, VW Environmental Mitigation Trust"/>
    <x v="0"/>
    <n v="3000000"/>
    <n v="12500"/>
    <s v="per charger"/>
    <n v="0.2"/>
    <s v="Any fleet vehicles"/>
    <s v="extra funds"/>
    <s v="Pollution + Income"/>
    <m/>
    <s v="Not required"/>
    <s v="N/A"/>
    <s v="Charger + infrastructure"/>
    <s v="Annual Window"/>
    <m/>
    <m/>
    <s v="$6,000 (L2) for fleet chargers, $9,000 (L2), 12,500 (L2) dual port 19-35 kw,$35,000 (L3) under 100 kw, $50,000 (L3) over 100 kw. 3 application periods throughout the year."/>
    <s v="https://energyoffice.colorado.gov/transportation/grants-incentives/charge-ahead-colorado"/>
  </r>
  <r>
    <s v="Y"/>
    <s v="A"/>
    <s v="Non-Residential Electric Vehicle Supply Equipment (EVSE) Rebate Black Hills Energy"/>
    <m/>
    <s v="Funding"/>
    <s v="Rebate"/>
    <s v="Utility"/>
    <s v="Black Hills Energy"/>
    <m/>
    <x v="0"/>
    <s v="N/A"/>
    <n v="3000"/>
    <s v="per port"/>
    <s v="Yes, unspecified "/>
    <s v="EVs"/>
    <s v="none"/>
    <s v="n/a"/>
    <s v="yes "/>
    <s v="Not required"/>
    <s v="N/A"/>
    <s v="Charger"/>
    <s v="Rolling"/>
    <m/>
    <m/>
    <s v=" Deadline Dec. 2023"/>
    <s v="https://www.blackhillsenergy.com/sites/blackhillsenergy.com/files/COE_EV_Commercial_Rebate.pdf"/>
  </r>
  <r>
    <s v="Y"/>
    <s v="A"/>
    <s v="Commercial Electric Vehicle (EV) Charging Rebate - Black Hills Energy"/>
    <m/>
    <s v="Funding"/>
    <s v="Rebate"/>
    <s v="Utility"/>
    <s v="Black Hills Energy"/>
    <s v="Black Hills Energy"/>
    <x v="49"/>
    <m/>
    <n v="3000"/>
    <s v="per port"/>
    <s v="Yes, unspecified"/>
    <s v="Any fleet vehicles"/>
    <s v="none"/>
    <s v="n/a"/>
    <m/>
    <s v="Not required"/>
    <m/>
    <s v="Charger + infrastructure"/>
    <s v="Rolling"/>
    <s v="1 - light"/>
    <m/>
    <s v="Up to 4 charging ports per site. Must be a Black Hills Energy non-residential customer. For more information email ReadyEV@blackhillscorp.com"/>
    <s v="https://www.blackhillsenergy.com/efficiency-and-savings/commercial-rebates"/>
  </r>
  <r>
    <s v="Y"/>
    <s v="A"/>
    <s v="Commercial Electric Vehicle (EV) Charging Rebate - Black Hills Energy"/>
    <m/>
    <s v="Funding"/>
    <s v="Rebate"/>
    <s v="Utility"/>
    <s v="Black Hills Energy"/>
    <s v="Black Hills Energy"/>
    <x v="17"/>
    <m/>
    <n v="3000"/>
    <s v="per port"/>
    <s v="Yes, unspecified"/>
    <s v="EVs"/>
    <s v="none"/>
    <s v="n/a"/>
    <m/>
    <s v="Not required"/>
    <m/>
    <s v="Charger + infrastructure"/>
    <s v="Rolling"/>
    <m/>
    <m/>
    <s v="Up to 4 charging ports per site. Must be a Black Hills Energy non-residential customer. For more information email ReadyEV@blackhillscorp.com"/>
    <s v="https://www.blackhillsenergy.com/efficiency-and-savings/commercial-rebates"/>
  </r>
  <r>
    <s v="Y"/>
    <s v="A"/>
    <s v="Workplace and Fleet Electric Vehicle Supply Equipment (EVSE) Grants"/>
    <m/>
    <s v="Funding"/>
    <s v="Rebate"/>
    <s v="VW Settlement"/>
    <s v="Massachusetts Department of Environmental Protection"/>
    <s v="Massachusetts Department of Environmental Protection"/>
    <x v="34"/>
    <n v="2500000"/>
    <n v="50000"/>
    <s v="per district"/>
    <n v="0.4"/>
    <s v="Any fleet vehicles"/>
    <s v="none"/>
    <s v="n/a"/>
    <s v="yes "/>
    <s v="Not required"/>
    <s v="N/A"/>
    <s v="Charger"/>
    <s v="Rolling"/>
    <m/>
    <m/>
    <m/>
    <s v="https://www.mass.gov/how-to/apply-for-massevip-workplace-fleet-charging-incentives"/>
  </r>
  <r>
    <s v="Y"/>
    <s v="A"/>
    <s v="Mohave Charged - Commercial EV Charging Station Program"/>
    <m/>
    <s v="Funding"/>
    <s v="Rebate"/>
    <s v="Utility"/>
    <s v="Mohave Electric Cooperative (MEH)"/>
    <s v="Arizona Corporation Commission (ACC)"/>
    <x v="39"/>
    <m/>
    <n v="2750"/>
    <s v="per charger"/>
    <s v="Yes, unspecified"/>
    <s v="EVs"/>
    <s v="none"/>
    <s v="n/a"/>
    <m/>
    <s v="Not required"/>
    <m/>
    <s v="Charger"/>
    <s v="Rolling"/>
    <m/>
    <m/>
    <m/>
    <s v="https://www.mohaveelectric.com/energy-solutions/rebates/mohave-charged-rebates/"/>
  </r>
  <r>
    <s v="Y"/>
    <s v="X"/>
    <s v="Alternative Fuel Tax Exemption"/>
    <m/>
    <s v="Funding"/>
    <s v="Sales/use tax exemption "/>
    <s v="State"/>
    <m/>
    <s v="New Mexico Statutes"/>
    <x v="37"/>
    <s v="N/A"/>
    <n v="0.12"/>
    <s v="per gallon"/>
    <s v="N/A"/>
    <s v="EVs"/>
    <s v="none"/>
    <s v="n/a"/>
    <m/>
    <s v="Not required"/>
    <s v="N/A"/>
    <s v="Maintenance Cost"/>
    <s v="Rolling"/>
    <m/>
    <m/>
    <s v="No information on how to apply exemption"/>
    <s v="Chapter 7 - Taxation - NMOneSource.com"/>
  </r>
  <r>
    <s v="Y"/>
    <s v="A"/>
    <s v="School Bus Retrofit Reimbursement"/>
    <m/>
    <s v="Funding"/>
    <s v="Rebate"/>
    <s v="State"/>
    <m/>
    <s v="Transportation Fund"/>
    <x v="16"/>
    <s v="N/A"/>
    <s v="Varies"/>
    <s v="N/A"/>
    <s v="N/A"/>
    <s v="School Buses only"/>
    <s v="none"/>
    <s v="n/a"/>
    <s v="yes "/>
    <s v="Not required"/>
    <s v="N/A"/>
    <s v="Maintenance Cost"/>
    <s v="Annual Window"/>
    <m/>
    <m/>
    <m/>
    <s v="https://www.isbe.net/transportation"/>
  </r>
  <r>
    <s v="Y"/>
    <s v="C"/>
    <s v="Dominion Energy Smart Charging Infrastructure Pilot Program"/>
    <s v="SCIP"/>
    <s v="Funding"/>
    <s v="Rebate"/>
    <s v="Utility"/>
    <s v="Dominion Energy"/>
    <m/>
    <x v="8"/>
    <s v="N/A"/>
    <n v="2700"/>
    <s v="per charger"/>
    <s v="Yes, unspecified "/>
    <s v="Any fleet vehicles"/>
    <s v="none"/>
    <s v="n/a"/>
    <m/>
    <s v="Not required"/>
    <s v="N/A"/>
    <s v="Charger"/>
    <s v="Unknown"/>
    <m/>
    <m/>
    <s v="Program closed Dec. 2022"/>
    <s v="https://www.dominionenergy.com/virginia/save-energy/electric-vehicles/powering-smart-transportation"/>
  </r>
  <r>
    <s v="Y"/>
    <s v="A"/>
    <s v="Electric Vehicle Supply Equipment (EVSE) Rebate – East Central Energy (ECE)"/>
    <m/>
    <s v="Funding"/>
    <s v="Rebate"/>
    <s v="Utility"/>
    <s v="East Central Energy (ECE)"/>
    <m/>
    <x v="22"/>
    <s v="N/A"/>
    <n v="2500"/>
    <s v="per charger"/>
    <s v="Yes, unspecified "/>
    <s v="EVs"/>
    <s v="none"/>
    <s v="n/a"/>
    <s v="yes "/>
    <s v="Not required"/>
    <s v="N/A"/>
    <s v="Charger"/>
    <s v="Rolling"/>
    <m/>
    <m/>
    <s v="Contact Business Specialist for further information "/>
    <s v="https://www.eastcentralenergy.com/electric-vehicles"/>
  </r>
  <r>
    <s v="Y"/>
    <s v="A"/>
    <s v="Charging Forward eFleets"/>
    <m/>
    <s v="Funding"/>
    <s v="Rebate"/>
    <s v="Utility"/>
    <s v="DTE Energy"/>
    <m/>
    <x v="30"/>
    <s v="N/A"/>
    <n v="2500"/>
    <s v="per port"/>
    <s v="Yes, unspecified "/>
    <s v="Any fleet vehicles"/>
    <s v="none"/>
    <s v="n/a"/>
    <m/>
    <s v="Not required"/>
    <s v="N/A"/>
    <s v="Charger"/>
    <s v="Rolling"/>
    <m/>
    <m/>
    <m/>
    <s v="https://www.dteenergy.com/us/en/business/service-request/pev/pev-biz-fleet.html"/>
  </r>
  <r>
    <s v="Y"/>
    <s v="A"/>
    <s v="Electric Vehicle (EV) Charging Station Rebates - Atlantic City Electric (ACE)"/>
    <s v="ACE"/>
    <s v="Funding"/>
    <s v="Rebate"/>
    <s v="Utility"/>
    <s v="Atlantic City Electric (ACE)"/>
    <m/>
    <x v="38"/>
    <s v="N/A"/>
    <n v="2500"/>
    <s v="per port"/>
    <n v="0.5"/>
    <s v="Any fleet vehicles"/>
    <s v="none"/>
    <s v="n/a"/>
    <m/>
    <s v="Not required"/>
    <s v="N/A"/>
    <s v="Charger + infrastructure"/>
    <s v="Rolling"/>
    <m/>
    <m/>
    <s v="Terms of the charger rebate program are February 17, 2021, to December 31, 2026, or until program funds are fully exhausted. Limit of 10 charging ports per site."/>
    <s v="https://www.atlanticcityelectric.com/SmartEnergy/InnovationAndTechnology/Pages/FleetChargerRebate.aspx"/>
  </r>
  <r>
    <s v="Y"/>
    <s v="A"/>
    <s v="Non-Residential Electric Vehicle Supply Equipment (EVSE) Rebate â€“ Connexus Energy"/>
    <s v="EVSE"/>
    <s v="Funding"/>
    <s v="Rebate"/>
    <s v="Utility"/>
    <s v="Connexus Energy"/>
    <m/>
    <x v="36"/>
    <s v="N/A"/>
    <n v="2000"/>
    <s v="per charger"/>
    <n v="0.5"/>
    <s v="EVs"/>
    <s v="none"/>
    <s v="n/a"/>
    <m/>
    <s v="Not required"/>
    <s v="N/A"/>
    <s v="Charger"/>
    <s v="Rolling"/>
    <s v="1 - light"/>
    <m/>
    <s v="Deadline Dec. 2023"/>
    <s v="https://www.connexusenergy.com/save-money-and-energy/programs-rebates/electric-vehicles"/>
  </r>
  <r>
    <s v="Y"/>
    <s v="C"/>
    <s v="Commercial Electric Vehicle Supply Equipment (EVSE) Rebate"/>
    <m/>
    <s v="Funding"/>
    <s v="Rebate"/>
    <s v="Utility"/>
    <s v="PECO"/>
    <s v="ratepayer funds"/>
    <x v="6"/>
    <n v="250000"/>
    <n v="2000"/>
    <s v="per charger"/>
    <n v="0.5"/>
    <s v="EVs"/>
    <s v="extra funds"/>
    <s v="Pollution + Income"/>
    <m/>
    <s v="Not required"/>
    <s v="N/A"/>
    <s v="Charger + infrastructure"/>
    <s v="Unknown"/>
    <m/>
    <m/>
    <s v="March 2023: The program has been fully subscribed. Future applications will be added to a waitlist and will be notified if funding becomes available. "/>
    <s v="https://www.peco.com/SmartEnergy/InnovationTechnology/Pages/ElectricVehiclesL3.aspx"/>
  </r>
  <r>
    <s v="Y"/>
    <s v="A"/>
    <s v="Commercial Electric Vehicle (EV) Charging Station Rebate - Mississippi Power"/>
    <m/>
    <s v="Funding"/>
    <s v="Rebate"/>
    <s v="Utility"/>
    <s v="Mississippi Power"/>
    <m/>
    <x v="44"/>
    <s v="N/A"/>
    <n v="2000"/>
    <s v="per charger"/>
    <s v="Yes, unspecified"/>
    <s v="EVs"/>
    <s v="none"/>
    <s v="n/a"/>
    <m/>
    <s v="Not required"/>
    <s v="N/A"/>
    <s v="Charger"/>
    <s v="Rolling"/>
    <m/>
    <m/>
    <m/>
    <s v="https://www.peco.com/SmartEnergy/InnovationTechnology/Pages/ElectricVehiclesL3.aspx"/>
  </r>
  <r>
    <s v="Y"/>
    <s v="C"/>
    <s v="Electric Vehicle (EV) Event Incentive - Nebraska Public Power District (NPPD)"/>
    <m/>
    <s v="Funding"/>
    <s v="Rebate"/>
    <s v="Utility"/>
    <s v="Nebraska Public Power District (NPPD)"/>
    <s v="GoEV (EnergyWise)"/>
    <x v="25"/>
    <m/>
    <n v="2000"/>
    <s v="per event"/>
    <m/>
    <s v="EVs"/>
    <s v="none"/>
    <s v="n/a"/>
    <m/>
    <s v="Not required"/>
    <m/>
    <s v="Other"/>
    <s v="Rolling"/>
    <m/>
    <m/>
    <s v="For events like ride and drives"/>
    <s v="https://nppd.energywisenebraskagoev.com/ev-promotional-events/"/>
  </r>
  <r>
    <s v="Y"/>
    <s v="C"/>
    <s v="Electric Vehicle (EV) Event Incentive - Southern Public Power District (SPPD)"/>
    <m/>
    <s v="Funding"/>
    <s v="Rebate"/>
    <s v="Utility"/>
    <s v="Southern Public Power District (SPPD)"/>
    <m/>
    <x v="25"/>
    <m/>
    <n v="2000"/>
    <s v="per event"/>
    <m/>
    <s v="EVs"/>
    <s v="none"/>
    <s v="n/a"/>
    <m/>
    <s v="Not required"/>
    <m/>
    <s v="Other"/>
    <s v="Rolling"/>
    <m/>
    <m/>
    <s v="For events like ride and drives"/>
    <s v="https://southernpd.com/ev-promotional-events/"/>
  </r>
  <r>
    <s v="Y"/>
    <s v="C"/>
    <s v="Electric Vehicle Supply Equipment (EVSE) Rebate MidAmerican Energy"/>
    <m/>
    <s v="Funding"/>
    <s v="Rebate"/>
    <s v="Utility"/>
    <s v="MidAmerican Energy"/>
    <m/>
    <x v="18"/>
    <s v="N/A"/>
    <n v="1500"/>
    <s v="per charger"/>
    <s v="Yes, unspecified "/>
    <s v="EVs"/>
    <s v="none"/>
    <s v="n/a"/>
    <s v="yes "/>
    <s v="Not required"/>
    <s v="N/A"/>
    <s v="Charger"/>
    <s v="Unknown"/>
    <m/>
    <m/>
    <s v="Applications closed Dec. 2022. Charger must be purchased and installed before Dec. 31, 2022"/>
    <s v="https://www.midamericanenergy.com/electric-vehicle-chargingbasics"/>
  </r>
  <r>
    <s v="Y"/>
    <s v="C"/>
    <s v="Southern California Incentive Project"/>
    <s v="SCIP"/>
    <s v="Funding"/>
    <s v="Rebate"/>
    <s v="State"/>
    <s v="California Electric Vehicle Infrastructure Project (CALeVIP)"/>
    <s v="California Energy Commission (CEC)"/>
    <x v="15"/>
    <n v="29000000"/>
    <n v="70000"/>
    <s v="per charger"/>
    <n v="0.25"/>
    <s v="EVs"/>
    <s v="extra funds"/>
    <s v="Pollution + Income"/>
    <m/>
    <s v="Not required"/>
    <s v="N/A"/>
    <s v="Charger + infrastructure"/>
    <s v="Unknown"/>
    <m/>
    <m/>
    <s v="No longer accepting applications "/>
    <s v="https://calevip.org/incentive-project/southern-california"/>
  </r>
  <r>
    <s v="Y"/>
    <s v="B"/>
    <s v="Community Development Block Grants Entitlement Program"/>
    <m/>
    <s v="Funding"/>
    <s v="Grant"/>
    <s v="Federal"/>
    <s v="Department of Housing and Urban Development (HUD)"/>
    <s v="Community Planning and Development"/>
    <x v="4"/>
    <s v="N/A"/>
    <s v="Varies"/>
    <s v="per applicant"/>
    <s v="N/A"/>
    <s v="Economic development investments"/>
    <s v="exclusive to"/>
    <s v="Income + Race/Ethinicity/Tribe"/>
    <s v="yes "/>
    <s v="Not required"/>
    <s v="N/A"/>
    <s v="Infrastructure"/>
    <s v="Annual Window"/>
    <s v="3 - heavy"/>
    <m/>
    <m/>
    <s v="https://www.hudexchange.info/programs/cdbg-entitlement/"/>
  </r>
  <r>
    <s v="Y"/>
    <s v="A"/>
    <s v="EWEB Smart Charge "/>
    <m/>
    <s v="Funding"/>
    <s v="Rebate"/>
    <s v="Utility"/>
    <s v="Eugene Water &amp; Electric Board (EWEB)"/>
    <s v="ratepayer funds"/>
    <x v="1"/>
    <s v="N/A"/>
    <n v="1500"/>
    <s v="per charger"/>
    <s v="Yes, unspecified "/>
    <s v="EVs"/>
    <s v="none"/>
    <s v="n/a"/>
    <m/>
    <s v="Not required"/>
    <s v="N/A"/>
    <s v="Charger"/>
    <s v="Rolling"/>
    <m/>
    <m/>
    <m/>
    <s v="https://www.eweb.org/rebates-and-savings/electric-mobility/ev-incentives-business"/>
  </r>
  <r>
    <s v="Y"/>
    <s v="X"/>
    <s v="Green Transportation Capital Grant Program"/>
    <m/>
    <s v="Funding"/>
    <s v="Grant"/>
    <s v="State"/>
    <s v="Washington State Department of Transportation (WSDOT)"/>
    <s v="Washington State Legislature"/>
    <x v="42"/>
    <n v="16500000"/>
    <n v="0.8"/>
    <s v="project"/>
    <n v="0.2"/>
    <s v="Any public fleet vehicle"/>
    <s v="none"/>
    <s v="n/a"/>
    <m/>
    <s v="Not required"/>
    <s v="N/A"/>
    <s v="Bus (&amp;/or Battery)"/>
    <s v="Annual Window"/>
    <m/>
    <m/>
    <s v="Only for transit agencies, no schools"/>
    <s v="https://wsdot.wa.gov/business-wsdot/grants/public-transportation-grants/grant-programs-awards/green-transportation-capital"/>
  </r>
  <r>
    <s v="Y"/>
    <s v="A"/>
    <s v="Electric Vehicle Infrastructure Program - Non-Residential Electric Vehicle Supply Equipment (EVSE) Rebate - Rocky Mountain Power"/>
    <s v="EVIP"/>
    <s v="Funding"/>
    <s v="Rebate"/>
    <s v="Utility"/>
    <s v="Rocky Mountain Power"/>
    <s v="Rocky Mountain Power"/>
    <x v="33"/>
    <s v="N/A"/>
    <n v="1500"/>
    <s v="per charger"/>
    <n v="0.25"/>
    <s v="EVs"/>
    <s v="none"/>
    <s v="n/a"/>
    <m/>
    <s v="Not required"/>
    <s v="N/A"/>
    <s v="Charger"/>
    <s v="Rolling"/>
    <m/>
    <m/>
    <m/>
    <s v="https://www.rockymountainpower.net/savings-energy-choices/electric-vehicles/utah-incentives.html"/>
  </r>
  <r>
    <s v="Y"/>
    <s v="X"/>
    <s v="Clean Transportation and Infrastructure Loans"/>
    <m/>
    <s v="Financing"/>
    <s v="Loan"/>
    <s v="VW Settlement"/>
    <s v="Maine Clean Energy and Sustainability Accelerator"/>
    <s v="Efficiency Maine Trust"/>
    <x v="46"/>
    <n v="3157959.6"/>
    <s v="N/A"/>
    <m/>
    <m/>
    <m/>
    <s v="exclusive to"/>
    <s v="Income + Race/Ethinicity/Tribe"/>
    <m/>
    <s v="Not required"/>
    <m/>
    <s v="Bus (&amp;/or Battery)"/>
    <s v="Unknown"/>
    <m/>
    <m/>
    <s v="No application info"/>
    <m/>
  </r>
  <r>
    <s v="Y"/>
    <s v="X"/>
    <s v="WV Alternative Fuels Tax"/>
    <m/>
    <s v="Other"/>
    <s v="Penalty/disincentive"/>
    <s v="State"/>
    <s v="West Virginia Code?"/>
    <m/>
    <x v="50"/>
    <m/>
    <s v="Alternative fuels are subject to an excise tax at a rate of $0.205 per gasoline gallon equivalent"/>
    <s v="fuel"/>
    <m/>
    <m/>
    <m/>
    <m/>
    <m/>
    <m/>
    <m/>
    <m/>
    <s v="Unknown"/>
    <m/>
    <m/>
    <s v="Excise tax, not funding! Punishment! :("/>
    <m/>
  </r>
  <r>
    <s v="Y"/>
    <s v="X"/>
    <s v="WV Alternative Fuel Vehicle Fee"/>
    <m/>
    <s v="Other"/>
    <s v="Penalty/disincentive"/>
    <s v="State"/>
    <s v="West Virginia Code?"/>
    <m/>
    <x v="50"/>
    <m/>
    <s v="$200 annual fee for owners of vehicles fueled by electricity"/>
    <s v="vehicle"/>
    <m/>
    <m/>
    <m/>
    <m/>
    <m/>
    <m/>
    <m/>
    <m/>
    <s v="Unknown"/>
    <m/>
    <m/>
    <s v="This is an annual fee for owners of vehicles fueled by electricity. Unclear if schools would need to pay for electric buses though."/>
    <m/>
  </r>
  <r>
    <s v="Y"/>
    <s v="X"/>
    <s v="Electric Vehicle Supply Equipment (EVSE) Rebate - Yellowstone-Teton Clean Cities (YTCC)"/>
    <s v="YTCC"/>
    <s v="Funding"/>
    <s v="Rebate"/>
    <s v="Utility"/>
    <m/>
    <m/>
    <x v="49"/>
    <m/>
    <m/>
    <m/>
    <m/>
    <m/>
    <m/>
    <m/>
    <m/>
    <m/>
    <m/>
    <m/>
    <s v="Unknown"/>
    <m/>
    <m/>
    <s v="Archived and rebate doesn't appear to exist any longer. Archived 3/10/21 on the AFDC site and link to program page looks inactive/no info"/>
    <s v="https://ytcleancities.org/projects/services/#rebates"/>
  </r>
  <r>
    <s v="Y"/>
    <s v="X"/>
    <s v="Alternative Fueling Infrastructure Incentive"/>
    <m/>
    <s v="Funding"/>
    <m/>
    <s v="State"/>
    <s v="Ohio Development Services Agency"/>
    <m/>
    <x v="28"/>
    <m/>
    <m/>
    <m/>
    <m/>
    <m/>
    <m/>
    <m/>
    <m/>
    <s v="Not required"/>
    <m/>
    <s v="Other"/>
    <s v="Unknown"/>
    <m/>
    <m/>
    <s v="Archived 12/9/2021 - very little information"/>
    <m/>
  </r>
  <r>
    <s v="Y"/>
    <s v="X"/>
    <s v="Ohio VW Mitigation Grants - School Buses"/>
    <s v="VW"/>
    <s v="Funding"/>
    <s v="Grant"/>
    <s v="VW Settlement"/>
    <s v="Ohio Environmental Protection Agency"/>
    <s v="VW Environmental Mitigation Trust"/>
    <x v="28"/>
    <n v="15000000"/>
    <s v="N/A"/>
    <m/>
    <s v="Varies"/>
    <s v="MDHV vehicles only"/>
    <m/>
    <m/>
    <m/>
    <s v="Required"/>
    <m/>
    <s v="Bus (&amp;/or Battery)"/>
    <s v="Unknown"/>
    <m/>
    <m/>
    <s v="Larger program (with a pilot for $3M for ESB within). There's no program specifically for school buses (yet). The Ohio VW Mitigation Grant is the same as row 51. Although $15,000,000 was set a part for school buses, the process and application is the same. It should also be noted that 2022 application cycle, no funding will provided to school buses. Maybe in the future there will be a program only for school buses."/>
    <m/>
  </r>
  <r>
    <s v="Y"/>
    <s v="X"/>
    <s v="AEP Ohio - Commercial Electric Vehicle Supply Equipment EVSE Incentive Program"/>
    <m/>
    <s v="Funding"/>
    <s v="Rebate"/>
    <s v="Utility"/>
    <s v="AEP Ohio "/>
    <m/>
    <x v="28"/>
    <s v="N/A"/>
    <s v="$100,000 (DCFC); $50,000 (L2)"/>
    <s v="project"/>
    <n v="0.2"/>
    <s v="Any fleet vehicles"/>
    <s v="extra funds"/>
    <s v="Income"/>
    <s v="n/a"/>
    <s v="Not required"/>
    <s v="N/A"/>
    <s v="Charger"/>
    <s v="Unknown"/>
    <m/>
    <m/>
    <s v="Link to program website does no longer work. There's no information in the website relating to incentives or grants."/>
    <s v="Microsoft Word - 2018_EVSE Incentive Application_v1a_180628 (aepohio.com)"/>
  </r>
  <r>
    <s v="Y"/>
    <s v="X"/>
    <s v="Electric Vehicle (EV) and Infrastructure Coaching Service"/>
    <m/>
    <m/>
    <m/>
    <m/>
    <m/>
    <m/>
    <x v="51"/>
    <m/>
    <m/>
    <m/>
    <m/>
    <m/>
    <m/>
    <m/>
    <m/>
    <m/>
    <m/>
    <m/>
    <s v="Unknown"/>
    <m/>
    <m/>
    <s v="No Link. ReCharge provides coaching services to consumers, local governments, workplaces, and multi-unit dwellings to help them identify monetary savings, grant opportunities, and other EV benefits."/>
    <m/>
  </r>
  <r>
    <s v="Y"/>
    <s v="X"/>
    <s v="Vehicle-to-Grid Energy Credit"/>
    <m/>
    <s v="Other"/>
    <s v="Bill Credit"/>
    <s v="Utility"/>
    <m/>
    <s v="State of DE General Assembly"/>
    <x v="45"/>
    <s v="N/A"/>
    <s v="credited in kilowatt-hours (kWh) for energy discharged to the grid from the vehicle’s battery at the same kWh rate that customer pays to charge the battery from the grid"/>
    <s v="per district"/>
    <s v="N/A"/>
    <s v="No bounds"/>
    <s v="none"/>
    <s v="n/a"/>
    <m/>
    <s v="Not required"/>
    <s v="N/A"/>
    <s v="Maintenance Cost"/>
    <s v="Rolling"/>
    <m/>
    <m/>
    <s v="There's no specific information how to implement law. Delaware's DMV links Delaware Code to get more information. In addition, the transition period seems to be in established in the early 2000s? think utility goes here as they would be crediting the account, but this incentive is in DE state law, so maybe state?"/>
    <s v="http://delcode.delaware.gov/title26/c010/index.html"/>
  </r>
  <r>
    <s v="Y"/>
    <s v="X"/>
    <s v="Commercial Electric Vehicle Supply Equipment (EVSE) Incentive - Idaho Power"/>
    <m/>
    <s v="Funding"/>
    <s v="Incentive"/>
    <s v="Utility"/>
    <s v="Idaho Power"/>
    <m/>
    <x v="29"/>
    <s v="N/A"/>
    <n v="20000"/>
    <s v="per applicant"/>
    <s v="N/A"/>
    <s v="Any fleet vehicles"/>
    <s v="none"/>
    <s v="n/a"/>
    <s v="yes "/>
    <s v="Not required"/>
    <s v="N/A"/>
    <s v="Charger"/>
    <s v="Unknown"/>
    <m/>
    <m/>
    <s v="No information on website regarding incentives or rebates"/>
    <m/>
  </r>
  <r>
    <s v="Y"/>
    <s v="X"/>
    <s v="Electric Vehicle Rebate Act"/>
    <m/>
    <s v="Other"/>
    <s v="Incentive"/>
    <s v="State"/>
    <s v="The Office of the Illinois Secretary of State"/>
    <s v="Alternate Fuel Fund "/>
    <x v="16"/>
    <s v="N/A"/>
    <n v="4000"/>
    <s v="per bus"/>
    <s v="Yes, unspecified "/>
    <s v="EVs"/>
    <s v="prioritization"/>
    <s v="Income"/>
    <s v="yes "/>
    <s v="Not required"/>
    <s v="N/A"/>
    <s v="Bus (&amp;/or Battery)"/>
    <s v="Rolling"/>
    <m/>
    <m/>
    <s v="Only individuals can receive a rebate and can only receive one rebate.  Businesses, government units, organizations, and other entities that are not individuals will be denied a rebate. Electric vehicle owners are exempt from paying registration fee. "/>
    <m/>
  </r>
  <r>
    <s v="Y"/>
    <s v="X"/>
    <s v="Electric Vehicle (EV) Charging Station Funding"/>
    <s v="EVSE"/>
    <s v="Funding"/>
    <s v="Rebate"/>
    <s v="VW Settlement"/>
    <s v="New Mexico Environment Department (NMED)"/>
    <s v="VW Environmental Mitigation Trust"/>
    <x v="37"/>
    <s v="N/A"/>
    <n v="1"/>
    <s v="light-duty EVSE"/>
    <m/>
    <s v="Other"/>
    <m/>
    <m/>
    <m/>
    <s v="Not required"/>
    <s v="N/A"/>
    <s v="Other"/>
    <s v="Unknown"/>
    <m/>
    <m/>
    <s v="It might be a duplicate of the New Mexico VW Trust Fund Program, in row 104. Given the program is funded by New Mexico’s portion of the VW Settlenment, applicants for VW Env. Trust Fund can use 15% to cover EVSE. "/>
    <m/>
  </r>
  <r>
    <s v="Y"/>
    <s v="X"/>
    <s v="Alternative Fuel Vehicle (AFV) Tax Credit"/>
    <m/>
    <s v="Funding"/>
    <s v="Tax Credit"/>
    <s v="State"/>
    <s v="Louisiana Department of Revenue "/>
    <s v="State General Fund "/>
    <x v="21"/>
    <n v="478000"/>
    <n v="2500"/>
    <s v="per bus"/>
    <s v="10% of the cost of the motor vehicle"/>
    <s v="Other"/>
    <s v="none"/>
    <s v="n/a"/>
    <m/>
    <s v="Not required"/>
    <m/>
    <m/>
    <s v="Unknown"/>
    <m/>
    <m/>
    <s v="AFDC Archived Sept 2022"/>
    <s v="Alternative Fuels Data Center: Alternative Fuel Vehicle (AFV) Tax Credit (energy.gov)"/>
  </r>
  <r>
    <s v="Y"/>
    <s v="A"/>
    <s v="Electric Vehicle Supply Equipment (EVSE) Rebate - San Isabel Electric Association (SIEA)"/>
    <m/>
    <s v="Funding"/>
    <s v="Rebate"/>
    <s v="Utility"/>
    <s v="San Isabel Electric Association "/>
    <m/>
    <x v="0"/>
    <s v="N/A"/>
    <n v="1000"/>
    <s v="per applicant"/>
    <n v="0.5"/>
    <s v="EVs"/>
    <s v="none"/>
    <s v="n/a"/>
    <s v="yes "/>
    <s v="Not required"/>
    <s v="N/A"/>
    <s v="Charger"/>
    <s v="Rolling"/>
    <m/>
    <m/>
    <m/>
    <s v="https://siea.com/uncategorized/21474/"/>
  </r>
  <r>
    <s v="Y"/>
    <s v="X"/>
    <s v="Zero Emission School Bus Grant Program and Study"/>
    <m/>
    <s v="Funding"/>
    <s v="Grant"/>
    <s v="VW Settlement"/>
    <s v="Maryland Department of Energy "/>
    <s v="Maryland Department of Energy "/>
    <x v="14"/>
    <n v="600000"/>
    <n v="25227.17"/>
    <s v="per bus"/>
    <s v="yes, up to 70.5%"/>
    <s v="School Buses only"/>
    <s v="none"/>
    <s v="n/a"/>
    <m/>
    <s v="Not required"/>
    <s v="N/A"/>
    <s v="Bus + Charger"/>
    <s v="Unknown"/>
    <m/>
    <m/>
    <s v="No information of School Bus Grant Program in the Maryland Gov Website. The VW funds seems to be focus on Charge Ahead Program or Electric Corridors. source: https://programs.dsireusa.org/system/program/detail/22182/zero-emission-vehicle-school-bus-transition-grant-program"/>
    <m/>
  </r>
  <r>
    <s v="Y"/>
    <s v="X"/>
    <s v="Diesel Emission Reduction Project Funding"/>
    <m/>
    <s v="Funding"/>
    <s v="Grant"/>
    <s v="VW Settlement"/>
    <s v="Maine Department of Transportation"/>
    <s v="Department of Environmental Protection Air Bureau"/>
    <x v="46"/>
    <n v="4210612.8"/>
    <m/>
    <m/>
    <m/>
    <s v="MDHV vehicles only"/>
    <s v="none"/>
    <s v="n/a"/>
    <m/>
    <m/>
    <m/>
    <m/>
    <s v="Unknown"/>
    <m/>
    <m/>
    <s v="No information regarding the grant. The replaced bus must be scrapped or permanently disabled within ninety (90) days of being replaced. Not open; has not funded school buses yet even though they could use the money to do so, they've chosen other projects"/>
    <s v="https://www1.maine.gov/mdot/vw/application/"/>
  </r>
  <r>
    <s v="Y"/>
    <s v="X"/>
    <s v="Texas Volkswagen Environmental Mitigation Program"/>
    <s v="TxVEMP"/>
    <s v="Funding"/>
    <s v="Grant"/>
    <s v="VW Settlement"/>
    <s v="Texas Commission on Environmental Quality (TCEQ)"/>
    <s v="Volkswagen Mitigation Fund"/>
    <x v="10"/>
    <s v="N/A"/>
    <s v="Varies"/>
    <s v="varies depending on grant"/>
    <m/>
    <s v="No bounds"/>
    <m/>
    <m/>
    <m/>
    <m/>
    <m/>
    <s v="Bus + Repower"/>
    <s v="Unknown"/>
    <m/>
    <m/>
    <s v="AFDC archived program Mar. 2022. All grants programs in the TCEQ website closed in 2021. Three different relevant grant programs (DC Fast Charge, Level 2 Charging, School Bus), all closed for 2021. AFDC name: Medium- and Heavy-Duty Vehicle and Infrastructure Grant Program "/>
    <m/>
  </r>
  <r>
    <s v="Y"/>
    <s v="X"/>
    <s v="Electric School Bus Match Dollars"/>
    <m/>
    <s v="Funding"/>
    <s v="Discount/point of sale coupon or voucher"/>
    <s v="State"/>
    <s v="Minnesota Pollution Control Agency"/>
    <m/>
    <x v="36"/>
    <m/>
    <s v="up to $125,000/bus + $7000/charger"/>
    <s v="per bus &amp; charger"/>
    <s v="varies based on cost &amp; amount received from EPA"/>
    <s v="School Buses only"/>
    <s v="none"/>
    <s v="n/a"/>
    <s v="n/a"/>
    <s v="Required"/>
    <s v="2009 and older"/>
    <s v="Bus (&amp;/or Battery)"/>
    <s v="Unknown"/>
    <s v="1 - light"/>
    <m/>
    <s v="No information of ESB grant program in the website. Matching program with EPA rebate program for MN nonpriority awardees"/>
    <s v="https://www.pca.state.mn.us/air/electric-school-bus-match-dollars"/>
  </r>
  <r>
    <s v="Y"/>
    <s v="X"/>
    <s v="Alternative Fuel Vehicle (AFV) Conversion Tax Credit"/>
    <m/>
    <s v="Funding"/>
    <s v="Sales/use tax exemption "/>
    <s v="State"/>
    <m/>
    <m/>
    <x v="52"/>
    <m/>
    <s v="50% or $500 - $1000"/>
    <s v="repower"/>
    <m/>
    <s v="No bounds"/>
    <s v="none"/>
    <s v="n/a"/>
    <m/>
    <s v="Not required"/>
    <s v="N/A"/>
    <s v="Repower"/>
    <s v="Unknown"/>
    <m/>
    <m/>
    <s v="AFDC Repealed Jan. 2022"/>
    <s v="https://entergyetech.com/truck-stop-fleet-electrification/"/>
  </r>
  <r>
    <s v="Y"/>
    <s v="X"/>
    <s v="Tennessee Volkswagen (VW) Settlement Allocation"/>
    <m/>
    <s v="Funding"/>
    <s v="Grant"/>
    <s v="VW Settlement"/>
    <s v="Tennessee Department of Environment and Conservation"/>
    <s v="VW Environmental Mitigation Trust"/>
    <x v="53"/>
    <n v="8205276.9400000004"/>
    <n v="750000"/>
    <s v="per applicant"/>
    <m/>
    <s v="School Buses only"/>
    <s v="prioritization"/>
    <s v="Income"/>
    <m/>
    <s v="Required"/>
    <s v="2009 or older"/>
    <s v="Bus (&amp;/or Battery)"/>
    <s v="Unknown"/>
    <m/>
    <m/>
    <s v="No application, seems to have closed in 2018 were school buses."/>
    <s v="School Bus Replacement Grant (tn.gov)"/>
  </r>
  <r>
    <s v="Y"/>
    <s v="X"/>
    <s v="Alternative Fuel Vehicle (AFV) Loans"/>
    <m/>
    <s v="Funding"/>
    <s v="Loan"/>
    <s v="State"/>
    <s v="New Mexico Department of Energy, Minerals, and Natural Resources"/>
    <s v="Alternative Fuel Acquisition Revolving Loan Program"/>
    <x v="37"/>
    <s v="N/A"/>
    <s v="$5,000-$20,000"/>
    <s v="vehicle"/>
    <m/>
    <s v="No bounds"/>
    <s v="none"/>
    <s v="n/a"/>
    <m/>
    <s v="Not required"/>
    <s v="N/A"/>
    <s v="Bus"/>
    <s v="Unknown"/>
    <m/>
    <m/>
    <s v="AFDC archived Mar 2022"/>
    <m/>
  </r>
  <r>
    <s v="Y"/>
    <s v="X"/>
    <s v="South Dakota Diesel Emissions Reduction Grants"/>
    <m/>
    <s v="Funding"/>
    <s v="Grant"/>
    <s v="Federal"/>
    <s v="South Dakota Department of Agriculture and Natural Resources"/>
    <s v="Diesel Emissions Reduction Act (DERA)"/>
    <x v="17"/>
    <s v="N/A"/>
    <n v="0.45"/>
    <s v="per applicant"/>
    <n v="0.55000000000000004"/>
    <s v="MDHV vehicles only"/>
    <s v="none"/>
    <s v="n/a"/>
    <m/>
    <s v="Required"/>
    <s v="2009 or older"/>
    <s v="Bus (&amp;/or Battery)"/>
    <s v="Unknown"/>
    <m/>
    <m/>
    <s v="Clean Diesel Grant Program utilizes funding from VW and DERA to replace diesel buses. Therefore, it seems programs in row 225 (VW Settlement) and 226 (Diesel Emission Reduction) were combined. Same application as the VW"/>
    <s v="https://danr.sd.gov/Environment/AirQuality/CleanDieselProgram/docs/R14App.pdf"/>
  </r>
  <r>
    <s v="Y"/>
    <s v="X"/>
    <s v="Commercial Time-of-Use Rate (TOU) - Tennessee Valley Authority (TVA)"/>
    <m/>
    <s v="Other"/>
    <s v="Rate"/>
    <s v="Utility"/>
    <s v="Tennessee Valley Authority (TVA)"/>
    <m/>
    <x v="53"/>
    <s v="N/A"/>
    <s v="Fixed wholesale rate"/>
    <s v="per charging session"/>
    <m/>
    <s v="No bounds"/>
    <s v="none"/>
    <s v="n/a"/>
    <m/>
    <m/>
    <m/>
    <m/>
    <s v="Unknown"/>
    <m/>
    <m/>
    <s v="No mention of electric vehicles for TOU rates. No application, through local utility that participates in TVA program for wholesale commercial rate. Could not find info on TVA website but some news releases from 2018 about it"/>
    <s v="https://afdc.energy.gov/laws/12638"/>
  </r>
  <r>
    <s v="Y"/>
    <s v="X"/>
    <s v="Utah Road Usage Charge Program"/>
    <m/>
    <s v="Other"/>
    <s v="Penalty/disincentive"/>
    <s v="State"/>
    <s v="Utah Department of Transportation"/>
    <s v="Utah Dept of Transportation (UDOT)"/>
    <x v="33"/>
    <s v="N/A"/>
    <n v="130.25"/>
    <s v="per year "/>
    <s v="N/A"/>
    <s v="No bounds"/>
    <s v="none"/>
    <s v="n/a"/>
    <m/>
    <s v="Not required"/>
    <s v="N/A"/>
    <s v="Maintenance Cost"/>
    <s v="Rolling"/>
    <m/>
    <m/>
    <s v="This is a program to pay per mile (1.5 cents) vs the annual $120 fee. So if you drive less than 8,000 miles/yr, you should enroll in this program. Unsure if qualifies as desincentive. Registration fee for a car less than 3 years is 150, maximum fee for EV is 130. _x000a_https://www.dmv.org/ut-utah/registration-renewal.php#:~:text=Your%20Utah%20vehicle%20registration%20certificate.%20Either%20your%20license,a%20duplicate%20license%20plate%20and%2For%20decal%20by%20mail."/>
    <s v="https://roadusagecharge.utah.gov/enroll.php"/>
  </r>
  <r>
    <s v="Y"/>
    <s v="X"/>
    <s v="WY Alternative Fuel Tax Rate"/>
    <m/>
    <s v="Other"/>
    <s v="Penalty/disincentive"/>
    <s v="State"/>
    <s v="WY DOT"/>
    <m/>
    <x v="49"/>
    <s v="N/A"/>
    <s v="License tax of $0.24 per gasoline gallon equivalent (GGE) or diesel gallon equivalent (DGE) collected on all alternative fuel (CNG, LNG, propane, electricity, renewable diesel) used, sold, or distributed for sale or use in WY."/>
    <s v="1  GGE of electricity is equal to 33.56kWh."/>
    <m/>
    <s v="Other"/>
    <s v="none"/>
    <s v="n/a"/>
    <m/>
    <m/>
    <m/>
    <m/>
    <s v="Unknown"/>
    <m/>
    <m/>
    <n v="0"/>
    <m/>
  </r>
  <r>
    <s v="Y"/>
    <s v="X"/>
    <s v="WY Diesel Emission Reduction Project Funding"/>
    <m/>
    <s v="Funding"/>
    <s v="Rebate"/>
    <s v="VW Settlement"/>
    <s v="WY Dept of Environmental Quality"/>
    <s v="VW Environmental Mitigation Trust"/>
    <x v="49"/>
    <n v="2100000"/>
    <s v="varies"/>
    <s v="vehicle"/>
    <m/>
    <m/>
    <s v="none"/>
    <s v="n/a"/>
    <m/>
    <m/>
    <m/>
    <s v="Bus"/>
    <s v="Unknown"/>
    <m/>
    <m/>
    <s v="Archived in AFDC in May 2022. Access denied in the application site. access denied on DEQ website and searching for VW only turns up articles that talk about the 92 diesel buses they purchased with the money in 2019…"/>
    <s v="https://deq.wyoming.gov/admin/volkswagen-settlement/"/>
  </r>
  <r>
    <s v="Y"/>
    <s v="B"/>
    <s v="Energy Efficiency and Conservation Block Grant Program"/>
    <m/>
    <s v="Funding"/>
    <s v="Grant"/>
    <s v="Federal"/>
    <s v="Department of Energy"/>
    <m/>
    <x v="4"/>
    <n v="550000000"/>
    <s v="Varies"/>
    <s v="N/A"/>
    <s v="N/A"/>
    <s v="Energy"/>
    <s v="extra funds"/>
    <s v="Race/Ethinicity/Tribe"/>
    <m/>
    <s v="Not required"/>
    <s v="N/A"/>
    <s v="Anything"/>
    <s v="Rolling"/>
    <m/>
    <m/>
    <s v="Allocations made to local and state governments. "/>
    <s v="https://www.energy.gov/scep/energy-efficiency-and-conservation-block-grant-program"/>
  </r>
  <r>
    <s v="Y"/>
    <s v="A"/>
    <s v="Electric Vehicle Supply Equipment (EVSE) Credits - Vermont Electric Co-op (VEC)"/>
    <s v="VEC"/>
    <s v="Funding"/>
    <s v="Rebate"/>
    <s v="Utility"/>
    <s v="Vermont Electric Coop"/>
    <m/>
    <x v="20"/>
    <s v="N/A"/>
    <n v="1000"/>
    <s v="per charger"/>
    <s v="Yes, unspecified "/>
    <s v="EVs"/>
    <s v="none"/>
    <s v="n/a"/>
    <m/>
    <s v="Not required"/>
    <s v="N/A"/>
    <s v="Charger"/>
    <s v="Rolling"/>
    <m/>
    <m/>
    <m/>
    <s v="https://vermontelectric.coop/client_media/files/EV_charging_station_incentive_2021.pdf"/>
  </r>
  <r>
    <s v="Y"/>
    <s v="A"/>
    <s v="Clean School Bus Program"/>
    <s v="CSBP"/>
    <s v="Funding"/>
    <s v="Incentive"/>
    <s v="Federal"/>
    <s v="Environmental Protection Agency (EPA)"/>
    <s v="Bipartisan Infrastructure Law"/>
    <x v="9"/>
    <n v="5000000000"/>
    <s v="Varies"/>
    <s v="per applicant"/>
    <s v="N/A"/>
    <s v="School Buses only"/>
    <s v="prioritization"/>
    <s v="Pollution + Income"/>
    <m/>
    <s v="Required"/>
    <m/>
    <s v="Bus (&amp;/or Battery)"/>
    <s v="Annual Window"/>
    <m/>
    <m/>
    <m/>
    <s v="https://www.epa.gov/cleanschoolbus"/>
  </r>
  <r>
    <s v="Y"/>
    <s v="A"/>
    <s v="Zero-Emission School Bus Replacement Incentive Program"/>
    <m/>
    <s v="Funding"/>
    <s v="Grant"/>
    <s v="State"/>
    <s v="San Joaquin Valley Air Pollution Control District (SJVAPCD)"/>
    <m/>
    <x v="15"/>
    <n v="20000000"/>
    <n v="400000"/>
    <s v="per bus"/>
    <s v="Yes, unspecified "/>
    <s v="School Buses only"/>
    <s v="exclusive to"/>
    <s v="Pollution + Income"/>
    <m/>
    <s v="Required"/>
    <m/>
    <s v="Bus + Charger"/>
    <s v="Rolling"/>
    <m/>
    <m/>
    <s v="Limit of 10 buses per district"/>
    <s v="https://ww2.valleyair.org/grants/zero-emission-school-bus-replacement-incentive-program/"/>
  </r>
  <r>
    <s v="Y"/>
    <s v="A"/>
    <s v="Washington State Clean Diesel Program"/>
    <m/>
    <s v="Funding"/>
    <s v="Grant"/>
    <s v="State"/>
    <s v="Washington State Department of Ecology"/>
    <m/>
    <x v="42"/>
    <n v="3500000"/>
    <n v="55000"/>
    <s v="per bus"/>
    <n v="0.5"/>
    <s v="School Buses only"/>
    <s v="extra funds"/>
    <s v="Income"/>
    <m/>
    <s v="Required"/>
    <s v="2009 or older"/>
    <s v="Bus (&amp;/or Battery)"/>
    <s v="Annual Window"/>
    <m/>
    <m/>
    <m/>
    <s v="https://apps.ecology.wa.gov/publications/SummaryPages/2202018.html"/>
  </r>
  <r>
    <s v="Y"/>
    <s v="B"/>
    <s v="ESSER Funds"/>
    <m/>
    <s v="Funding"/>
    <s v="Grant"/>
    <s v="Federal"/>
    <s v="Department of Education"/>
    <m/>
    <x v="4"/>
    <s v="N/A"/>
    <s v="N/A"/>
    <s v="N/A"/>
    <s v="N/A"/>
    <s v="Other"/>
    <s v="none"/>
    <s v="n/a"/>
    <m/>
    <s v="Not required"/>
    <s v="N/A"/>
    <s v="Anything"/>
    <s v="Rolling"/>
    <m/>
    <m/>
    <s v="While the purpose of ESSER Funds is to mitigate school learning loss, a few school across the country have been able to use the funds as capital improvements to buy electric school buses. "/>
    <s v="https://oese.ed.gov/offices/education-stabilization-fund/elementary-secondary-school-emergency-relief-fund/"/>
  </r>
  <r>
    <s v="Y"/>
    <s v="A"/>
    <s v="Personal Use EV Charger Rebates"/>
    <m/>
    <s v="Funding"/>
    <s v="Rebate"/>
    <s v="Utility"/>
    <s v="Anaheim Public Utilities (APU)"/>
    <m/>
    <x v="15"/>
    <s v="N/A"/>
    <n v="1000"/>
    <s v="per applicant"/>
    <s v="Yes, unspecified "/>
    <s v="EVs"/>
    <s v="none"/>
    <s v="n/a"/>
    <s v="yes "/>
    <s v="Not required"/>
    <s v="N/A"/>
    <s v="Charger"/>
    <s v="Rolling"/>
    <m/>
    <m/>
    <s v="Up to $400 per any Level 2 charger; up to $1,000 if the charger is networked as part of a Time of Use (TOU) program"/>
    <s v="https://www.anaheim.net/593/Personal-EV-Charger-Rebate"/>
  </r>
  <r>
    <s v="Y"/>
    <s v="B"/>
    <s v="Charging and Fueling Infrastructure Grants"/>
    <s v="CFI"/>
    <s v="Funding"/>
    <s v="Grant"/>
    <s v="Federal"/>
    <s v="U.S. Department of Transportation"/>
    <s v="Bipartisan Infrastructure Law"/>
    <x v="2"/>
    <n v="2500000000"/>
    <n v="15000000"/>
    <s v="per applicant"/>
    <n v="0.2"/>
    <s v="EVs"/>
    <s v="prioritization"/>
    <s v="Income"/>
    <s v="yes "/>
    <s v="Not required"/>
    <s v="N/A"/>
    <s v="Charger + infrastructure"/>
    <s v="Annual Window"/>
    <m/>
    <m/>
    <s v="Deadline May 30 2023. Chargers MUST be publicly-accessible; 50% of funds for Community Program, 50% for Alternative Fuel Corridors Program"/>
    <s v="https://www.fhwa.dot.gov/environment/cfi/"/>
  </r>
  <r>
    <s v="Y"/>
    <s v="A"/>
    <s v="Electric Vehicle (EV) Charging Station Rebate Pacific Power"/>
    <m/>
    <s v="Funding"/>
    <s v="Rebate"/>
    <s v="Utility"/>
    <s v="Pacific Power"/>
    <s v="Pacific Power"/>
    <x v="1"/>
    <m/>
    <n v="1000"/>
    <s v="per port"/>
    <n v="0.25"/>
    <s v="EVs"/>
    <s v="none"/>
    <s v="n/a"/>
    <m/>
    <s v="Not required"/>
    <m/>
    <s v="Charger"/>
    <s v="Rolling"/>
    <m/>
    <m/>
    <s v="Up to 6 ports. Must be a non-residential Pacific Power customer."/>
    <s v="https://www.pacificpower.net/savings-energy-choices/electric-vehicles/business-charger-rebates.html"/>
  </r>
  <r>
    <s v="Y"/>
    <s v="A"/>
    <s v="Smart Charging and Time-of-Use Incentives - Con Edison"/>
    <m/>
    <s v="Other"/>
    <s v="Bill Credit"/>
    <s v="Utility"/>
    <s v="Con Edison"/>
    <s v="SmartCharge NY Program"/>
    <x v="5"/>
    <s v="N/A"/>
    <n v="1000"/>
    <s v="per applicant"/>
    <s v="N/A"/>
    <s v="EVs"/>
    <s v="none"/>
    <s v="n/a"/>
    <m/>
    <s v="Not required"/>
    <s v="N/A"/>
    <s v="Maintenance Cost"/>
    <s v="Rolling"/>
    <m/>
    <m/>
    <s v="Enrollment begins early 2023"/>
    <s v="https://scny.ev.energy/"/>
  </r>
  <r>
    <s v="Y"/>
    <s v="B"/>
    <s v="Communities LEAP (Local Energy Action Program) Pilot"/>
    <s v="Communities LEAP"/>
    <s v="Other"/>
    <s v="Technical Assistance"/>
    <s v="Federal"/>
    <s v="U.S. Department of Energy"/>
    <m/>
    <x v="2"/>
    <n v="16000000"/>
    <s v="N/A"/>
    <s v="N/A"/>
    <s v="N/A"/>
    <s v="Other"/>
    <s v="exclusive to"/>
    <s v="Pollution + Income"/>
    <m/>
    <s v="Not required"/>
    <s v="N/A"/>
    <s v="Anything"/>
    <s v="Unknown"/>
    <m/>
    <m/>
    <s v="Previous round closed Dec 17 2021. Not focused on EVs but could support general community EV planning"/>
    <s v="https://www.energy.gov/communitiesLEAP/communities-leap"/>
  </r>
  <r>
    <s v="Y"/>
    <s v="A"/>
    <s v="Stop the Soot DEP Equipment Modernization Program"/>
    <m/>
    <s v="Funding"/>
    <s v="Grant"/>
    <s v="State"/>
    <s v="New Jersey Department of Environmental Protection"/>
    <s v="Regional Greenhouse Gas Initiative"/>
    <x v="38"/>
    <m/>
    <n v="1"/>
    <s v="incremental cost"/>
    <s v="N/A"/>
    <s v="Any public fleet vehicle"/>
    <s v="exclusive to"/>
    <s v="Income + Race/Ethinicity/Tribe"/>
    <m/>
    <s v="Required"/>
    <s v="not specified"/>
    <s v="Bus + Charger"/>
    <s v="Rolling"/>
    <m/>
    <m/>
    <m/>
    <s v="https://dep.nj.gov/stopthesoot/vehicle-electrification-projects/"/>
  </r>
  <r>
    <s v="Y"/>
    <s v="A"/>
    <s v="Business EV Charging Pilot Program"/>
    <m/>
    <s v="Funding"/>
    <s v="Rebate"/>
    <s v="Utility"/>
    <s v="Portland General Electric"/>
    <s v="ratepayer funds"/>
    <x v="1"/>
    <s v="N/A"/>
    <n v="1000"/>
    <s v="per port"/>
    <s v="Yes, unspecified "/>
    <s v="EVs"/>
    <s v="extra funds"/>
    <s v="Income"/>
    <m/>
    <s v="Not required"/>
    <s v="N/A"/>
    <s v="Charger"/>
    <s v="Rolling"/>
    <m/>
    <m/>
    <s v="Rebate payments are capped at $50,000 per customer or location."/>
    <s v="https://portlandgeneral.com/energy-choices/electric-vehicles-charging/business-charging-fleets/ev-charging-pilot-program-business"/>
  </r>
  <r>
    <s v="Y"/>
    <s v="A"/>
    <s v="Electric Vehicle Supply Equipment (EVSE) Rebate – Clark Electric Cooperative (CEC)"/>
    <m/>
    <s v="Funding"/>
    <s v="Rebate"/>
    <s v="Utility"/>
    <s v="Clark Electric Cooperative"/>
    <m/>
    <x v="22"/>
    <s v="N/A"/>
    <n v="800"/>
    <s v="per charger"/>
    <s v="Yes, unspecified "/>
    <s v="EVs"/>
    <s v="none"/>
    <s v="n/a"/>
    <s v="yes "/>
    <s v="Not required"/>
    <s v="N/A"/>
    <s v="Charger"/>
    <s v="Rolling"/>
    <s v="1 - light"/>
    <m/>
    <s v="Deadline Dec. 2023. $400 for EV charging station, but also says $800 for ZEF EV charging station w/ integrated metering. "/>
    <s v="https://www.cecoop.com/rebatesincentives"/>
  </r>
  <r>
    <s v="Y"/>
    <s v="C"/>
    <s v="Energy Innovation Grant Program - Wisconsin Renewable Energy and Energy Storage Programs"/>
    <m/>
    <s v="Funding"/>
    <s v="Grant"/>
    <s v="Federal"/>
    <m/>
    <s v="Wisconsin Office of Energy Innovation"/>
    <x v="22"/>
    <n v="10000000"/>
    <n v="750000"/>
    <s v="per district"/>
    <s v="Yes, unspecified "/>
    <s v="Energy"/>
    <s v="prioritization"/>
    <s v="All"/>
    <m/>
    <s v="Not required"/>
    <s v="N/A"/>
    <s v="Infrastructure"/>
    <s v="Unknown"/>
    <m/>
    <m/>
    <s v="Applications closed Jan 2023"/>
    <s v="https://psc.wi.gov/Pages/ServiceType/OEI/EnergyInnovationGrantProgram.aspx"/>
  </r>
  <r>
    <s v="Y"/>
    <s v="C"/>
    <s v="Electric Vehicle (EV) Charging Station Make-Ready Building Tax Credit"/>
    <m/>
    <s v="Funding"/>
    <s v="Tax Credit"/>
    <s v="State"/>
    <m/>
    <m/>
    <x v="37"/>
    <s v="N/A"/>
    <n v="1500"/>
    <s v="per site"/>
    <s v="Yes, unspecified "/>
    <s v="EVs"/>
    <s v="none"/>
    <s v="n/a"/>
    <m/>
    <s v="Not required"/>
    <s v="N/A"/>
    <s v="Charger + infrastructure"/>
    <s v="Rolling"/>
    <m/>
    <m/>
    <s v="No application available "/>
    <s v="https://afdc.energy.gov/laws/12845#:~:text=Commercial%20buildings%20may%20receive%20a%20tax%20credit%20of,the%20infrastructure%20is%20in%20an%20affordable%20housing%20building."/>
  </r>
  <r>
    <s v="Y"/>
    <s v="A"/>
    <s v="Commercial Electric Vehicle Supply Equipment (EVSE) Incentive - Green Mountain Power (GMP)"/>
    <s v="GMP"/>
    <s v="Funding"/>
    <s v="Rebate"/>
    <s v="Utility"/>
    <s v="Green Mountain Power"/>
    <m/>
    <x v="20"/>
    <s v="N/A"/>
    <n v="750"/>
    <s v="per charger"/>
    <s v="Yes, unspecified "/>
    <s v="EVs"/>
    <s v="none"/>
    <s v="n/a"/>
    <m/>
    <s v="Not required"/>
    <s v="N/A"/>
    <s v="Charger"/>
    <s v="Rolling"/>
    <m/>
    <m/>
    <m/>
    <s v="https://greenmountainpower.com/rebates-programs/business-innovation/electric-vehicles/"/>
  </r>
  <r>
    <s v="Y"/>
    <s v="A"/>
    <s v="Electric Vehicle Supply Equipment (EVSE) Rebate -  Holy Cross Energy (HCE)"/>
    <m/>
    <s v="Funding"/>
    <s v="Incentive"/>
    <s v="Utility"/>
    <s v="Holy Cross Energy"/>
    <m/>
    <x v="0"/>
    <s v="N/A"/>
    <n v="600"/>
    <s v="per applicant"/>
    <s v="Yes, unspecified "/>
    <s v="EVs"/>
    <s v="none"/>
    <s v="n/a"/>
    <s v="yes "/>
    <s v="Not required"/>
    <s v="N/A"/>
    <s v="Charger"/>
    <s v="Rolling"/>
    <m/>
    <m/>
    <m/>
    <s v="https://www.holycross.com/charge-at-work/"/>
  </r>
  <r>
    <s v="Y"/>
    <s v="C"/>
    <s v="Medium- and Heavy-Duty (MHD) Zero Emission Vehicle (ZEV) Financing Program "/>
    <m/>
    <s v="Other"/>
    <s v="Law"/>
    <s v="State"/>
    <s v="California Health and Safety Code"/>
    <s v=" California Pollution Control Financing Authority "/>
    <x v="15"/>
    <s v="N/A"/>
    <s v="N/A"/>
    <s v="N/A"/>
    <s v="N/A"/>
    <s v="MDHV vehicles only"/>
    <s v="prioritization"/>
    <s v="Pollution + Income"/>
    <m/>
    <s v="Not required"/>
    <m/>
    <s v="Anything"/>
    <s v="Rolling"/>
    <m/>
    <m/>
    <m/>
    <s v="https://california.public.law/codes/ca_health_and_safety_code_section_44272"/>
  </r>
  <r>
    <s v="Y"/>
    <s v="C"/>
    <s v="Plug-In Electric Vehicle (PEV) and EV Supply Equipment (EVSE) Rebates"/>
    <m/>
    <s v="Funding"/>
    <s v="Rebate"/>
    <s v="Utility"/>
    <s v="Groton Utilities"/>
    <m/>
    <x v="31"/>
    <s v="N/A"/>
    <n v="600"/>
    <s v="per charger"/>
    <s v="Yes, unspecified "/>
    <s v="EVs"/>
    <s v="none"/>
    <s v="n/a"/>
    <m/>
    <s v="Not required"/>
    <s v="N/A"/>
    <s v="Charger"/>
    <s v="Unknown"/>
    <s v="1 - light"/>
    <m/>
    <s v="EV rebates are no longer available as of Dec. 2022"/>
    <s v="https://grotonutilities.com/download/conserv/Electric-Charger-Rebate-Form.pdf"/>
  </r>
  <r>
    <s v="Y"/>
    <s v="C"/>
    <s v="All-Electric Vehicle (EV) and Electric Vehicle Supply Equipment (EVSE) Rebate  SPPD"/>
    <s v="EV &amp; EVSE"/>
    <s v="Funding"/>
    <s v="Rebate"/>
    <s v="Utility"/>
    <s v="Southern Public Power District (SPPD)"/>
    <m/>
    <x v="25"/>
    <s v="N/A"/>
    <n v="500"/>
    <s v="per applicant"/>
    <n v="0.5"/>
    <s v="EVs"/>
    <s v="none"/>
    <s v="n/a"/>
    <m/>
    <s v="Not required"/>
    <s v="N/A"/>
    <s v="Bus + Charger"/>
    <s v="Unknown"/>
    <m/>
    <m/>
    <s v="Electric vehicle incentive $4,000 +Commercial Conduit $1000 (max) + 50% for Commercial charger"/>
    <s v="https://southernpd.com/electric-vehicle-ev-incentives/"/>
  </r>
  <r>
    <s v="Y"/>
    <s v="A"/>
    <s v="Electric Vehicle Supply Equipment (EVSE) Rebate and Time-Of-Use (TOU) Rate - DEA"/>
    <s v="EVSE"/>
    <s v="Funding"/>
    <s v="Rebate"/>
    <s v="Utility"/>
    <s v="Dakota Electric Association"/>
    <m/>
    <x v="36"/>
    <s v="N/A"/>
    <n v="500"/>
    <s v="per charger"/>
    <s v="Yes, unspecified "/>
    <s v="EVs"/>
    <s v="none"/>
    <s v="n/a"/>
    <m/>
    <s v="Not required"/>
    <s v="N/A"/>
    <s v="Charger"/>
    <s v="Rolling"/>
    <s v="1 - light"/>
    <m/>
    <m/>
    <s v="https://www.dakotaelectric.com/member-services/programs-rebates/for-your-home/electric-vehicle-charging/"/>
  </r>
  <r>
    <s v="Y"/>
    <s v="C"/>
    <s v="Electric Vehicle (EV) Charging Station Community Grant Program Authorization"/>
    <m/>
    <s v="Other"/>
    <s v="Law"/>
    <s v="State"/>
    <m/>
    <s v="Washington State Department of Transportation"/>
    <x v="42"/>
    <n v="69000000"/>
    <s v="N/A"/>
    <s v="N/A"/>
    <s v="N/A"/>
    <s v="EVs"/>
    <s v="none"/>
    <s v="n/a"/>
    <m/>
    <s v="Not required"/>
    <s v="N/A"/>
    <s v="Charger + infrastructure"/>
    <s v="Rolling"/>
    <m/>
    <m/>
    <s v="Authorization to create a grant program for the deployment of charging infrastructure. No details or implementation details. See section 226 for specifics"/>
    <s v="https://afdc.energy.gov/laws/12876#:~:text=The%20Washington%20State%20Department%20of%20Transportation%20%28WSDOT%29%20is,school%20districts%2C%20and%20state%20and%20local%20government%20offices."/>
  </r>
  <r>
    <s v="Y"/>
    <s v="C"/>
    <s v="Electric Vehicle (EV) Charging Station Rebate"/>
    <m/>
    <s v="Funding"/>
    <s v="Rebate"/>
    <s v="State"/>
    <m/>
    <s v="Illinois Environmental Protection Agency (IEPA)"/>
    <x v="16"/>
    <s v="N/A"/>
    <n v="0.8"/>
    <s v="per site"/>
    <n v="0.2"/>
    <s v="EVs"/>
    <s v="extra funds"/>
    <s v="Pollution + Income"/>
    <m/>
    <s v="Not required"/>
    <s v="N/A"/>
    <s v="Charger + infrastructure"/>
    <s v="Unknown"/>
    <m/>
    <m/>
    <s v="Applications will be posted on website when available. The Agency is directed to provide funding, consistent with Illinois Commerce Commission-approved Beneficial Electrification Plans, to public and private organizations and companies to install and maintain Level 2 or Level 3 charging stations."/>
    <s v="https://epa.illinois.gov/topics/ceja.html"/>
  </r>
  <r>
    <s v="Y"/>
    <s v="C"/>
    <s v="School Electric Vehicle (EV) Purchase Authorization"/>
    <m/>
    <s v="Other"/>
    <s v="Law"/>
    <s v="State"/>
    <m/>
    <s v="Mississippi State Legislature"/>
    <x v="44"/>
    <s v="N/A"/>
    <s v="N/A"/>
    <s v="N/A"/>
    <s v="N/A"/>
    <s v="School Buses only"/>
    <s v="none"/>
    <s v="n/a"/>
    <m/>
    <s v="Not required"/>
    <s v="N/A"/>
    <s v="Anything"/>
    <s v="Unknown"/>
    <m/>
    <m/>
    <s v="No funds. Local school boards are authorized to purchase, own, and operate EVs. School boards are also authorized to use transportation funds from the school district for the purchase of EVs and vehicle servicing, maintenance, and repair."/>
    <s v="https://advance.lexis.com/documentpage/?pdmfid=1000516&amp;crid=f5a93f13-9afe-480a-94bc-02707b98cdcc&amp;config=00JABhZDIzMTViZS04NjcxLTQ1MDItOTllOS03MDg0ZTQxYzU4ZTQKAFBvZENhdGFsb2f8inKxYiqNVSihJeNKRlUp&amp;pddocfullpath=%2fshared%2fdocument%2fstatutes-legislation%2furn%3acontentItem%3a65N7-MRV3-GXF6-83N3-00008-00&amp;pdcontentcomponentid=234190&amp;pdteaserkey=sr0&amp;pditab=allpods&amp;ecomp=8s65kkk&amp;earg=sr0&amp;prid=dff15f62-4316-415d-8a66-0a21371a27f5"/>
  </r>
  <r>
    <s v="Y"/>
    <s v="C"/>
    <s v="Medium- and Heavy-Duty (MHD) Zero Emission Vehicle (ZEV) Grant Authorization"/>
    <m/>
    <s v="Other"/>
    <s v="Law"/>
    <s v="State"/>
    <m/>
    <s v="Maryland Energy Administration"/>
    <x v="14"/>
    <s v="N/A"/>
    <n v="0.2"/>
    <s v="per bus"/>
    <n v="0.8"/>
    <s v="MDHV vehicles only"/>
    <s v="none"/>
    <s v="n/a"/>
    <m/>
    <s v="Not required"/>
    <s v="N/A"/>
    <s v="Bus (&amp;/or Battery)"/>
    <s v="Unknown"/>
    <m/>
    <m/>
    <s v="Beginning in fiscal year 2024, Maryland Energy Administration is authorized to administer a MHD ZEV grant program. "/>
    <s v="https://afdc.energy.gov/laws/12907"/>
  </r>
  <r>
    <s v="Y"/>
    <s v="C"/>
    <s v="Zero Emission School Bus Acquisition Requirements"/>
    <m/>
    <s v="Other"/>
    <s v="Law"/>
    <s v="State"/>
    <m/>
    <m/>
    <x v="14"/>
    <s v="N/A"/>
    <s v="N/A"/>
    <s v="N/A"/>
    <s v="N/A"/>
    <s v="School Buses only"/>
    <s v="none"/>
    <s v="n/a"/>
    <m/>
    <s v="Not required"/>
    <s v="N/A"/>
    <s v="Bus (&amp;/or Battery)"/>
    <s v="Unknown"/>
    <m/>
    <m/>
    <s v="Beginning in fiscal year 2025, county Boards of Education may only enter vehicle acquisition contracts for zero emission school buses. "/>
    <s v="https://afdc.energy.gov/laws/12908"/>
  </r>
  <r>
    <s v="Y"/>
    <s v="C"/>
    <s v="Electric School Bus Pilot Program"/>
    <m/>
    <s v="Other"/>
    <s v="Law"/>
    <s v="State"/>
    <m/>
    <s v="Maryland Public Service Commission"/>
    <x v="14"/>
    <n v="50000000"/>
    <s v="N/A"/>
    <s v="N/A"/>
    <s v="N/A"/>
    <s v="School Buses only"/>
    <s v="none"/>
    <s v="n/a"/>
    <m/>
    <s v="Not required"/>
    <s v="N/A"/>
    <s v="Bus (&amp;/or Battery)"/>
    <s v="Unknown"/>
    <m/>
    <m/>
    <s v="To begin by October 1, 2024"/>
    <s v="https://mgaleg.maryland.gov/mgawebsite/Legislation/Details/hb0696?ys=2022RS"/>
  </r>
  <r>
    <s v="Y"/>
    <s v="C"/>
    <s v="Zero Emission School Bus Acquisition Requirements"/>
    <m/>
    <s v="Other"/>
    <s v="Law"/>
    <s v="State"/>
    <m/>
    <m/>
    <x v="5"/>
    <s v="N/A"/>
    <s v="N/A"/>
    <s v="N/A"/>
    <s v="N/A"/>
    <s v="School Buses only"/>
    <s v="none"/>
    <s v="n/a"/>
    <m/>
    <s v="Not required"/>
    <s v="N/A"/>
    <s v="Bus (&amp;/or Battery)"/>
    <s v="Unknown"/>
    <m/>
    <m/>
    <s v="Beginning July 1, 2027, school districts may only purchase or lease zero emission school buses when entering new purchase or lease contracts. "/>
    <s v="https://afdc.energy.gov/laws/12911"/>
  </r>
  <r>
    <s v="Y"/>
    <s v="A"/>
    <s v="Electric Vehicle Supply Equipment (EVSE) Rebate - LREC"/>
    <s v="EVSE"/>
    <s v="Funding"/>
    <s v="Rebate"/>
    <s v="Utility"/>
    <s v="Lake Region Electric Cooperative"/>
    <m/>
    <x v="36"/>
    <s v="N/A"/>
    <n v="500"/>
    <s v="per charger"/>
    <s v="Yes, unspecified "/>
    <s v="EVs"/>
    <s v="none"/>
    <s v="n/a"/>
    <m/>
    <s v="Not required"/>
    <s v="N/A"/>
    <s v="Charger"/>
    <s v="Rolling"/>
    <s v="1 - light"/>
    <m/>
    <m/>
    <s v="https://www.lrec.coop/products-service/chargewise"/>
  </r>
  <r>
    <s v="Y"/>
    <s v="A"/>
    <s v="Electric Vehicle Supply Equipment (EVSE) Incentive - Vermont Public Power Supply Authority (VPPSA)"/>
    <s v="VPPSA"/>
    <s v="Funding"/>
    <s v="Rebate"/>
    <s v="Utility"/>
    <s v="Vermont Public Power Supply Authority"/>
    <m/>
    <x v="20"/>
    <s v="N/A"/>
    <n v="500"/>
    <s v="per charger"/>
    <s v="Yes, unspecified "/>
    <s v="EVs"/>
    <s v="none"/>
    <s v="n/a"/>
    <m/>
    <s v="Not required"/>
    <s v="N/A"/>
    <s v="Charger"/>
    <s v="Rolling"/>
    <m/>
    <m/>
    <m/>
    <s v="https://vppsa.com/2022-electric-vehicle-charging-station-rebate/"/>
  </r>
  <r>
    <s v="Y"/>
    <s v="A"/>
    <s v="Electric Vehicle Program"/>
    <s v="EV-GO"/>
    <s v="Funding"/>
    <s v="Grant"/>
    <s v="Utility"/>
    <s v="Clark Public Utilities"/>
    <m/>
    <x v="42"/>
    <s v="N/A"/>
    <n v="500"/>
    <s v="per charger"/>
    <n v="0.5"/>
    <s v="EVs"/>
    <s v="none"/>
    <s v="n/a"/>
    <s v="n/a"/>
    <s v="Not required"/>
    <s v="N/A"/>
    <s v="Charger + infrastructure"/>
    <s v="Rolling"/>
    <m/>
    <m/>
    <s v="Contact Matt Babbitts - mbabbitts@clarkpud.com, 360-992-3365, to learn more about program"/>
    <s v="https://www.clarkpublicutilities.com/resources/plug-in-power-up-and-drive/"/>
  </r>
  <r>
    <s v="Y"/>
    <s v="A"/>
    <s v="Commercial Electric Vehicle (EV) Charging Station Rebate - Duke Energy"/>
    <m/>
    <s v="Funding"/>
    <s v="Rebate"/>
    <s v="Utility"/>
    <s v="Duke Energy"/>
    <s v="Duke Energy"/>
    <x v="23"/>
    <m/>
    <n v="500"/>
    <s v="per charger"/>
    <s v="Yes, unspecified"/>
    <s v="EVs"/>
    <s v="none"/>
    <s v="n/a"/>
    <m/>
    <s v="Not required"/>
    <m/>
    <s v="Charger"/>
    <s v="Rolling"/>
    <s v="1 - light"/>
    <m/>
    <s v="Minimum of 4 charger, maximum of 20. Only covers level 2 chargers. Must be a nonresidential customer of Duke Energy."/>
    <s v="https://www.duke-energy.com/business/products/ev-complete/charger-rebate"/>
  </r>
  <r>
    <s v="Y"/>
    <s v="C"/>
    <s v="Commercial Electric Vehicle Charger Grant"/>
    <m/>
    <s v="Funding"/>
    <s v="Grant"/>
    <s v="Utility"/>
    <s v="Consumers Power Inc"/>
    <s v="ratepayer funds"/>
    <x v="1"/>
    <s v="N/A"/>
    <n v="400"/>
    <s v="per applicant"/>
    <n v="0.4"/>
    <s v="EVs"/>
    <s v="none"/>
    <s v="n/a"/>
    <m/>
    <s v="Not required"/>
    <s v="N/A"/>
    <s v="Charger"/>
    <s v="Unknown"/>
    <m/>
    <m/>
    <s v="Rebates for commercial customers its no longer available. There's only a $400 rebate for a home L2 charger."/>
    <s v="https://cpiev.gpfulfillment.net"/>
  </r>
  <r>
    <s v="Y"/>
    <s v="C"/>
    <s v="Electric Vehicle Supply Equipment (EVSE) Rebate - Chippewa Valley Electric Cooperative (CVEC)"/>
    <m/>
    <s v="Funding"/>
    <s v="Rebate"/>
    <s v="Utility"/>
    <s v="Chippewa Valley Electric Cooperative (CVEC)"/>
    <m/>
    <x v="22"/>
    <s v="N/A"/>
    <n v="400"/>
    <s v="per charger"/>
    <s v="Yes, unspecified "/>
    <s v="EVs"/>
    <s v="none"/>
    <s v="n/a"/>
    <m/>
    <s v="Not required"/>
    <s v="N/A"/>
    <s v="Charger"/>
    <s v="Unknown"/>
    <s v="1 - light"/>
    <m/>
    <s v="Deadline Dec. 2022. For 2022, there's the option of $400 rebate or a free L2 charger. If customer buys a specific company, the price would be reduced making the rebate equal to $800."/>
    <s v="https://www.cvecoop.com/rebates.php"/>
  </r>
  <r>
    <s v="Y"/>
    <s v="A"/>
    <s v="Electric Vehicle (EV) Charging Station Rebate - Kirkwood Electric"/>
    <m/>
    <s v="Funding"/>
    <s v="Rebate"/>
    <s v="Utility"/>
    <s v="Kirkwood Electric"/>
    <m/>
    <x v="43"/>
    <s v="N/A"/>
    <n v="300"/>
    <s v="per site"/>
    <s v="Yes, unspecified"/>
    <s v="EVs"/>
    <s v="none"/>
    <s v="n/a"/>
    <m/>
    <s v="Not required"/>
    <s v="N/A"/>
    <s v="Charger"/>
    <s v="Rolling"/>
    <m/>
    <m/>
    <m/>
    <s v="https://www.kirkwoodelectric.org/residential/energy-efficiency"/>
  </r>
  <r>
    <s v="Y"/>
    <s v="C"/>
    <s v="Zero Emission School Bus Funding and Technical Assistance "/>
    <m/>
    <s v="Funding"/>
    <s v="Law"/>
    <s v="State"/>
    <s v="Connecticut Department of Energy and Environmental Protection (DEEP)"/>
    <s v="Senate Bill 4, 2022"/>
    <x v="31"/>
    <s v="N/A"/>
    <s v="N/A"/>
    <s v="N/A"/>
    <s v="N/A"/>
    <s v="School Buses only"/>
    <s v="prioritization"/>
    <s v="Income"/>
    <m/>
    <s v="Required"/>
    <s v="TBD"/>
    <s v="Bus + Charger"/>
    <s v="Unknown"/>
    <m/>
    <m/>
    <s v=" Passed by legislature in 2022. To provide matching funds necessary for municipalities, school districts and school bus operators for the purchase or lease of zero-emission school buses and electric vehicle charging stations. And technical assistance."/>
    <s v="https://www.cga.ct.gov/2022/act/Pa/pdf/2022PA-00025-R00SB-00004-PA.PDF"/>
  </r>
  <r>
    <s v="Y"/>
    <s v="A"/>
    <s v="Central Lincoln PUD Level 2 Charging Station Installation Rebate"/>
    <m/>
    <s v="Funding"/>
    <s v="Rebate"/>
    <s v="Utility"/>
    <s v="Central Lincoln PUD"/>
    <s v="ratepayer funds"/>
    <x v="1"/>
    <s v="N/A"/>
    <n v="250"/>
    <s v="per district"/>
    <s v="Yes, unspecified "/>
    <s v="EVs"/>
    <s v="none"/>
    <s v="n/a"/>
    <m/>
    <s v="Not required"/>
    <s v="N/A"/>
    <s v="Charger"/>
    <s v="Rolling"/>
    <m/>
    <m/>
    <m/>
    <s v="https://clpud.org/energy-efficiency/electric-vehicles/level-2-station-rebate/"/>
  </r>
  <r>
    <s v="Y"/>
    <s v="X"/>
    <s v="Hydrogen and Electric Vehicle (EV) Rebate Program Administration"/>
    <m/>
    <m/>
    <m/>
    <m/>
    <m/>
    <m/>
    <x v="31"/>
    <m/>
    <m/>
    <m/>
    <m/>
    <m/>
    <m/>
    <m/>
    <m/>
    <m/>
    <m/>
    <m/>
    <s v="Unknown"/>
    <m/>
    <m/>
    <m/>
    <s v="Alternative Fuels Data Center: Hydrogen and Electric Vehicle (EV) Rebate Program Administration (energy.gov)"/>
  </r>
  <r>
    <s v="Y"/>
    <s v="C"/>
    <s v="Medium- and Heavy-Duty Diesel Vehicle Repower and Replacement Grants"/>
    <m/>
    <s v="Funding"/>
    <s v="Grant"/>
    <s v="VW Settlement"/>
    <s v="Volkswagen Mitigation Trust Fund"/>
    <s v="North Dakota Department of Environmental Quality _x000a_Division of Air Quality"/>
    <x v="54"/>
    <n v="4485118"/>
    <n v="0.75"/>
    <s v="per bus"/>
    <n v="0.25"/>
    <s v="MDHV vehicles only"/>
    <s v="none"/>
    <s v="n/a"/>
    <m/>
    <s v="Required"/>
    <s v="2009 or older"/>
    <s v="Bus + Repower"/>
    <s v="Unknown"/>
    <m/>
    <m/>
    <s v=" Last round closed 2022. No information on application process. "/>
    <s v="https://deq.nd.gov/AQ/planning/VW.aspx"/>
  </r>
  <r>
    <s v="Y"/>
    <s v="A"/>
    <s v="Electric Equipment and Electric Vehicle Supply Equipment (EVSE) Incentive - Entergy"/>
    <s v="EVSE"/>
    <s v="Funding"/>
    <s v="Rebate"/>
    <s v="Utility"/>
    <s v="Entergy"/>
    <s v="Entergy"/>
    <x v="44"/>
    <s v="N/A"/>
    <n v="250"/>
    <s v="per charger"/>
    <s v="Yes, unspecified "/>
    <s v="Any fleet vehicles"/>
    <s v="none"/>
    <s v="n/a"/>
    <m/>
    <s v="Not required"/>
    <s v="N/A"/>
    <s v="Charger"/>
    <s v="Rolling"/>
    <m/>
    <m/>
    <s v=" Contact company for a consulation before applying. MULTIPLE STATES - not just TX. Mentions school districts in &quot;transit&quot; on fleet electrification page."/>
    <s v="https://entergyetech.com/"/>
  </r>
  <r>
    <s v="Y"/>
    <s v="X"/>
    <s v="CPS Energy Electric Vehicle Charging Solutions"/>
    <m/>
    <s v="Other"/>
    <s v="Bill Credit"/>
    <s v="Utility"/>
    <s v="CPS Energy"/>
    <s v="CPS Energy"/>
    <x v="10"/>
    <s v="N/A"/>
    <n v="250"/>
    <s v="per month"/>
    <s v="N/A"/>
    <s v="EVs"/>
    <s v="none"/>
    <s v="n/a"/>
    <m/>
    <s v="Not required"/>
    <s v="N/A"/>
    <s v="Maintenance Cost"/>
    <s v="Rolling"/>
    <m/>
    <m/>
    <m/>
    <s v="CPS FlexEV Rewards FAQ (chargingrewards.com)"/>
  </r>
  <r>
    <s v="Y"/>
    <s v="X"/>
    <s v="Diesel Emissions Reduction Grant"/>
    <m/>
    <m/>
    <m/>
    <m/>
    <m/>
    <m/>
    <x v="0"/>
    <m/>
    <m/>
    <m/>
    <m/>
    <m/>
    <m/>
    <m/>
    <m/>
    <m/>
    <m/>
    <m/>
    <s v="Unknown"/>
    <m/>
    <m/>
    <m/>
    <m/>
  </r>
  <r>
    <s v="Y"/>
    <s v="C"/>
    <s v="Electrifying School Bus Grant Program"/>
    <m/>
    <s v="Funding"/>
    <s v="Law"/>
    <s v="State"/>
    <s v="Colorado Department of Public Health and Environment (CDPHE)"/>
    <s v="Senate Bill 193, 2022"/>
    <x v="0"/>
    <n v="65000000"/>
    <s v="N/A"/>
    <s v="N/A"/>
    <s v="N/A"/>
    <s v="School Buses only"/>
    <s v="prioritization"/>
    <s v="n/a"/>
    <m/>
    <s v="Not required"/>
    <s v="N/A"/>
    <s v="Charger + infrastructure"/>
    <s v="Unknown"/>
    <m/>
    <m/>
    <s v="Passed by legislature in 2022. Program TBD"/>
    <s v="https://leg.colorado.gov/bills/sb22-193"/>
  </r>
  <r>
    <s v="Y"/>
    <s v="X"/>
    <s v="Electric Vehicle (EV) and EV Charging Station Rebate - Great Lakes Energy (GLE)"/>
    <m/>
    <s v="Funding"/>
    <s v="Rebate"/>
    <s v="Utility"/>
    <s v="Kirkwood Electric"/>
    <m/>
    <x v="30"/>
    <m/>
    <m/>
    <m/>
    <m/>
    <m/>
    <m/>
    <m/>
    <m/>
    <m/>
    <m/>
    <m/>
    <s v="Unknown"/>
    <m/>
    <m/>
    <m/>
    <m/>
  </r>
  <r>
    <s v="Y"/>
    <s v="A"/>
    <s v="Electric Vehicle Supply Equipment (EVSE) Rebate - Indiana Michigan Power"/>
    <m/>
    <s v="Funding"/>
    <s v="Rebate"/>
    <s v="Utility"/>
    <s v="Indiana Michigan Power"/>
    <s v="American Electric Power (AEP)"/>
    <x v="23"/>
    <s v="N/A"/>
    <n v="250"/>
    <s v="per port"/>
    <n v="1"/>
    <s v="EVs"/>
    <s v="none"/>
    <s v="n/a"/>
    <m/>
    <s v="Not required"/>
    <s v="N/A"/>
    <s v="Charger"/>
    <s v="Rolling"/>
    <m/>
    <m/>
    <s v="Incentives are limited to the first 100 customers in each customer class"/>
    <s v="https://im-eecp.directtechnology.com/OnlineApp/#enrollment/?programId=61"/>
  </r>
  <r>
    <s v="Y"/>
    <s v="C"/>
    <s v="Energy and Resilience Project Support "/>
    <m/>
    <s v="Financing"/>
    <s v="Law"/>
    <s v="State"/>
    <m/>
    <s v="House bill 227, 2022"/>
    <x v="47"/>
    <s v="N/A"/>
    <s v="N/A"/>
    <s v="N/A"/>
    <s v="N/A"/>
    <s v="Resilience investments or Infrastructure"/>
    <s v="none"/>
    <s v="n/a"/>
    <m/>
    <s v="Not required"/>
    <s v="N/A"/>
    <s v="Infrastructure"/>
    <s v="Unknown"/>
    <m/>
    <m/>
    <s v="Passed by legislature in 2022. Municipalities may establish energy and resilience improvement assessment programs to finance energy and resilience improvement projects. Eligible projects include construction, installation, or modification of electric vehicle charging stations in building renovations, new construction, or existing commercial and industrial properties."/>
    <s v="https://www.akleg.gov/basis/Bill/Text/32?Hsid=HB0227Z"/>
  </r>
  <r>
    <s v="Y"/>
    <s v="X"/>
    <s v="Electric Vehicle (EV) Charging Station Rebate - Holy Cross Energy (HCE)"/>
    <m/>
    <m/>
    <m/>
    <s v="Utility"/>
    <m/>
    <m/>
    <x v="0"/>
    <m/>
    <m/>
    <m/>
    <m/>
    <m/>
    <m/>
    <m/>
    <m/>
    <m/>
    <m/>
    <m/>
    <s v="Unknown"/>
    <m/>
    <m/>
    <m/>
    <m/>
  </r>
  <r>
    <s v="Y"/>
    <s v="X"/>
    <s v="Commercial Electric Vehicle (EV) Charging Station Rebates - Colorado Springs Utilities (CSU)"/>
    <m/>
    <s v="Funding"/>
    <s v="Rebate"/>
    <s v="Utility"/>
    <s v="Colorado Springs Utilities"/>
    <m/>
    <x v="0"/>
    <m/>
    <n v="1200"/>
    <s v="per port"/>
    <s v="Yes, unspecified"/>
    <s v="EVs"/>
    <s v="none"/>
    <s v="n/a"/>
    <m/>
    <s v="Not required"/>
    <s v="N/A"/>
    <s v="Charger"/>
    <s v="Unknown"/>
    <m/>
    <m/>
    <s v="Program archived in AFDC"/>
    <s v="https://afdc.energy.gov/laws/13011"/>
  </r>
  <r>
    <s v="Y"/>
    <s v="X"/>
    <s v="Public Transit Electrification Incentive Authorization "/>
    <m/>
    <s v="Other"/>
    <s v="Law"/>
    <s v="State"/>
    <m/>
    <m/>
    <x v="0"/>
    <m/>
    <m/>
    <m/>
    <m/>
    <m/>
    <m/>
    <m/>
    <m/>
    <m/>
    <m/>
    <m/>
    <s v="Unknown"/>
    <m/>
    <m/>
    <m/>
    <m/>
  </r>
  <r>
    <s v="Y"/>
    <s v="X"/>
    <s v="Fleet Alternative Fuel Vehicle Incentive Authorization "/>
    <m/>
    <s v="Other"/>
    <s v="Law"/>
    <s v="State"/>
    <m/>
    <m/>
    <x v="0"/>
    <m/>
    <m/>
    <m/>
    <m/>
    <m/>
    <m/>
    <m/>
    <m/>
    <m/>
    <m/>
    <m/>
    <s v="Unknown"/>
    <m/>
    <m/>
    <m/>
    <m/>
  </r>
  <r>
    <s v="Y"/>
    <s v="A"/>
    <s v="Small Business Electric Vehicle (EV) Time-Of-Use (TOU) Rate and EV Charging Station Rebate - Indiana Michigan Power"/>
    <m/>
    <s v="Funding"/>
    <s v="Rate"/>
    <s v="Utility"/>
    <s v="Indiana Michigan Power"/>
    <s v="Indiana Michigan Power"/>
    <x v="23"/>
    <s v="n/a"/>
    <n v="250"/>
    <s v="per port"/>
    <s v="Yes, unspecified"/>
    <s v="EVs"/>
    <s v="none"/>
    <s v="n/a"/>
    <s v="n/a"/>
    <s v="Not required"/>
    <m/>
    <s v="Charger"/>
    <s v="Rolling"/>
    <m/>
    <m/>
    <m/>
    <s v="https://www.indianamichiganpower.com/clean-energy/electric-cars/business/charge-at-work-indiana"/>
  </r>
  <r>
    <s v="Y"/>
    <s v="C"/>
    <s v="Electric School Bus Purchase Authorization "/>
    <s v="N/A"/>
    <s v="Other"/>
    <s v="Law"/>
    <s v="State"/>
    <s v="N/A"/>
    <s v="N/A"/>
    <x v="39"/>
    <s v="N/A"/>
    <s v="N/A"/>
    <s v="N/A"/>
    <s v="N/A"/>
    <s v="School Buses only"/>
    <s v="none"/>
    <s v="n/a"/>
    <m/>
    <s v="Not required"/>
    <m/>
    <s v="Bus (&amp;/or Battery)"/>
    <s v="Rolling"/>
    <m/>
    <m/>
    <m/>
    <s v="https://www.azleg.gov/arsDetail/?title=15"/>
  </r>
  <r>
    <s v="Y"/>
    <s v="C"/>
    <s v="Electric School Bus Program"/>
    <s v="N/A"/>
    <s v="Funding"/>
    <s v="Law"/>
    <s v="State"/>
    <s v="State of New Jersey"/>
    <s v="New Jersey Department of Environmental Protection (DEP)"/>
    <x v="38"/>
    <n v="45000000"/>
    <s v="N/A"/>
    <s v="N/A"/>
    <s v="N/A"/>
    <s v="School Buses only"/>
    <s v="prioritization"/>
    <s v="All"/>
    <m/>
    <s v="Not required"/>
    <m/>
    <s v="Bus + Charger"/>
    <s v="Unknown"/>
    <m/>
    <m/>
    <s v="There is no specific information on how much is given to each district, only that it will likely be split evenly between three regions (north, central, south) and granted in quanitties to not exceed $15 million over 3 years. There is no known information, only that 18 school districts are selected to participate"/>
    <s v="https://www.njleg.state.nj.us/"/>
  </r>
  <r>
    <s v="Y"/>
    <s v="A"/>
    <s v="Electric Vehicle (EV) Charging Station Rebate - Firelands Electric Cooperative (FEC)"/>
    <m/>
    <s v="Funding"/>
    <s v="Rebate"/>
    <s v="Utility"/>
    <s v="Firelands Electric Cooperative (FEC)"/>
    <s v="Firelands Electric Cooperative (FEC)"/>
    <x v="28"/>
    <s v="n/a"/>
    <n v="250"/>
    <s v="per applicant"/>
    <s v="Yes, unspecified"/>
    <s v="EVs"/>
    <s v="none"/>
    <s v="n/a"/>
    <s v="n/a"/>
    <s v="Not required"/>
    <m/>
    <s v="Charger"/>
    <s v="Rolling"/>
    <m/>
    <m/>
    <s v="- Applicant must be a member of the cooperative._x000a_- Unit must be new and certified by Underwriters Laboratories, Inc. (U.L. Listed) and Edison Testing Laboratories (ETL Listed)._x000a_- Equipment must be installed in accordance with manufacturer’s specifications and meet all federal, state, and local laws and building codes._x000a_- Charging unit must be wall or pedestal mounted, and can be installed on an existing building or on new construction._x000a_- EV Level 2 charger installed must be new. Chargers that are portable, resold, rebuilt, used, or received from warranty insurance claims are not eligible for this rebate."/>
    <s v="https://www.firelandsec.com/electric-vehicle-charger-rebates"/>
  </r>
  <r>
    <s v="Y"/>
    <s v="A"/>
    <s v="Plug-in Electric Vehicle (PEV) Rebate Oklahoma Electric Cooperative (OEC)"/>
    <m/>
    <s v="Funding"/>
    <s v="Rebate"/>
    <s v="Utility"/>
    <s v="Oklahoma Electric Cooperative (OEC)"/>
    <m/>
    <x v="26"/>
    <s v="N/A"/>
    <n v="200"/>
    <s v="per bus"/>
    <s v="Yes, unspecified "/>
    <s v="EVs"/>
    <s v="none"/>
    <s v="n/a"/>
    <m/>
    <s v="Not required"/>
    <s v="N/A"/>
    <s v="Bus (&amp;/or Battery)"/>
    <s v="Rolling"/>
    <m/>
    <m/>
    <s v="Contact company for availability of funds"/>
    <s v="https://okcoop.org/energy-efficiency-rebates/"/>
  </r>
  <r>
    <s v="Y"/>
    <s v="A"/>
    <s v="Electric Vehicle (EV) Charging Station Rental Program Duke Energy"/>
    <m/>
    <s v="Funding"/>
    <s v="Incentive"/>
    <s v="Utility"/>
    <s v="Duke Energy"/>
    <s v="Duke Energy"/>
    <x v="23"/>
    <m/>
    <n v="20"/>
    <s v="per month"/>
    <s v="Yes, unspecified"/>
    <s v="EVs"/>
    <s v="none"/>
    <s v="n/a"/>
    <m/>
    <s v="Not required"/>
    <m/>
    <s v="Charger"/>
    <s v="Rolling"/>
    <m/>
    <m/>
    <m/>
    <s v="https://www.duke-energy.com/home/products/ev-complete/charger-solution"/>
  </r>
  <r>
    <s v="Y"/>
    <s v="A"/>
    <s v="Electric Vehicle (EV) Charging Rate Incentive Glendale Water and Power (GWP)"/>
    <s v="N/A"/>
    <s v="Other"/>
    <s v="Rate"/>
    <s v="Utility"/>
    <s v="Glendale Water and Power"/>
    <s v="Glendale Water and Power"/>
    <x v="15"/>
    <s v="N/A"/>
    <n v="8"/>
    <s v="per month "/>
    <s v="Yes, unspecified"/>
    <s v="EVs"/>
    <s v="none"/>
    <s v="n/a"/>
    <m/>
    <s v="Not required"/>
    <s v="N/A"/>
    <s v="Maintenance Cost"/>
    <s v="Rolling"/>
    <s v="1 - light"/>
    <m/>
    <s v="The Off-Peak EV Charging Rebate program encourages Glendale EV drivers to charge their vehicles overnight on weekdays between 9:00 p.m. and 12:00 p.m. the next day and any time on the weekend in exchange for a monthly incentive of $8. This is calculated and payed yearly"/>
    <s v="https://www.bringyourowncharger.com/gwp-home"/>
  </r>
  <r>
    <s v="Y"/>
    <s v="C"/>
    <s v="Electric Vehicle (EV) Charging Station Grants"/>
    <s v="N/A"/>
    <s v="Funding"/>
    <s v="Grant"/>
    <s v="VW Settlement"/>
    <s v="State of Conneticut"/>
    <s v="VW Environmental Mitigation Trust"/>
    <x v="31"/>
    <n v="55721170"/>
    <s v="N/A"/>
    <s v="N/A"/>
    <s v="N/A"/>
    <s v="EVs"/>
    <s v="prioritization"/>
    <s v="All"/>
    <m/>
    <s v="Required"/>
    <s v="2009 or older (and certain 2012 buses)"/>
    <s v="Charger + infrastructure"/>
    <s v="Unknown"/>
    <m/>
    <m/>
    <s v="Funding can change year to year. The past round included a total of $4 million: Up to $4 million will be available for grants. $3 million will be made available for projects to fund municipal and state government EVSE infrastructure. $1.2 million is set-aside for EVSE deployment at state government sites to advance the sustainability goals of Executive Order 1. $1.8 million is set-aside for additional state or municipal government sites. $1 million dollars will be dedicated to support non-government public EVSE."/>
    <s v="https://portal.ct.gov/DEEP/Air/Mobile-Sources/VW/VW-Settlement---Grants"/>
  </r>
  <r>
    <s v="Y"/>
    <s v="B"/>
    <s v="Electrification Technology Grants (Michigan Mobility Funding Platform)"/>
    <s v="N/A"/>
    <s v="Funding"/>
    <s v="Grant"/>
    <s v="State"/>
    <s v="State of Michigan"/>
    <s v="Office of Future Mobility and Electrification (OFME) and the Michigan Department of Transportation (MDOT)"/>
    <x v="30"/>
    <s v="N/A"/>
    <n v="125000"/>
    <s v="per project"/>
    <s v="Yes, unspecified"/>
    <s v="EVs"/>
    <s v="none"/>
    <s v="n/a"/>
    <m/>
    <s v="Not required"/>
    <m/>
    <s v="Anything"/>
    <s v="Rolling"/>
    <s v="2 - medium"/>
    <m/>
    <s v="The amount of funds and matching funds needed are negotiable. Projects with higher matching funds will be &quot;viewed favorably&quot;"/>
    <s v="https://www.michiganbusiness.org/mobility-funding/"/>
  </r>
  <r>
    <s v="Y"/>
    <s v="A"/>
    <s v="Commercial Electric Vehicle (EV) and Fuel Cell Electric Vehicle (FCEV) Tax Credit"/>
    <s v="N/A"/>
    <s v="Funding"/>
    <s v="Incentive"/>
    <s v="Federal"/>
    <s v="Department of Treasury"/>
    <s v="Internal Revenue Service"/>
    <x v="2"/>
    <s v="N/A"/>
    <n v="40000"/>
    <s v="per bus"/>
    <s v="Yes, unspecified"/>
    <s v="MDHV vehicles only"/>
    <s v="none"/>
    <s v="n/a"/>
    <m/>
    <s v="Not required"/>
    <m/>
    <s v="Bus (&amp;/or Battery)"/>
    <s v="Rolling"/>
    <m/>
    <m/>
    <s v="The tax credit amount is equal to the lesser of the following amounts: 15% of the vehicle purchase price for plug-in hybrid electric vehicles. 30% of the vehicle purchase price for EVs and FCEVs. The incremental cost of the vehicle compared to an equivalent internal combustion engine vehicle"/>
    <s v="https://www.congress.gov/public-laws/117th-congress"/>
  </r>
  <r>
    <s v="Y"/>
    <s v="A"/>
    <s v="Electric Vehicle (EV) Charging Station Rebate - Great River Energy"/>
    <s v="N/A"/>
    <s v="Funding"/>
    <s v="Rebate"/>
    <s v="State"/>
    <s v="Michigan Department of Transportation"/>
    <s v="Great River Energy"/>
    <x v="36"/>
    <s v="N/A"/>
    <s v="N/A"/>
    <s v="N/A"/>
    <s v="N/A"/>
    <s v="EVs"/>
    <s v="none"/>
    <s v="n/a"/>
    <m/>
    <s v="Not required"/>
    <m/>
    <s v="Charger"/>
    <s v="Rolling"/>
    <m/>
    <m/>
    <s v="Great River Energy provides rebates for the purchase or lease of Level 2 EV chargers. Rebates are available for public, workplace, multifamily, and fleet charging stations. Leased chargers must have a minimum lease term of 5 years."/>
    <s v="https://econdev.greatriverenergy.com/assistance-programs/p/item/2407/electric-vehicle-charging"/>
  </r>
  <r>
    <s v="Y"/>
    <s v="A"/>
    <s v="Plug-In Electric Vehicle (PEV) Charging Rate Incentives - Hawaiian Electric Company"/>
    <m/>
    <s v="Other"/>
    <s v="Rate"/>
    <s v="Utility"/>
    <s v="Maui Electric Company and Hawaii Electric Light Company"/>
    <s v="Hawaiian Electric Company "/>
    <x v="41"/>
    <s v="N/A"/>
    <n v="5"/>
    <s v="per month"/>
    <s v="Yes, unspecified"/>
    <s v="EVs"/>
    <s v="none"/>
    <s v="n/a"/>
    <s v="no "/>
    <s v="Not required"/>
    <s v="N/A"/>
    <s v="Maintenance Cost"/>
    <s v="Rolling"/>
    <m/>
    <m/>
    <s v="The TOU rates are available to customers on Oahu, Molokai, Maui, and Hawaii Island. Limit of 20 participants. TOU metering charge = $5 per month (additional charges during peak and midday hours)"/>
    <s v="https://www.hawaiianelectric.com/products-and-services/electric-vehicles/electric-vehicle-rates-and-enrollment/electric-bus-facility"/>
  </r>
  <r>
    <s v="Y"/>
    <s v="C"/>
    <s v="Heavy-Duty Zero Emission Vehicle (ZEV) and Infrastructure Grants"/>
    <s v="N/A"/>
    <s v="Funding"/>
    <s v="Grant"/>
    <s v="Federal"/>
    <s v="Enviromental Protection Agency"/>
    <s v="Enviromental Protection Agency"/>
    <x v="2"/>
    <n v="1000000000"/>
    <n v="1"/>
    <s v="per project"/>
    <s v="Yes, unspecified"/>
    <s v="MDHV vehicles only"/>
    <s v="extra funds"/>
    <s v="Pollution burden"/>
    <m/>
    <s v="Not required"/>
    <m/>
    <s v="Anything"/>
    <s v="Unknown"/>
    <m/>
    <m/>
    <s v="No details on application process yet. Awards amount may vary. _x000a_Eligible project costs include:The incremental cost of a Class 6 or 7 electric vehicle;_x000a_-   Capital, installation, operation, and maintenance costs of ZEV_x000a_    charging or refueling infrastructure;_x000a_-   Workforce development and training programs to support the_x000a_    maintenance, charging, fueling, and operation of ZEVs; and,_x000a_-   Planning and technical activities that support the adoption and_x000a_    deployment of ZEVs."/>
    <s v="https://www.epa.gov/inflation-reduction-act/clean-heavy-duty-vehicle-program"/>
  </r>
  <r>
    <s v="Y"/>
    <s v="A"/>
    <s v="Plug-In Electric Vehicle (PEV) Time-Of-Use (TOU) Rates - Applied Energy Services (AES) Indiana"/>
    <m/>
    <s v="Other"/>
    <s v="Rate"/>
    <s v="Utility"/>
    <s v="AES Indiana"/>
    <s v="AES Indiana "/>
    <x v="23"/>
    <s v="N/A"/>
    <n v="2.5"/>
    <s v="per charging session"/>
    <s v="N/A"/>
    <s v="EVs"/>
    <s v="none"/>
    <s v="n/a"/>
    <m/>
    <s v="Not required"/>
    <s v="N/A"/>
    <s v="Maintenance Cost"/>
    <s v="Rolling"/>
    <m/>
    <m/>
    <m/>
    <s v="https://www.aesindiana.com/ev-rates"/>
  </r>
  <r>
    <s v="Y"/>
    <s v="X"/>
    <s v="Residential Electric Vehicle (EV) Charging Station Rebate SMUD"/>
    <s v="SMUD"/>
    <s v="Funding"/>
    <s v="Rebate"/>
    <s v="Utility"/>
    <s v="Sacramento Municipal Utility District"/>
    <s v="Sacramento Municipal Utility District"/>
    <x v="15"/>
    <s v="N/A"/>
    <n v="1000"/>
    <s v="per applicant "/>
    <s v="Yes, unspecified"/>
    <s v="EVs"/>
    <s v="none"/>
    <s v="n/a"/>
    <m/>
    <s v="Not required"/>
    <m/>
    <s v="Charger"/>
    <s v="Rolling"/>
    <s v="1 - light"/>
    <m/>
    <s v="Residential Program. rebate is for  the purchase and installation of a new Level 2 EV_x000a_charging station and associated electrical upgrades"/>
    <s v="https://www.smud.org/en/Going-Green/Electric-Vehicles/Charge-at-Home-application-page"/>
  </r>
  <r>
    <s v="Y"/>
    <s v="A"/>
    <s v="Electric Vehicle (EV) Charging Station Electrical Infrastructure Application  - National Grid"/>
    <m/>
    <s v="Funding"/>
    <s v="Rebate"/>
    <s v="Utility"/>
    <s v="National Grid "/>
    <s v="National Grid "/>
    <x v="34"/>
    <s v="N/A"/>
    <n v="1"/>
    <s v="per district"/>
    <s v="Yes, unspecified "/>
    <s v="EVs"/>
    <s v="extra funds"/>
    <s v="Income + Race/Ethinicity/Tribe"/>
    <m/>
    <s v="Not required"/>
    <s v="N/A"/>
    <s v="Charger + infrastructure"/>
    <s v="Rolling"/>
    <m/>
    <m/>
    <m/>
    <s v="https://www.nationalgridus.com/MA-Business/Energy-Saving-Programs/Electric-Vehicle-Charging-Station-Program"/>
  </r>
  <r>
    <s v="Y"/>
    <s v="C"/>
    <s v="Electric Vehicle Charging Grant"/>
    <m/>
    <s v="Funding"/>
    <s v="Grant"/>
    <s v="Utility"/>
    <s v="Pacific Power"/>
    <m/>
    <x v="42"/>
    <n v="2500000"/>
    <n v="1"/>
    <s v="per charger"/>
    <s v="Yes, unspecified "/>
    <s v="EVs"/>
    <s v="prioritization"/>
    <s v="Income"/>
    <s v="n/a"/>
    <s v="Not required"/>
    <s v="N/A"/>
    <s v="Charger + infrastructure"/>
    <s v="Unknown"/>
    <m/>
    <m/>
    <s v="Most recent round was 2021. No rebates at available. AFDC archived Jan. 2022"/>
    <s v="https://view.officeapps.live.com/op/view.aspx?src=https%3A%2F%2Fwww.pacificpower.net%2Fcontent%2Fdam%2Fpcorp%2Fdocuments%2Fen%2Fpacificpower%2Fsavings-energy-choices%2Felectric-vehicles%2FEV_Charging_Grant_Application_2021_Q1.docx&amp;wdOrigin=BROWSELINK"/>
  </r>
  <r>
    <s v="Y"/>
    <s v="A"/>
    <s v="Take Charge AZ Pilot for Fleet Charging"/>
    <m/>
    <s v="Other"/>
    <s v="Equipment"/>
    <s v="Utility"/>
    <s v="Arizona Public Service"/>
    <s v="Arizona Public Service"/>
    <x v="39"/>
    <s v="N/A"/>
    <n v="1"/>
    <s v="per applicant"/>
    <s v="N/A"/>
    <s v="Any fleet vehicles"/>
    <s v="none"/>
    <s v="n/a"/>
    <s v="n/a"/>
    <s v="Not required"/>
    <s v="N/A"/>
    <s v="Charger + infrastructure"/>
    <s v="Rolling"/>
    <m/>
    <m/>
    <m/>
    <s v="https://www.aps.com/en/About/Sustainability-and-Innovation/Technology-and-Innovation/Electric-vehicles/Take-Charge-AZ"/>
  </r>
  <r>
    <s v="Y"/>
    <s v="X"/>
    <s v="Alternative Fuel Vehicle (AFV) Grants"/>
    <s v="AFV"/>
    <s v="Funding"/>
    <s v="Grant"/>
    <s v="State"/>
    <s v="Electric and Gas Utilities across the state of Iowa"/>
    <s v="Iowa Economic Development Authority"/>
    <x v="18"/>
    <n v="2000000"/>
    <n v="1000000"/>
    <s v="per applicant"/>
    <s v="Yes, unspecified"/>
    <s v="Energy"/>
    <s v="prioritization"/>
    <s v="All"/>
    <m/>
    <s v="Not required"/>
    <m/>
    <s v="Anything"/>
    <s v="Unknown"/>
    <m/>
    <m/>
    <s v="Pre-application submission deadline is closed. Projects must also aid in the implementation of one of the key focus areas of the Iowa Energy Plan:_x000a_Technology-based Energy Research and Development_x000a_Energy Workforce Development_x000a_Support for Rural and Underserved Areas_x000a_Biomass Conversion_x000a_Natural Gas Expansion in Underserved Areas_x000a_Electric Grid Modernization_x000a_Alternative Fuel Vehicles_x000a_Carbon Management"/>
    <s v="https://www.iowaeda.com/iowa-energy-office/grants/"/>
  </r>
  <r>
    <s v="Y"/>
    <s v="C"/>
    <s v="Zero Emission Vehicle (ZEV) Rebate Program Authorization"/>
    <s v="ZEV"/>
    <s v="Other"/>
    <s v="Law"/>
    <s v="State"/>
    <s v="State of Massachusetts"/>
    <s v="The Massachusetts Department of Energy Resources"/>
    <x v="34"/>
    <s v="N/A"/>
    <n v="4500"/>
    <s v="per bus"/>
    <s v="Yes, unspecified"/>
    <s v="MDHV vehicles only"/>
    <s v="extra funds"/>
    <s v="Income"/>
    <m/>
    <s v="Not required"/>
    <m/>
    <s v="Bus (&amp;/or Battery)"/>
    <s v="Rolling"/>
    <m/>
    <m/>
    <s v="This is the authorization for a program. Initial guidelines for said program: The Massachusetts Department of Energy Resources (DOER) must establish a rebate program for the purchase or lease of ZEVs. Rebates between $3,500 and $5,000 must be available for the purchase or lease of new or pre-owned light-duty ZEVs. Eligible light-duty ZEVs may not have a purchase price above $55,000. DOER must also offer a rebate of at least $4,500 for the purchase or lease of medium- or heavy-duty ZEVs or for the trade-in of a light-duty internal combustion engine vehicle for the purchase of a light-duty ZEV. DOER must offer low-income residents an additional rebate of $1,500. Eligible applicants include residents, corporate fleets, and tribal entities."/>
    <s v="https://afdc.energy.gov/laws/all?state=MA#:~:text=Zero%20Emission%20Vehicle%20(ZEV)%20Rebate,%2Downed%20light%2Dduty%20ZEVs."/>
  </r>
  <r>
    <s v="Y"/>
    <s v="C"/>
    <s v="Electric Vehicle Charging Station Program"/>
    <m/>
    <s v="Funding"/>
    <s v="Rebate"/>
    <s v="Utility"/>
    <s v="National Grid"/>
    <s v="Rhode Island Office of Energy Resources "/>
    <x v="35"/>
    <s v="N/A"/>
    <n v="1"/>
    <s v="per charger"/>
    <s v="Yes, unspecified "/>
    <s v="EVs"/>
    <s v="none"/>
    <s v="n/a"/>
    <m/>
    <s v="Not required"/>
    <s v="N/A"/>
    <s v="Charger + infrastructure"/>
    <s v="Unknown"/>
    <m/>
    <m/>
    <m/>
    <s v="https://www.rienergy.com/RI-Business/Energy-Saving-Programs/Electric-Vehicle-Charging-Station-Program#/find/nearest?fuel=ELEC&amp;location=Rhode%20Island"/>
  </r>
  <r>
    <s v="Y"/>
    <s v="A"/>
    <s v="Electric Mobility Grants"/>
    <m/>
    <s v="Funding"/>
    <s v="Grant"/>
    <s v="Utility"/>
    <s v="Pacific Power"/>
    <s v="ratepayer funds"/>
    <x v="1"/>
    <s v="N/A"/>
    <n v="1"/>
    <s v="per applicant"/>
    <s v="Yes, unspecified "/>
    <s v="EVs"/>
    <s v="prioritization"/>
    <s v="n/a"/>
    <m/>
    <s v="Not required"/>
    <s v="N/A"/>
    <s v="Charger + infrastructure"/>
    <s v="Rolling"/>
    <m/>
    <m/>
    <m/>
    <s v="https://www.pacificpower.net/savings-energy-choices/electric-vehicles/charging-station-grants.html"/>
  </r>
  <r>
    <s v="Y"/>
    <s v="A"/>
    <s v="Electric Vehicle Supply Equipment (EVSE) Incentives - Brickell Energy"/>
    <m/>
    <s v="Funding"/>
    <s v="Discount/point of sale coupon or voucher"/>
    <s v="Utility"/>
    <s v="aFLoat Program"/>
    <s v="Brickell Energy"/>
    <x v="32"/>
    <s v="N/A"/>
    <n v="1"/>
    <s v="per district"/>
    <s v="Yes, unspecified "/>
    <s v="EVs"/>
    <s v="none"/>
    <s v="n/a"/>
    <s v="yes "/>
    <s v="Not required"/>
    <s v="N/A"/>
    <s v="Charger"/>
    <s v="Rolling"/>
    <s v="2 - medium"/>
    <m/>
    <m/>
    <s v="http://brickellenergy.com/afloat-program/"/>
  </r>
  <r>
    <s v="Y"/>
    <s v="X"/>
    <s v="Electric Vehicle (EV) Time-of-Use (TOU) Rate - Orange &amp; Rockland Utilities (O&amp;R)"/>
    <m/>
    <s v="Other"/>
    <s v="Rate"/>
    <s v="Utility"/>
    <s v="Orange &amp; Rockland Utilities (O&amp;R)"/>
    <s v="Orange &amp; Rockland Utilities (O&amp;R)"/>
    <x v="5"/>
    <m/>
    <s v="reduce SC1 residential rate monthly customer charge from $32.00 to $19.50"/>
    <m/>
    <s v="An O&amp;R customer must have a New York State registered PEV and must register the PEV with O&amp;R by providing a copy of the State vehicle registration. A customer who takes the SC 19 TOU rate must remain on the rate for a minimum of 12 months. "/>
    <s v="EVs"/>
    <s v="none"/>
    <s v="n/a"/>
    <s v="n/a"/>
    <s v="Not required"/>
    <m/>
    <s v="Charger"/>
    <s v="Rolling"/>
    <m/>
    <m/>
    <m/>
    <s v="n/a"/>
  </r>
  <r>
    <s v="Y"/>
    <s v="A"/>
    <s v="Non-Residential Electric Vehicle Supply Equipment (EVSE) Program - ConEdison"/>
    <s v="EVSE"/>
    <s v="Funding"/>
    <s v="Rebate"/>
    <s v="Utility"/>
    <s v="Con Edison"/>
    <s v="PowerReady Charging Infrastructure Program"/>
    <x v="5"/>
    <s v="N/A"/>
    <n v="1"/>
    <s v="per district"/>
    <s v="N/A"/>
    <s v="EVs"/>
    <s v="extra funds"/>
    <s v="Income + Race/Ethinicity/Tribe"/>
    <m/>
    <s v="Not required"/>
    <s v="N/A"/>
    <s v="Infrastructure"/>
    <s v="Rolling"/>
    <m/>
    <m/>
    <s v="Must sign in to see eligibility requirements"/>
    <s v="https://www.coned.com/en/our-energy-future/technology-innovation/electric-vehicles/power-ready-program"/>
  </r>
  <r>
    <s v="Y"/>
    <s v="A"/>
    <s v="Public Electric Vehicle (EV) Charging Station Incentive - Potomac Edison"/>
    <m/>
    <s v="Funding"/>
    <s v="Incentive"/>
    <s v="Utility"/>
    <s v="Potomac Edison"/>
    <m/>
    <x v="14"/>
    <s v="N/A"/>
    <n v="1"/>
    <s v="per charger"/>
    <s v="Yes, unspecified"/>
    <s v="EVs"/>
    <s v="none"/>
    <s v="n/a"/>
    <m/>
    <s v="Not required"/>
    <s v="N/A"/>
    <s v="Charger"/>
    <s v="Rolling"/>
    <m/>
    <m/>
    <s v="Potomac Edison is installing 59 ChargePoint *public* charging stations. Other rebate available for residential and multi-dwelling buildings. "/>
    <s v="https://www.firstenergycorp.com/help/electric-vehicles/maryland-ev/maryland-ev/ev-public-charging-stations.html"/>
  </r>
  <r>
    <s v="Y"/>
    <s v="C"/>
    <s v="EV Recharge SMECO"/>
    <m/>
    <s v="Other"/>
    <s v="Equipment"/>
    <s v="Utility"/>
    <s v="SMECO"/>
    <m/>
    <x v="14"/>
    <s v="N/A"/>
    <n v="1"/>
    <s v="per charger"/>
    <s v="N/A"/>
    <s v="EVs"/>
    <s v="none"/>
    <s v="n/a"/>
    <m/>
    <s v="Not required"/>
    <m/>
    <s v="Charger + infrastructure"/>
    <s v="Rolling"/>
    <m/>
    <m/>
    <s v="Only public charging that is purchased and owned by SMECO it seems"/>
    <s v="https://www.smeco.coop/services/electric-vehicles/smeco-ev-recharge/"/>
  </r>
  <r>
    <s v="Y"/>
    <s v="A"/>
    <s v="All-Electric Vehicle (EV) and Electric Vehicle Supply Equipment (EVSE) Rebate  NPPD"/>
    <s v="EV &amp; EVSE"/>
    <s v="Funding"/>
    <s v="Rebate"/>
    <s v="Utility"/>
    <s v="Nebraska Public Power District (NPPD)"/>
    <m/>
    <x v="25"/>
    <s v="N/A"/>
    <n v="0.9"/>
    <s v="per applicant"/>
    <n v="0.1"/>
    <s v="EVs"/>
    <s v="none"/>
    <s v="n/a"/>
    <m/>
    <s v="Not required"/>
    <s v="N/A"/>
    <s v="Charger + infrastructure"/>
    <s v="Rolling"/>
    <m/>
    <m/>
    <s v="90% rebate forCommercial Charger Incentive. Other incentives include $4,000 for electric vehicle, $1,000 for commercial conduit"/>
    <s v="https://nppd.energywisenebraskagoev.com/"/>
  </r>
  <r>
    <s v="Y"/>
    <s v="A"/>
    <s v="Non-Residential Electric Vehicle Supply Equipment (EVSE) Program - Central Hudson"/>
    <s v="EVSE"/>
    <s v="Funding"/>
    <s v="Rebate"/>
    <s v="Utility"/>
    <s v="Central Hudson"/>
    <s v="Make Ready"/>
    <x v="5"/>
    <s v="N/A"/>
    <n v="0.9"/>
    <s v="per district"/>
    <n v="0.1"/>
    <s v="Any fleet vehicles"/>
    <s v="exclusive to"/>
    <s v="Income + Race/Ethinicity/Tribe"/>
    <m/>
    <s v="Not required"/>
    <s v="N/A"/>
    <s v="Infrastructure"/>
    <s v="Rolling"/>
    <m/>
    <m/>
    <m/>
    <s v="https://ch-evmakeready.programprocessing.com/programapplication/?ft=75BC95B0538211EC9C507DABAF603ADC"/>
  </r>
  <r>
    <s v="Y"/>
    <s v="A"/>
    <s v="National Grid - EV Make Ready Infrastructure Program - (light duty fleet and public charging)"/>
    <s v="EVSE"/>
    <s v="Funding"/>
    <s v="Incentive"/>
    <s v="Utility"/>
    <s v="National Grid"/>
    <s v="Electric Vehicle Charging Station Program"/>
    <x v="5"/>
    <s v="N/A"/>
    <n v="1"/>
    <s v="per project"/>
    <s v="N/A"/>
    <s v="Any fleet vehicles"/>
    <s v="extra funds"/>
    <s v="Income + Race/Ethinicity/Tribe"/>
    <m/>
    <s v="Not required"/>
    <s v="N/A"/>
    <s v="Infrastructure"/>
    <s v="Rolling"/>
    <m/>
    <m/>
    <s v="Infrastructure incentives from 50% to 100%, depending on eligibility. "/>
    <s v="https://www.nationalgridus.com/Upstate-NY-Business/Energy-Saving-Programs/Electric-Vehicle-Charging-Station-Program#ev"/>
  </r>
  <r>
    <s v="Y"/>
    <s v="A"/>
    <s v="NYSEG Medium and Heavy Duty Vehicle EV Make-Ready Pilot"/>
    <s v="N/A"/>
    <s v="Funding"/>
    <s v="Incentive"/>
    <s v="Utility"/>
    <s v="New York State Electric and Gas"/>
    <s v="Make-Ready Program"/>
    <x v="5"/>
    <s v="N/A"/>
    <n v="0.9"/>
    <s v="per site"/>
    <n v="0.1"/>
    <s v="MDHV vehicles only"/>
    <s v="none"/>
    <s v="n/a"/>
    <m/>
    <s v="Not required"/>
    <m/>
    <s v="Infrastructure"/>
    <s v="Rolling"/>
    <s v="2 - medium"/>
    <m/>
    <s v="Qualifying participants must also be seeking and receiving support through the New York Truck Voucher Incentive Program (run by NYSERDA) or the New York City Clean Trucks Program (administered by NYC Department of Transportation. If you are a Medium or Heavy Duty Fleet Operator interested in EV Make-Ready Incentives, please complete the Fleet Assessment Service Application listed in the Fleet Assessment Services section of the linked website."/>
    <s v="https://jointutilitiesofny.org/ev/make-ready/mhd-pilot-program"/>
  </r>
  <r>
    <s v="Y"/>
    <s v="A"/>
    <s v="Non-Residential Electric Vehicle Supply Equipment (EVSE) Program - NYSEG"/>
    <s v="EVSE"/>
    <s v="Funding"/>
    <s v="Rebate"/>
    <s v="Utility"/>
    <s v="New York State Electric and Gas (NYSEG)"/>
    <s v="Level 2 and DC Fast Charger Make Ready Program"/>
    <x v="5"/>
    <s v="N/A"/>
    <n v="0.9"/>
    <s v="per port"/>
    <n v="0.1"/>
    <s v="EVs"/>
    <s v="extra funds"/>
    <s v="Income + Race/Ethinicity/Tribe"/>
    <m/>
    <s v="Not required"/>
    <s v="N/A"/>
    <s v="Charger"/>
    <s v="Rolling"/>
    <m/>
    <m/>
    <m/>
    <s v="https://www.nyseg.com/smartenergy/electricvehicles/dc-fc-incentive-program"/>
  </r>
  <r>
    <s v="Y"/>
    <s v="A"/>
    <s v="Diesel Emissions Reduction Grants"/>
    <m/>
    <s v="Funding"/>
    <s v="Grant"/>
    <s v="Federal"/>
    <s v="South Carolina Department of Health and Environmental Control"/>
    <s v="Environmental Protection Agency"/>
    <x v="7"/>
    <n v="299000"/>
    <n v="0.45"/>
    <s v="per bus"/>
    <n v="0.55000000000000004"/>
    <s v="MDHV vehicles only"/>
    <s v="prioritization"/>
    <s v="Pollution burden"/>
    <m/>
    <s v="Required"/>
    <m/>
    <s v="Bus + Repower"/>
    <s v="Annual Window"/>
    <s v="2 - medium"/>
    <m/>
    <m/>
    <s v="https://scdhec.gov/environment/businesses-communities-go-green/environmental-loans-grants-businesses-communities/south"/>
  </r>
  <r>
    <s v="Y"/>
    <s v="A"/>
    <s v="Clean Diesel Grant Program"/>
    <s v="(DERA)"/>
    <s v="Funding"/>
    <s v="Grant"/>
    <s v="Federal"/>
    <s v="Pennsylvania Department of Environmental Protection"/>
    <s v="Environmental Protection Agency &amp; Volkswagen Mitigation Trust Fund"/>
    <x v="6"/>
    <m/>
    <n v="0.6"/>
    <s v="per bus"/>
    <n v="0.4"/>
    <s v="MDHV vehicles only"/>
    <s v="prioritization"/>
    <s v="Pollution + Income"/>
    <m/>
    <s v="Required"/>
    <m/>
    <s v="Bus + Repower"/>
    <s v="Rolling"/>
    <m/>
    <m/>
    <s v="Applications open May-June 2023"/>
    <s v="https://storymaps.arcgis.com/stories/6f5db16b8399488a8ef2567e1affa1e2"/>
  </r>
  <r>
    <s v="Y"/>
    <s v="A"/>
    <s v="Medium- and Heavy-Duty (MHD) Zero Emission Vehicle (ZEV) Grant"/>
    <m/>
    <s v="Funding"/>
    <s v="Grant"/>
    <s v="VW Settlement"/>
    <s v="Volkswagen Mitigation Trust Fund"/>
    <s v="Department of Environmental Protection"/>
    <x v="6"/>
    <n v="13000000"/>
    <n v="0.9"/>
    <s v="per applicant"/>
    <n v="0.1"/>
    <s v="MDHV vehicles only"/>
    <s v="extra funds"/>
    <s v="Income"/>
    <m/>
    <s v="Required"/>
    <m/>
    <s v="Bus + Charger"/>
    <s v="Rolling"/>
    <m/>
    <m/>
    <s v="Application opens April-May 2023. Act 47 disctricts can have up to 100% of costs covered"/>
    <s v="https://storymaps.arcgis.com/stories/6f5db16b8399488a8ef2567e1affa1e2"/>
  </r>
  <r>
    <s v="Y"/>
    <s v="X"/>
    <s v="Electric Vehicle (EV) Charging Station Workplace Rebate Pepco"/>
    <m/>
    <s v="Funding"/>
    <s v="Rebate"/>
    <s v="Utility"/>
    <s v="Pepco"/>
    <s v="Pepco"/>
    <x v="14"/>
    <m/>
    <n v="5000"/>
    <s v="per L2 port"/>
    <n v="0.5"/>
    <s v="EVs"/>
    <s v="none"/>
    <s v="n/a"/>
    <m/>
    <s v="Not required"/>
    <m/>
    <s v="Charger"/>
    <s v="Rolling"/>
    <s v="1 - light"/>
    <m/>
    <s v="Program ends January 13, 2024. Maximum funding of $30,000 per site. Must be a Pepco customer that uses 100kW or less per month."/>
    <s v="Workplace Charger Rebate Program | Pepco - An Exelon Company"/>
  </r>
  <r>
    <s v="Y"/>
    <s v="A"/>
    <s v="Diesel Emissions Reductions Grants"/>
    <s v="DERA"/>
    <s v="Funding"/>
    <s v="Grant"/>
    <s v="Federal"/>
    <s v="Connecticut Department of Energy and Environmental Protection"/>
    <s v="Environmental Protection Agency"/>
    <x v="31"/>
    <m/>
    <n v="0.45"/>
    <s v="per bus"/>
    <n v="0.55000000000000004"/>
    <s v="MDHV vehicles only"/>
    <s v="prioritization"/>
    <s v="Pollution + Income"/>
    <m/>
    <s v="Required"/>
    <s v="2009 or older"/>
    <s v="Bus + Repower"/>
    <s v="Annual Window"/>
    <m/>
    <m/>
    <m/>
    <s v="https://portal.ct.gov/DEEP/Air/Mobile-Sources/DERA-Grants"/>
  </r>
  <r>
    <s v="Y"/>
    <s v="A"/>
    <s v="Non-Residential Electric Vehicle Supply Equipment (EVSE) Program - Orange &amp; Rockland Utilities (O&amp;R)"/>
    <s v="EVSE"/>
    <s v="Funding"/>
    <s v="Rebate"/>
    <s v="Utility"/>
    <s v="Orange &amp; Rockland"/>
    <s v="Make Ready"/>
    <x v="5"/>
    <s v="N/A"/>
    <n v="0.9"/>
    <s v="per district"/>
    <n v="0.1"/>
    <s v="EVs"/>
    <s v="extra funds"/>
    <s v="Income + Race/Ethinicity/Tribe"/>
    <m/>
    <s v="Not required"/>
    <s v="N/A"/>
    <s v="Infrastructure"/>
    <s v="Rolling"/>
    <m/>
    <m/>
    <m/>
    <s v="https://www.oru.com/en/our-energy-future/technology-innovation/electric-vehicles/new-york/commercial-ev-drivers/power-ready-program"/>
  </r>
  <r>
    <s v="Y"/>
    <s v="C"/>
    <s v="Zero Emission Transportation System Support"/>
    <m/>
    <s v="Other"/>
    <s v="Law"/>
    <s v="State"/>
    <m/>
    <m/>
    <x v="15"/>
    <m/>
    <s v="N/A"/>
    <s v="N/A"/>
    <s v="N/A"/>
    <s v="Any public fleet vehicle"/>
    <s v="none"/>
    <s v="n/a"/>
    <m/>
    <s v="Not required"/>
    <m/>
    <s v="Infrastructure"/>
    <s v="Rolling"/>
    <m/>
    <m/>
    <s v="The law stipulates that any private, nonprofit mutual benefit corporations providing services to zero emission transportation systems or facilities, may enter into a joint powers agreement for the purpose of facilitating development , construction, and operation of a zero emission transportation system or facility."/>
    <s v="https://afdc.energy.gov/laws/13151"/>
  </r>
  <r>
    <s v="Y"/>
    <s v="X"/>
    <s v="Fleet Alternative Fuel Vehicle (AFV) and Technology Grants "/>
    <m/>
    <s v="Funding"/>
    <s v="Law"/>
    <s v="State"/>
    <m/>
    <m/>
    <x v="0"/>
    <m/>
    <m/>
    <m/>
    <m/>
    <m/>
    <m/>
    <m/>
    <m/>
    <m/>
    <m/>
    <m/>
    <s v="Unknown"/>
    <m/>
    <m/>
    <s v="&quot;Yellow fleet school buses are not eligible for funding through the Clean Fleet_x000a_Enterprise.&quot;"/>
    <s v="CFVT Program Guide_2023_03_30.pdf - Google Drive"/>
  </r>
  <r>
    <s v="Y"/>
    <s v="A"/>
    <s v="Non-Residential Electric Vehicle Supply Equipment (EVSE) Program - Rochester Gas and Electric (RG&amp;E)"/>
    <s v="EVSE"/>
    <s v="Funding"/>
    <s v="Rebate"/>
    <s v="Utility"/>
    <s v="Rochester Gas and Electric (RG&amp;E)"/>
    <s v="Make Ready"/>
    <x v="5"/>
    <n v="701000000"/>
    <n v="0.9"/>
    <s v="per district"/>
    <n v="0.1"/>
    <s v="EVs"/>
    <s v="extra funds"/>
    <s v="Income + Race/Ethinicity/Tribe"/>
    <m/>
    <s v="Not required"/>
    <s v="N/A"/>
    <s v="Infrastructure"/>
    <s v="Rolling"/>
    <m/>
    <m/>
    <m/>
    <s v="https://www.rge.com/smartenergy/electricvehicles/ev-charger-make-ready-program"/>
  </r>
  <r>
    <s v="Y"/>
    <s v="A"/>
    <s v="Medium- and Heavy-Duty (MHD) Fleet Electric Vehicle (EV) Charging Station Program - ConEdison"/>
    <m/>
    <s v="Funding"/>
    <s v="Incentive"/>
    <s v="Utility"/>
    <s v="conEdison"/>
    <s v="conEdison"/>
    <x v="5"/>
    <s v="N/A"/>
    <n v="0.85"/>
    <s v="per applicant"/>
    <n v="0.15"/>
    <s v="MDHV vehicles only"/>
    <s v="prioritization"/>
    <s v="Pollution + Income"/>
    <s v="n/a"/>
    <s v="Not required"/>
    <m/>
    <s v="Charger + infrastructure"/>
    <s v="Rolling"/>
    <m/>
    <m/>
    <s v="- Must receive, or plan to receive, service from Con Edison_x000a_- Install DCFC chargers at your site_x000a_- Provide charging for vehicles over 10,000 lbs. gross vehicle weight_x000a_- Be able to cover the utility-side upgrade costs not covered by the incentive"/>
    <s v="https://www.coned.com/en/our-energy-future/electric-vehicles/medium-heavy-duty-ev-charging-infrastructure-program"/>
  </r>
  <r>
    <s v="Y"/>
    <s v="C"/>
    <s v="Electric School Bus Incentive - NV Energy"/>
    <m/>
    <s v="Funding"/>
    <s v="Rebate"/>
    <s v="Utility"/>
    <s v="NV Energy"/>
    <m/>
    <x v="12"/>
    <s v="N/A"/>
    <n v="0.75"/>
    <s v="per applicant"/>
    <n v="0.25"/>
    <s v="School Buses only"/>
    <s v="prioritization"/>
    <s v="Pollution + Income"/>
    <m/>
    <s v="Not required"/>
    <s v="N/A"/>
    <s v="Bus + Charger"/>
    <s v="Unknown"/>
    <m/>
    <m/>
    <s v="Funding has been fully reserved. "/>
    <s v="https://www.nvenergy.com/cleanenergy/electric-vehicles/school-buses"/>
  </r>
  <r>
    <s v="Y"/>
    <s v="A"/>
    <s v="Non-Residential Electric Vehicle (EV) Time-Of-Use (TOU) Rate - Black Hills Energy"/>
    <m/>
    <s v="Other"/>
    <s v="Rate"/>
    <s v="Utility"/>
    <s v="Black Hills Energy"/>
    <s v="Black Hills Energy"/>
    <x v="55"/>
    <m/>
    <n v="0.13"/>
    <s v="per kwh "/>
    <s v="Yes, unspecified"/>
    <s v="EVs"/>
    <s v="none"/>
    <s v="n/a"/>
    <m/>
    <s v="Not required"/>
    <m/>
    <s v="Maintenance Cost"/>
    <s v="Rolling"/>
    <m/>
    <m/>
    <s v="Customers recieving a Ready EV Charing rebate (see below) will be enrolled in this program."/>
    <s v="https://www.blackhillsenergy.com/efficiency-and-savings/welcome-ready-ev/welcome-colorado-ready-ev/commercial-time-day-rates"/>
  </r>
  <r>
    <s v="Y"/>
    <s v="A"/>
    <s v="Plug-in Electric Vehicle Time-of-Use Rate - DTE Energy"/>
    <s v="PEV TOU"/>
    <s v="Other"/>
    <s v="Rate"/>
    <s v="Utility"/>
    <s v="DTE Energy"/>
    <m/>
    <x v="30"/>
    <s v="N/A"/>
    <n v="0.11"/>
    <s v="per kwh "/>
    <n v="1"/>
    <s v="EVs"/>
    <s v="none"/>
    <s v="n/a"/>
    <m/>
    <s v="Not required"/>
    <s v="N/A"/>
    <s v="Maintenance Cost"/>
    <s v="Rolling"/>
    <m/>
    <m/>
    <s v="Must contact utility company to enroll"/>
    <s v="https://www.dteenergy.com/us/en/residential/service-request/pev/pev-res-rate-plans.html"/>
  </r>
  <r>
    <s v="Y"/>
    <s v="A"/>
    <s v="Business Electric Vehicle Time-of-Use"/>
    <s v="BEVT"/>
    <s v="Other"/>
    <s v="Rate"/>
    <s v="Utility"/>
    <s v="Alabama Power"/>
    <s v="Alabama Public Service Commission"/>
    <x v="19"/>
    <s v="N/A"/>
    <n v="0.09"/>
    <s v="per kwh "/>
    <s v="N/A"/>
    <s v="EVs"/>
    <s v="none"/>
    <s v="n/a"/>
    <s v="n/a"/>
    <s v="Not required"/>
    <s v="N/A"/>
    <s v="Maintenance Cost"/>
    <s v="Rolling"/>
    <s v="1 - light"/>
    <s v="N/A"/>
    <s v="Seasonal TOU rate; contact company for further information. "/>
    <s v="https://www.alabamapower.com/business/pricing-and-rates/about-our-pricing.html"/>
  </r>
  <r>
    <s v="Y"/>
    <s v="A"/>
    <s v="Commercial Alternative Fuel Vehicle (AFV) and Fueling Infrastructure Tax Credit"/>
    <m/>
    <s v="Other"/>
    <s v="Tax Credit"/>
    <s v="State"/>
    <m/>
    <s v="Washington State Legislative"/>
    <x v="42"/>
    <s v="$2 million for vehicle credits anually and $6 million for infrastructure anually"/>
    <n v="250000"/>
    <s v="per applicant"/>
    <n v="0.25"/>
    <s v="MDHV vehicles only"/>
    <s v="none"/>
    <s v="n/a"/>
    <s v="n/a"/>
    <s v="Not required"/>
    <m/>
    <s v="Bus (&amp;/or Battery)"/>
    <s v="Rolling"/>
    <m/>
    <m/>
    <s v="Credit for 25 vehicles"/>
    <s v="https://afdc.energy.gov/laws/11642#:~:text=Businesses%20are%20eligible%20to%20receive%20tax%20credits%20for,natural%20gas%2C%20propane%2C%20hydrogen%2C%20dimethyl%20ether%2C%20and%20electricity."/>
  </r>
  <r>
    <s v="Y"/>
    <s v="A"/>
    <s v="Diesel Emissions Reduction Grants"/>
    <s v="DERA"/>
    <s v="Funding"/>
    <s v="Rebate"/>
    <s v="Federal"/>
    <s v="New Hampshire Department of Environmental Services (NHDES)"/>
    <s v="EPA's Diesel Emissions Reduction Act"/>
    <x v="48"/>
    <n v="900000"/>
    <n v="0.55000000000000004"/>
    <s v="per bus"/>
    <n v="0.45"/>
    <s v="MDHV vehicles only"/>
    <s v="prioritization"/>
    <s v="Pollution + Income"/>
    <s v="yes "/>
    <s v="Required"/>
    <m/>
    <s v="Bus + Repower"/>
    <s v="Annual Window"/>
    <m/>
    <m/>
    <s v=" Round 3 application has closed on March 31, 2023. This program is a reimbursement program only."/>
    <s v="https://www.des.nh.gov/business-and-community/loans-and-grants/dera"/>
  </r>
  <r>
    <s v="Y"/>
    <s v="A"/>
    <s v="Diesel Bus and Vehicle Program - School Bus Program"/>
    <m/>
    <s v="Funding"/>
    <s v="Grant"/>
    <s v="VW Settlement"/>
    <s v="North Carolina Department of Environmental Quality (NCDEQ)"/>
    <s v="North Carolina Volkswagen Settlement Mitigation Program"/>
    <x v="13"/>
    <s v="$81.6 million"/>
    <n v="1"/>
    <s v="per applicant"/>
    <s v="Yes, unspecified"/>
    <s v="School Buses only"/>
    <s v="prioritization"/>
    <s v="Pollution burden"/>
    <s v="n/a"/>
    <s v="Required"/>
    <s v="2009 and older"/>
    <s v="Bus + Charger"/>
    <s v="Unknown"/>
    <m/>
    <m/>
    <s v="Last round closed Oct 17, 2022. The funding is split between 54.4 million for Diesel Bus and Vehicle Program and $27.2 million for School Bus Program._x000a_Grant payments will be disbursed as reimbursements after the work is completed, verified and approved._x000a_Vehicles and equipment that qualify for replacement or repower include:_x000a_-   Class 4-8 school buses, shuttle buses, and transit buses;_x000a_-   Class 4-8 local freight trucks, ferries, forklifts, and freight_x000a_    switchers; and_x000a_-   Class 8 local freight trucks and port drayage trucks."/>
    <s v="https://www.deq.nc.gov/about/divisions/air-quality/motor-vehicles-and-air-quality/volkswagen-settlement/phase-2-volkswagen-settlement/diesel-bus-and-vehicle-program/school-bus-program"/>
  </r>
  <r>
    <s v="Y"/>
    <s v="A"/>
    <s v="Zero-Emission Vehicle Infrastructure Programs"/>
    <m/>
    <s v="Funding"/>
    <s v="Grant"/>
    <s v="VW Settlement"/>
    <s v="North Carolina Department of Environmental Quality (NCDEQ)"/>
    <s v="North Carolina Volkswagen Settlement Mitigation Program"/>
    <x v="13"/>
    <s v="$10.1 million"/>
    <n v="0.6"/>
    <s v="per applicant"/>
    <n v="0.5"/>
    <s v="Resilience investments or Infrastructure"/>
    <s v="prioritization"/>
    <s v="Income + Race/Ethinicity/Tribe"/>
    <s v="n/a"/>
    <s v="Not required"/>
    <m/>
    <s v="Charger + infrastructure"/>
    <s v="Rolling"/>
    <m/>
    <m/>
    <s v="$7.1 million goes to DC Fast Infrastructure Program + $3 million to Level 2 Charging Infrastructure Program. _x000a_- Organizations that own or operate a host site in an eligible location may submit proposal applications for DC Fast ZEV Charging Program. _x000a_- Organizations that own or operate an eligible location may apply for Level 2 ZEV Charging Infrastructure Program depending on the program. "/>
    <s v="https://www.deq.nc.gov/about/divisions/air-quality/motor-vehicles-and-air-quality/volkswagen-settlement/phase-2-volkswagen-settlement"/>
  </r>
  <r>
    <s v="Y"/>
    <s v="A"/>
    <s v="Plug-in Electric Vehicle Time-of-Use Rate - Indiana Michigan Power"/>
    <m/>
    <s v="Other"/>
    <s v="Rate"/>
    <s v="Utility"/>
    <s v="Indiana Michigan Power"/>
    <m/>
    <x v="30"/>
    <s v="N/A"/>
    <n v="7.0000000000000007E-2"/>
    <s v="per kwh "/>
    <n v="1"/>
    <s v="EVs"/>
    <s v="none"/>
    <s v="n/a"/>
    <m/>
    <s v="Not required"/>
    <s v="N/A"/>
    <s v="Maintenance Cost"/>
    <s v="Rolling"/>
    <m/>
    <m/>
    <s v="Must contact utility company to enroll"/>
    <s v="https://www.indianamichiganpower.com/company/about/rates/in"/>
  </r>
  <r>
    <s v="Y"/>
    <s v="A"/>
    <s v="Electric Vehicle (EV) Charging Station Rebate - Alameda County"/>
    <m/>
    <s v="Funding"/>
    <s v="Rebate"/>
    <s v="State"/>
    <s v="California Electric Vehicle Infrastructure Project (CALeVIP)"/>
    <s v="California Energy Commission (CEC) and East Bay Community Energy (EBCE)"/>
    <x v="15"/>
    <s v="$17.3 million"/>
    <n v="6000"/>
    <s v="per charger"/>
    <n v="0.25"/>
    <s v="EVs"/>
    <s v="prioritization"/>
    <s v="Pollution + Income"/>
    <s v="n/a"/>
    <s v="Not required"/>
    <s v="N/A"/>
    <s v="Charger + infrastructure"/>
    <s v="Rolling"/>
    <m/>
    <m/>
    <s v="50% of total funding goes to DAC/LIC applications, and the rest 50% to MUD Hotspots._x000a_A minimum of 50% of funding for each technology will be committed to Disadvantaged and Low-Income Communities within the county._x000a_- Be a site owner or their authorized agent with a site Verification Form submitted within five calendar days of application date_x000a_- Be a business, nonprofit organization, California Native American Tribe listed with the Native American Heritage Commission or a public or government entity based in California or operate as a California-based affiliate_x000a_- must have a valid California business License, except public agencies (e.g. municipalities) and Joint Powers Authority agencies._x000a_- To be eligible for East Bay Community Energy (EBCE) funding, Be an EBCE customer with installation site in Alameda County (excluding the City of Alameda)_x000a_- To be required to use Electric Vehicle Infrastructure Training Program (EVITP) certified electricians for the installation of electric vehicle charging equipment in order to be eligible for CALeVIP rebates."/>
    <s v="https://calevip.org/incentive-project/alameda-county?mkt_tok=MTU3LUlMSC0wMjkAAAF_61PS_TOIjTxASmfuHDGgp3FtBW_ByUHiSiy4yhroqcKVL9T0tGaLxJdJ54SQaybZHuDFC9TkxY4_IvBMF-qKqh2x8c1EoCeq_FSrCC8JCQ"/>
  </r>
  <r>
    <s v="Y"/>
    <s v="A"/>
    <s v="Electric Vehicle (EV) Charging Station Rebate - South Central Coast"/>
    <m/>
    <s v="Funding"/>
    <s v="Rebate"/>
    <s v="State"/>
    <s v="California Electric Vehicle Infrastructure Project (CALeVIP)"/>
    <s v="California Energy Commission (CEC) and East Bay Community Energy (EBCE)"/>
    <x v="15"/>
    <s v="$12 million over two years"/>
    <n v="6000"/>
    <s v="per charger"/>
    <n v="0.25"/>
    <s v="EVs"/>
    <s v="extra funds"/>
    <s v="Pollution + Income"/>
    <s v="n/a"/>
    <s v="Not required"/>
    <s v="N/A"/>
    <s v="Charger + infrastructure"/>
    <s v="Rolling"/>
    <m/>
    <m/>
    <s v="A minimum of 50% of funding for each technology will be committed to Disadvantaged and Low-Income Communities within the county. A minimum of 25% of funding for the county will be committed to Unincorporated Communities._x000a_Requirements:_x000a_- Be a site owner or their authorized agent with a site Verification Form submitted within five calendar days of application date_x000a_- Be a business, nonprofit organization, California Native American Tribe listed with the Native American Heritage Commission or a public or government entity based in California or operate as a California-based affiliate_x000a_- For San Diego County, Peninsula-Silicon Valley, Inland Counties, South Central Coast, and all future projects, applicants that receive notice of funds reserved status on or after 9/1/21 will be required to use Electric Vehicle Infrastructure Training Program (EVITP) certified electricians for the installation of electric vehicle charging equipment."/>
    <s v="https://calevip.org/incentive-project/south-central-coast"/>
  </r>
  <r>
    <s v="Y"/>
    <s v="A"/>
    <s v="Workplace Electric Vehicle (EV) Time-Of-Use (TOU) Rate - Duquesne Light Company (DLC)"/>
    <m/>
    <s v="Other"/>
    <s v="Rate"/>
    <s v="Utility"/>
    <s v="Duquesne Light Company (DLC)"/>
    <m/>
    <x v="6"/>
    <s v="N/A"/>
    <n v="5.1999999999999998E-2"/>
    <s v="per kwh "/>
    <s v="Yes, unspecified"/>
    <s v="EVs"/>
    <s v="none"/>
    <s v="n/a"/>
    <m/>
    <s v="Not required"/>
    <s v="N/A"/>
    <s v="Maintenance Cost"/>
    <s v="Rolling"/>
    <m/>
    <m/>
    <s v="Two levels of off-preak pricing"/>
    <s v="https://duquesnelight.com/energy-money-savings/electric-vehicles/business-ev-rate"/>
  </r>
  <r>
    <s v="Y"/>
    <s v="C"/>
    <s v="Electric Vehicle (EV) Charging Station Certification and Training Requirements"/>
    <m/>
    <s v="Other"/>
    <s v="Law"/>
    <s v="State"/>
    <s v="California Public Utilities"/>
    <m/>
    <x v="15"/>
    <s v="N/A"/>
    <s v="N/A"/>
    <s v="N/A"/>
    <s v="N/A"/>
    <s v="EVs"/>
    <s v="none"/>
    <s v="n/a"/>
    <m/>
    <s v="Not required"/>
    <m/>
    <s v="Workforce Training "/>
    <s v="Rolling"/>
    <m/>
    <m/>
    <m/>
    <s v="https://afdc.energy.gov/laws/12726#:~:text=All%20EV%20charging%20stations%20funded%20or%20authorized%20by,an%20Electric%20Vehicle%20Infrastructure%20Training%20Program%20%28EVITP%29%20certification."/>
  </r>
  <r>
    <s v="Y"/>
    <s v="C"/>
    <s v="Carbon Reduction Program (CRP)"/>
    <s v="CRP"/>
    <s v="Funding"/>
    <s v="Law"/>
    <s v="Federal"/>
    <s v="U.S. Department of Transportation, Federal Highway Administration"/>
    <s v="Bipartisan Infrastructure Law"/>
    <x v="2"/>
    <n v="6400000000"/>
    <s v="N/A"/>
    <s v="N/A"/>
    <s v="N/A"/>
    <s v="Resilience investments or Infrastructure"/>
    <s v="none"/>
    <s v="n/a"/>
    <m/>
    <s v="Not required"/>
    <s v="N/A"/>
    <s v="Anything"/>
    <s v="Rolling"/>
    <m/>
    <m/>
    <s v="As under the FAST Act, the BIL directs FHWA to apportion funding as a lump sum for each State then divide that total among apportioned programs._x000a_Each State's CRP apportionment is calculated based on a percentage specified in law. "/>
    <s v="https://www.fhwa.dot.gov/bipartisan-infrastructure-law/crp_fact_sheet.cfm"/>
  </r>
  <r>
    <s v="Y"/>
    <s v="X"/>
    <s v="Public School Energy Program"/>
    <m/>
    <s v="Funding"/>
    <s v="Incentive"/>
    <s v="Federal"/>
    <s v="Department of Energy"/>
    <m/>
    <x v="2"/>
    <n v="500000000"/>
    <s v="N/A"/>
    <s v="N/A"/>
    <m/>
    <s v="Resilience investments or Infrastructure"/>
    <m/>
    <m/>
    <m/>
    <m/>
    <m/>
    <m/>
    <m/>
    <m/>
    <m/>
    <m/>
    <m/>
  </r>
  <r>
    <s v="Y"/>
    <s v="A"/>
    <s v="Electric Vehicle (EV) Time-Of-Use (TOU) Rates - El Paso Electric (EPE)"/>
    <m/>
    <s v="Other"/>
    <s v="Rate"/>
    <s v="Utility"/>
    <s v="El Paso Electric"/>
    <m/>
    <x v="37"/>
    <s v="N/A"/>
    <n v="0.05"/>
    <s v="per kwh "/>
    <s v="Yes, unspecified "/>
    <s v="EVs"/>
    <s v="none"/>
    <s v="n/a"/>
    <m/>
    <s v="Not required"/>
    <s v="N/A"/>
    <s v="Maintenance Cost"/>
    <s v="Rolling"/>
    <m/>
    <m/>
    <m/>
    <s v="https://www.epelectric.com/renewables-tech/electric-vehicles/transportation-electrification-plan/ev-rates"/>
  </r>
  <r>
    <s v="Y"/>
    <s v="A"/>
    <s v="Electric Vehicle (EV) Time-Of-Use (TOU) Credit - Xcel Energy "/>
    <m/>
    <s v="Other"/>
    <s v="Rate"/>
    <s v="Utility"/>
    <s v="Xcel Energy"/>
    <m/>
    <x v="37"/>
    <s v="N/A"/>
    <n v="0.03"/>
    <s v="per kwh "/>
    <s v="N/A"/>
    <s v="EVs"/>
    <s v="none"/>
    <s v="n/a"/>
    <m/>
    <s v="Not required"/>
    <s v="N/A"/>
    <s v="Maintenance Cost"/>
    <s v="Rolling"/>
    <m/>
    <m/>
    <s v="There's a monthly service availability charge that is billed to a customer on the TOU rate."/>
    <s v="https://nm.my.xcelenergy.com/s/business/rate-plans/time-of-use"/>
  </r>
  <r>
    <s v="Y"/>
    <s v="A"/>
    <s v="Electric Vehicle (EV) Time-Of-Use (TOU) Rate - Pacific Power "/>
    <m/>
    <s v="Other"/>
    <s v="Rate"/>
    <s v="Utility"/>
    <s v="Pacific Power"/>
    <m/>
    <x v="42"/>
    <s v="N/A"/>
    <n v="1.7999999999999999E-2"/>
    <s v="per kwh "/>
    <s v="Yes, unspecified "/>
    <s v="EVs"/>
    <s v="none"/>
    <s v="n/a"/>
    <m/>
    <s v="Not required"/>
    <s v="N/A"/>
    <s v="Maintenance Cost"/>
    <s v="Rolling"/>
    <m/>
    <m/>
    <m/>
    <s v="https://www.pacificpower.net/savings-energy-choices/time-of-use.html"/>
  </r>
  <r>
    <s v="Y"/>
    <s v="A"/>
    <s v="Electric Vehicle (EV) Time-Of-Use (TOU) Rate - Arizona Public Service Company (APS)"/>
    <s v="N/A"/>
    <s v="Other"/>
    <s v="Rate"/>
    <s v="Utility"/>
    <s v="Arizona Public Service Company"/>
    <s v="Arizona Public Service Company"/>
    <x v="39"/>
    <s v="N/A"/>
    <n v="2E-3"/>
    <s v="per kwh "/>
    <s v="Yes, unspecified"/>
    <s v="EVs"/>
    <s v="none"/>
    <s v="n/a"/>
    <m/>
    <s v="Not required"/>
    <m/>
    <s v="Charger"/>
    <s v="Rolling"/>
    <m/>
    <m/>
    <s v="Rates vary"/>
    <s v="https://www.aps.com/en/Utility/Regulatory-and-Legal/Rates-Schedules-and-Adjustors#Residential"/>
  </r>
  <r>
    <s v="Y"/>
    <s v="A"/>
    <s v="EVs for Good Initiative - Electric Vehicle (EV) and EV Charging Station Grant Program "/>
    <m/>
    <s v="Funding"/>
    <s v="Grant"/>
    <s v="Philanthropic"/>
    <s v="Renew Wisconsin"/>
    <s v="Carol &amp; Andy Phelps"/>
    <x v="22"/>
    <s v="n/a"/>
    <n v="10000"/>
    <s v="per bus"/>
    <s v="80%"/>
    <s v="EVs"/>
    <s v="none"/>
    <s v="n/a"/>
    <s v="yes "/>
    <s v="Not required"/>
    <m/>
    <s v="Bus + Charger"/>
    <s v="Rolling"/>
    <m/>
    <m/>
    <s v="$5,000 for a new or used EV, electric bicycle, or an electric cargo bicycle purchase;_x000a_- the organization must Be a registered nonprofit organization located in Wisconsin, Be in good financial standing, and able To accept donations._x000a_- the organization receiving a grant must agree To participate in educating Community members about the benefits of electric vehicles."/>
    <s v="https://www.renewwisconsin.org/evs-for-good/"/>
  </r>
  <r>
    <s v="Y"/>
    <s v="B"/>
    <s v="eMobility programs"/>
    <m/>
    <s v="Funding"/>
    <s v="Grant"/>
    <s v="State"/>
    <s v="New Jersey Department of Environmental Protection"/>
    <s v="Regional Greenhouse Gas Initiative"/>
    <x v="38"/>
    <n v="5000000"/>
    <s v="N/A"/>
    <s v="N/A"/>
    <s v="N/A"/>
    <s v="EVs"/>
    <s v="prioritization"/>
    <s v="Income + Race/Ethinicity/Tribe"/>
    <s v="no "/>
    <s v="Not required"/>
    <s v="N/A"/>
    <s v="Anything"/>
    <s v="Rolling"/>
    <m/>
    <m/>
    <s v="$10,000 for a new or used electric van or bus that can transport eight or more persons;"/>
    <s v="https://dep.nj.gov/drivegreen/emobility/"/>
  </r>
  <r>
    <s v="Y"/>
    <s v="X"/>
    <s v="Clean Fleet Vehicle &amp; Technology Grant Program"/>
    <m/>
    <s v="Funding"/>
    <s v="Grant"/>
    <s v="State"/>
    <s v="The Colorado Department of Transportation "/>
    <m/>
    <x v="0"/>
    <s v="N/A"/>
    <n v="0.6"/>
    <s v="per bus"/>
    <n v="0.4"/>
    <s v="MDHV vehicles only"/>
    <s v="prioritization"/>
    <s v="Pollution + Income"/>
    <m/>
    <s v="Not required"/>
    <m/>
    <s v="Bus + Repower"/>
    <s v="Rolling"/>
    <m/>
    <m/>
    <s v=" Deadline May 2023. $500 for unprofits installing a level 2 (or higher) EV charger"/>
    <s v="https://cdphe.colorado.gov/clean-fleet-vehicle-technology-grant-program"/>
  </r>
  <r>
    <s v="Y"/>
    <s v="B"/>
    <s v="Energy Class Prize"/>
    <m/>
    <s v="Funding"/>
    <s v="Grant"/>
    <s v="Federal"/>
    <s v="Department of Energy"/>
    <s v="Public School Energy Program"/>
    <x v="9"/>
    <s v="N/A"/>
    <n v="15000000"/>
    <s v="per applicant"/>
    <n v="0.05"/>
    <s v="Energy"/>
    <s v="prioritization"/>
    <s v="All"/>
    <m/>
    <s v="Not required"/>
    <s v="N/A"/>
    <s v="Anything"/>
    <s v="Rolling"/>
    <m/>
    <m/>
    <s v="Deadline May 2023"/>
    <s v="https://www.herox.com/energy-class/timeline"/>
  </r>
  <r>
    <s v="Y"/>
    <s v="B"/>
    <s v="Renew America's Schools"/>
    <m/>
    <s v="Funding"/>
    <s v="Grant"/>
    <s v="Federal"/>
    <s v="Department of Energy"/>
    <s v="Public School Energy Program"/>
    <x v="9"/>
    <s v="N/A"/>
    <n v="15000000"/>
    <s v="per applicant"/>
    <n v="0.05"/>
    <s v="Energy"/>
    <s v="prioritization"/>
    <s v="All"/>
    <m/>
    <s v="Not required"/>
    <s v="N/A"/>
    <s v="Anything"/>
    <s v="Unknown"/>
    <m/>
    <m/>
    <s v="Last round closed April 2023"/>
    <s v="https://eere-exchange.energy.gov/Default.aspx#FoaId06985843-f32c-494e-880a-cb5db6d787a4"/>
  </r>
  <r>
    <s v="Y"/>
    <s v="A"/>
    <s v="Transportation Moderinization Grant"/>
    <m/>
    <s v="Funding"/>
    <s v="Grant"/>
    <s v="Philanthropic"/>
    <s v="A for Arizona"/>
    <s v="A for Arizona Expansion &amp; Innovation Fund"/>
    <x v="39"/>
    <n v="12000000"/>
    <n v="2000000"/>
    <s v="per applicant"/>
    <s v="Yes, unspecified"/>
    <s v="School Buses only"/>
    <s v="prioritization"/>
    <s v="Income"/>
    <s v="n/a"/>
    <s v="Not required"/>
    <s v="N/A"/>
    <s v="Bus (&amp;/or Battery)"/>
    <s v="Rolling"/>
    <m/>
    <m/>
    <s v="Deadline May 2023"/>
    <s v="https://apply.aforarizona.org/submit"/>
  </r>
  <r>
    <s v="Y"/>
    <s v="C"/>
    <s v="Targeted Airshed Grant"/>
    <m/>
    <s v="Funding"/>
    <s v="Grant"/>
    <s v="Federal"/>
    <m/>
    <s v="Environmental Protection Agency"/>
    <x v="2"/>
    <n v="61927000"/>
    <n v="10000000"/>
    <s v="per applicant"/>
    <s v="Yes, unspecified"/>
    <s v="Other"/>
    <s v="prioritization"/>
    <s v="All"/>
    <m/>
    <s v="Not required"/>
    <s v="N/A"/>
    <s v="Anything"/>
    <s v="Unknown"/>
    <m/>
    <m/>
    <s v="Applications closed Dec. 2022"/>
    <s v="https://www.epa.gov/air-quality-implementation-plans/targeted-airshed-grants-program"/>
  </r>
  <r>
    <s v="Y"/>
    <s v="A"/>
    <s v="Community Air Grants"/>
    <m/>
    <s v="Funding"/>
    <s v="Grant"/>
    <s v="State"/>
    <s v="California Air Resource Board"/>
    <m/>
    <x v="15"/>
    <s v="N/A"/>
    <n v="300000"/>
    <s v="per project"/>
    <s v="Yes, unspecified"/>
    <s v="School Buses only"/>
    <s v="prioritization"/>
    <s v="Pollution + Income"/>
    <m/>
    <s v="Not required"/>
    <s v="N/A"/>
    <s v="Anything"/>
    <s v="Rolling"/>
    <m/>
    <m/>
    <s v="Deadline April 23, 2023"/>
    <s v="https://ww2.arb.ca.gov/our-work/programs/community-air-protection-program/community-air-grants/applicants/2022-community"/>
  </r>
  <r>
    <s v="Y"/>
    <s v="C"/>
    <s v="Zero Emissions Bus Program"/>
    <m/>
    <s v="Funding"/>
    <s v="Grant"/>
    <s v="State"/>
    <s v="Monterey Bay Air Resource District"/>
    <m/>
    <x v="15"/>
    <s v="N/A"/>
    <n v="200000"/>
    <s v="per bus"/>
    <s v="Yes, unspecified"/>
    <s v="School Buses only"/>
    <s v="prioritization"/>
    <s v="Pollution + Income"/>
    <m/>
    <s v="Not required"/>
    <s v="N/A"/>
    <s v="Bus (&amp;/or Battery)"/>
    <s v="Unknown"/>
    <m/>
    <m/>
    <m/>
    <s v="https://www.mbard.org/zero-emission-school-bus-program"/>
  </r>
  <r>
    <s v="Y"/>
    <s v="C"/>
    <s v="Community Air Protection Incentives"/>
    <m/>
    <s v="Funding"/>
    <s v="Grant"/>
    <s v="State"/>
    <s v="California Air Resource Board"/>
    <m/>
    <x v="15"/>
    <s v="N/A"/>
    <s v="N/A"/>
    <s v="N/A"/>
    <s v="N/A"/>
    <s v="School Buses only"/>
    <s v="prioritization"/>
    <s v="Pollution + Income"/>
    <m/>
    <s v="Not required"/>
    <s v="N/A"/>
    <s v="Anything"/>
    <s v="Unknown"/>
    <m/>
    <m/>
    <m/>
    <s v="https://ww2.arb.ca.gov/our-work/programs/community-air-protection-incentives"/>
  </r>
  <r>
    <s v="Y"/>
    <s v="C"/>
    <s v="Clean Mobility Options"/>
    <m/>
    <s v="Funding"/>
    <s v="Grant"/>
    <s v="State"/>
    <s v="California Air Resource Board"/>
    <m/>
    <x v="15"/>
    <s v="N/A"/>
    <n v="1000000"/>
    <s v="per site"/>
    <s v="Yes, unspecified"/>
    <s v="School Buses only"/>
    <s v="prioritization"/>
    <s v="Pollution + Income"/>
    <m/>
    <s v="Not required"/>
    <s v="N/A"/>
    <s v="Bus + Charger"/>
    <s v="Unknown"/>
    <m/>
    <m/>
    <m/>
    <s v="https://cleanmobilityoptions.org/na-application-process/"/>
  </r>
  <r>
    <s v="Y"/>
    <s v="A"/>
    <s v="Carl Moyer Program"/>
    <m/>
    <s v="Funding"/>
    <s v="Grant"/>
    <s v="State"/>
    <s v="California Air Resource Board"/>
    <s v="South Coast AQMD"/>
    <x v="15"/>
    <n v="52000000"/>
    <n v="332167"/>
    <s v="per bus"/>
    <s v="Yes, unspecified"/>
    <s v="MDHV vehicles only"/>
    <s v="none"/>
    <s v="n/a"/>
    <m/>
    <s v="Not required"/>
    <s v="N/A"/>
    <s v="Bus + Repower"/>
    <s v="Rolling"/>
    <m/>
    <m/>
    <s v="Deadline May 2023"/>
    <s v="http://www.aqmd.gov/home/programs/business/carl-moyer-memorial-air-quality-standards-attainment-(carl-moyer)-program"/>
  </r>
  <r>
    <s v="Y"/>
    <s v="C"/>
    <s v="Zero-Emission Transit, School and Shuttle Bus Project"/>
    <m/>
    <s v="Funding"/>
    <s v="Grant"/>
    <s v="VW Settlement"/>
    <s v="California VW Mitigation Trust"/>
    <s v="Valley Air District"/>
    <x v="15"/>
    <n v="130000000"/>
    <n v="400000"/>
    <s v="per bus"/>
    <n v="0.05"/>
    <s v="MDHV vehicles only"/>
    <s v="prioritization"/>
    <s v="Income + Race/Ethinicity/Tribe"/>
    <m/>
    <s v="Required"/>
    <m/>
    <s v="Bus + Charger"/>
    <s v="Unknown"/>
    <m/>
    <m/>
    <m/>
    <s v="https://ww2.valleyair.org/grants/vw-mitigation-trust/"/>
  </r>
  <r>
    <s v="Y"/>
    <s v="C"/>
    <s v="Golden State Priority Project"/>
    <m/>
    <s v="Funding"/>
    <s v="Rebate"/>
    <s v="State"/>
    <s v="California Energy Commission (CEC)"/>
    <m/>
    <x v="15"/>
    <n v="30000000"/>
    <n v="100000"/>
    <s v="per site"/>
    <n v="0.5"/>
    <s v="EVs"/>
    <s v="exclusive to"/>
    <s v="Income"/>
    <m/>
    <s v="Not required"/>
    <s v="N/A"/>
    <s v="Charger + infrastructure"/>
    <s v="Unknown"/>
    <m/>
    <m/>
    <s v="DC chargers"/>
    <s v="https://calevip.org/incentive-project/golden-state-priority-project"/>
  </r>
  <r>
    <s v="Y"/>
    <s v="B"/>
    <s v="Energy Improvements in Rural or Remote Areas Program"/>
    <m/>
    <s v="Funding"/>
    <s v="Grant"/>
    <s v="Federal"/>
    <s v="Bipartisan Infrastructure Law"/>
    <s v="Department of Energy"/>
    <x v="9"/>
    <n v="1000000000"/>
    <n v="10000000"/>
    <s v="per site"/>
    <n v="0.5"/>
    <s v="Energy"/>
    <s v="prioritization"/>
    <s v="All"/>
    <m/>
    <s v="Not required"/>
    <s v="N/A"/>
    <s v="Infrastructure"/>
    <s v="Rolling"/>
    <m/>
    <m/>
    <s v="June 2023. Concept Paper deadline April 2023"/>
    <s v="https://www.energy.gov/oced/energy-improvements-rural-or-remote-areas-0#:~:text=The%20Energy%20Improvements%20in%20Rural,and%20environmental%20protection%20from%20adverse"/>
  </r>
  <r>
    <s v="Y"/>
    <s v="C"/>
    <s v="Beneficial Electrification Rebate Program"/>
    <m/>
    <s v="Funding"/>
    <s v="Rebate"/>
    <s v="Utility"/>
    <s v="ComED"/>
    <m/>
    <x v="16"/>
    <n v="77000000"/>
    <s v="N/A"/>
    <s v="N/A"/>
    <s v="N/A"/>
    <s v="EVs"/>
    <s v="prioritization"/>
    <s v="Pollution + Income"/>
    <m/>
    <s v="Not required"/>
    <s v="N/A"/>
    <s v="Bus + Charger"/>
    <s v="Unknown"/>
    <m/>
    <m/>
    <m/>
    <s v="https://www.comed.com/SmartEnergy/InnovationTechnology/Pages/ElectricVehicles.aspx"/>
  </r>
  <r>
    <s v="Y"/>
    <s v="A"/>
    <s v="Utah Clean Diesel Program"/>
    <m/>
    <s v="Funding"/>
    <s v="Grant"/>
    <s v="State"/>
    <m/>
    <s v="Utah Department of Environmental Quality -Division of Air Quality"/>
    <x v="33"/>
    <s v="N/A"/>
    <n v="0.45"/>
    <s v="per bus"/>
    <n v="0.65"/>
    <s v="MDHV vehicles only"/>
    <s v="none"/>
    <s v="n/a"/>
    <m/>
    <s v="Not required"/>
    <s v="N/A"/>
    <s v="Bus + Charger"/>
    <s v="Rolling"/>
    <m/>
    <m/>
    <m/>
    <s v="https://deq.utah.gov/air-quality/incentive-programs-aq/utah-clean-fleet-program#vehicle"/>
  </r>
  <r>
    <s v="Y"/>
    <s v="B"/>
    <s v="Tribal Energy Loan Guarantee Program"/>
    <m/>
    <s v="Funding"/>
    <s v="Grant"/>
    <s v="Federal"/>
    <m/>
    <m/>
    <x v="3"/>
    <s v="N/A"/>
    <s v="N/A"/>
    <s v="N/A"/>
    <s v="N/A"/>
    <s v="Energy"/>
    <s v="exclusive to"/>
    <s v="Race/Ethinicity/Tribe"/>
    <m/>
    <s v="Not required"/>
    <s v="N/A"/>
    <s v="Charger + infrastructure"/>
    <s v="Rolling"/>
    <m/>
    <m/>
    <m/>
    <s v="https://www.energy.gov/lpo/tribal-energy-loan-guarantee-program#:~:text=The%20Tribal%20Energy%20Loan%20Guarantee%20Program%20%28TELGP%29%20is,to%20tribes%20through%20energy%20development%20projects%20and%20activities."/>
  </r>
  <r>
    <s v="Y"/>
    <s v="A"/>
    <s v="Texas All Electric"/>
    <m/>
    <s v="Funding"/>
    <s v="Grant"/>
    <s v="VW Settlement"/>
    <s v="Texas Commission on Environmental Quality (TCEQ)"/>
    <s v="Texas Commission on Environmental Quality"/>
    <x v="10"/>
    <n v="87000000"/>
    <n v="1"/>
    <s v="incremental cost"/>
    <s v="N/A"/>
    <s v="MDHV vehicles only"/>
    <s v="none"/>
    <s v="n/a"/>
    <m/>
    <s v="Required"/>
    <m/>
    <s v="Bus + Repower"/>
    <s v="Rolling"/>
    <m/>
    <m/>
    <s v="Pre-selected priority areas will receive 51% of funding. No details on selection of priority areas"/>
    <s v="All-Electric - Texas Commission on Environmental Quality - www.tceq.texas.gov"/>
  </r>
  <r>
    <s v="Y"/>
    <s v="A"/>
    <s v="EV Charging Rebate - Fleet Electrification"/>
    <m/>
    <s v="Funding"/>
    <s v="Rebate"/>
    <s v="Utility"/>
    <s v="Evergy"/>
    <m/>
    <x v="43"/>
    <s v="N/A"/>
    <n v="65000"/>
    <s v="per site"/>
    <s v="Yes, unspecified"/>
    <s v="Any fleet vehicles"/>
    <s v="none"/>
    <s v="n/a"/>
    <m/>
    <s v="Not required"/>
    <s v="N/A"/>
    <s v="Charger + infrastructure"/>
    <s v="Rolling"/>
    <m/>
    <m/>
    <s v="Rebate is available for up 2 DC charger or 10 L2 charging ports"/>
    <s v="Fleet Electrification - Evergy"/>
  </r>
  <r>
    <s v="Y"/>
    <s v="A"/>
    <s v="EV Charging Rebate - Fleet Electrification"/>
    <m/>
    <s v="Funding"/>
    <s v="Rebate"/>
    <s v="Utility"/>
    <s v="Evergy"/>
    <m/>
    <x v="56"/>
    <s v="N/A"/>
    <n v="65001"/>
    <s v="per site"/>
    <s v="Yes, unspecified"/>
    <s v="Any fleet vehicles"/>
    <s v="none"/>
    <s v="n/a"/>
    <m/>
    <s v="Not required"/>
    <s v="N/A"/>
    <s v="Charger + infrastructure"/>
    <s v="Rolling"/>
    <m/>
    <m/>
    <s v="Rebate is available for up 2 DC charger or 10 L2 charging ports"/>
    <s v="Fleet Electrification - Evergy"/>
  </r>
  <r>
    <s v="Y"/>
    <s v="A"/>
    <s v="National Grid - Medium and Heavy Duty Vehicle EV Make-Ready Pilot"/>
    <m/>
    <s v="Funding"/>
    <s v="Incentive"/>
    <s v="Utility"/>
    <s v="National Grid"/>
    <m/>
    <x v="5"/>
    <s v="N/A"/>
    <n v="0.9"/>
    <s v="per project"/>
    <n v="0.1"/>
    <s v="MDHV vehicles only"/>
    <s v="prioritization"/>
    <s v="Pollution + Income"/>
    <m/>
    <s v="Not required"/>
    <s v="N/A"/>
    <s v="Infrastructure"/>
    <s v="Rolling"/>
    <m/>
    <m/>
    <s v="Qualifying participants must also be seeking and receiving support through the New York Truck Voucher Incentive Program (run by NYSERDA). If you are a Medium or Heavy Duty Fleet Operator interested in EV Make-Ready Incentives, please complete the Fleet Assessment Service Application listed in the Fleet Assessment Services section of the linked website. Limited to 90% of utility-side infrastructure, at this time."/>
    <s v="https://www.nationalgridus.com/ev-fleet-hub/Get-Started/Fleet-Advisory-Services-Program"/>
  </r>
  <r>
    <s v="Y"/>
    <s v="A"/>
    <s v="Planning, CMIS, and STEP"/>
    <m/>
    <s v="Funding"/>
    <s v="Grant"/>
    <s v="State"/>
    <s v="California Air Resource Board"/>
    <m/>
    <x v="15"/>
    <n v="29650000"/>
    <s v="Varies"/>
    <s v="per project"/>
    <s v="N/A"/>
    <s v="Any fleet vehicles"/>
    <s v="exclusive to"/>
    <s v="Income + Race/Ethinicity/Tribe"/>
    <m/>
    <s v="Not required"/>
    <s v="N/A"/>
    <s v="Anything"/>
    <s v="Rolling"/>
    <s v="2 - medium"/>
    <m/>
    <s v="Concept Phase Deadline is Sept 8th, those invited to apply have deadline of Nov 3rd."/>
    <s v="https://ww2.arb.ca.gov/planning-cmis-step-fy-22-23"/>
  </r>
  <r>
    <m/>
    <m/>
    <m/>
    <m/>
    <m/>
    <m/>
    <m/>
    <m/>
    <m/>
    <x v="51"/>
    <m/>
    <m/>
    <m/>
    <m/>
    <m/>
    <m/>
    <m/>
    <m/>
    <m/>
    <m/>
    <m/>
    <m/>
    <m/>
    <m/>
    <m/>
    <m/>
  </r>
  <r>
    <m/>
    <m/>
    <m/>
    <m/>
    <m/>
    <m/>
    <m/>
    <m/>
    <m/>
    <x v="51"/>
    <m/>
    <m/>
    <m/>
    <m/>
    <m/>
    <m/>
    <m/>
    <m/>
    <m/>
    <m/>
    <m/>
    <m/>
    <m/>
    <m/>
    <m/>
    <m/>
  </r>
  <r>
    <m/>
    <m/>
    <m/>
    <m/>
    <m/>
    <m/>
    <m/>
    <m/>
    <m/>
    <x v="51"/>
    <m/>
    <m/>
    <m/>
    <m/>
    <m/>
    <m/>
    <m/>
    <m/>
    <m/>
    <m/>
    <m/>
    <m/>
    <m/>
    <m/>
    <m/>
    <m/>
  </r>
  <r>
    <m/>
    <m/>
    <m/>
    <m/>
    <m/>
    <m/>
    <m/>
    <m/>
    <m/>
    <x v="51"/>
    <m/>
    <m/>
    <m/>
    <m/>
    <m/>
    <m/>
    <m/>
    <m/>
    <m/>
    <m/>
    <m/>
    <m/>
    <m/>
    <m/>
    <m/>
    <m/>
  </r>
  <r>
    <m/>
    <m/>
    <m/>
    <m/>
    <m/>
    <m/>
    <m/>
    <m/>
    <m/>
    <x v="51"/>
    <m/>
    <m/>
    <m/>
    <m/>
    <m/>
    <m/>
    <m/>
    <m/>
    <m/>
    <m/>
    <m/>
    <m/>
    <m/>
    <m/>
    <m/>
    <m/>
  </r>
  <r>
    <m/>
    <m/>
    <m/>
    <m/>
    <m/>
    <m/>
    <m/>
    <m/>
    <m/>
    <x v="51"/>
    <m/>
    <m/>
    <m/>
    <m/>
    <m/>
    <m/>
    <m/>
    <m/>
    <m/>
    <m/>
    <m/>
    <m/>
    <m/>
    <m/>
    <m/>
    <m/>
  </r>
  <r>
    <m/>
    <m/>
    <m/>
    <m/>
    <m/>
    <m/>
    <m/>
    <m/>
    <m/>
    <x v="51"/>
    <m/>
    <m/>
    <m/>
    <m/>
    <m/>
    <m/>
    <m/>
    <m/>
    <m/>
    <m/>
    <m/>
    <m/>
    <m/>
    <m/>
    <m/>
    <m/>
  </r>
  <r>
    <m/>
    <m/>
    <m/>
    <m/>
    <m/>
    <m/>
    <m/>
    <m/>
    <m/>
    <x v="51"/>
    <m/>
    <m/>
    <m/>
    <m/>
    <m/>
    <m/>
    <m/>
    <m/>
    <m/>
    <m/>
    <m/>
    <m/>
    <m/>
    <m/>
    <m/>
    <m/>
  </r>
  <r>
    <m/>
    <m/>
    <m/>
    <m/>
    <m/>
    <m/>
    <m/>
    <m/>
    <m/>
    <x v="51"/>
    <m/>
    <m/>
    <m/>
    <m/>
    <m/>
    <m/>
    <m/>
    <m/>
    <m/>
    <m/>
    <m/>
    <m/>
    <m/>
    <m/>
    <m/>
    <m/>
  </r>
  <r>
    <m/>
    <m/>
    <m/>
    <m/>
    <m/>
    <m/>
    <m/>
    <m/>
    <m/>
    <x v="51"/>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697EF3-72BF-4CB8-ADE1-A04E6B56F68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4:B62" firstHeaderRow="1" firstDataRow="1" firstDataCol="1"/>
  <pivotFields count="26">
    <pivotField showAll="0"/>
    <pivotField showAll="0"/>
    <pivotField showAll="0"/>
    <pivotField showAll="0"/>
    <pivotField showAll="0"/>
    <pivotField showAll="0"/>
    <pivotField multipleItemSelectionAllowed="1" showAll="0"/>
    <pivotField showAll="0"/>
    <pivotField showAll="0"/>
    <pivotField axis="axisRow" dataField="1" showAll="0">
      <items count="58">
        <item x="47"/>
        <item x="19"/>
        <item x="27"/>
        <item x="39"/>
        <item x="15"/>
        <item x="0"/>
        <item x="31"/>
        <item x="40"/>
        <item x="45"/>
        <item x="2"/>
        <item x="9"/>
        <item x="4"/>
        <item x="32"/>
        <item x="24"/>
        <item x="41"/>
        <item x="18"/>
        <item x="29"/>
        <item x="16"/>
        <item x="23"/>
        <item x="21"/>
        <item x="34"/>
        <item x="14"/>
        <item x="46"/>
        <item x="30"/>
        <item x="36"/>
        <item x="43"/>
        <item x="44"/>
        <item x="52"/>
        <item x="13"/>
        <item x="25"/>
        <item x="48"/>
        <item x="38"/>
        <item x="37"/>
        <item x="12"/>
        <item x="5"/>
        <item x="28"/>
        <item x="26"/>
        <item x="1"/>
        <item x="6"/>
        <item x="11"/>
        <item x="35"/>
        <item x="7"/>
        <item x="17"/>
        <item x="53"/>
        <item x="10"/>
        <item x="33"/>
        <item x="8"/>
        <item x="20"/>
        <item x="42"/>
        <item x="22"/>
        <item x="50"/>
        <item x="49"/>
        <item x="51"/>
        <item x="3"/>
        <item x="54"/>
        <item x="55"/>
        <item x="56"/>
        <item t="default"/>
      </items>
    </pivotField>
    <pivotField showAll="0"/>
    <pivotField showAll="0"/>
    <pivotField showAll="0"/>
    <pivotField showAll="0"/>
    <pivotField showAll="0"/>
    <pivotField multipleItemSelectionAllowed="1" showAll="0"/>
    <pivotField showAll="0"/>
    <pivotField showAll="0"/>
    <pivotField showAll="0"/>
    <pivotField showAll="0"/>
    <pivotField showAll="0"/>
    <pivotField showAll="0"/>
    <pivotField showAll="0"/>
    <pivotField showAll="0"/>
    <pivotField showAll="0"/>
    <pivotField showAll="0"/>
  </pivotFields>
  <rowFields count="1">
    <field x="9"/>
  </rowFields>
  <rowItems count="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t="grand">
      <x/>
    </i>
  </rowItems>
  <colItems count="1">
    <i/>
  </colItems>
  <dataFields count="1">
    <dataField name="Count of Geography"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26" Type="http://schemas.openxmlformats.org/officeDocument/2006/relationships/hyperlink" Target="https://www.bing.com/images/search?form=xlimg&amp;q=Texas" TargetMode="External"/><Relationship Id="rId21" Type="http://schemas.openxmlformats.org/officeDocument/2006/relationships/hyperlink" Target="https://www.bing.com/th?id=OSK.f57f7916e76fc47c2a83efc3859d6379&amp;qlt=95" TargetMode="External"/><Relationship Id="rId42" Type="http://schemas.openxmlformats.org/officeDocument/2006/relationships/hyperlink" Target="https://www.bing.com/images/search?form=xlimg&amp;q=Alaska" TargetMode="External"/><Relationship Id="rId47" Type="http://schemas.openxmlformats.org/officeDocument/2006/relationships/hyperlink" Target="https://www.bing.com/th?id=OSK.587539e4faca3fa74a140318c884ca20&amp;qlt=95" TargetMode="External"/><Relationship Id="rId63" Type="http://schemas.openxmlformats.org/officeDocument/2006/relationships/hyperlink" Target="https://www.bing.com/th?id=OSK.e92cceef5a63e53af1dcc3ca8cb1ee8e&amp;qlt=95" TargetMode="External"/><Relationship Id="rId68" Type="http://schemas.openxmlformats.org/officeDocument/2006/relationships/hyperlink" Target="https://www.bing.com/images/search?form=xlimg&amp;q=Nebraska" TargetMode="External"/><Relationship Id="rId84" Type="http://schemas.openxmlformats.org/officeDocument/2006/relationships/hyperlink" Target="https://www.bing.com/images/search?form=xlimg&amp;q=Georgia%20(U.S.%20state)" TargetMode="External"/><Relationship Id="rId89" Type="http://schemas.openxmlformats.org/officeDocument/2006/relationships/hyperlink" Target="https://www.bing.com/th?id=OSK.8836cf6b96e037858c8bcf7fe60e2737&amp;qlt=95" TargetMode="External"/><Relationship Id="rId16" Type="http://schemas.openxmlformats.org/officeDocument/2006/relationships/hyperlink" Target="https://www.bing.com/images/search?form=xlimg&amp;q=Minnesota" TargetMode="External"/><Relationship Id="rId11" Type="http://schemas.openxmlformats.org/officeDocument/2006/relationships/hyperlink" Target="https://www.bing.com/th?id=OSK.5ee2a4121b20c48dd4b1678a0e3e6379&amp;qlt=95" TargetMode="External"/><Relationship Id="rId32" Type="http://schemas.openxmlformats.org/officeDocument/2006/relationships/hyperlink" Target="https://www.bing.com/images/search?form=xlimg&amp;q=West%20Virginia" TargetMode="External"/><Relationship Id="rId37" Type="http://schemas.openxmlformats.org/officeDocument/2006/relationships/hyperlink" Target="https://www.bing.com/th?id=OSK.1567870a1b07edc77efc0121cfc5d9e3&amp;qlt=95" TargetMode="External"/><Relationship Id="rId53" Type="http://schemas.openxmlformats.org/officeDocument/2006/relationships/hyperlink" Target="https://www.bing.com/th?id=OSK.e30271a49f3fb7536f33ff4955dcc3de&amp;qlt=95" TargetMode="External"/><Relationship Id="rId58" Type="http://schemas.openxmlformats.org/officeDocument/2006/relationships/hyperlink" Target="https://www.bing.com/images/search?form=xlimg&amp;q=Illinois" TargetMode="External"/><Relationship Id="rId74" Type="http://schemas.openxmlformats.org/officeDocument/2006/relationships/hyperlink" Target="https://www.bing.com/images/search?form=xlimg&amp;q=Tennessee" TargetMode="External"/><Relationship Id="rId79" Type="http://schemas.openxmlformats.org/officeDocument/2006/relationships/hyperlink" Target="https://www.bing.com/th?id=OSK.f0ef2b300368e75fc61df0246c1ae8b2&amp;qlt=95" TargetMode="External"/><Relationship Id="rId5" Type="http://schemas.openxmlformats.org/officeDocument/2006/relationships/hyperlink" Target="https://www.bing.com/th?id=OSK.981dfed45bddddb455a23124690acd40&amp;qlt=95" TargetMode="External"/><Relationship Id="rId90" Type="http://schemas.openxmlformats.org/officeDocument/2006/relationships/hyperlink" Target="https://www.bing.com/images/search?form=xlimg&amp;q=Rhode%20Island" TargetMode="External"/><Relationship Id="rId95" Type="http://schemas.openxmlformats.org/officeDocument/2006/relationships/hyperlink" Target="https://www.bing.com/th?id=OSK.da293b46d274e73de9bbdbb48932f29d&amp;qlt=95" TargetMode="External"/><Relationship Id="rId22" Type="http://schemas.openxmlformats.org/officeDocument/2006/relationships/hyperlink" Target="https://www.bing.com/images/search?form=xlimg&amp;q=South%20Carolina" TargetMode="External"/><Relationship Id="rId27" Type="http://schemas.openxmlformats.org/officeDocument/2006/relationships/hyperlink" Target="https://www.bing.com/th?id=OSK.ccb188ecd437210577d64ae4cfbdccd3&amp;qlt=95" TargetMode="External"/><Relationship Id="rId43" Type="http://schemas.openxmlformats.org/officeDocument/2006/relationships/hyperlink" Target="https://www.bing.com/th?id=OSK.153231065b610cb99cb3435b59eccac2&amp;qlt=95" TargetMode="External"/><Relationship Id="rId48" Type="http://schemas.openxmlformats.org/officeDocument/2006/relationships/hyperlink" Target="https://www.bing.com/images/search?form=xlimg&amp;q=Hawaii" TargetMode="External"/><Relationship Id="rId64" Type="http://schemas.openxmlformats.org/officeDocument/2006/relationships/hyperlink" Target="https://www.bing.com/images/search?form=xlimg&amp;q=Arizona" TargetMode="External"/><Relationship Id="rId69" Type="http://schemas.openxmlformats.org/officeDocument/2006/relationships/hyperlink" Target="https://www.bing.com/th?id=OSK.4ff7d688245f99bc5db3bd5b106d2ad0&amp;qlt=95" TargetMode="External"/><Relationship Id="rId80" Type="http://schemas.openxmlformats.org/officeDocument/2006/relationships/hyperlink" Target="https://www.bing.com/images/search?form=xlimg&amp;q=New%20Hampshire" TargetMode="External"/><Relationship Id="rId85" Type="http://schemas.openxmlformats.org/officeDocument/2006/relationships/hyperlink" Target="https://www.bing.com/th?id=OSK.323715dbb9f63cb2003a10f3d6c907c1&amp;qlt=95" TargetMode="External"/><Relationship Id="rId3" Type="http://schemas.openxmlformats.org/officeDocument/2006/relationships/hyperlink" Target="https://www.bing.com/th?id=OSK.08d481ce2e6378c8b3492a5438438208&amp;qlt=95" TargetMode="External"/><Relationship Id="rId12" Type="http://schemas.openxmlformats.org/officeDocument/2006/relationships/hyperlink" Target="https://www.bing.com/images/search?form=xlimg&amp;q=Washington%20(state)" TargetMode="External"/><Relationship Id="rId17" Type="http://schemas.openxmlformats.org/officeDocument/2006/relationships/hyperlink" Target="https://www.bing.com/th?id=OSK.987b2cac28f5ea262ad37b9b21c25b33&amp;qlt=95" TargetMode="External"/><Relationship Id="rId25" Type="http://schemas.openxmlformats.org/officeDocument/2006/relationships/hyperlink" Target="https://www.bing.com/th?id=OSK.9bdab94d5c4fa5aee1d75fc9308a02fb&amp;qlt=95" TargetMode="External"/><Relationship Id="rId33" Type="http://schemas.openxmlformats.org/officeDocument/2006/relationships/hyperlink" Target="https://www.bing.com/th?id=OSK.28bd4a5560f6884fc55949e0018e908f&amp;qlt=95" TargetMode="External"/><Relationship Id="rId38" Type="http://schemas.openxmlformats.org/officeDocument/2006/relationships/hyperlink" Target="https://www.bing.com/images/search?form=xlimg&amp;q=Michigan" TargetMode="External"/><Relationship Id="rId46" Type="http://schemas.openxmlformats.org/officeDocument/2006/relationships/hyperlink" Target="https://www.bing.com/images/search?form=xlimg&amp;q=Wyoming" TargetMode="External"/><Relationship Id="rId59" Type="http://schemas.openxmlformats.org/officeDocument/2006/relationships/hyperlink" Target="https://www.bing.com/th?id=OSK.fa968de5bc9179e15dd5970b87b94444&amp;qlt=95" TargetMode="External"/><Relationship Id="rId67" Type="http://schemas.openxmlformats.org/officeDocument/2006/relationships/hyperlink" Target="https://www.bing.com/th?id=OSK.09fb0d37cacee3c3feb04b7452bd8436&amp;qlt=95" TargetMode="External"/><Relationship Id="rId20" Type="http://schemas.openxmlformats.org/officeDocument/2006/relationships/hyperlink" Target="https://www.bing.com/images/search?form=xlimg&amp;q=Missouri" TargetMode="External"/><Relationship Id="rId41" Type="http://schemas.openxmlformats.org/officeDocument/2006/relationships/hyperlink" Target="https://www.bing.com/th?id=OSK.5f2016b7cd1ea79d66547b7327acdc3b&amp;qlt=95" TargetMode="External"/><Relationship Id="rId54" Type="http://schemas.openxmlformats.org/officeDocument/2006/relationships/hyperlink" Target="https://www.bing.com/images/search?form=xlimg&amp;q=Oklahoma" TargetMode="External"/><Relationship Id="rId62" Type="http://schemas.openxmlformats.org/officeDocument/2006/relationships/hyperlink" Target="https://www.bing.com/images/search?form=xlimg&amp;q=Connecticut" TargetMode="External"/><Relationship Id="rId70" Type="http://schemas.openxmlformats.org/officeDocument/2006/relationships/hyperlink" Target="https://www.bing.com/images/search?form=xlimg&amp;q=Indiana" TargetMode="External"/><Relationship Id="rId75" Type="http://schemas.openxmlformats.org/officeDocument/2006/relationships/hyperlink" Target="https://www.bing.com/th?id=OSK.ce2e5180d9b117e617e17fc235f4e569&amp;qlt=95" TargetMode="External"/><Relationship Id="rId83" Type="http://schemas.openxmlformats.org/officeDocument/2006/relationships/hyperlink" Target="https://www.bing.com/th?id=OSK.61d2d3204cd7e751fe8942b49b539edf&amp;qlt=95" TargetMode="External"/><Relationship Id="rId88" Type="http://schemas.openxmlformats.org/officeDocument/2006/relationships/hyperlink" Target="https://www.bing.com/images/search?form=xlimg&amp;q=Alabama" TargetMode="External"/><Relationship Id="rId91" Type="http://schemas.openxmlformats.org/officeDocument/2006/relationships/hyperlink" Target="https://www.bing.com/th?id=OSK.c00116602405ef2e44b62c8d9cde71d0&amp;qlt=95" TargetMode="External"/><Relationship Id="rId96" Type="http://schemas.openxmlformats.org/officeDocument/2006/relationships/hyperlink" Target="https://www.bing.com/images/search?form=xlimg&amp;q=Arkansas" TargetMode="External"/><Relationship Id="rId1" Type="http://schemas.openxmlformats.org/officeDocument/2006/relationships/hyperlink" Target="https://www.bing.com/th?id=OSK.5496c3fb9e657e1c7cb3332bddfb2cfe&amp;qlt=95" TargetMode="External"/><Relationship Id="rId6" Type="http://schemas.openxmlformats.org/officeDocument/2006/relationships/hyperlink" Target="https://www.bing.com/images/search?form=xlimg&amp;q=Washington,%20D.C." TargetMode="External"/><Relationship Id="rId15" Type="http://schemas.openxmlformats.org/officeDocument/2006/relationships/hyperlink" Target="https://www.bing.com/th?id=OSK.b61eca06dbd8765eb81a24121c03df46&amp;qlt=95" TargetMode="External"/><Relationship Id="rId23" Type="http://schemas.openxmlformats.org/officeDocument/2006/relationships/hyperlink" Target="https://www.bing.com/th?id=OSK.25fcfcf3ed730a63c73a30e44bfabe44&amp;qlt=95" TargetMode="External"/><Relationship Id="rId28" Type="http://schemas.openxmlformats.org/officeDocument/2006/relationships/hyperlink" Target="https://www.bing.com/images/search?form=xlimg&amp;q=Maryland" TargetMode="External"/><Relationship Id="rId36" Type="http://schemas.openxmlformats.org/officeDocument/2006/relationships/hyperlink" Target="https://www.bing.com/images/search?form=xlimg&amp;q=Virginia" TargetMode="External"/><Relationship Id="rId49" Type="http://schemas.openxmlformats.org/officeDocument/2006/relationships/hyperlink" Target="https://www.bing.com/th?id=OSK.60ef752b1402f5ce612b02fc89de71c8&amp;qlt=95" TargetMode="External"/><Relationship Id="rId57" Type="http://schemas.openxmlformats.org/officeDocument/2006/relationships/hyperlink" Target="https://www.bing.com/th?id=OSK.78ba50cb2865d06a5e16e1016f21685d&amp;qlt=95" TargetMode="External"/><Relationship Id="rId10" Type="http://schemas.openxmlformats.org/officeDocument/2006/relationships/hyperlink" Target="https://www.bing.com/images/search?form=xlimg&amp;q=California" TargetMode="External"/><Relationship Id="rId31" Type="http://schemas.openxmlformats.org/officeDocument/2006/relationships/hyperlink" Target="https://www.bing.com/th?id=OSK.b1c658d27e8d1f33822457c8ff27793b&amp;qlt=95" TargetMode="External"/><Relationship Id="rId44" Type="http://schemas.openxmlformats.org/officeDocument/2006/relationships/hyperlink" Target="https://www.bing.com/images/search?form=xlimg&amp;q=Iowa" TargetMode="External"/><Relationship Id="rId52" Type="http://schemas.openxmlformats.org/officeDocument/2006/relationships/hyperlink" Target="https://www.bing.com/images/search?form=xlimg&amp;q=North%20Dakota" TargetMode="External"/><Relationship Id="rId60" Type="http://schemas.openxmlformats.org/officeDocument/2006/relationships/hyperlink" Target="https://www.bing.com/images/search?form=xlimg&amp;q=Louisiana" TargetMode="External"/><Relationship Id="rId65" Type="http://schemas.openxmlformats.org/officeDocument/2006/relationships/hyperlink" Target="https://www.bing.com/th?id=OSK.7a317c296be07786cf960d020cbf3889&amp;qlt=95" TargetMode="External"/><Relationship Id="rId73" Type="http://schemas.openxmlformats.org/officeDocument/2006/relationships/hyperlink" Target="https://www.bing.com/th?id=OSK.592387ac5e24ec192ad9be5348bec458&amp;qlt=95" TargetMode="External"/><Relationship Id="rId78" Type="http://schemas.openxmlformats.org/officeDocument/2006/relationships/hyperlink" Target="https://www.bing.com/images/search?form=xlimg&amp;q=New%20Mexico" TargetMode="External"/><Relationship Id="rId81" Type="http://schemas.openxmlformats.org/officeDocument/2006/relationships/hyperlink" Target="https://www.bing.com/th?id=OSK.019af715933143eeccdc40106317980f&amp;qlt=95" TargetMode="External"/><Relationship Id="rId86" Type="http://schemas.openxmlformats.org/officeDocument/2006/relationships/hyperlink" Target="https://www.bing.com/images/search?form=xlimg&amp;q=Mississippi" TargetMode="External"/><Relationship Id="rId94" Type="http://schemas.openxmlformats.org/officeDocument/2006/relationships/hyperlink" Target="https://www.bing.com/images/search?form=xlimg&amp;q=Utah" TargetMode="External"/><Relationship Id="rId99" Type="http://schemas.openxmlformats.org/officeDocument/2006/relationships/hyperlink" Target="https://www.bing.com/th?id=OSK.c3366d1c88e7fb6d11e3e0910f8206b1&amp;qlt=95" TargetMode="External"/><Relationship Id="rId4" Type="http://schemas.openxmlformats.org/officeDocument/2006/relationships/hyperlink" Target="https://www.bing.com/images/search?form=xlimg&amp;q=United%20States" TargetMode="External"/><Relationship Id="rId9" Type="http://schemas.openxmlformats.org/officeDocument/2006/relationships/hyperlink" Target="https://www.bing.com/th?id=OSK.8319dbaa13fead960d37449c46d8afd4&amp;qlt=95" TargetMode="External"/><Relationship Id="rId13" Type="http://schemas.openxmlformats.org/officeDocument/2006/relationships/hyperlink" Target="https://www.bing.com/th?id=OSK.d060a4e78cf97d149f53a30e070b68ca&amp;qlt=95" TargetMode="External"/><Relationship Id="rId18" Type="http://schemas.openxmlformats.org/officeDocument/2006/relationships/hyperlink" Target="https://www.bing.com/images/search?form=xlimg&amp;q=Massachusetts" TargetMode="External"/><Relationship Id="rId39" Type="http://schemas.openxmlformats.org/officeDocument/2006/relationships/hyperlink" Target="https://www.bing.com/th?id=OSK.1b065b709b80943c2b548b87239de8eb&amp;qlt=95" TargetMode="External"/><Relationship Id="rId34" Type="http://schemas.openxmlformats.org/officeDocument/2006/relationships/hyperlink" Target="https://www.bing.com/images/search?form=xlimg&amp;q=Ohio" TargetMode="External"/><Relationship Id="rId50" Type="http://schemas.openxmlformats.org/officeDocument/2006/relationships/hyperlink" Target="https://www.bing.com/images/search?form=xlimg&amp;q=Oregon" TargetMode="External"/><Relationship Id="rId55" Type="http://schemas.openxmlformats.org/officeDocument/2006/relationships/hyperlink" Target="https://www.bing.com/th?id=OSK.6e99b3a35b5283679ec93f7f63efad4b&amp;qlt=95" TargetMode="External"/><Relationship Id="rId76" Type="http://schemas.openxmlformats.org/officeDocument/2006/relationships/hyperlink" Target="https://www.bing.com/images/search?form=xlimg&amp;q=South%20Dakota" TargetMode="External"/><Relationship Id="rId97" Type="http://schemas.openxmlformats.org/officeDocument/2006/relationships/hyperlink" Target="https://www.bing.com/th?id=OSK.e3cff3492e954506af4fb2c8552f6135&amp;qlt=95" TargetMode="External"/><Relationship Id="rId7" Type="http://schemas.openxmlformats.org/officeDocument/2006/relationships/hyperlink" Target="https://www.bing.com/th?id=OSK.cba7f275842a20f49b98d704e1366fd5&amp;qlt=95" TargetMode="External"/><Relationship Id="rId71" Type="http://schemas.openxmlformats.org/officeDocument/2006/relationships/hyperlink" Target="https://www.bing.com/th?id=OSK.0678bd4067f4a421f3884b05dad25be4&amp;qlt=95" TargetMode="External"/><Relationship Id="rId92" Type="http://schemas.openxmlformats.org/officeDocument/2006/relationships/hyperlink" Target="https://www.bing.com/images/search?form=xlimg&amp;q=Idaho" TargetMode="External"/><Relationship Id="rId2" Type="http://schemas.openxmlformats.org/officeDocument/2006/relationships/hyperlink" Target="https://www.bing.com/images/search?form=xlimg&amp;q=Maine" TargetMode="External"/><Relationship Id="rId29" Type="http://schemas.openxmlformats.org/officeDocument/2006/relationships/hyperlink" Target="https://www.bing.com/th?id=OSK.ff2dba0f704b6b8266fe592a9c5526a3&amp;qlt=95" TargetMode="External"/><Relationship Id="rId24" Type="http://schemas.openxmlformats.org/officeDocument/2006/relationships/hyperlink" Target="https://www.bing.com/images/search?form=xlimg&amp;q=Nevada" TargetMode="External"/><Relationship Id="rId40" Type="http://schemas.openxmlformats.org/officeDocument/2006/relationships/hyperlink" Target="https://www.bing.com/images/search?form=xlimg&amp;q=Pennsylvania" TargetMode="External"/><Relationship Id="rId45" Type="http://schemas.openxmlformats.org/officeDocument/2006/relationships/hyperlink" Target="https://www.bing.com/th?id=OSK.c90021b564dcb9deeb722c1768bcb07d&amp;qlt=95" TargetMode="External"/><Relationship Id="rId66" Type="http://schemas.openxmlformats.org/officeDocument/2006/relationships/hyperlink" Target="https://www.bing.com/images/search?form=xlimg&amp;q=Florida" TargetMode="External"/><Relationship Id="rId87" Type="http://schemas.openxmlformats.org/officeDocument/2006/relationships/hyperlink" Target="https://www.bing.com/th?id=OSK.848f4b01470591b7605a547c5e913bfd&amp;qlt=95" TargetMode="External"/><Relationship Id="rId61" Type="http://schemas.openxmlformats.org/officeDocument/2006/relationships/hyperlink" Target="https://www.bing.com/th?id=OSK.442c5a157898c7930af9b5287a87e0c1&amp;qlt=95" TargetMode="External"/><Relationship Id="rId82" Type="http://schemas.openxmlformats.org/officeDocument/2006/relationships/hyperlink" Target="https://www.bing.com/images/search?form=xlimg&amp;q=Vermont" TargetMode="External"/><Relationship Id="rId19" Type="http://schemas.openxmlformats.org/officeDocument/2006/relationships/hyperlink" Target="https://www.bing.com/th?id=OSK.a639336a732a38e0ac4d721672e022d2&amp;qlt=95" TargetMode="External"/><Relationship Id="rId14" Type="http://schemas.openxmlformats.org/officeDocument/2006/relationships/hyperlink" Target="https://www.bing.com/images/search?form=xlimg&amp;q=New%20Jersey" TargetMode="External"/><Relationship Id="rId30" Type="http://schemas.openxmlformats.org/officeDocument/2006/relationships/hyperlink" Target="https://www.bing.com/images/search?form=xlimg&amp;q=North%20Carolina" TargetMode="External"/><Relationship Id="rId35" Type="http://schemas.openxmlformats.org/officeDocument/2006/relationships/hyperlink" Target="https://www.bing.com/th?id=OSK.14d323e3784d30722d6785a6cef8f9c3&amp;qlt=95" TargetMode="External"/><Relationship Id="rId56" Type="http://schemas.openxmlformats.org/officeDocument/2006/relationships/hyperlink" Target="https://www.bing.com/images/search?form=xlimg&amp;q=Montana" TargetMode="External"/><Relationship Id="rId77" Type="http://schemas.openxmlformats.org/officeDocument/2006/relationships/hyperlink" Target="https://www.bing.com/th?id=OSK.0fdd9d38459c62ca5b483a2e70bce404&amp;qlt=95" TargetMode="External"/><Relationship Id="rId100" Type="http://schemas.openxmlformats.org/officeDocument/2006/relationships/hyperlink" Target="https://www.bing.com/images/search?form=xlimg&amp;q=Delaware" TargetMode="External"/><Relationship Id="rId8" Type="http://schemas.openxmlformats.org/officeDocument/2006/relationships/hyperlink" Target="https://www.bing.com/images/search?form=xlimg&amp;q=New%20York%20(state)" TargetMode="External"/><Relationship Id="rId51" Type="http://schemas.openxmlformats.org/officeDocument/2006/relationships/hyperlink" Target="https://www.bing.com/th?id=OSK.ed287c6622f118e47e52b8fdb9bbbe66&amp;qlt=95" TargetMode="External"/><Relationship Id="rId72" Type="http://schemas.openxmlformats.org/officeDocument/2006/relationships/hyperlink" Target="https://www.bing.com/images/search?form=xlimg&amp;q=Wisconsin" TargetMode="External"/><Relationship Id="rId93" Type="http://schemas.openxmlformats.org/officeDocument/2006/relationships/hyperlink" Target="https://www.bing.com/th?id=OSK.4d1e764285f56ff670fae1d21698d055&amp;qlt=95" TargetMode="External"/><Relationship Id="rId98" Type="http://schemas.openxmlformats.org/officeDocument/2006/relationships/hyperlink" Target="https://www.bing.com/images/search?form=xlimg&amp;q=Colorado"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Srd>
</file>

<file path=xl/richData/rdarray.xml><?xml version="1.0" encoding="utf-8"?>
<arrayData xmlns="http://schemas.microsoft.com/office/spreadsheetml/2017/richdata2" count="61">
  <a r="1">
    <v t="r">9</v>
  </a>
  <a r="1">
    <v t="s">Eastern Time Zone</v>
  </a>
  <a r="2">
    <v t="r">54</v>
    <v t="r">55</v>
  </a>
  <a r="1">
    <v t="s">None</v>
  </a>
  <a r="59">
    <v t="r">73</v>
    <v t="r">53</v>
    <v t="r">74</v>
    <v t="r">75</v>
    <v t="r">76</v>
    <v t="r">77</v>
    <v t="r">78</v>
    <v t="r">79</v>
    <v t="r">80</v>
    <v t="r">81</v>
    <v t="r">82</v>
    <v t="r">39</v>
    <v t="r">83</v>
    <v t="r">84</v>
    <v t="r">85</v>
    <v t="r">86</v>
    <v t="r">87</v>
    <v t="r">88</v>
    <v t="r">89</v>
    <v t="r">90</v>
    <v t="r">91</v>
    <v t="r">92</v>
    <v t="r">93</v>
    <v t="r">94</v>
    <v t="r">95</v>
    <v t="r">96</v>
    <v t="r">97</v>
    <v t="r">98</v>
    <v t="r">99</v>
    <v t="r">100</v>
    <v t="r">101</v>
    <v t="r">102</v>
    <v t="r">103</v>
    <v t="r">104</v>
    <v t="r">105</v>
    <v t="r">106</v>
    <v t="r">107</v>
    <v t="r">108</v>
    <v t="r">109</v>
    <v t="r">110</v>
    <v t="r">111</v>
    <v t="r">112</v>
    <v t="r">0</v>
    <v t="r">113</v>
    <v t="r">114</v>
    <v t="r">115</v>
    <v t="r">116</v>
    <v t="r">117</v>
    <v t="r">118</v>
    <v t="r">119</v>
    <v t="r">120</v>
    <v t="r">121</v>
    <v t="r">122</v>
    <v t="r">123</v>
    <v t="r">124</v>
    <v t="r">125</v>
    <v t="r">126</v>
    <v t="r">127</v>
    <v t="r">128</v>
  </a>
  <a r="9">
    <v t="s">Chamorro Time Zone</v>
    <v t="s">Atlantic Time Zone</v>
    <v t="s">Eastern Time Zone</v>
    <v t="s">Central Time Zone</v>
    <v t="s">Mountain Time Zone</v>
    <v t="s">Pacific Time Zone</v>
    <v t="s">Alaska Time Zone</v>
    <v t="s">Hawaii-Aleutian Time Zone</v>
    <v t="s">Samoa Time Zone</v>
  </a>
  <a r="1">
    <v t="r">141</v>
  </a>
  <a r="3">
    <v t="r">171</v>
    <v t="r">172</v>
    <v t="s">Antonio Delgado (Lieutenant Governor)</v>
  </a>
  <a r="2">
    <v t="r">202</v>
    <v t="r">203</v>
  </a>
  <a r="1">
    <v t="s">Pacific Time Zone</v>
  </a>
  <a r="2">
    <v t="r">235</v>
    <v t="r">236</v>
  </a>
  <a r="2">
    <v t="r">266</v>
    <v t="r">267</v>
  </a>
  <a r="1">
    <v t="s">Central Time Zone</v>
  </a>
  <a r="2">
    <v t="r">318</v>
    <v t="r">319</v>
  </a>
  <a r="3">
    <v t="r">347</v>
    <v t="r">348</v>
    <v t="r">349</v>
  </a>
  <a r="2">
    <v t="r">376</v>
    <v t="s">Pamela Evette (Lieutenant Governor)</v>
  </a>
  <a r="3">
    <v t="r">400</v>
    <v t="r">401</v>
    <v t="s">Lisa Cano Burkhead (Lieutenant Governor)</v>
  </a>
  <a r="2">
    <v t="s">Mountain Time Zone</v>
    <v t="s">Pacific Time Zone</v>
  </a>
  <a r="2">
    <v t="r">432</v>
    <v t="r">433</v>
  </a>
  <a r="2">
    <v t="s">Central Time Zone</v>
    <v t="s">Mountain Time Zone</v>
  </a>
  <a r="1">
    <v t="r">461</v>
  </a>
  <a r="2">
    <v t="r">484</v>
    <v t="s">Mark Robinson (Lieutenant Governor)</v>
  </a>
  <a r="1">
    <v t="r">509</v>
  </a>
  <a r="1">
    <v t="r">534</v>
  </a>
  <a r="2">
    <v t="s">Glenn Youngkin (Governor)</v>
    <v t="r">557</v>
  </a>
  <a r="2">
    <v t="r">579</v>
    <v t="s">Garlin Gilchrist (Lieutenant Governor)</v>
  </a>
  <a r="2">
    <v t="s">Eastern Time Zone</v>
    <v t="s">Central Time Zone</v>
  </a>
  <a r="1">
    <v t="r">605</v>
  </a>
  <a r="2">
    <v t="r">629</v>
    <v t="r">630</v>
  </a>
  <a r="2">
    <v t="s">Alaska Time Zone</v>
    <v t="s">Hawaii-Aleutian Time Zone</v>
  </a>
  <a r="2">
    <v t="r">655</v>
    <v t="r">656</v>
  </a>
  <a r="1">
    <v t="r">677</v>
  </a>
  <a r="1">
    <v t="s">Mountain Time Zone</v>
  </a>
  <a r="2">
    <v t="r">698</v>
    <v t="r">699</v>
  </a>
  <a r="1">
    <v t="s">Hawaii-Aleutian Time Zone</v>
  </a>
  <a r="2">
    <v t="r">724</v>
    <v t="r">724</v>
  </a>
  <a r="2">
    <v t="r">748</v>
    <v t="r">749</v>
  </a>
  <a r="2">
    <v t="s">Matt Pinnell (Lieutenant Governor)</v>
    <v t="r">769</v>
  </a>
  <a r="2">
    <v t="r">795</v>
    <v t="s">Kristen Juras (Lieutenant Governor)</v>
  </a>
  <a r="2">
    <v t="r">817</v>
    <v t="r">818</v>
  </a>
  <a r="2">
    <v t="r">838</v>
    <v t="r">839</v>
  </a>
  <a r="2">
    <v t="r">863</v>
    <v t="r">864</v>
  </a>
  <a r="2">
    <v t="r">884</v>
    <v t="r">885</v>
  </a>
  <a r="1">
    <v t="r">911</v>
  </a>
  <a r="2">
    <v t="r">933</v>
    <v t="r">934</v>
  </a>
  <a r="2">
    <v t="r">954</v>
    <v t="r">955</v>
  </a>
  <a r="2">
    <v t="r">973</v>
    <v t="r">974</v>
  </a>
  <a r="2">
    <v t="s">Bill Lee (Governor)</v>
    <v t="r">992</v>
  </a>
  <a r="2">
    <v t="r">1013</v>
    <v t="r">1014</v>
  </a>
  <a r="2">
    <v t="r">1033</v>
    <v t="r">1034</v>
  </a>
  <a r="1">
    <v t="r">1056</v>
  </a>
  <a r="2">
    <v t="r">1074</v>
    <v t="s">Molly Gray (Lieutenant Governor)</v>
  </a>
  <a r="2">
    <v t="r">1093</v>
    <v t="r">1094</v>
  </a>
  <a r="1">
    <v t="r">1114</v>
  </a>
  <a r="2">
    <v t="r">1136</v>
    <v t="r">1137</v>
  </a>
  <a r="3">
    <v t="r">1155</v>
    <v t="s">Dan McKee (Governor)</v>
    <v t="s">Sabina Matos (Lieutenant Governor)</v>
  </a>
  <a r="2">
    <v t="r">1174</v>
    <v t="r">1175</v>
  </a>
  <a r="3">
    <v t="r">1195</v>
    <v t="r">1196</v>
    <v t="r">1197</v>
  </a>
  <a r="2">
    <v t="r">1216</v>
    <v t="r">1217</v>
  </a>
  <a r="1">
    <v t="r">1236</v>
  </a>
  <a r="2">
    <v t="r">1253</v>
    <v t="r">1254</v>
  </a>
</arrayData>
</file>

<file path=xl/richData/rdrichvalue.xml><?xml version="1.0" encoding="utf-8"?>
<rvData xmlns="http://schemas.microsoft.com/office/spreadsheetml/2017/richdata" count="1266">
  <rv s="0">
    <v>536870912</v>
    <v>Maine</v>
    <v>d62dd683-9cf9-4db9-a497-d810d529592b</v>
    <v>en-US</v>
    <v>Map</v>
  </rv>
  <rv s="1">
    <fb>91646</fb>
    <v>13</v>
  </rv>
  <rv s="1">
    <fb>4010</fb>
    <v>13</v>
  </rv>
  <rv s="0">
    <v>536870912</v>
    <v>Augusta</v>
    <v>a6f13dc8-92ac-2fb1-cb14-adfd42dc32be</v>
    <v>en-US</v>
    <v>Map</v>
  </rv>
  <rv s="0">
    <v>536870912</v>
    <v>United States</v>
    <v>5232ed96-85b1-2edb-12c6-63e6c597a1de</v>
    <v>en-US</v>
    <v>Map</v>
  </rv>
  <rv s="1">
    <fb>553284</fb>
    <v>13</v>
  </rv>
  <rv s="1">
    <fb>730705</fb>
    <v>13</v>
  </rv>
  <rv s="2">
    <v>0</v>
    <v>11</v>
    <v>14</v>
    <v>6</v>
    <v>0</v>
    <v>Image of Maine</v>
  </rv>
  <rv s="0">
    <v>536870912</v>
    <v>Portland</v>
    <v>faa79e83-dad6-af0a-6f59-a774a9a659a6</v>
    <v>en-US</v>
    <v>Map</v>
  </rv>
  <rv s="0">
    <v>805306368</v>
    <v>Janet Mills (Governor)</v>
    <v>a46a0212-e842-c48d-8bde-90ee5acba105</v>
    <v>en-US</v>
    <v>Generic</v>
  </rv>
  <rv s="3">
    <v>0</v>
  </rv>
  <rv s="4">
    <v>https://www.bing.com/search?q=maine&amp;form=skydnc</v>
    <v>Learn more on Bing</v>
  </rv>
  <rv s="1">
    <fb>777</fb>
    <v>15</v>
  </rv>
  <rv s="1">
    <fb>49331</fb>
    <v>15</v>
  </rv>
  <rv s="1">
    <fb>173800</fb>
    <v>15</v>
  </rv>
  <rv s="1">
    <fb>2.34</fb>
    <v>16</v>
  </rv>
  <rv s="1">
    <fb>1362359</fb>
    <v>13</v>
  </rv>
  <rv s="1">
    <fb>2E-3</fb>
    <v>17</v>
  </rv>
  <rv s="1">
    <fb>0.188</fb>
    <v>17</v>
  </rv>
  <rv s="1">
    <fb>6.9999999999999993E-3</fb>
    <v>18</v>
  </rv>
  <rv s="1">
    <fb>1.2E-2</fb>
    <v>17</v>
  </rv>
  <rv s="1">
    <fb>0.28999999999999998</fb>
    <v>17</v>
  </rv>
  <rv s="1">
    <fb>1.3999999999999999E-2</fb>
    <v>17</v>
  </rv>
  <rv s="1">
    <fb>3.5000000000000003E-2</fb>
    <v>17</v>
  </rv>
  <rv s="1">
    <fb>0.91599999999999993</fb>
    <v>17</v>
  </rv>
  <rv s="1">
    <fb>1.6E-2</fb>
    <v>17</v>
  </rv>
  <rv s="1">
    <fb>0.63400000000000001</fb>
    <v>17</v>
  </rv>
  <rv s="1">
    <fb>0.11900000000000001</fb>
    <v>17</v>
  </rv>
  <rv s="1">
    <fb>1.7000000000000001E-2</fb>
    <v>17</v>
  </rv>
  <rv s="1">
    <fb>0.193</fb>
    <v>17</v>
  </rv>
  <rv s="1">
    <fb>4.9000000000000002E-2</fb>
    <v>17</v>
  </rv>
  <rv s="1">
    <fb>0.94900000000000007</fb>
    <v>17</v>
  </rv>
  <rv s="3">
    <v>1</v>
  </rv>
  <rv s="5">
    <v>#VALUE!</v>
    <v>en-US</v>
    <v>d62dd683-9cf9-4db9-a497-d810d529592b</v>
    <v>536870912</v>
    <v>1</v>
    <v>5</v>
    <v>6</v>
    <v>Maine</v>
    <v>9</v>
    <v>10</v>
    <v>Map</v>
    <v>11</v>
    <v>12</v>
    <v>US-ME</v>
    <v>1</v>
    <v>2</v>
    <v>3</v>
    <v>4</v>
    <v>Maine is the easternmost state in the New England region of the Northeastern United States. It borders New Hampshire to the west, the Gulf of Maine to the southeast, and the Canadian provinces of New Brunswick and Quebec to the northeast and northwest, respectively. The largest state by total area in New England, Maine is the 12th-smallest by area, the 9th-least populous, the 13th-least densely populated, and the most rural of the 50 U.S. states. It is also the northeasternmost among the contiguous United States, the northernmost state east of the Great Lakes, the only state whose name consists of a single syllable, and the only state to border exactly one other U.S. state. The most populous city in Maine is Portland. Maine's capital is Augusta.</v>
    <v>5</v>
    <v>6</v>
    <v>7</v>
    <v>8</v>
    <v>10</v>
    <v>11</v>
    <v>12</v>
    <v>13</v>
    <v>14</v>
    <v>Maine</v>
    <v>15</v>
    <v>16</v>
    <v>17</v>
    <v>18</v>
    <v>19</v>
    <v>20</v>
    <v>21</v>
    <v>22</v>
    <v>23</v>
    <v>24</v>
    <v>25</v>
    <v>26</v>
    <v>27</v>
    <v>28</v>
    <v>29</v>
    <v>30</v>
    <v>31</v>
    <v>32</v>
    <v>Maine</v>
    <v>mdp/vdpid/19840</v>
  </rv>
  <rv s="1">
    <fb>0.44369067999501505</fb>
    <v>17</v>
  </rv>
  <rv s="1">
    <fb>9826675</fb>
    <v>13</v>
  </rv>
  <rv s="1">
    <fb>1359000</fb>
    <v>13</v>
  </rv>
  <rv s="1">
    <fb>11.6</fb>
    <v>16</v>
  </rv>
  <rv s="1">
    <fb>1</fb>
    <v>40</v>
  </rv>
  <rv s="0">
    <v>536870912</v>
    <v>Washington, D.C.</v>
    <v>216726d1-8987-06d3-5eff-823da05c3d3c</v>
    <v>en-US</v>
    <v>Map</v>
  </rv>
  <rv s="1">
    <fb>5006302.0769999996</fb>
    <v>13</v>
  </rv>
  <rv s="1">
    <fb>117.244195476228</fb>
    <v>41</v>
  </rv>
  <rv s="1">
    <fb>7.4999999999999997E-2</fb>
    <v>17</v>
  </rv>
  <rv s="1">
    <fb>12993.961824772699</fb>
    <v>13</v>
  </rv>
  <rv s="1">
    <fb>1.7295</fb>
    <v>16</v>
  </rv>
  <rv s="1">
    <fb>0.339297856663409</fb>
    <v>17</v>
  </rv>
  <rv s="1">
    <fb>82.427828245269197</fb>
    <v>42</v>
  </rv>
  <rv s="1">
    <fb>0.71</fb>
    <v>43</v>
  </rv>
  <rv s="1">
    <fb>21427700000000</fb>
    <v>15</v>
  </rv>
  <rv s="1">
    <fb>1.0182144</fb>
    <v>17</v>
  </rv>
  <rv s="1">
    <fb>0.88167390000000001</fb>
    <v>17</v>
  </rv>
  <rv s="2">
    <v>1</v>
    <v>11</v>
    <v>44</v>
    <v>6</v>
    <v>0</v>
    <v>Image of United States</v>
  </rv>
  <rv s="1">
    <fb>5.6</fb>
    <v>42</v>
  </rv>
  <rv s="0">
    <v>536870912</v>
    <v>New York</v>
    <v>60d5dc2b-c915-460b-b722-c9e3485499ca</v>
    <v>en-US</v>
    <v>Map</v>
  </rv>
  <rv s="0">
    <v>805306368</v>
    <v>Joe Biden (President)</v>
    <v>cad484f9-be75-7a78-12dd-16233f823cd7</v>
    <v>en-US</v>
    <v>Generic</v>
  </rv>
  <rv s="0">
    <v>805306368</v>
    <v>Kamala Harris (Vice President)</v>
    <v>ef5cf66f-32b7-7271-286a-8e8313eda5c5</v>
    <v>en-US</v>
    <v>Generic</v>
  </rv>
  <rv s="3">
    <v>2</v>
  </rv>
  <rv s="4">
    <v>https://www.bing.com/search?q=united+states&amp;form=skydnc</v>
    <v>Learn more on Bing</v>
  </rv>
  <rv s="1">
    <fb>78.539024390243895</fb>
    <v>42</v>
  </rv>
  <rv s="1">
    <fb>30436313050000</fb>
    <v>15</v>
  </rv>
  <rv s="1">
    <fb>19</fb>
    <v>42</v>
  </rv>
  <rv s="1">
    <fb>7.25</fb>
    <v>43</v>
  </rv>
  <rv s="3">
    <v>3</v>
  </rv>
  <rv s="1">
    <fb>0.1108387988</fb>
    <v>17</v>
  </rv>
  <rv s="1">
    <fb>2.6120000000000001</fb>
    <v>16</v>
  </rv>
  <rv s="1">
    <fb>331893745</fb>
    <v>13</v>
  </rv>
  <rv s="1">
    <fb>0.22600000000000001</fb>
    <v>17</v>
  </rv>
  <rv s="1">
    <fb>0.30499999999999999</fb>
    <v>17</v>
  </rv>
  <rv s="1">
    <fb>0.46799999999999997</fb>
    <v>17</v>
  </rv>
  <rv s="1">
    <fb>5.0999999999999997E-2</fb>
    <v>17</v>
  </rv>
  <rv s="1">
    <fb>0.10300000000000001</fb>
    <v>17</v>
  </rv>
  <rv s="1">
    <fb>0.153</fb>
    <v>17</v>
  </rv>
  <rv s="1">
    <fb>0.62048999786377002</fb>
    <v>17</v>
  </rv>
  <rv s="0">
    <v>536870912</v>
    <v>New York</v>
    <v>caeb7b9a-f5d7-4686-8fb5-cf7628296b13</v>
    <v>en-US</v>
    <v>Map</v>
  </rv>
  <rv s="0">
    <v>536870912</v>
    <v>Washington</v>
    <v>e8a0d824-4c94-2f90-256a-a6adfa28f789</v>
    <v>en-US</v>
    <v>Map</v>
  </rv>
  <rv s="0">
    <v>536870912</v>
    <v>California</v>
    <v>3009d91d-d582-4c34-85ba-772ba09e5be1</v>
    <v>en-US</v>
    <v>Map</v>
  </rv>
  <rv s="0">
    <v>536870912</v>
    <v>Washington</v>
    <v>982ad551-fd5d-45df-bd70-bf704dd576e4</v>
    <v>en-US</v>
    <v>Map</v>
  </rv>
  <rv s="0">
    <v>536870912</v>
    <v>New Jersey</v>
    <v>05277898-b62b-4878-8632-09d29756a2ff</v>
    <v>en-US</v>
    <v>Map</v>
  </rv>
  <rv s="0">
    <v>536870912</v>
    <v>Minnesota</v>
    <v>77f97f6f-7e93-46e5-b486-6198effe8dea</v>
    <v>en-US</v>
    <v>Map</v>
  </rv>
  <rv s="0">
    <v>536870912</v>
    <v>Massachusetts</v>
    <v>845219d5-3650-4199-b926-964ca27c863c</v>
    <v>en-US</v>
    <v>Map</v>
  </rv>
  <rv s="0">
    <v>536870912</v>
    <v>Missouri</v>
    <v>6185f8cb-44e1-4da6-9bf0-b75286aeb591</v>
    <v>en-US</v>
    <v>Map</v>
  </rv>
  <rv s="0">
    <v>536870912</v>
    <v>South Carolina</v>
    <v>810015e8-b10b-4232-9e2c-de87a67bd26e</v>
    <v>en-US</v>
    <v>Map</v>
  </rv>
  <rv s="0">
    <v>536870912</v>
    <v>Nevada</v>
    <v>c2157d7e-617e-4517-80f8-1b08113afc14</v>
    <v>en-US</v>
    <v>Map</v>
  </rv>
  <rv s="0">
    <v>536870912</v>
    <v>Texas</v>
    <v>00a23ccd-3344-461c-8b9f-c2bb55be5815</v>
    <v>en-US</v>
    <v>Map</v>
  </rv>
  <rv s="0">
    <v>536870912</v>
    <v>Maryland</v>
    <v>4c472f4d-06a8-4d90-8bb8-da4d168c73fe</v>
    <v>en-US</v>
    <v>Map</v>
  </rv>
  <rv s="0">
    <v>536870912</v>
    <v>North Carolina</v>
    <v>9e2bf053-dd80-4646-8f26-65075e7085c0</v>
    <v>en-US</v>
    <v>Map</v>
  </rv>
  <rv s="0">
    <v>536870912</v>
    <v>West Virginia</v>
    <v>8a47255a-fae3-4faa-aa32-c6f384cb6c1d</v>
    <v>en-US</v>
    <v>Map</v>
  </rv>
  <rv s="0">
    <v>536870912</v>
    <v>Ohio</v>
    <v>6f3df7da-1ef6-48e3-b2b3-b5b5fce3e846</v>
    <v>en-US</v>
    <v>Map</v>
  </rv>
  <rv s="0">
    <v>536870912</v>
    <v>Virginia</v>
    <v>7eee9976-e8a7-472c-ada1-007208abd678</v>
    <v>en-US</v>
    <v>Map</v>
  </rv>
  <rv s="0">
    <v>536870912</v>
    <v>Michigan</v>
    <v>162411c2-b757-495d-aa81-93942fae2f7e</v>
    <v>en-US</v>
    <v>Map</v>
  </rv>
  <rv s="0">
    <v>536870912</v>
    <v>Pennsylvania</v>
    <v>6304580e-c803-4266-818a-971619176547</v>
    <v>en-US</v>
    <v>Map</v>
  </rv>
  <rv s="0">
    <v>536870912</v>
    <v>Alaska</v>
    <v>31c4c7a1-54e7-4306-ac9b-f1b02e85bda5</v>
    <v>en-US</v>
    <v>Map</v>
  </rv>
  <rv s="0">
    <v>536870912</v>
    <v>Iowa</v>
    <v>77850824-b07a-487a-af58-37f9949afc27</v>
    <v>en-US</v>
    <v>Map</v>
  </rv>
  <rv s="0">
    <v>536870912</v>
    <v>Wyoming</v>
    <v>bff03ad6-2b7f-400b-a76e-eb9fc4a93961</v>
    <v>en-US</v>
    <v>Map</v>
  </rv>
  <rv s="0">
    <v>536870912</v>
    <v>Hawaii</v>
    <v>b6f01eaf-aecf-44f6-b64d-1f6e982365c3</v>
    <v>en-US</v>
    <v>Map</v>
  </rv>
  <rv s="0">
    <v>536870912</v>
    <v>Oregon</v>
    <v>cacd36fd-7c62-43e2-a632-64a2a1811933</v>
    <v>en-US</v>
    <v>Map</v>
  </rv>
  <rv s="0">
    <v>536870912</v>
    <v>North Dakota</v>
    <v>77fbc744-3efe-4aa9-9e8e-f8034f06b941</v>
    <v>en-US</v>
    <v>Map</v>
  </rv>
  <rv s="0">
    <v>536870912</v>
    <v>Oklahoma</v>
    <v>cbcf556f-952a-4665-bb95-0500b27f9976</v>
    <v>en-US</v>
    <v>Map</v>
  </rv>
  <rv s="0">
    <v>536870912</v>
    <v>Montana</v>
    <v>447d6cd5-53f6-4c8f-bf6c-9ff228415c3b</v>
    <v>en-US</v>
    <v>Map</v>
  </rv>
  <rv s="0">
    <v>536870912</v>
    <v>Kentucky</v>
    <v>108dfd18-4626-481a-8dfa-18f64e6eac84</v>
    <v>en-US</v>
    <v>Map</v>
  </rv>
  <rv s="0">
    <v>536870912</v>
    <v>Illinois</v>
    <v>4131acb8-628a-4241-8920-ca79eab9dade</v>
    <v>en-US</v>
    <v>Map</v>
  </rv>
  <rv s="0">
    <v>536870912</v>
    <v>Louisiana</v>
    <v>0ca1e87f-e2f6-43fb-8deb-d22bd09a9cae</v>
    <v>en-US</v>
    <v>Map</v>
  </rv>
  <rv s="0">
    <v>536870912</v>
    <v>Connecticut</v>
    <v>b3ca6523-435e-4a3b-8f78-1ad900a52cf8</v>
    <v>en-US</v>
    <v>Map</v>
  </rv>
  <rv s="0">
    <v>536870912</v>
    <v>Arizona</v>
    <v>bf973f46-5962-4997-a7ba-a05f1aa2a9f9</v>
    <v>en-US</v>
    <v>Map</v>
  </rv>
  <rv s="0">
    <v>536870912</v>
    <v>Florida</v>
    <v>5fece3f4-e8e8-4159-843e-f725a930ad50</v>
    <v>en-US</v>
    <v>Map</v>
  </rv>
  <rv s="0">
    <v>536870912</v>
    <v>Nebraska</v>
    <v>3e64ff5d-6b40-4dbe-91b1-0e554e892496</v>
    <v>en-US</v>
    <v>Map</v>
  </rv>
  <rv s="0">
    <v>536870912</v>
    <v>Indiana</v>
    <v>109f7e5a-efbb-4953-b4b8-cb812ce1ff5d</v>
    <v>en-US</v>
    <v>Map</v>
  </rv>
  <rv s="0">
    <v>536870912</v>
    <v>Wisconsin</v>
    <v>cb4d2853-06f4-4467-8e7c-4e31cbb35cb2</v>
    <v>en-US</v>
    <v>Map</v>
  </rv>
  <rv s="0">
    <v>536870912</v>
    <v>Tennessee</v>
    <v>9bbc9c72-1bf1-4ef6-b66d-a6cdef70f4f3</v>
    <v>en-US</v>
    <v>Map</v>
  </rv>
  <rv s="0">
    <v>536870912</v>
    <v>South Dakota</v>
    <v>9cee0b65-d357-479e-a066-31c634648f47</v>
    <v>en-US</v>
    <v>Map</v>
  </rv>
  <rv s="0">
    <v>536870912</v>
    <v>New Mexico</v>
    <v>a16d3636-4349-41c7-a77e-89e34b26a8ad</v>
    <v>en-US</v>
    <v>Map</v>
  </rv>
  <rv s="0">
    <v>536870912</v>
    <v>New Hampshire</v>
    <v>9ca71997-cc97-46eb-8911-fac32f80b0b1</v>
    <v>en-US</v>
    <v>Map</v>
  </rv>
  <rv s="0">
    <v>536870912</v>
    <v>Kansas</v>
    <v>6e527b71-bd3e-4bc1-b1c0-59d288b4fd5e</v>
    <v>en-US</v>
    <v>Map</v>
  </rv>
  <rv s="0">
    <v>536870912</v>
    <v>Vermont</v>
    <v>221864cc-447e-4e78-847c-59e485d73bff</v>
    <v>en-US</v>
    <v>Map</v>
  </rv>
  <rv s="0">
    <v>536870912</v>
    <v>Georgia</v>
    <v>84604bc7-2c47-4f8d-8ea5-b6ac8c018a20</v>
    <v>en-US</v>
    <v>Map</v>
  </rv>
  <rv s="0">
    <v>536870912</v>
    <v>Mississippi</v>
    <v>6af619ca-217d-49c0-9a86-153fc7fbcd78</v>
    <v>en-US</v>
    <v>Map</v>
  </rv>
  <rv s="0">
    <v>536870912</v>
    <v>Alabama</v>
    <v>376f8b06-52f6-4e72-a31d-311a3563e645</v>
    <v>en-US</v>
    <v>Map</v>
  </rv>
  <rv s="0">
    <v>536870912</v>
    <v>Rhode Island</v>
    <v>65a08f52-b469-4f7c-8353-9b3c0b2a5752</v>
    <v>en-US</v>
    <v>Map</v>
  </rv>
  <rv s="0">
    <v>536870912</v>
    <v>Idaho</v>
    <v>ecd30387-20fa-4523-9045-e2860154b5e9</v>
    <v>en-US</v>
    <v>Map</v>
  </rv>
  <rv s="0">
    <v>536870912</v>
    <v>Utah</v>
    <v>c6705e44-d27f-4240-95a2-54e802e3b524</v>
    <v>en-US</v>
    <v>Map</v>
  </rv>
  <rv s="0">
    <v>536870912</v>
    <v>Arkansas</v>
    <v>b939db72-08f2-4ea6-a16a-a53bf32e6612</v>
    <v>en-US</v>
    <v>Map</v>
  </rv>
  <rv s="0">
    <v>536870912</v>
    <v>Colorado</v>
    <v>a070c5c2-b22d-41d8-b869-f20e583c4f80</v>
    <v>en-US</v>
    <v>Map</v>
  </rv>
  <rv s="0">
    <v>536870912</v>
    <v>Delaware</v>
    <v>8ad617cc-3d7a-4b3c-a787-098de959ccc4</v>
    <v>en-US</v>
    <v>Map</v>
  </rv>
  <rv s="0">
    <v>536870912</v>
    <v>Puerto Rico</v>
    <v>72752f4d-11d3-5470-b64e-b9e012b0520f</v>
    <v>en-US</v>
    <v>Map</v>
  </rv>
  <rv s="0">
    <v>536870912</v>
    <v>American Samoa</v>
    <v>12d04d63-b9b5-855b-0821-b32474a729a4</v>
    <v>en-US</v>
    <v>Map</v>
  </rv>
  <rv s="0">
    <v>536870912</v>
    <v>United States Virgin Islands</v>
    <v>38bd827b-bc00-140e-85be-46a96078429c</v>
    <v>en-US</v>
    <v>Map</v>
  </rv>
  <rv s="0">
    <v>536870912</v>
    <v>Northern Mariana Islands</v>
    <v>f4475436-adda-9ff0-b5fe-6c3dff0e26be</v>
    <v>en-US</v>
    <v>Map</v>
  </rv>
  <rv s="0">
    <v>536870912</v>
    <v>Guam</v>
    <v>f842c067-b461-3084-6a3b-6c6c7431fc9a</v>
    <v>en-US</v>
    <v>Map</v>
  </rv>
  <rv s="0">
    <v>536870912</v>
    <v>United States Minor Outlying Islands</v>
    <v>0a148d8f-0026-1089-40fb-cf776177ba31</v>
    <v>en-US</v>
    <v>Map</v>
  </rv>
  <rv s="3">
    <v>4</v>
  </rv>
  <rv s="1">
    <fb>9.5866513904898809E-2</fb>
    <v>17</v>
  </rv>
  <rv s="3">
    <v>5</v>
  </rv>
  <rv s="1">
    <fb>0.36599999999999999</fb>
    <v>17</v>
  </rv>
  <rv s="1">
    <fb>0.14699999999999999</fb>
    <v>45</v>
  </rv>
  <rv s="1">
    <fb>270663028</fb>
    <v>13</v>
  </rv>
  <rv s="6">
    <v>#VALUE!</v>
    <v>en-US</v>
    <v>5232ed96-85b1-2edb-12c6-63e6c597a1de</v>
    <v>536870912</v>
    <v>1</v>
    <v>37</v>
    <v>38</v>
    <v>United States</v>
    <v>9</v>
    <v>10</v>
    <v>Map</v>
    <v>11</v>
    <v>39</v>
    <v>US</v>
    <v>34</v>
    <v>35</v>
    <v>36</v>
    <v>37</v>
    <v>38</v>
    <v>39</v>
    <v>40</v>
    <v>41</v>
    <v>42</v>
    <v>USD</v>
    <v>The United States of America, commonly known as the United States or informally as America, is a country primarily located in North America consisting of 50 states, a federal district, five major unincorporated territories, nine Minor Outlying Islands, and 326 Indian reservations. It is the world's third-largest country by both land and total area. It shares land borders with Canada to its north and with Mexico to its south and has maritime borders with the Bahamas, Cuba, Russia, and other nations. With a population of over 333 million, it is the most populous country in the Americas and the third-most populous in the world. The national capital of the United States is Washington, D.C., and its most populous city and principal financial center is New York City.</v>
    <v>43</v>
    <v>44</v>
    <v>45</v>
    <v>46</v>
    <v>47</v>
    <v>48</v>
    <v>49</v>
    <v>50</v>
    <v>51</v>
    <v>52</v>
    <v>53</v>
    <v>56</v>
    <v>57</v>
    <v>58</v>
    <v>59</v>
    <v>60</v>
    <v>61</v>
    <v>United States</v>
    <v>The Star-Spangled Banner</v>
    <v>62</v>
    <v>United States of America</v>
    <v>63</v>
    <v>64</v>
    <v>65</v>
    <v>66</v>
    <v>67</v>
    <v>68</v>
    <v>28</v>
    <v>69</v>
    <v>70</v>
    <v>71</v>
    <v>72</v>
    <v>129</v>
    <v>130</v>
    <v>131</v>
    <v>132</v>
    <v>133</v>
    <v>United States</v>
    <v>134</v>
    <v>mdp/vdpid/244</v>
  </rv>
  <rv s="1">
    <fb>177</fb>
    <v>13</v>
  </rv>
  <rv s="1">
    <fb>4690</fb>
    <v>13</v>
  </rv>
  <rv s="1">
    <fb>273390</fb>
    <v>13</v>
  </rv>
  <rv s="1">
    <fb>313718</fb>
    <v>13</v>
  </rv>
  <rv s="2">
    <v>2</v>
    <v>11</v>
    <v>52</v>
    <v>6</v>
    <v>0</v>
    <v>Image of Washington, D.C.</v>
  </rv>
  <rv s="0">
    <v>805306368</v>
    <v>Muriel Bowser (Mayor)</v>
    <v>ba0efeff-89d3-9653-396a-5cc380b1d241</v>
    <v>en-US</v>
    <v>Generic</v>
  </rv>
  <rv s="3">
    <v>6</v>
  </rv>
  <rv s="4">
    <v>https://www.bing.com/search?q=washington%2c+d.c.&amp;form=skydnc</v>
    <v>Learn more on Bing</v>
  </rv>
  <rv s="1">
    <fb>1327</fb>
    <v>15</v>
  </rv>
  <rv s="1">
    <fb>70848</fb>
    <v>15</v>
  </rv>
  <rv s="1">
    <fb>475800</fb>
    <v>15</v>
  </rv>
  <rv s="1">
    <fb>2.2200000000000002</fb>
    <v>16</v>
  </rv>
  <rv s="1">
    <fb>689545</fb>
    <v>13</v>
  </rv>
  <rv s="1">
    <fb>0.13200000000000001</fb>
    <v>17</v>
  </rv>
  <rv s="1">
    <fb>0.115</fb>
    <v>17</v>
  </rv>
  <rv s="1">
    <fb>6.0000000000000001E-3</fb>
    <v>18</v>
  </rv>
  <rv s="1">
    <fb>4.2000000000000003E-2</fb>
    <v>17</v>
  </rv>
  <rv s="1">
    <fb>0.54600000000000004</fb>
    <v>17</v>
  </rv>
  <rv s="1">
    <fb>0.48299999999999998</fb>
    <v>17</v>
  </rv>
  <rv s="1">
    <fb>0.14099999999999999</fb>
    <v>17</v>
  </rv>
  <rv s="1">
    <fb>0.89300000000000002</fb>
    <v>17</v>
  </rv>
  <rv s="1">
    <fb>0.106</fb>
    <v>17</v>
  </rv>
  <rv s="1">
    <fb>0.68299999999999994</fb>
    <v>17</v>
  </rv>
  <rv s="1">
    <fb>8.3000000000000004E-2</fb>
    <v>17</v>
  </rv>
  <rv s="1">
    <fb>2.7000000000000003E-2</fb>
    <v>17</v>
  </rv>
  <rv s="1">
    <fb>0.17600000000000002</fb>
    <v>17</v>
  </rv>
  <rv s="1">
    <fb>6.4000000000000001E-2</fb>
    <v>17</v>
  </rv>
  <rv s="1">
    <fb>0.441</fb>
    <v>17</v>
  </rv>
  <rv s="7">
    <v>#VALUE!</v>
    <v>en-US</v>
    <v>216726d1-8987-06d3-5eff-823da05c3d3c</v>
    <v>536870912</v>
    <v>1</v>
    <v>49</v>
    <v>50</v>
    <v>Washington, D.C.</v>
    <v>9</v>
    <v>10</v>
    <v>Map</v>
    <v>11</v>
    <v>51</v>
    <v>US-DC</v>
    <v>136</v>
    <v>137</v>
    <v>4</v>
    <v>Washington, D.C., formally the District of Columbia and commonly called Washington or D.C., is the capital city of the United States. The city is located on the east bank of the Potomac River, which forms its southwestern border with Virginia, and borders Maryland to its north and east. The city was named for George Washington, a Founding Father, victorious commanding general of the Continental Army in the American Revolutionary War, and the first president of the United States who is sometimes referred to as "Father of his country"; the district is named for Columbia, the female personification of the nation.</v>
    <v>138</v>
    <v>139</v>
    <v>140</v>
    <v>142</v>
    <v>143</v>
    <v>144</v>
    <v>145</v>
    <v>146</v>
    <v>Washington, D.C.</v>
    <v>147</v>
    <v>148</v>
    <v>149</v>
    <v>150</v>
    <v>151</v>
    <v>152</v>
    <v>153</v>
    <v>154</v>
    <v>155</v>
    <v>156</v>
    <v>157</v>
    <v>158</v>
    <v>17</v>
    <v>159</v>
    <v>160</v>
    <v>161</v>
    <v>162</v>
    <v>163</v>
    <v>32</v>
    <v>Washington, D.C.</v>
    <v>mdp/vdpid/9130</v>
  </rv>
  <rv s="1">
    <fb>141300</fb>
    <v>13</v>
  </rv>
  <rv s="1">
    <fb>33711</fb>
    <v>13</v>
  </rv>
  <rv s="0">
    <v>536870912</v>
    <v>Albany</v>
    <v>62ca8245-972e-448d-af38-345d4a958798</v>
    <v>en-US</v>
    <v>Map</v>
  </rv>
  <rv s="1">
    <fb>7262279</fb>
    <v>13</v>
  </rv>
  <rv s="1">
    <fb>8231687</fb>
    <v>13</v>
  </rv>
  <rv s="2">
    <v>3</v>
    <v>11</v>
    <v>58</v>
    <v>6</v>
    <v>0</v>
    <v>Image of New York</v>
  </rv>
  <rv s="0">
    <v>805306368</v>
    <v>Kathy Hochul (Governor)</v>
    <v>df92839d-3205-3454-b70c-aeefc37041a6</v>
    <v>en-US</v>
    <v>Generic</v>
  </rv>
  <rv s="0">
    <v>805306368</v>
    <v>Eric Adams (Mayor)</v>
    <v>d104f492-36f0-3246-f9f7-c35dae370b2c</v>
    <v>en-US</v>
    <v>Generic</v>
  </rv>
  <rv s="3">
    <v>7</v>
  </rv>
  <rv s="4">
    <v>https://www.bing.com/search?q=new+york+state&amp;form=skydnc</v>
    <v>Learn more on Bing</v>
  </rv>
  <rv s="1">
    <fb>1132</fb>
    <v>15</v>
  </rv>
  <rv s="1">
    <fb>59269</fb>
    <v>15</v>
  </rv>
  <rv s="1">
    <fb>283400</fb>
    <v>15</v>
  </rv>
  <rv s="1">
    <fb>2.63</fb>
    <v>16</v>
  </rv>
  <rv s="1">
    <fb>20201249</fb>
    <v>13</v>
  </rv>
  <rv s="1">
    <fb>1.9E-2</fb>
    <v>17</v>
  </rv>
  <rv s="1">
    <fb>0.15</fb>
    <v>17</v>
  </rv>
  <rv s="1">
    <fb>0.01</fb>
    <v>18</v>
  </rv>
  <rv s="1">
    <fb>8.8000000000000009E-2</fb>
    <v>17</v>
  </rv>
  <rv s="1">
    <fb>0.34200000000000003</fb>
    <v>17</v>
  </rv>
  <rv s="1">
    <fb>0.22500000000000001</fb>
    <v>17</v>
  </rv>
  <rv s="1">
    <fb>0.85599999999999998</fb>
    <v>17</v>
  </rv>
  <rv s="1">
    <fb>0.63300000000000001</fb>
    <v>17</v>
  </rv>
  <rv s="1">
    <fb>1E-3</fb>
    <v>17</v>
  </rv>
  <rv s="1">
    <fb>7.400000000000001E-2</fb>
    <v>17</v>
  </rv>
  <rv s="1">
    <fb>2.4E-2</fb>
    <v>17</v>
  </rv>
  <rv s="1">
    <fb>0.21299999999999999</fb>
    <v>17</v>
  </rv>
  <rv s="1">
    <fb>0.06</fb>
    <v>17</v>
  </rv>
  <rv s="1">
    <fb>0.70099999999999996</fb>
    <v>17</v>
  </rv>
  <rv s="8">
    <v>#VALUE!</v>
    <v>en-US</v>
    <v>caeb7b9a-f5d7-4686-8fb5-cf7628296b13</v>
    <v>536870912</v>
    <v>1</v>
    <v>56</v>
    <v>57</v>
    <v>New York</v>
    <v>9</v>
    <v>10</v>
    <v>Map</v>
    <v>11</v>
    <v>51</v>
    <v>US-NY</v>
    <v>165</v>
    <v>166</v>
    <v>167</v>
    <v>4</v>
    <v>New York, often called New York State, is a state in the Northeastern United States. A Mid-Atlantic state, New York borders New England, and has an international border with Canada. With almost 19.7 million residents, it is the fourth-most populous state in the United States and seventh-most densely populated as of 2022. New York is the 27th-largest U.S. state by area, with a total area of 54,556 square miles.</v>
    <v>168</v>
    <v>169</v>
    <v>170</v>
    <v>53</v>
    <v>173</v>
    <v>174</v>
    <v>175</v>
    <v>176</v>
    <v>177</v>
    <v>New York</v>
    <v>178</v>
    <v>179</v>
    <v>180</v>
    <v>181</v>
    <v>182</v>
    <v>183</v>
    <v>184</v>
    <v>161</v>
    <v>185</v>
    <v>186</v>
    <v>18</v>
    <v>187</v>
    <v>188</v>
    <v>189</v>
    <v>190</v>
    <v>191</v>
    <v>192</v>
    <v>193</v>
    <v>32</v>
    <v>New York</v>
    <v>mdp/vdpid/23161</v>
  </rv>
  <rv s="1">
    <fb>423970</fb>
    <v>13</v>
  </rv>
  <rv s="1">
    <fb>102350</fb>
    <v>13</v>
  </rv>
  <rv s="0">
    <v>536870912</v>
    <v>Sacramento</v>
    <v>4a1a8070-cc3d-4060-af9c-08ccbbca73d7</v>
    <v>en-US</v>
    <v>Map</v>
  </rv>
  <rv s="1">
    <fb>12717801</fb>
    <v>13</v>
  </rv>
  <rv s="1">
    <fb>14060525</fb>
    <v>13</v>
  </rv>
  <rv s="2">
    <v>4</v>
    <v>11</v>
    <v>64</v>
    <v>6</v>
    <v>0</v>
    <v>Image of California</v>
  </rv>
  <rv s="0">
    <v>536870912</v>
    <v>Los Angeles</v>
    <v>9958ca5c-ea31-4e71-8a17-bd1e7839c723</v>
    <v>en-US</v>
    <v>Map</v>
  </rv>
  <rv s="0">
    <v>805306368</v>
    <v>Gavin Newsom (Governor)</v>
    <v>ddd0ecbf-d7a9-4913-80c4-8eca3d95b4f2</v>
    <v>en-US</v>
    <v>Generic</v>
  </rv>
  <rv s="0">
    <v>805306368</v>
    <v>Eleni Kounalakis (Lieutenant Governor)</v>
    <v>c8b4c34f-e58f-d4cc-2651-1b432d67c11a</v>
    <v>en-US</v>
    <v>Generic</v>
  </rv>
  <rv s="3">
    <v>8</v>
  </rv>
  <rv s="4">
    <v>https://www.bing.com/search?q=california&amp;form=skydnc</v>
    <v>Learn more on Bing</v>
  </rv>
  <rv s="1">
    <fb>1255</fb>
    <v>15</v>
  </rv>
  <rv s="1">
    <fb>61818</fb>
    <v>15</v>
  </rv>
  <rv s="1">
    <fb>385500</fb>
    <v>15</v>
  </rv>
  <rv s="1">
    <fb>2.96</fb>
    <v>16</v>
  </rv>
  <rv s="1">
    <fb>39538223</fb>
    <v>13</v>
  </rv>
  <rv s="1">
    <fb>5.4000000000000006E-2</fb>
    <v>17</v>
  </rv>
  <rv s="1">
    <fb>0.13300000000000001</fb>
    <v>17</v>
  </rv>
  <rv s="1">
    <fb>1.7000000000000001E-2</fb>
    <v>18</v>
  </rv>
  <rv s="1">
    <fb>0.14699999999999999</fb>
    <v>17</v>
  </rv>
  <rv s="1">
    <fb>0.314</fb>
    <v>17</v>
  </rv>
  <rv s="1">
    <fb>6.5000000000000002E-2</fb>
    <v>17</v>
  </rv>
  <rv s="1">
    <fb>0.27</fb>
    <v>17</v>
  </rv>
  <rv s="1">
    <fb>0.81799999999999995</fb>
    <v>17</v>
  </rv>
  <rv s="1">
    <fb>0.38799999999999996</fb>
    <v>17</v>
  </rv>
  <rv s="1">
    <fb>0.63100000000000001</fb>
    <v>17</v>
  </rv>
  <rv s="1">
    <fb>5.0000000000000001E-3</fb>
    <v>17</v>
  </rv>
  <rv s="1">
    <fb>6.8000000000000005E-2</fb>
    <v>17</v>
  </rv>
  <rv s="1">
    <fb>3.7999999999999999E-2</fb>
    <v>17</v>
  </rv>
  <rv s="1">
    <fb>0.23300000000000001</fb>
    <v>17</v>
  </rv>
  <rv s="1">
    <fb>0.72900000000000009</fb>
    <v>17</v>
  </rv>
  <rv s="3">
    <v>9</v>
  </rv>
  <rv s="8">
    <v>#VALUE!</v>
    <v>en-US</v>
    <v>3009d91d-d582-4c34-85ba-772ba09e5be1</v>
    <v>536870912</v>
    <v>1</v>
    <v>63</v>
    <v>57</v>
    <v>California</v>
    <v>9</v>
    <v>10</v>
    <v>Map</v>
    <v>11</v>
    <v>51</v>
    <v>US-CA</v>
    <v>195</v>
    <v>196</v>
    <v>197</v>
    <v>4</v>
    <v>California is a state in the Western United States, located along the Pacific Coast. With nearly 39.2 million residents across a total area of approximately 163,696 square miles, it is the most populous U.S. state and the third-largest by area. It is also the most populated subnational entity in North America and the 34th most populous in the world. The Greater Los Angeles and San Francisco Bay areas are the nation's second and fifth most populous urban regions respectively, with the former having more than 18.7 million residents and the latter having over 9.6 million. Sacramento is the state's capital, while Los Angeles is the most populous city in the state and the second most populous city in the country. San Francisco is the second most densely populated major city in the country. Los Angeles County is the country's most populous, while San Bernardino County is the largest county by area in the country. California borders Oregon to the north, Nevada and Arizona to the east, and the Mexican state of Baja California to the south; it has a coastline along the Pacific Ocean to the west.</v>
    <v>198</v>
    <v>199</v>
    <v>200</v>
    <v>201</v>
    <v>204</v>
    <v>205</v>
    <v>206</v>
    <v>207</v>
    <v>208</v>
    <v>California</v>
    <v>209</v>
    <v>210</v>
    <v>211</v>
    <v>212</v>
    <v>213</v>
    <v>214</v>
    <v>215</v>
    <v>216</v>
    <v>217</v>
    <v>218</v>
    <v>219</v>
    <v>220</v>
    <v>221</v>
    <v>222</v>
    <v>223</v>
    <v>224</v>
    <v>162</v>
    <v>225</v>
    <v>226</v>
    <v>California</v>
    <v>mdp/vdpid/5599</v>
  </rv>
  <rv s="1">
    <fb>184827</fb>
    <v>13</v>
  </rv>
  <rv s="1">
    <fb>44077</fb>
    <v>13</v>
  </rv>
  <rv s="0">
    <v>536870912</v>
    <v>Olympia</v>
    <v>25db44e7-f2cd-390a-3d28-310cf208511a</v>
    <v>en-US</v>
    <v>Map</v>
  </rv>
  <rv s="1">
    <fb>2668912</fb>
    <v>13</v>
  </rv>
  <rv s="1">
    <fb>3025685</fb>
    <v>13</v>
  </rv>
  <rv s="2">
    <v>5</v>
    <v>11</v>
    <v>69</v>
    <v>6</v>
    <v>0</v>
    <v>Image of Washington</v>
  </rv>
  <rv s="0">
    <v>536870912</v>
    <v>Seattle</v>
    <v>5fbba6b8-85e1-4d41-9444-d9055436e473</v>
    <v>en-US</v>
    <v>Map</v>
  </rv>
  <rv s="0">
    <v>805306368</v>
    <v>Jay Inslee (Governor)</v>
    <v>5e694b9e-05cf-64fc-d3b6-fb4e84e5137f</v>
    <v>en-US</v>
    <v>Generic</v>
  </rv>
  <rv s="0">
    <v>805306368</v>
    <v>Denny Heck (Lieutenant Governor)</v>
    <v>6546aa9c-5751-8959-d6c9-87392e9c5388</v>
    <v>en-US</v>
    <v>Generic</v>
  </rv>
  <rv s="3">
    <v>10</v>
  </rv>
  <rv s="4">
    <v>https://www.bing.com/search?q=washington+state&amp;form=skydnc</v>
    <v>Learn more on Bing</v>
  </rv>
  <rv s="1">
    <fb>1014</fb>
    <v>15</v>
  </rv>
  <rv s="1">
    <fb>61062</fb>
    <v>15</v>
  </rv>
  <rv s="1">
    <fb>259500</fb>
    <v>15</v>
  </rv>
  <rv s="1">
    <fb>2.56</fb>
    <v>16</v>
  </rv>
  <rv s="1">
    <fb>7705281</fb>
    <v>13</v>
  </rv>
  <rv s="1">
    <fb>8.4000000000000005E-2</fb>
    <v>17</v>
  </rv>
  <rv s="1">
    <fb>0.14400000000000002</fb>
    <v>17</v>
  </rv>
  <rv s="1">
    <fb>1.9E-2</fb>
    <v>18</v>
  </rv>
  <rv s="1">
    <fb>0.32899999999999996</fb>
    <v>17</v>
  </rv>
  <rv s="1">
    <fb>4.0999999999999995E-2</fb>
    <v>17</v>
  </rv>
  <rv s="1">
    <fb>0.13400000000000001</fb>
    <v>17</v>
  </rv>
  <rv s="1">
    <fb>0.90400000000000003</fb>
    <v>17</v>
  </rv>
  <rv s="1">
    <fb>0.124</fb>
    <v>17</v>
  </rv>
  <rv s="1">
    <fb>0.63500000000000001</fb>
    <v>17</v>
  </rv>
  <rv s="1">
    <fb>6.9999999999999993E-3</fb>
    <v>17</v>
  </rv>
  <rv s="1">
    <fb>8.900000000000001E-2</fb>
    <v>17</v>
  </rv>
  <rv s="1">
    <fb>4.5999999999999999E-2</fb>
    <v>17</v>
  </rv>
  <rv s="1">
    <fb>6.2E-2</fb>
    <v>17</v>
  </rv>
  <rv s="1">
    <fb>0.80299999999999994</fb>
    <v>17</v>
  </rv>
  <rv s="8">
    <v>#VALUE!</v>
    <v>en-US</v>
    <v>982ad551-fd5d-45df-bd70-bf704dd576e4</v>
    <v>536870912</v>
    <v>1</v>
    <v>68</v>
    <v>57</v>
    <v>Washington</v>
    <v>9</v>
    <v>10</v>
    <v>Map</v>
    <v>11</v>
    <v>51</v>
    <v>US-WA</v>
    <v>228</v>
    <v>229</v>
    <v>230</v>
    <v>4</v>
    <v>Washington, officially the State of Washington, is a state in the Pacific Northwest region of the Western United States. Named for George Washington—the first U.S. president—the state was formed from the western part of the Washington Territory, which was ceded by the British Empire in 1846, by the Oregon Treaty in the settlement of the Oregon boundary dispute. The state is bordered on the west by the Pacific Ocean, Oregon to the south, Idaho to the east, and the Canadian province of British Columbia to the north. It was admitted to the Union as the 42nd state in 1889. Olympia is the state capital; the state's largest city is Seattle.</v>
    <v>231</v>
    <v>232</v>
    <v>233</v>
    <v>234</v>
    <v>237</v>
    <v>238</v>
    <v>239</v>
    <v>240</v>
    <v>241</v>
    <v>Washington</v>
    <v>242</v>
    <v>243</v>
    <v>244</v>
    <v>245</v>
    <v>246</v>
    <v>244</v>
    <v>247</v>
    <v>248</v>
    <v>249</v>
    <v>250</v>
    <v>251</v>
    <v>252</v>
    <v>253</v>
    <v>254</v>
    <v>255</v>
    <v>185</v>
    <v>256</v>
    <v>257</v>
    <v>226</v>
    <v>Washington</v>
    <v>mdp/vdpid/35841</v>
  </rv>
  <rv s="1">
    <fb>22591.4</fb>
    <v>13</v>
  </rv>
  <rv s="1">
    <fb>26793</fb>
    <v>13</v>
  </rv>
  <rv s="0">
    <v>536870912</v>
    <v>Trenton</v>
    <v>6fa8f821-25c7-45dc-ab44-318e7657779c</v>
    <v>en-US</v>
    <v>Map</v>
  </rv>
  <rv s="1">
    <fb>3189486</fb>
    <v>13</v>
  </rv>
  <rv s="1">
    <fb>3604409</fb>
    <v>13</v>
  </rv>
  <rv s="2">
    <v>6</v>
    <v>11</v>
    <v>74</v>
    <v>6</v>
    <v>0</v>
    <v>Image of New Jersey</v>
  </rv>
  <rv s="0">
    <v>536870912</v>
    <v>Newark</v>
    <v>12526fe6-792c-45e6-8124-54fec8a5d9e0</v>
    <v>en-US</v>
    <v>Map</v>
  </rv>
  <rv s="0">
    <v>805306368</v>
    <v>Phil Murphy (Governor)</v>
    <v>5f2e6941-5a52-30bf-801e-af03a8a1c6f8</v>
    <v>en-US</v>
    <v>Generic</v>
  </rv>
  <rv s="0">
    <v>805306368</v>
    <v>Sheila Oliver (Lieutenant Governor)</v>
    <v>ee1a5b81-ba12-daa3-baa0-c78936a988e8</v>
    <v>en-US</v>
    <v>Generic</v>
  </rv>
  <rv s="3">
    <v>11</v>
  </rv>
  <rv s="4">
    <v>https://www.bing.com/search?q=new+jersey&amp;form=skydnc</v>
    <v>Learn more on Bing</v>
  </rv>
  <rv s="1">
    <fb>1192</fb>
    <v>15</v>
  </rv>
  <rv s="1">
    <fb>72093</fb>
    <v>15</v>
  </rv>
  <rv s="1">
    <fb>315900</fb>
    <v>15</v>
  </rv>
  <rv s="1">
    <fb>2.73</fb>
    <v>16</v>
  </rv>
  <rv s="1">
    <fb>9288994</fb>
    <v>13</v>
  </rv>
  <rv s="1">
    <fb>9.6999999999999989E-2</fb>
    <v>17</v>
  </rv>
  <rv s="1">
    <fb>0.36799999999999999</fb>
    <v>17</v>
  </rv>
  <rv s="1">
    <fb>0.14800000000000002</fb>
    <v>17</v>
  </rv>
  <rv s="1">
    <fb>0.217</fb>
    <v>17</v>
  </rv>
  <rv s="1">
    <fb>0.8859999999999999</fb>
    <v>17</v>
  </rv>
  <rv s="1">
    <fb>0.19699999999999998</fb>
    <v>17</v>
  </rv>
  <rv s="1">
    <fb>0.65900000000000003</fb>
    <v>17</v>
  </rv>
  <rv s="1">
    <fb>6.6000000000000003E-2</fb>
    <v>17</v>
  </rv>
  <rv s="1">
    <fb>2.1000000000000001E-2</fb>
    <v>17</v>
  </rv>
  <rv s="1">
    <fb>0.223</fb>
    <v>17</v>
  </rv>
  <rv s="1">
    <fb>5.9000000000000004E-2</fb>
    <v>17</v>
  </rv>
  <rv s="1">
    <fb>0.72599999999999998</fb>
    <v>17</v>
  </rv>
  <rv s="8">
    <v>#VALUE!</v>
    <v>en-US</v>
    <v>05277898-b62b-4878-8632-09d29756a2ff</v>
    <v>536870912</v>
    <v>1</v>
    <v>73</v>
    <v>57</v>
    <v>New Jersey</v>
    <v>9</v>
    <v>10</v>
    <v>Map</v>
    <v>11</v>
    <v>51</v>
    <v>US-NJ</v>
    <v>259</v>
    <v>260</v>
    <v>261</v>
    <v>4</v>
    <v>New Jersey is a state situated within both the Mid-Atlantic and Northeastern regions of the United States. It is the most densely populated of all 50 U.S. states, and is situated at the center of the Northeast megalopolis. New Jersey is bordered on its north and east by New York state; on its east, southeast, and south by the Atlantic Ocean; on its west by the Delaware River and Pennsylvania; and on its southwest by Delaware Bay and Delaware. At 7,354 square miles, New Jersey is the fifth-smallest state in land area, but with close to 9.3 million residents as of the 2020 United States census, its highest decennial count ever, it ranks 11th in population. The state capital is Trenton, and the state's most populous city is Newark. New Jersey is the only U.S. state in which every county is deemed urban by the U.S. Census Bureau with 13 counties included in the New York metropolitan area, seven counties in the Philadelphia metropolitan area, and Warren County part of the heavily industrialized Lehigh Valley metropolitan area.</v>
    <v>262</v>
    <v>263</v>
    <v>264</v>
    <v>265</v>
    <v>268</v>
    <v>269</v>
    <v>270</v>
    <v>271</v>
    <v>272</v>
    <v>New Jersey</v>
    <v>273</v>
    <v>274</v>
    <v>28</v>
    <v>181</v>
    <v>151</v>
    <v>275</v>
    <v>276</v>
    <v>277</v>
    <v>278</v>
    <v>279</v>
    <v>280</v>
    <v>281</v>
    <v>188</v>
    <v>282</v>
    <v>283</v>
    <v>284</v>
    <v>285</v>
    <v>286</v>
    <v>32</v>
    <v>New Jersey</v>
    <v>mdp/vdpid/23117</v>
  </rv>
  <rv s="1">
    <fb>225163</fb>
    <v>13</v>
  </rv>
  <rv s="1">
    <fb>21449</fb>
    <v>13</v>
  </rv>
  <rv s="0">
    <v>536870912</v>
    <v>Saint Paul</v>
    <v>1cc78952-7fdf-3532-7f33-51048c23af61</v>
    <v>en-US</v>
    <v>Map</v>
  </rv>
  <rv s="1">
    <fb>2124745</fb>
    <v>13</v>
  </rv>
  <rv s="1">
    <fb>2409935</fb>
    <v>13</v>
  </rv>
  <rv s="2">
    <v>7</v>
    <v>11</v>
    <v>81</v>
    <v>6</v>
    <v>0</v>
    <v>Image of Minnesota</v>
  </rv>
  <rv s="0">
    <v>536870912</v>
    <v>Minneapolis</v>
    <v>def03125-42ba-47cd-8061-ee55f5c63e67</v>
    <v>en-US</v>
    <v>Map</v>
  </rv>
  <rv s="4">
    <v>https://www.bing.com/search?q=minnesota&amp;form=skydnc</v>
    <v>Learn more on Bing</v>
  </rv>
  <rv s="1">
    <fb>848</fb>
    <v>15</v>
  </rv>
  <rv s="1">
    <fb>61492</fb>
    <v>15</v>
  </rv>
  <rv s="1">
    <fb>186200</fb>
    <v>15</v>
  </rv>
  <rv s="1">
    <fb>2.4900000000000002</fb>
    <v>16</v>
  </rv>
  <rv s="1">
    <fb>5706494</fb>
    <v>13</v>
  </rv>
  <rv s="1">
    <fb>1.3000000000000001E-2</fb>
    <v>18</v>
  </rv>
  <rv s="1">
    <fb>0.33700000000000002</fb>
    <v>17</v>
  </rv>
  <rv s="1">
    <fb>7.6999999999999999E-2</fb>
    <v>17</v>
  </rv>
  <rv s="1">
    <fb>0.92400000000000004</fb>
    <v>17</v>
  </rv>
  <rv s="1">
    <fb>5.2000000000000005E-2</fb>
    <v>17</v>
  </rv>
  <rv s="1">
    <fb>0.7</fb>
    <v>17</v>
  </rv>
  <rv s="1">
    <fb>7.0999999999999994E-2</fb>
    <v>17</v>
  </rv>
  <rv s="1">
    <fb>0.23399999999999999</fb>
    <v>17</v>
  </rv>
  <rv s="1">
    <fb>0.85400000000000009</fb>
    <v>17</v>
  </rv>
  <rv s="3">
    <v>12</v>
  </rv>
  <rv s="9">
    <v>#VALUE!</v>
    <v>en-US</v>
    <v>77f97f6f-7e93-46e5-b486-6198effe8dea</v>
    <v>536870912</v>
    <v>1</v>
    <v>79</v>
    <v>80</v>
    <v>Minnesota</v>
    <v>9</v>
    <v>10</v>
    <v>Map</v>
    <v>11</v>
    <v>51</v>
    <v>US-MN</v>
    <v>288</v>
    <v>289</v>
    <v>290</v>
    <v>4</v>
    <v>Minnesota is a state in the Upper Midwestern region of the United States. It is the 12th largest U.S. state in area and the 22nd most populous, with over 5.75 million residents. Minnesota is home to western prairies, now given over to intensive agriculture; deciduous forests in the southeast, now partially cleared, farmed, and settled; and the less populated North Woods, used for mining, forestry, and recreation. Roughly a third of the state is covered in forests, and it is known as the "Land of 10,000 Lakes" for having over 14,000 bodies of fresh water covering at least ten acres each. More than 60% of Minnesotans live in the Minneapolis–Saint Paul metropolitan area, known as the "Twin Cities", the state's main political, economic, and cultural hub. With a population of about 3.7 million, the Twin Cities is the 16th largest metropolitan area in the U.S. Other minor metropolitan and micropolitan statistical areas in the state include Duluth, Mankato, Moorhead, Rochester, and St. Cloud.</v>
    <v>291</v>
    <v>292</v>
    <v>293</v>
    <v>294</v>
    <v>295</v>
    <v>296</v>
    <v>297</v>
    <v>298</v>
    <v>Minnesota</v>
    <v>299</v>
    <v>300</v>
    <v>248</v>
    <v>214</v>
    <v>301</v>
    <v>30</v>
    <v>302</v>
    <v>192</v>
    <v>303</v>
    <v>304</v>
    <v>305</v>
    <v>306</v>
    <v>188</v>
    <v>307</v>
    <v>190</v>
    <v>308</v>
    <v>162</v>
    <v>309</v>
    <v>310</v>
    <v>Minnesota</v>
    <v>mdp/vdpid/21412</v>
  </rv>
  <rv s="1">
    <fb>27336</fb>
    <v>13</v>
  </rv>
  <rv s="1">
    <fb>16288</fb>
    <v>13</v>
  </rv>
  <rv s="0">
    <v>536870912</v>
    <v>Boston</v>
    <v>f0f5899a-361f-4fe4-89d1-11130aa2c653</v>
    <v>en-US</v>
    <v>Map</v>
  </rv>
  <rv s="1">
    <fb>2549721</fb>
    <v>13</v>
  </rv>
  <rv s="1">
    <fb>2858026</fb>
    <v>13</v>
  </rv>
  <rv s="2">
    <v>8</v>
    <v>11</v>
    <v>87</v>
    <v>6</v>
    <v>0</v>
    <v>Image of Massachusetts</v>
  </rv>
  <rv s="0">
    <v>805306368</v>
    <v>Charlie Baker (Governor)</v>
    <v>f4fd833b-f4ef-9dc7-c0ad-38a72ce351ce</v>
    <v>en-US</v>
    <v>Generic</v>
  </rv>
  <rv s="0">
    <v>805306368</v>
    <v>Karyn Polito (Lieutenant Governor)</v>
    <v>8b27c946-0945-5832-34df-881c522b403a</v>
    <v>en-US</v>
    <v>Generic</v>
  </rv>
  <rv s="3">
    <v>13</v>
  </rv>
  <rv s="4">
    <v>https://www.bing.com/search?q=massachusetts&amp;form=skydnc</v>
    <v>Learn more on Bing</v>
  </rv>
  <rv s="1">
    <fb>1102</fb>
    <v>15</v>
  </rv>
  <rv s="1">
    <fb>68563</fb>
    <v>15</v>
  </rv>
  <rv s="1">
    <fb>333100</fb>
    <v>15</v>
  </rv>
  <rv s="1">
    <fb>2.5299999999999998</fb>
    <v>16</v>
  </rv>
  <rv s="1">
    <fb>7029917</fb>
    <v>13</v>
  </rv>
  <rv s="1">
    <fb>0.04</fb>
    <v>17</v>
  </rv>
  <rv s="1">
    <fb>0.154</fb>
    <v>17</v>
  </rv>
  <rv s="1">
    <fb>5.0000000000000001E-3</fb>
    <v>18</v>
  </rv>
  <rv s="1">
    <fb>0.40500000000000003</fb>
    <v>17</v>
  </rv>
  <rv s="1">
    <fb>0.155</fb>
    <v>17</v>
  </rv>
  <rv s="1">
    <fb>0.89800000000000002</fb>
    <v>17</v>
  </rv>
  <rv s="1">
    <fb>0.11199999999999999</fb>
    <v>17</v>
  </rv>
  <rv s="1">
    <fb>0.67500000000000004</fb>
    <v>17</v>
  </rv>
  <rv s="1">
    <fb>7.9000000000000001E-2</fb>
    <v>17</v>
  </rv>
  <rv s="1">
    <fb>2.3E-2</fb>
    <v>17</v>
  </rv>
  <rv s="1">
    <fb>0.20399999999999999</fb>
    <v>17</v>
  </rv>
  <rv s="1">
    <fb>0.82099999999999995</fb>
    <v>17</v>
  </rv>
  <rv s="8">
    <v>#VALUE!</v>
    <v>en-US</v>
    <v>845219d5-3650-4199-b926-964ca27c863c</v>
    <v>536870912</v>
    <v>1</v>
    <v>86</v>
    <v>57</v>
    <v>Massachusetts</v>
    <v>9</v>
    <v>10</v>
    <v>Map</v>
    <v>11</v>
    <v>51</v>
    <v>US-MA</v>
    <v>312</v>
    <v>313</v>
    <v>314</v>
    <v>4</v>
    <v>Massachusetts, officially the Commonwealth of Massachusetts, is a state in the Northeast of the United States of America. A part of the New England region, it borders the Atlantic Ocean and Gulf of Maine to its east, Connecticut and Rhode Island to its south, New Hampshire and Vermont to its north, and New York to its west. Massachusetts is the sixth-smallest state by land area; with over seven million residents, it is the most populous state in New England, the 16th-most-populous in the country, and the third-most densely populated, after New Jersey and Rhode Island. The state's capital and most populous city, as well as its cultural and financial center, is Boston. Other major cities are Worcester, Springfield and Cambridge. Massachusetts is also home to the urban core of Greater Boston, the largest metropolitan area in New England and a region profoundly influential upon American history, academia, and the research economy. Originally dependent on agriculture, fishing, and trade, Massachusetts was transformed into a manufacturing center during the Industrial Revolution. During the 20th century, the state's economy shifted from manufacturing to services, and in the 21st century it is a global leader in biotechnology, engineering, higher education, finance, and maritime trade.</v>
    <v>315</v>
    <v>316</v>
    <v>317</v>
    <v>314</v>
    <v>320</v>
    <v>321</v>
    <v>322</v>
    <v>323</v>
    <v>324</v>
    <v>Massachusetts</v>
    <v>325</v>
    <v>326</v>
    <v>327</v>
    <v>328</v>
    <v>329</v>
    <v>282</v>
    <v>330</v>
    <v>244</v>
    <v>331</v>
    <v>332</v>
    <v>333</v>
    <v>334</v>
    <v>188</v>
    <v>335</v>
    <v>336</v>
    <v>337</v>
    <v>211</v>
    <v>338</v>
    <v>32</v>
    <v>Massachusetts</v>
    <v>mdp/vdpid/20543</v>
  </rv>
  <rv s="1">
    <fb>181533</fb>
    <v>13</v>
  </rv>
  <rv s="1">
    <fb>18997</fb>
    <v>13</v>
  </rv>
  <rv s="0">
    <v>536870912</v>
    <v>Jefferson City</v>
    <v>81535f0b-c6a8-d0ca-9542-f43e51dc1f18</v>
    <v>en-US</v>
    <v>Map</v>
  </rv>
  <rv s="1">
    <fb>2364688</fb>
    <v>13</v>
  </rv>
  <rv s="1">
    <fb>2760084</fb>
    <v>13</v>
  </rv>
  <rv s="2">
    <v>9</v>
    <v>11</v>
    <v>93</v>
    <v>6</v>
    <v>0</v>
    <v>Image of Missouri</v>
  </rv>
  <rv s="0">
    <v>536870912</v>
    <v>Kansas City</v>
    <v>5b93ac88-7242-4198-8c11-93854400c8d7</v>
    <v>en-US</v>
    <v>Map</v>
  </rv>
  <rv s="0">
    <v>805306368</v>
    <v>Mike Parson (Governor)</v>
    <v>62bf026b-d9a9-58d5-78da-bc64c6183f46</v>
    <v>en-US</v>
    <v>Generic</v>
  </rv>
  <rv s="0">
    <v>805306368</v>
    <v>Tommie Pierson Sr. (Mayor)</v>
    <v>11d6b87c-8bbb-c6d4-fad1-420eb48c5158</v>
    <v>en-US</v>
    <v>Generic</v>
  </rv>
  <rv s="0">
    <v>805306368</v>
    <v>Mike Kehoe (Lieutenant Governor)</v>
    <v>b2f50b37-ce14-c873-e2df-fd5943b7c015</v>
    <v>en-US</v>
    <v>Generic</v>
  </rv>
  <rv s="3">
    <v>14</v>
  </rv>
  <rv s="4">
    <v>https://www.bing.com/search?q=missouri&amp;form=skydnc</v>
    <v>Learn more on Bing</v>
  </rv>
  <rv s="1">
    <fb>746</fb>
    <v>15</v>
  </rv>
  <rv s="1">
    <fb>48173</fb>
    <v>15</v>
  </rv>
  <rv s="1">
    <fb>138400</fb>
    <v>15</v>
  </rv>
  <rv s="1">
    <fb>2.48</fb>
    <v>16</v>
  </rv>
  <rv s="1">
    <fb>6154913</fb>
    <v>13</v>
  </rv>
  <rv s="1">
    <fb>0.157</fb>
    <v>17</v>
  </rv>
  <rv s="1">
    <fb>0.02</fb>
    <v>17</v>
  </rv>
  <rv s="1">
    <fb>0.27100000000000002</fb>
    <v>17</v>
  </rv>
  <rv s="1">
    <fb>0.11800000000000001</fb>
    <v>17</v>
  </rv>
  <rv s="1">
    <fb>3.9E-2</fb>
    <v>17</v>
  </rv>
  <rv s="1">
    <fb>0.88400000000000001</fb>
    <v>17</v>
  </rv>
  <rv s="1">
    <fb>0.63200000000000001</fb>
    <v>17</v>
  </rv>
  <rv s="1">
    <fb>0.10400000000000001</fb>
    <v>17</v>
  </rv>
  <rv s="1">
    <fb>2.2000000000000002E-2</fb>
    <v>17</v>
  </rv>
  <rv s="1">
    <fb>0.22899999999999998</fb>
    <v>17</v>
  </rv>
  <rv s="1">
    <fb>0.83299999999999996</fb>
    <v>17</v>
  </rv>
  <rv s="8">
    <v>#VALUE!</v>
    <v>en-US</v>
    <v>6185f8cb-44e1-4da6-9bf0-b75286aeb591</v>
    <v>536870912</v>
    <v>1</v>
    <v>92</v>
    <v>57</v>
    <v>Missouri</v>
    <v>9</v>
    <v>10</v>
    <v>Map</v>
    <v>11</v>
    <v>51</v>
    <v>US-MO</v>
    <v>340</v>
    <v>341</v>
    <v>342</v>
    <v>4</v>
    <v>Missouri is a state in the Midwestern region of the United States. Ranking 21st in land area, it is bordered by eight states: Iowa to the north, Illinois, Kentucky and Tennessee to the east, Arkansas to the south and Oklahoma, Kansas, and Nebraska to the west. In the south are the Ozarks, a forested highland, providing timber, minerals, and recreation. The Missouri River, after which the state is named, flows through the center and into the Mississippi River, which makes up the eastern border. With more than six million residents, it is the 19th-most populous state of the country. The largest urban areas are St. Louis, Kansas City, Springfield, and Columbia; the capital is Jefferson City.</v>
    <v>343</v>
    <v>344</v>
    <v>345</v>
    <v>346</v>
    <v>350</v>
    <v>351</v>
    <v>352</v>
    <v>353</v>
    <v>354</v>
    <v>Missouri</v>
    <v>355</v>
    <v>356</v>
    <v>28</v>
    <v>357</v>
    <v>151</v>
    <v>358</v>
    <v>359</v>
    <v>360</v>
    <v>361</v>
    <v>362</v>
    <v>248</v>
    <v>363</v>
    <v>188</v>
    <v>364</v>
    <v>365</v>
    <v>366</v>
    <v>256</v>
    <v>367</v>
    <v>310</v>
    <v>Missouri</v>
    <v>mdp/vdpid/21512</v>
  </rv>
  <rv s="1">
    <fb>82931</fb>
    <v>13</v>
  </rv>
  <rv s="1">
    <fb>32165</fb>
    <v>13</v>
  </rv>
  <rv s="0">
    <v>536870912</v>
    <v>Columbia</v>
    <v>0c8f6663-0a97-4263-b3e1-3cfe0b623552</v>
    <v>en-US</v>
    <v>Map</v>
  </rv>
  <rv s="1">
    <fb>1815094</fb>
    <v>13</v>
  </rv>
  <rv s="1">
    <fb>2236153</fb>
    <v>13</v>
  </rv>
  <rv s="2">
    <v>10</v>
    <v>11</v>
    <v>99</v>
    <v>6</v>
    <v>0</v>
    <v>Image of South Carolina</v>
  </rv>
  <rv s="0">
    <v>536870912</v>
    <v>Pee Dee</v>
    <v>584165ff-cc05-3d3e-cd23-8a19521192f0</v>
    <v>en-US</v>
    <v>Map</v>
  </rv>
  <rv s="0">
    <v>805306368</v>
    <v>Henry McMaster (Governor)</v>
    <v>1ee8a17e-7bdf-e76f-f39e-5653239f88dd</v>
    <v>en-US</v>
    <v>Generic</v>
  </rv>
  <rv s="3">
    <v>15</v>
  </rv>
  <rv s="4">
    <v>https://www.bing.com/search?q=south+carolina&amp;form=skydnc</v>
    <v>Learn more on Bing</v>
  </rv>
  <rv s="1">
    <fb>790</fb>
    <v>15</v>
  </rv>
  <rv s="1">
    <fb>45483</fb>
    <v>15</v>
  </rv>
  <rv s="1">
    <fb>139900</fb>
    <v>15</v>
  </rv>
  <rv s="1">
    <fb>5118425</fb>
    <v>13</v>
  </rv>
  <rv s="1">
    <fb>7.2999999999999995E-2</fb>
    <v>17</v>
  </rv>
  <rv s="1">
    <fb>0.16200000000000001</fb>
    <v>17</v>
  </rv>
  <rv s="1">
    <fb>0.25800000000000001</fb>
    <v>17</v>
  </rv>
  <rv s="1">
    <fb>0.27600000000000002</fb>
    <v>17</v>
  </rv>
  <rv s="1">
    <fb>4.8000000000000001E-2</fb>
    <v>17</v>
  </rv>
  <rv s="1">
    <fb>5.5E-2</fb>
    <v>17</v>
  </rv>
  <rv s="1">
    <fb>0.60099999999999998</fb>
    <v>17</v>
  </rv>
  <rv s="1">
    <fb>1.8000000000000002E-2</fb>
    <v>17</v>
  </rv>
  <rv s="1">
    <fb>0.68400000000000005</fb>
    <v>17</v>
  </rv>
  <rv s="8">
    <v>#VALUE!</v>
    <v>en-US</v>
    <v>810015e8-b10b-4232-9e2c-de87a67bd26e</v>
    <v>536870912</v>
    <v>1</v>
    <v>98</v>
    <v>57</v>
    <v>South Carolina</v>
    <v>9</v>
    <v>10</v>
    <v>Map</v>
    <v>11</v>
    <v>51</v>
    <v>US-SC</v>
    <v>369</v>
    <v>370</v>
    <v>371</v>
    <v>4</v>
    <v>South Carolina is a state in the coastal Southeastern region of the United States. It is bordered to the north by North Carolina, to the southeast by the Atlantic Ocean, and to the southwest by Georgia across the Savannah River. South Carolina is the 40th most extensive and 23rd most populous U.S. state with a recorded population of 5,124,712 according to the 2020 census. In 2019, its GDP was $213.45 billion. South Carolina is composed of 46 counties. The capital is Columbia with a population of 137,300 in 2020; while its largest city is Charleston with a 2020 population of 150,277. The Greenville–Spartanburg-Anderson metropolitan area is the most populous in the state, with a 2020 population estimate of 1,455,892.</v>
    <v>372</v>
    <v>373</v>
    <v>374</v>
    <v>375</v>
    <v>377</v>
    <v>378</v>
    <v>379</v>
    <v>380</v>
    <v>381</v>
    <v>South Carolina</v>
    <v>242</v>
    <v>382</v>
    <v>383</v>
    <v>384</v>
    <v>329</v>
    <v>25</v>
    <v>385</v>
    <v>386</v>
    <v>387</v>
    <v>186</v>
    <v>388</v>
    <v>389</v>
    <v>188</v>
    <v>70</v>
    <v>390</v>
    <v>284</v>
    <v>285</v>
    <v>391</v>
    <v>32</v>
    <v>South Carolina</v>
    <v>mdp/vdpid/31410</v>
  </rv>
  <rv s="1">
    <fb>286380</fb>
    <v>13</v>
  </rv>
  <rv s="1">
    <fb>17952</fb>
    <v>13</v>
  </rv>
  <rv s="0">
    <v>536870912</v>
    <v>Carson City</v>
    <v>f0c7f70e-d0c0-8645-b649-8550dc083057</v>
    <v>en-US</v>
    <v>Map</v>
  </rv>
  <rv s="1">
    <fb>1016709</fb>
    <v>13</v>
  </rv>
  <rv s="1">
    <fb>1221698</fb>
    <v>13</v>
  </rv>
  <rv s="2">
    <v>11</v>
    <v>11</v>
    <v>105</v>
    <v>6</v>
    <v>0</v>
    <v>Image of Nevada</v>
  </rv>
  <rv s="0">
    <v>536870912</v>
    <v>Las Vegas</v>
    <v>26dfb75a-3573-4ff8-bbb3-b8cadaea23a8</v>
    <v>en-US</v>
    <v>Map</v>
  </rv>
  <rv s="0">
    <v>805306368</v>
    <v>Kate Marshall (Lieutenant Governor)</v>
    <v>9cff9177-2c78-fbb2-bfca-d327f612fe70</v>
    <v>en-US</v>
    <v>Generic</v>
  </rv>
  <rv s="0">
    <v>805306368</v>
    <v>Steve Sisolak (Governor)</v>
    <v>b6c5dde0-ce82-4007-b657-d6822eef5779</v>
    <v>en-US</v>
    <v>Generic</v>
  </rv>
  <rv s="3">
    <v>16</v>
  </rv>
  <rv s="4">
    <v>https://www.bing.com/search?q=nevada&amp;form=skydnc</v>
    <v>Learn more on Bing</v>
  </rv>
  <rv s="1">
    <fb>973</fb>
    <v>15</v>
  </rv>
  <rv s="1">
    <fb>51847</fb>
    <v>15</v>
  </rv>
  <rv s="1">
    <fb>173700</fb>
    <v>15</v>
  </rv>
  <rv s="1">
    <fb>2.72</fb>
    <v>16</v>
  </rv>
  <rv s="1">
    <fb>3104614</fb>
    <v>13</v>
  </rv>
  <rv s="1">
    <fb>0.14599999999999999</fb>
    <v>17</v>
  </rv>
  <rv s="1">
    <fb>1.6E-2</fb>
    <v>18</v>
  </rv>
  <rv s="1">
    <fb>8.5000000000000006E-2</fb>
    <v>17</v>
  </rv>
  <rv s="1">
    <fb>0.23</fb>
    <v>17</v>
  </rv>
  <rv s="1">
    <fb>9.3000000000000013E-2</fb>
    <v>17</v>
  </rv>
  <rv s="1">
    <fb>0.192</fb>
    <v>17</v>
  </rv>
  <rv s="1">
    <fb>0.85099999999999998</fb>
    <v>17</v>
  </rv>
  <rv s="1">
    <fb>0.28100000000000003</fb>
    <v>17</v>
  </rv>
  <rv s="1">
    <fb>0.64</fb>
    <v>17</v>
  </rv>
  <rv s="1">
    <fb>8.0000000000000002E-3</fb>
    <v>17</v>
  </rv>
  <rv s="1">
    <fb>0.09</fb>
    <v>17</v>
  </rv>
  <rv s="1">
    <fb>0.23100000000000001</fb>
    <v>17</v>
  </rv>
  <rv s="1">
    <fb>6.0999999999999999E-2</fb>
    <v>17</v>
  </rv>
  <rv s="1">
    <fb>0.75700000000000001</fb>
    <v>17</v>
  </rv>
  <rv s="3">
    <v>17</v>
  </rv>
  <rv s="8">
    <v>#VALUE!</v>
    <v>en-US</v>
    <v>c2157d7e-617e-4517-80f8-1b08113afc14</v>
    <v>536870912</v>
    <v>1</v>
    <v>104</v>
    <v>57</v>
    <v>Nevada</v>
    <v>9</v>
    <v>10</v>
    <v>Map</v>
    <v>11</v>
    <v>51</v>
    <v>US-NV</v>
    <v>393</v>
    <v>394</v>
    <v>395</v>
    <v>4</v>
    <v>Nevada is a state in the Western region of the United States. It is bordered by Oregon to the northwest, Idaho to the northeast, California to the west, Arizona to the southeast, and Utah to the east. Nevada is the 7th-most extensive, the 32nd-most populous, and the 9th-least densely populated of the U.S. states. Nearly three-quarters of Nevada's people live in Clark County, which contains the Las Vegas–Paradise metropolitan area, including three of the state's four largest incorporated cities. Nevada's capital is Carson City. Las Vegas is the largest city in the state.</v>
    <v>396</v>
    <v>397</v>
    <v>398</v>
    <v>399</v>
    <v>402</v>
    <v>403</v>
    <v>404</v>
    <v>405</v>
    <v>406</v>
    <v>Nevada</v>
    <v>407</v>
    <v>408</v>
    <v>254</v>
    <v>409</v>
    <v>410</v>
    <v>411</v>
    <v>412</v>
    <v>413</v>
    <v>414</v>
    <v>415</v>
    <v>416</v>
    <v>417</v>
    <v>418</v>
    <v>419</v>
    <v>248</v>
    <v>420</v>
    <v>421</v>
    <v>422</v>
    <v>423</v>
    <v>Nevada</v>
    <v>mdp/vdpid/23035</v>
  </rv>
  <rv s="1">
    <fb>696241</fb>
    <v>13</v>
  </rv>
  <rv s="1">
    <fb>165853</fb>
    <v>13</v>
  </rv>
  <rv s="0">
    <v>536870912</v>
    <v>Austin</v>
    <v>afd7d7f6-01a2-401c-bb4d-59f7e34d585c</v>
    <v>en-US</v>
    <v>Map</v>
  </rv>
  <rv s="1">
    <fb>9149196</fb>
    <v>13</v>
  </rv>
  <rv s="1">
    <fb>10753629</fb>
    <v>13</v>
  </rv>
  <rv s="2">
    <v>12</v>
    <v>11</v>
    <v>111</v>
    <v>6</v>
    <v>0</v>
    <v>Image of Texas</v>
  </rv>
  <rv s="0">
    <v>536870912</v>
    <v>Houston</v>
    <v>ad99c262-d92e-4e88-87f7-5c66752fec36</v>
    <v>en-US</v>
    <v>Map</v>
  </rv>
  <rv s="0">
    <v>805306368</v>
    <v>Greg Abbott (Governor)</v>
    <v>3ecc1598-f192-4041-68bd-7ee531040fb8</v>
    <v>en-US</v>
    <v>Generic</v>
  </rv>
  <rv s="0">
    <v>805306368</v>
    <v>Dan Patrick (Lieutenant Governor)</v>
    <v>81fa6492-e02a-5fd9-98ea-c00f95546796</v>
    <v>en-US</v>
    <v>Generic</v>
  </rv>
  <rv s="3">
    <v>18</v>
  </rv>
  <rv s="4">
    <v>https://www.bing.com/search?q=texas&amp;form=skydnc</v>
    <v>Learn more on Bing</v>
  </rv>
  <rv s="1">
    <fb>882</fb>
    <v>15</v>
  </rv>
  <rv s="1">
    <fb>53207</fb>
    <v>15</v>
  </rv>
  <rv s="1">
    <fb>136000</fb>
    <v>15</v>
  </rv>
  <rv s="1">
    <fb>2.84</fb>
    <v>16</v>
  </rv>
  <rv s="1">
    <fb>29145505</fb>
    <v>13</v>
  </rv>
  <rv s="1">
    <fb>0.10800000000000001</fb>
    <v>17</v>
  </rv>
  <rv s="1">
    <fb>0.11699999999999999</fb>
    <v>17</v>
  </rv>
  <rv s="1">
    <fb>4.7E-2</fb>
    <v>17</v>
  </rv>
  <rv s="1">
    <fb>0.125</fb>
    <v>17</v>
  </rv>
  <rv s="1">
    <fb>0.16600000000000001</fb>
    <v>17</v>
  </rv>
  <rv s="1">
    <fb>0.81900000000000006</fb>
    <v>17</v>
  </rv>
  <rv s="1">
    <fb>0.64300000000000002</fb>
    <v>17</v>
  </rv>
  <rv s="1">
    <fb>8.1000000000000003E-2</fb>
    <v>17</v>
  </rv>
  <rv s="1">
    <fb>0.26300000000000001</fb>
    <v>17</v>
  </rv>
  <rv s="1">
    <fb>7.2000000000000008E-2</fb>
    <v>17</v>
  </rv>
  <rv s="1">
    <fb>0.79700000000000004</fb>
    <v>17</v>
  </rv>
  <rv s="3">
    <v>19</v>
  </rv>
  <rv s="8">
    <v>#VALUE!</v>
    <v>en-US</v>
    <v>00a23ccd-3344-461c-8b9f-c2bb55be5815</v>
    <v>536870912</v>
    <v>1</v>
    <v>110</v>
    <v>57</v>
    <v>Texas</v>
    <v>9</v>
    <v>10</v>
    <v>Map</v>
    <v>11</v>
    <v>51</v>
    <v>US-TX</v>
    <v>425</v>
    <v>426</v>
    <v>427</v>
    <v>4</v>
    <v>Texas is a state in the South Central region of the United States. At 268,596 square miles, and with more than 30 million residents in 2023, it is the second-largest U.S. state by both area and population. Texas shares borders with the states of Louisiana to the east, Arkansas to the northeast, Oklahoma to the north, New Mexico to the west, and the Mexican states of Chihuahua, Coahuila, Nuevo León, and Tamaulipas to the south and southwest; and has a coastline with the Gulf of Mexico to the southeast.</v>
    <v>428</v>
    <v>429</v>
    <v>430</v>
    <v>431</v>
    <v>434</v>
    <v>435</v>
    <v>436</v>
    <v>437</v>
    <v>438</v>
    <v>Texas</v>
    <v>439</v>
    <v>440</v>
    <v>441</v>
    <v>442</v>
    <v>182</v>
    <v>443</v>
    <v>386</v>
    <v>444</v>
    <v>445</v>
    <v>446</v>
    <v>219</v>
    <v>447</v>
    <v>188</v>
    <v>448</v>
    <v>180</v>
    <v>449</v>
    <v>450</v>
    <v>451</v>
    <v>452</v>
    <v>Texas</v>
    <v>mdp/vdpid/33145</v>
  </rv>
  <rv s="1">
    <fb>32131</fb>
    <v>13</v>
  </rv>
  <rv s="1">
    <fb>17044</fb>
    <v>13</v>
  </rv>
  <rv s="0">
    <v>536870912</v>
    <v>Annapolis</v>
    <v>5c1c2452-fad3-09a7-1bd5-bafdf1acf665</v>
    <v>en-US</v>
    <v>Map</v>
  </rv>
  <rv s="1">
    <fb>2166389</fb>
    <v>13</v>
  </rv>
  <rv s="1">
    <fb>2447127</fb>
    <v>13</v>
  </rv>
  <rv s="2">
    <v>13</v>
    <v>11</v>
    <v>118</v>
    <v>6</v>
    <v>0</v>
    <v>Image of Maryland</v>
  </rv>
  <rv s="0">
    <v>536870912</v>
    <v>Baltimore</v>
    <v>ee720710-86f4-43c1-914a-9e12af6cb368</v>
    <v>en-US</v>
    <v>Map</v>
  </rv>
  <rv s="0">
    <v>805306368</v>
    <v>Larry Hogan (Governor)</v>
    <v>36ee4cb5-a20b-fb76-837c-243baa3ccab9</v>
    <v>en-US</v>
    <v>Generic</v>
  </rv>
  <rv s="3">
    <v>20</v>
  </rv>
  <rv s="4">
    <v>https://www.bing.com/search?q=maryland&amp;form=skydnc</v>
    <v>Learn more on Bing</v>
  </rv>
  <rv s="1">
    <fb>1230</fb>
    <v>15</v>
  </rv>
  <rv s="1">
    <fb>74551</fb>
    <v>15</v>
  </rv>
  <rv s="1">
    <fb>286900</fb>
    <v>15</v>
  </rv>
  <rv s="1">
    <fb>2.67</fb>
    <v>16</v>
  </rv>
  <rv s="1">
    <fb>6165129</fb>
    <v>13</v>
  </rv>
  <rv s="1">
    <fb>0.379</fb>
    <v>17</v>
  </rv>
  <rv s="1">
    <fb>0.14499999999999999</fb>
    <v>17</v>
  </rv>
  <rv s="1">
    <fb>0.89400000000000002</fb>
    <v>17</v>
  </rv>
  <rv s="1">
    <fb>9.5000000000000001E-2</fb>
    <v>17</v>
  </rv>
  <rv s="1">
    <fb>0.67900000000000005</fb>
    <v>17</v>
  </rv>
  <rv s="1">
    <fb>0.22399999999999998</fb>
    <v>17</v>
  </rv>
  <rv s="1">
    <fb>0.59599999999999997</fb>
    <v>17</v>
  </rv>
  <rv s="8">
    <v>#VALUE!</v>
    <v>en-US</v>
    <v>4c472f4d-06a8-4d90-8bb8-da4d168c73fe</v>
    <v>536870912</v>
    <v>1</v>
    <v>116</v>
    <v>57</v>
    <v>Maryland</v>
    <v>9</v>
    <v>10</v>
    <v>Map</v>
    <v>11</v>
    <v>117</v>
    <v>US-MD</v>
    <v>454</v>
    <v>455</v>
    <v>456</v>
    <v>4</v>
    <v>Maryland is a state in the Mid-Atlantic region of the United States. It borders Virginia, West Virginia, and Washington, D.C., to its south and west; Pennsylvania to its north; and Delaware and the Atlantic Ocean to its east. With a total land area of 12,407 square miles, Maryland is the eighth-smallest state by land area, but its population of 6,177,224 ranks it the 18th-most populous state and the fifth-most densely populated. Baltimore is the largest city in the state, and the capital is Annapolis. The western portion of the state contains numerous stretches of the Appalachian Mountains, while the central portion is primarily composed of the Piedmont. The eastern side of the state makes up the Chesapeake Bay, sharing the border with Delaware, and the southeastern side borders the Atlantic Ocean. Among its occasional nicknames are Old Line State, the Free State, and the Chesapeake Bay State. It is named after Henrietta Maria, the French-born queen of England, Scotland, and Ireland, who was known then in England as Mary.</v>
    <v>457</v>
    <v>458</v>
    <v>459</v>
    <v>460</v>
    <v>462</v>
    <v>463</v>
    <v>464</v>
    <v>465</v>
    <v>466</v>
    <v>Maryland</v>
    <v>467</v>
    <v>468</v>
    <v>152</v>
    <v>155</v>
    <v>151</v>
    <v>216</v>
    <v>469</v>
    <v>67</v>
    <v>470</v>
    <v>471</v>
    <v>472</v>
    <v>473</v>
    <v>188</v>
    <v>307</v>
    <v>160</v>
    <v>474</v>
    <v>421</v>
    <v>475</v>
    <v>32</v>
    <v>Maryland</v>
    <v>mdp/vdpid/20487</v>
  </rv>
  <rv s="1">
    <fb>139390</fb>
    <v>13</v>
  </rv>
  <rv s="1">
    <fb>60550</fb>
    <v>13</v>
  </rv>
  <rv s="0">
    <v>536870912</v>
    <v>Raleigh</v>
    <v>7b706445-83c5-46a4-bb70-cff23cd555d3</v>
    <v>en-US</v>
    <v>Map</v>
  </rv>
  <rv s="1">
    <fb>3775581</fb>
    <v>13</v>
  </rv>
  <rv s="1">
    <fb>4540498</fb>
    <v>13</v>
  </rv>
  <rv s="2">
    <v>14</v>
    <v>11</v>
    <v>123</v>
    <v>6</v>
    <v>0</v>
    <v>Image of North Carolina</v>
  </rv>
  <rv s="0">
    <v>536870912</v>
    <v>Charlotte</v>
    <v>e6558399-4151-4390-ad12-f2a72b268ce7</v>
    <v>en-US</v>
    <v>Map</v>
  </rv>
  <rv s="0">
    <v>805306368</v>
    <v>Roy Cooper (Governor)</v>
    <v>820bd6b0-5fb7-750e-f669-ed2a8611d0dd</v>
    <v>en-US</v>
    <v>Generic</v>
  </rv>
  <rv s="3">
    <v>21</v>
  </rv>
  <rv s="4">
    <v>https://www.bing.com/search?q=north+carolina&amp;form=skydnc</v>
    <v>Learn more on Bing</v>
  </rv>
  <rv s="1">
    <fb>797</fb>
    <v>15</v>
  </rv>
  <rv s="1">
    <fb>46868</fb>
    <v>15</v>
  </rv>
  <rv s="1">
    <fb>154900</fb>
    <v>15</v>
  </rv>
  <rv s="1">
    <fb>2.54</fb>
    <v>16</v>
  </rv>
  <rv s="1">
    <fb>10439388</fb>
    <v>13</v>
  </rv>
  <rv s="1">
    <fb>0.151</fb>
    <v>17</v>
  </rv>
  <rv s="1">
    <fb>2.7999999999999997E-2</fb>
    <v>17</v>
  </rv>
  <rv s="1">
    <fb>0.28399999999999997</fb>
    <v>17</v>
  </rv>
  <rv s="1">
    <fb>0.221</fb>
    <v>17</v>
  </rv>
  <rv s="1">
    <fb>0.85799999999999998</fb>
    <v>17</v>
  </rv>
  <rv s="1">
    <fb>9.0999999999999998E-2</fb>
    <v>17</v>
  </rv>
  <rv s="1">
    <fb>0.61799999999999999</fb>
    <v>17</v>
  </rv>
  <rv s="1">
    <fb>9.6000000000000002E-2</fb>
    <v>17</v>
  </rv>
  <rv s="1">
    <fb>0.22800000000000001</fb>
    <v>17</v>
  </rv>
  <rv s="1">
    <fb>0.71200000000000008</fb>
    <v>17</v>
  </rv>
  <rv s="8">
    <v>#VALUE!</v>
    <v>en-US</v>
    <v>9e2bf053-dd80-4646-8f26-65075e7085c0</v>
    <v>536870912</v>
    <v>1</v>
    <v>122</v>
    <v>57</v>
    <v>North Carolina</v>
    <v>9</v>
    <v>10</v>
    <v>Map</v>
    <v>11</v>
    <v>51</v>
    <v>US-NC</v>
    <v>477</v>
    <v>478</v>
    <v>479</v>
    <v>4</v>
    <v>North Carolina is a state in the Southeastern region of the United States. The state is the 28th largest and 9th-most populous of the United States. It is bordered by Virginia to the north, the Atlantic Ocean to the east, Georgia and South Carolina to the south, and Tennessee to the west. In the 2020 census, the state had a population of 10,439,388. Raleigh is the state's capital and Charlotte is its largest city. The Charlotte metropolitan area, with a population of 2,595,027 in 2020, is the most-populous metropolitan area in North Carolina, the 21st-most populous in the United States, and the largest banking center in the nation after New York City. The Raleigh-Durham-Cary combined statistical area is the second-largest metropolitan area in the state and 32nd-most populous in the United States, with a population of 2,043,867 in 2020, and is home to the largest research park in the United States, Research Triangle Park.</v>
    <v>480</v>
    <v>481</v>
    <v>482</v>
    <v>483</v>
    <v>485</v>
    <v>486</v>
    <v>487</v>
    <v>488</v>
    <v>489</v>
    <v>North Carolina</v>
    <v>490</v>
    <v>491</v>
    <v>162</v>
    <v>492</v>
    <v>410</v>
    <v>493</v>
    <v>494</v>
    <v>495</v>
    <v>303</v>
    <v>496</v>
    <v>497</v>
    <v>498</v>
    <v>188</v>
    <v>499</v>
    <v>283</v>
    <v>500</v>
    <v>192</v>
    <v>501</v>
    <v>32</v>
    <v>North Carolina</v>
    <v>mdp/vdpid/23611</v>
  </rv>
  <rv s="1">
    <fb>62755</fb>
    <v>13</v>
  </rv>
  <rv s="1">
    <fb>2544</fb>
    <v>13</v>
  </rv>
  <rv s="0">
    <v>536870912</v>
    <v>Charleston</v>
    <v>e9487e3f-6b62-88d0-8aff-0d14079dbb05</v>
    <v>en-US</v>
    <v>Map</v>
  </rv>
  <rv s="1">
    <fb>740890</fb>
    <v>13</v>
  </rv>
  <rv s="1">
    <fb>886640</fb>
    <v>13</v>
  </rv>
  <rv s="2">
    <v>15</v>
    <v>11</v>
    <v>129</v>
    <v>6</v>
    <v>0</v>
    <v>Image of West Virginia</v>
  </rv>
  <rv s="0">
    <v>805306368</v>
    <v>Jim Justice (Governor)</v>
    <v>2e8ffe6c-9001-f6f2-0d5c-92e758adb7f5</v>
    <v>en-US</v>
    <v>Generic</v>
  </rv>
  <rv s="3">
    <v>22</v>
  </rv>
  <rv s="4">
    <v>https://www.bing.com/search?q=west+virginia&amp;form=skydnc</v>
    <v>Learn more on Bing</v>
  </rv>
  <rv s="1">
    <fb>643</fb>
    <v>15</v>
  </rv>
  <rv s="1">
    <fb>41751</fb>
    <v>15</v>
  </rv>
  <rv s="1">
    <fb>103800</fb>
    <v>15</v>
  </rv>
  <rv s="1">
    <fb>2.4300000000000002</fb>
    <v>16</v>
  </rv>
  <rv s="1">
    <fb>1793716</fb>
    <v>13</v>
  </rv>
  <rv s="1">
    <fb>-1.2E-2</fb>
    <v>17</v>
  </rv>
  <rv s="1">
    <fb>0.182</fb>
    <v>17</v>
  </rv>
  <rv s="1">
    <fb>2E-3</fb>
    <v>18</v>
  </rv>
  <rv s="1">
    <fb>3.6000000000000004E-2</fb>
    <v>17</v>
  </rv>
  <rv s="1">
    <fb>1.4999999999999999E-2</fb>
    <v>17</v>
  </rv>
  <rv s="1">
    <fb>0.85</fb>
    <v>17</v>
  </rv>
  <rv s="1">
    <fb>0.53900000000000003</fb>
    <v>17</v>
  </rv>
  <rv s="1">
    <fb>0.20600000000000002</fb>
    <v>17</v>
  </rv>
  <rv s="1">
    <fb>5.5999999999999994E-2</fb>
    <v>17</v>
  </rv>
  <rv s="1">
    <fb>0.93599999999999994</fb>
    <v>17</v>
  </rv>
  <rv s="5">
    <v>#VALUE!</v>
    <v>en-US</v>
    <v>8a47255a-fae3-4faa-aa32-c6f384cb6c1d</v>
    <v>536870912</v>
    <v>1</v>
    <v>128</v>
    <v>6</v>
    <v>West Virginia</v>
    <v>9</v>
    <v>10</v>
    <v>Map</v>
    <v>11</v>
    <v>12</v>
    <v>US-WV</v>
    <v>503</v>
    <v>504</v>
    <v>505</v>
    <v>4</v>
    <v>West Virginia is a state in the Southern United States. It is bordered by Pennsylvania to the north and east, Maryland to the east and northeast, Virginia to the southeast, Kentucky to the southwest, and Ohio to the northwest. West Virginia is the 10th-smallest state by area and ranks as the 12th-least populous state, with a population of 1,793,716 residents. The capital and largest city is Charleston which has a population of 49,055.</v>
    <v>506</v>
    <v>507</v>
    <v>508</v>
    <v>505</v>
    <v>510</v>
    <v>511</v>
    <v>512</v>
    <v>513</v>
    <v>514</v>
    <v>West Virginia</v>
    <v>515</v>
    <v>516</v>
    <v>517</v>
    <v>518</v>
    <v>519</v>
    <v>418</v>
    <v>414</v>
    <v>520</v>
    <v>521</v>
    <v>522</v>
    <v>521</v>
    <v>523</v>
    <v>245</v>
    <v>25</v>
    <v>524</v>
    <v>525</v>
    <v>526</v>
    <v>32</v>
    <v>West Virginia</v>
    <v>mdp/vdpid/36208</v>
  </rv>
  <rv s="1">
    <fb>116096</fb>
    <v>13</v>
  </rv>
  <rv s="1">
    <fb>22816</fb>
    <v>13</v>
  </rv>
  <rv s="0">
    <v>536870912</v>
    <v>Columbus</v>
    <v>5b78da0b-6447-4f71-92b2-f1fafe94ba51</v>
    <v>en-US</v>
    <v>Map</v>
  </rv>
  <rv s="1">
    <fb>4585084</fb>
    <v>13</v>
  </rv>
  <rv s="1">
    <fb>5164361</fb>
    <v>13</v>
  </rv>
  <rv s="2">
    <v>16</v>
    <v>11</v>
    <v>135</v>
    <v>6</v>
    <v>0</v>
    <v>Image of Ohio</v>
  </rv>
  <rv s="0">
    <v>805306368</v>
    <v>Mike DeWine (Governor)</v>
    <v>ba3cf2bc-483c-6746-4369-a5b07e33c8ea</v>
    <v>en-US</v>
    <v>Generic</v>
  </rv>
  <rv s="3">
    <v>23</v>
  </rv>
  <rv s="4">
    <v>https://www.bing.com/search?q=ohio&amp;form=skydnc</v>
    <v>Learn more on Bing</v>
  </rv>
  <rv s="1">
    <fb>730</fb>
    <v>15</v>
  </rv>
  <rv s="1">
    <fb>49429</fb>
    <v>15</v>
  </rv>
  <rv s="1">
    <fb>129900</fb>
    <v>15</v>
  </rv>
  <rv s="1">
    <fb>2.46</fb>
    <v>16</v>
  </rv>
  <rv s="1">
    <fb>11799448</fb>
    <v>13</v>
  </rv>
  <rv s="1">
    <fb>0.159</fb>
    <v>17</v>
  </rv>
  <rv s="1">
    <fb>3.0000000000000001E-3</fb>
    <v>18</v>
  </rv>
  <rv s="1">
    <fb>0.26100000000000001</fb>
    <v>17</v>
  </rv>
  <rv s="1">
    <fb>0.127</fb>
    <v>17</v>
  </rv>
  <rv s="1">
    <fb>0.8909999999999999</fb>
    <v>17</v>
  </rv>
  <rv s="1">
    <fb>9.9000000000000005E-2</fb>
    <v>17</v>
  </rv>
  <rv s="1">
    <fb>0.82700000000000007</fb>
    <v>17</v>
  </rv>
  <rv s="8">
    <v>#VALUE!</v>
    <v>en-US</v>
    <v>6f3df7da-1ef6-48e3-b2b3-b5b5fce3e846</v>
    <v>536870912</v>
    <v>1</v>
    <v>134</v>
    <v>57</v>
    <v>Ohio</v>
    <v>9</v>
    <v>10</v>
    <v>Map</v>
    <v>11</v>
    <v>51</v>
    <v>US-OH</v>
    <v>528</v>
    <v>529</v>
    <v>530</v>
    <v>4</v>
    <v>Ohio is a state in the Midwestern United States. Of the fifty U.S. states, it is the 34th-largest by area. With a population of nearly 11.8 million, Ohio is the seventh-most populous and tenth-most densely populated state. Its capital and largest city is Columbus, with other large population centers including Cleveland, Cincinnati, Dayton, Akron, and Toledo. Ohio is bordered by Lake Erie to the north, Pennsylvania to the east, West Virginia to the southeast, Kentucky to the southwest, Indiana to the west, and Michigan to the northwest. Ohio is nicknamed the "Buckeye State" after its Ohio buckeye trees, and Ohioans are also known as "Buckeyes". Its state flag is the only non-rectangular flag of all the U.S. states.</v>
    <v>531</v>
    <v>532</v>
    <v>533</v>
    <v>530</v>
    <v>535</v>
    <v>536</v>
    <v>537</v>
    <v>538</v>
    <v>539</v>
    <v>Ohio</v>
    <v>540</v>
    <v>541</v>
    <v>253</v>
    <v>542</v>
    <v>543</v>
    <v>283</v>
    <v>544</v>
    <v>545</v>
    <v>248</v>
    <v>546</v>
    <v>520</v>
    <v>187</v>
    <v>188</v>
    <v>547</v>
    <v>283</v>
    <v>66</v>
    <v>192</v>
    <v>548</v>
    <v>32</v>
    <v>Ohio</v>
    <v>mdp/vdpid/24230</v>
  </rv>
  <rv s="1">
    <fb>110862</fb>
    <v>13</v>
  </rv>
  <rv s="1">
    <fb>31132</fb>
    <v>13</v>
  </rv>
  <rv s="0">
    <v>536870912</v>
    <v>Richmond</v>
    <v>59263810-6a82-4930-943c-1fa0693b17b0</v>
    <v>en-US</v>
    <v>Map</v>
  </rv>
  <rv s="1">
    <fb>3062783</fb>
    <v>13</v>
  </rv>
  <rv s="1">
    <fb>3491054</fb>
    <v>13</v>
  </rv>
  <rv s="2">
    <v>17</v>
    <v>11</v>
    <v>140</v>
    <v>6</v>
    <v>0</v>
    <v>Image of Virginia</v>
  </rv>
  <rv s="0">
    <v>536870912</v>
    <v>Virginia Beach</v>
    <v>6f1fd4dd-40ef-4ec3-989c-108c9b444996</v>
    <v>en-US</v>
    <v>Map</v>
  </rv>
  <rv s="0">
    <v>805306368</v>
    <v>Winsome Sears (Lieutenant Governor)</v>
    <v>a590d049-99df-2c4d-8b48-583d259e49b9</v>
    <v>en-US</v>
    <v>Generic</v>
  </rv>
  <rv s="3">
    <v>24</v>
  </rv>
  <rv s="4">
    <v>https://www.bing.com/search?q=virginia&amp;form=skydnc</v>
    <v>Learn more on Bing</v>
  </rv>
  <rv s="1">
    <fb>1116</fb>
    <v>15</v>
  </rv>
  <rv s="1">
    <fb>65015</fb>
    <v>15</v>
  </rv>
  <rv s="1">
    <fb>245000</fb>
    <v>15</v>
  </rv>
  <rv s="1">
    <fb>2.62</fb>
    <v>16</v>
  </rv>
  <rv s="1">
    <fb>8631393</fb>
    <v>13</v>
  </rv>
  <rv s="1">
    <fb>0.14199999999999999</fb>
    <v>17</v>
  </rv>
  <rv s="1">
    <fb>0.36299999999999999</fb>
    <v>17</v>
  </rv>
  <rv s="1">
    <fb>0.88300000000000001</fb>
    <v>17</v>
  </rv>
  <rv s="1">
    <fb>0.64700000000000002</fb>
    <v>17</v>
  </rv>
  <rv s="1">
    <fb>2.8999999999999998E-2</fb>
    <v>17</v>
  </rv>
  <rv s="1">
    <fb>0.70200000000000007</fb>
    <v>17</v>
  </rv>
  <rv s="8">
    <v>#VALUE!</v>
    <v>en-US</v>
    <v>7eee9976-e8a7-472c-ada1-007208abd678</v>
    <v>536870912</v>
    <v>1</v>
    <v>139</v>
    <v>57</v>
    <v>Virginia</v>
    <v>9</v>
    <v>10</v>
    <v>Map</v>
    <v>11</v>
    <v>51</v>
    <v>US-VA</v>
    <v>550</v>
    <v>551</v>
    <v>552</v>
    <v>4</v>
    <v>Virginia, officially the Commonwealth of Virginia, is a state in the Mid-Atlantic and Southeastern regions of the United States between the Atlantic Coast and the Appalachian Mountains. The state's capital is Richmond, its most populous city is Virginia Beach, and Fairfax County is the state's most populous political subdivision. Virginia's population in 2022 was over 8.68 million, with 35% living within the Greater Washington metropolitan area. The Blue Ridge Mountains cross the western and southwestern parts of the state, while the state's central region lies mostly within the Piedmont. Eastern Virginia is part of the Atlantic Plain, with the Middle Peninsula forming the mouth of the Chesapeake Bay.</v>
    <v>553</v>
    <v>554</v>
    <v>555</v>
    <v>556</v>
    <v>558</v>
    <v>559</v>
    <v>560</v>
    <v>561</v>
    <v>562</v>
    <v>Virginia</v>
    <v>563</v>
    <v>564</v>
    <v>69</v>
    <v>565</v>
    <v>329</v>
    <v>216</v>
    <v>566</v>
    <v>280</v>
    <v>442</v>
    <v>567</v>
    <v>419</v>
    <v>568</v>
    <v>188</v>
    <v>303</v>
    <v>569</v>
    <v>284</v>
    <v>421</v>
    <v>570</v>
    <v>32</v>
    <v>Virginia</v>
    <v>mdp/vdpid/35364</v>
  </rv>
  <rv s="1">
    <fb>250493</fb>
    <v>13</v>
  </rv>
  <rv s="1">
    <fb>20408</fb>
    <v>13</v>
  </rv>
  <rv s="0">
    <v>536870912</v>
    <v>Lansing</v>
    <v>f72f32c4-1da0-4657-9366-ff9fa67191cd</v>
    <v>en-US</v>
    <v>Map</v>
  </rv>
  <rv s="1">
    <fb>3841148</fb>
    <v>13</v>
  </rv>
  <rv s="1">
    <fb>4560055</fb>
    <v>13</v>
  </rv>
  <rv s="2">
    <v>18</v>
    <v>11</v>
    <v>146</v>
    <v>6</v>
    <v>0</v>
    <v>Image of Michigan</v>
  </rv>
  <rv s="0">
    <v>536870912</v>
    <v>Detroit</v>
    <v>85910f05-3dc5-436a-85db-fe5802c27206</v>
    <v>en-US</v>
    <v>Map</v>
  </rv>
  <rv s="0">
    <v>805306368</v>
    <v>Gretchen Whitmer (Governor)</v>
    <v>f6d1e9db-75f6-c594-7272-dd636d3f4ad3</v>
    <v>en-US</v>
    <v>Generic</v>
  </rv>
  <rv s="3">
    <v>25</v>
  </rv>
  <rv s="4">
    <v>https://www.bing.com/search?q=michigan&amp;form=skydnc</v>
    <v>Learn more on Bing</v>
  </rv>
  <rv s="1">
    <fb>783</fb>
    <v>15</v>
  </rv>
  <rv s="1">
    <fb>49576</fb>
    <v>15</v>
  </rv>
  <rv s="1">
    <fb>122400</fb>
    <v>15</v>
  </rv>
  <rv s="1">
    <fb>2.52</fb>
    <v>16</v>
  </rv>
  <rv s="1">
    <fb>10077331</fb>
    <v>13</v>
  </rv>
  <rv s="1">
    <fb>4.0000000000000001E-3</fb>
    <v>17</v>
  </rv>
  <rv s="1">
    <fb>0.158</fb>
    <v>17</v>
  </rv>
  <rv s="1">
    <fb>0.03</fb>
    <v>17</v>
  </rv>
  <rv s="1">
    <fb>0.26899999999999996</fb>
    <v>17</v>
  </rv>
  <rv s="1">
    <fb>6.3E-2</fb>
    <v>17</v>
  </rv>
  <rv s="1">
    <fb>0.89599999999999991</fb>
    <v>17</v>
  </rv>
  <rv s="1">
    <fb>0.61199999999999999</fb>
    <v>17</v>
  </rv>
  <rv s="1">
    <fb>0.222</fb>
    <v>17</v>
  </rv>
  <rv s="1">
    <fb>5.7999999999999996E-2</fb>
    <v>17</v>
  </rv>
  <rv s="3">
    <v>26</v>
  </rv>
  <rv s="5">
    <v>#VALUE!</v>
    <v>en-US</v>
    <v>162411c2-b757-495d-aa81-93942fae2f7e</v>
    <v>536870912</v>
    <v>1</v>
    <v>145</v>
    <v>6</v>
    <v>Michigan</v>
    <v>9</v>
    <v>10</v>
    <v>Map</v>
    <v>11</v>
    <v>12</v>
    <v>US-MI</v>
    <v>572</v>
    <v>573</v>
    <v>574</v>
    <v>4</v>
    <v>Michigan is a state in the Great Lakes region of the upper Midwestern United States. It has land borders with Wisconsin to the southwest, and Indiana and Ohio to the south, and Lakes Superior, Michigan, Huron, and Erie also connect it to the states of Minnesota and Illinois, and the Canadian province of Ontario. With a population of nearly 10.12 million and an area of nearly 97,000 sq mi, Michigan is the 10th-largest state by population, the 11th-largest by area, and the largest by area east of the Mississippi River. Its capital is Lansing, and its largest city is Detroit. Metro Detroit is among the nation's most populous and largest metropolitan economies. Its name derives from a gallicized variant of the original Ojibwe word ᒥᓯᑲᒥ, meaning "large water" or "large lake".</v>
    <v>575</v>
    <v>576</v>
    <v>577</v>
    <v>578</v>
    <v>580</v>
    <v>581</v>
    <v>582</v>
    <v>583</v>
    <v>584</v>
    <v>Michigan</v>
    <v>585</v>
    <v>586</v>
    <v>587</v>
    <v>588</v>
    <v>19</v>
    <v>589</v>
    <v>590</v>
    <v>565</v>
    <v>591</v>
    <v>592</v>
    <v>30</v>
    <v>593</v>
    <v>70</v>
    <v>336</v>
    <v>594</v>
    <v>595</v>
    <v>451</v>
    <v>596</v>
    <v>Michigan</v>
    <v>mdp/vdpid/21196</v>
  </rv>
  <rv s="1">
    <fb>119283</fb>
    <v>13</v>
  </rv>
  <rv s="1">
    <fb>23303</fb>
    <v>13</v>
  </rv>
  <rv s="0">
    <v>536870912</v>
    <v>Harrisburg</v>
    <v>c0411c8e-89cf-5f47-d2f3-d5e52d320fff</v>
    <v>en-US</v>
    <v>Map</v>
  </rv>
  <rv s="1">
    <fb>4958859</fb>
    <v>13</v>
  </rv>
  <rv s="1">
    <fb>5612002</fb>
    <v>13</v>
  </rv>
  <rv s="2">
    <v>19</v>
    <v>11</v>
    <v>152</v>
    <v>6</v>
    <v>0</v>
    <v>Image of Pennsylvania</v>
  </rv>
  <rv s="0">
    <v>536870912</v>
    <v>Philadelphia</v>
    <v>020d4bbf-2971-4236-b87d-c3ec1d7f851c</v>
    <v>en-US</v>
    <v>Map</v>
  </rv>
  <rv s="0">
    <v>805306368</v>
    <v>Tom Wolf (Governor)</v>
    <v>b46d9f59-c331-2cf2-2bac-7921cb7a6501</v>
    <v>en-US</v>
    <v>Generic</v>
  </rv>
  <rv s="3">
    <v>27</v>
  </rv>
  <rv s="4">
    <v>https://www.bing.com/search?q=pennsylvania&amp;form=skydnc</v>
    <v>Learn more on Bing</v>
  </rv>
  <rv s="1">
    <fb>840</fb>
    <v>15</v>
  </rv>
  <rv s="1">
    <fb>53599</fb>
    <v>15</v>
  </rv>
  <rv s="1">
    <fb>166000</fb>
    <v>15</v>
  </rv>
  <rv s="1">
    <fb>13002700</fb>
    <v>13</v>
  </rv>
  <rv s="1">
    <fb>6.0000000000000001E-3</fb>
    <v>17</v>
  </rv>
  <rv s="1">
    <fb>0.17</fb>
    <v>17</v>
  </rv>
  <rv s="1">
    <fb>4.0000000000000001E-3</fb>
    <v>18</v>
  </rv>
  <rv s="1">
    <fb>3.4000000000000002E-2</fb>
    <v>17</v>
  </rv>
  <rv s="1">
    <fb>0.28600000000000003</fb>
    <v>17</v>
  </rv>
  <rv s="1">
    <fb>0.89200000000000002</fb>
    <v>17</v>
  </rv>
  <rv s="1">
    <fb>0.628</fb>
    <v>17</v>
  </rv>
  <rv s="1">
    <fb>0.21</fb>
    <v>17</v>
  </rv>
  <rv s="1">
    <fb>0.82599999999999996</fb>
    <v>17</v>
  </rv>
  <rv s="8">
    <v>#VALUE!</v>
    <v>en-US</v>
    <v>6304580e-c803-4266-818a-971619176547</v>
    <v>536870912</v>
    <v>1</v>
    <v>151</v>
    <v>57</v>
    <v>Pennsylvania</v>
    <v>9</v>
    <v>10</v>
    <v>Map</v>
    <v>11</v>
    <v>51</v>
    <v>US-PA</v>
    <v>598</v>
    <v>599</v>
    <v>600</v>
    <v>4</v>
    <v>Pennsylvania, officially the Commonwealth of Pennsylvania, is a state spanning the Mid-Atlantic, Northeastern, Appalachian, and Great Lakes regions of the United States. Pennsylvania borders Delaware to its southeast, Maryland to its south, West Virginia to its southwest, Ohio to its west, Lake Erie and the Canadian province of Ontario to its northwest, New York to its north, and the Delaware River and New Jersey to its east.</v>
    <v>601</v>
    <v>602</v>
    <v>603</v>
    <v>604</v>
    <v>606</v>
    <v>607</v>
    <v>608</v>
    <v>609</v>
    <v>610</v>
    <v>Pennsylvania</v>
    <v>299</v>
    <v>611</v>
    <v>612</v>
    <v>613</v>
    <v>614</v>
    <v>615</v>
    <v>616</v>
    <v>442</v>
    <v>591</v>
    <v>617</v>
    <v>222</v>
    <v>618</v>
    <v>188</v>
    <v>472</v>
    <v>180</v>
    <v>619</v>
    <v>525</v>
    <v>620</v>
    <v>32</v>
    <v>Pennsylvania</v>
    <v>mdp/vdpid/25623</v>
  </rv>
  <rv s="1">
    <fb>1717856</fb>
    <v>13</v>
  </rv>
  <rv s="1">
    <fb>1503</fb>
    <v>13</v>
  </rv>
  <rv s="0">
    <v>536870912</v>
    <v>Juneau</v>
    <v>ce47a020-534a-e2f0-3b98-c25d5457ce0e</v>
    <v>en-US</v>
    <v>Map</v>
  </rv>
  <rv s="1">
    <fb>250969</fb>
    <v>13</v>
  </rv>
  <rv s="1">
    <fb>310658</fb>
    <v>13</v>
  </rv>
  <rv s="2">
    <v>20</v>
    <v>11</v>
    <v>157</v>
    <v>6</v>
    <v>0</v>
    <v>Image of Alaska</v>
  </rv>
  <rv s="0">
    <v>536870912</v>
    <v>Anchorage</v>
    <v>bd15c49e-153e-8826-0032-c90bafba7d11</v>
    <v>en-US</v>
    <v>Map</v>
  </rv>
  <rv s="0">
    <v>805306368</v>
    <v>Mike J. Dunleavy (Governor)</v>
    <v>86533fd4-0581-b5ef-b7d9-2a5897049014</v>
    <v>en-US</v>
    <v>Generic</v>
  </rv>
  <rv s="0">
    <v>805306368</v>
    <v>Kevin Meyer (Lieutenant Governor)</v>
    <v>49953609-72bb-7d82-3bf1-97841fd5ac59</v>
    <v>en-US</v>
    <v>Generic</v>
  </rv>
  <rv s="3">
    <v>28</v>
  </rv>
  <rv s="4">
    <v>https://www.bing.com/search?q=alaska&amp;form=skydnc</v>
    <v>Learn more on Bing</v>
  </rv>
  <rv s="1">
    <fb>1146</fb>
    <v>15</v>
  </rv>
  <rv s="1">
    <fb>72515</fb>
    <v>15</v>
  </rv>
  <rv s="1">
    <fb>250000</fb>
    <v>15</v>
  </rv>
  <rv s="1">
    <fb>2.81</fb>
    <v>16</v>
  </rv>
  <rv s="1">
    <fb>733391</fb>
    <v>13</v>
  </rv>
  <rv s="1">
    <fb>4.4999999999999998E-2</fb>
    <v>17</v>
  </rv>
  <rv s="1">
    <fb>0.14800000000000002</fb>
    <v>18</v>
  </rv>
  <rv s="1">
    <fb>0.28000000000000003</fb>
    <v>17</v>
  </rv>
  <rv s="1">
    <fb>0.92099999999999993</fb>
    <v>17</v>
  </rv>
  <rv s="1">
    <fb>7.0000000000000007E-2</fb>
    <v>17</v>
  </rv>
  <rv s="1">
    <fb>0.67700000000000005</fb>
    <v>17</v>
  </rv>
  <rv s="1">
    <fb>1.3000000000000001E-2</fb>
    <v>17</v>
  </rv>
  <rv s="1">
    <fb>0.252</fb>
    <v>17</v>
  </rv>
  <rv s="1">
    <fb>0.66500000000000004</fb>
    <v>17</v>
  </rv>
  <rv s="3">
    <v>29</v>
  </rv>
  <rv s="8">
    <v>#VALUE!</v>
    <v>en-US</v>
    <v>31c4c7a1-54e7-4306-ac9b-f1b02e85bda5</v>
    <v>536870912</v>
    <v>1</v>
    <v>156</v>
    <v>57</v>
    <v>Alaska</v>
    <v>9</v>
    <v>10</v>
    <v>Map</v>
    <v>11</v>
    <v>51</v>
    <v>US-AK</v>
    <v>622</v>
    <v>623</v>
    <v>624</v>
    <v>4</v>
    <v>Alaska is a U.S. state on the northwest extremity of North America. A semi-exclave of the U.S., it borders British Columbia and Yukon in Canada to the east, and it shares a western maritime border in the Bering Strait with Russia's Chukotka Autonomous Okrug. To the north are the Chukchi and Beaufort Seas of the Arctic Ocean, and the Pacific Ocean lies to the south and southwest.</v>
    <v>625</v>
    <v>626</v>
    <v>627</v>
    <v>628</v>
    <v>631</v>
    <v>632</v>
    <v>633</v>
    <v>634</v>
    <v>635</v>
    <v>Alaska</v>
    <v>636</v>
    <v>637</v>
    <v>638</v>
    <v>547</v>
    <v>639</v>
    <v>591</v>
    <v>640</v>
    <v>361</v>
    <v>189</v>
    <v>641</v>
    <v>642</v>
    <v>643</v>
    <v>644</v>
    <v>448</v>
    <v>450</v>
    <v>645</v>
    <v>42</v>
    <v>646</v>
    <v>647</v>
    <v>Alaska</v>
    <v>mdp/vdpid/1040</v>
  </rv>
  <rv s="1">
    <fb>145746</fb>
    <v>13</v>
  </rv>
  <rv s="1">
    <fb>14317</fb>
    <v>13</v>
  </rv>
  <rv s="0">
    <v>536870912</v>
    <v>Des Moines</v>
    <v>a4592975-b658-4874-8c06-906edcde2841</v>
    <v>en-US</v>
    <v>Map</v>
  </rv>
  <rv s="1">
    <fb>1236409</fb>
    <v>13</v>
  </rv>
  <rv s="1">
    <fb>1380162</fb>
    <v>13</v>
  </rv>
  <rv s="2">
    <v>21</v>
    <v>11</v>
    <v>163</v>
    <v>6</v>
    <v>0</v>
    <v>Image of Iowa</v>
  </rv>
  <rv s="0">
    <v>805306368</v>
    <v>Kim Reynolds (Governor)</v>
    <v>5a53cf17-9d69-0115-9fad-e65c96b79e58</v>
    <v>en-US</v>
    <v>Generic</v>
  </rv>
  <rv s="0">
    <v>805306368</v>
    <v>Adam Gregg (Lieutenant Governor)</v>
    <v>924356c3-3ace-7a82-6cd1-f6bdf7c0b1aa</v>
    <v>en-US</v>
    <v>Generic</v>
  </rv>
  <rv s="3">
    <v>30</v>
  </rv>
  <rv s="4">
    <v>https://www.bing.com/search?q=iowa&amp;form=skydnc</v>
    <v>Learn more on Bing</v>
  </rv>
  <rv s="1">
    <fb>697</fb>
    <v>15</v>
  </rv>
  <rv s="1">
    <fb>53183</fb>
    <v>15</v>
  </rv>
  <rv s="1">
    <fb>129200</fb>
    <v>15</v>
  </rv>
  <rv s="1">
    <fb>2.42</fb>
    <v>16</v>
  </rv>
  <rv s="1">
    <fb>3190369</fb>
    <v>13</v>
  </rv>
  <rv s="1">
    <fb>0.161</fb>
    <v>17</v>
  </rv>
  <rv s="1">
    <fb>0.26700000000000002</fb>
    <v>17</v>
  </rv>
  <rv s="1">
    <fb>0.91500000000000004</fb>
    <v>17</v>
  </rv>
  <rv s="1">
    <fb>5.7000000000000002E-2</fb>
    <v>17</v>
  </rv>
  <rv s="1">
    <fb>0.67599999999999993</fb>
    <v>17</v>
  </rv>
  <rv s="1">
    <fb>0.91799999999999993</fb>
    <v>17</v>
  </rv>
  <rv s="8">
    <v>#VALUE!</v>
    <v>en-US</v>
    <v>77850824-b07a-487a-af58-37f9949afc27</v>
    <v>536870912</v>
    <v>1</v>
    <v>162</v>
    <v>57</v>
    <v>Iowa</v>
    <v>9</v>
    <v>10</v>
    <v>Map</v>
    <v>11</v>
    <v>51</v>
    <v>US-IA</v>
    <v>649</v>
    <v>650</v>
    <v>651</v>
    <v>4</v>
    <v>Iowa is a state in the upper Midwestern region of the United States, bordered by the Mississippi River to the east and the Missouri River and Big Sioux River to the west. It is bordered by six states: Wisconsin to the northeast, Illinois to the east and southeast, Missouri to the south, Nebraska to the west, South Dakota to the northwest, and Minnesota to the north.</v>
    <v>652</v>
    <v>653</v>
    <v>654</v>
    <v>651</v>
    <v>657</v>
    <v>658</v>
    <v>659</v>
    <v>660</v>
    <v>661</v>
    <v>Iowa</v>
    <v>662</v>
    <v>663</v>
    <v>569</v>
    <v>664</v>
    <v>329</v>
    <v>190</v>
    <v>665</v>
    <v>23</v>
    <v>443</v>
    <v>666</v>
    <v>667</v>
    <v>668</v>
    <v>188</v>
    <v>335</v>
    <v>390</v>
    <v>224</v>
    <v>591</v>
    <v>669</v>
    <v>310</v>
    <v>Iowa</v>
    <v>mdp/vdpid/14987</v>
  </rv>
  <rv s="1">
    <fb>253348</fb>
    <v>13</v>
  </rv>
  <rv s="1">
    <fb>1727</fb>
    <v>13</v>
  </rv>
  <rv s="0">
    <v>536870912</v>
    <v>Cheyenne</v>
    <v>a690e71a-6bc8-a8dc-34d2-c7f6e8026d21</v>
    <v>en-US</v>
    <v>Map</v>
  </rv>
  <rv s="1">
    <fb>226865</fb>
    <v>13</v>
  </rv>
  <rv s="1">
    <fb>270600</fb>
    <v>13</v>
  </rv>
  <rv s="2">
    <v>22</v>
    <v>11</v>
    <v>169</v>
    <v>6</v>
    <v>0</v>
    <v>Image of Wyoming</v>
  </rv>
  <rv s="0">
    <v>805306368</v>
    <v>Mark Gordon (Governor)</v>
    <v>608fad8b-da2e-4675-9119-fd8812a3b598</v>
    <v>en-US</v>
    <v>Generic</v>
  </rv>
  <rv s="3">
    <v>31</v>
  </rv>
  <rv s="4">
    <v>https://www.bing.com/search?q=Wyoming+state&amp;form=skydnc</v>
    <v>Learn more on Bing</v>
  </rv>
  <rv s="1">
    <fb>789</fb>
    <v>15</v>
  </rv>
  <rv s="1">
    <fb>58840</fb>
    <v>15</v>
  </rv>
  <rv s="1">
    <fb>194800</fb>
    <v>15</v>
  </rv>
  <rv s="1">
    <fb>576851</fb>
    <v>13</v>
  </rv>
  <rv s="1">
    <fb>2.7000000000000003E-2</fb>
    <v>18</v>
  </rv>
  <rv s="1">
    <fb>0.01</fb>
    <v>17</v>
  </rv>
  <rv s="1">
    <fb>0.25700000000000001</fb>
    <v>17</v>
  </rv>
  <rv s="1">
    <fb>0.92299999999999993</fb>
    <v>17</v>
  </rv>
  <rv s="1">
    <fb>0.23699999999999999</fb>
    <v>17</v>
  </rv>
  <rv s="1">
    <fb>0.92700000000000005</fb>
    <v>17</v>
  </rv>
  <rv s="3">
    <v>32</v>
  </rv>
  <rv s="8">
    <v>#VALUE!</v>
    <v>en-US</v>
    <v>bff03ad6-2b7f-400b-a76e-eb9fc4a93961</v>
    <v>536870912</v>
    <v>1</v>
    <v>168</v>
    <v>57</v>
    <v>Wyoming</v>
    <v>9</v>
    <v>10</v>
    <v>Map</v>
    <v>11</v>
    <v>51</v>
    <v>US-WY</v>
    <v>671</v>
    <v>672</v>
    <v>673</v>
    <v>4</v>
    <v>Wyoming is a state in the Mountain West subregion of the Western United States. It is bordered by Montana to the north and northwest, South Dakota and Nebraska to the east, Idaho to the west, Utah to the southwest, and Colorado to the south. With a population of 576,851 in the 2020 United States census, Wyoming is the least populous state despite being the 10th largest by area, with the second-lowest population density after Alaska. The state capital and most populous city is Cheyenne, which had an estimated population of 63,957 in 2018.</v>
    <v>674</v>
    <v>675</v>
    <v>676</v>
    <v>673</v>
    <v>678</v>
    <v>679</v>
    <v>680</v>
    <v>681</v>
    <v>682</v>
    <v>Wyoming</v>
    <v>299</v>
    <v>683</v>
    <v>361</v>
    <v>470</v>
    <v>684</v>
    <v>685</v>
    <v>686</v>
    <v>22</v>
    <v>520</v>
    <v>687</v>
    <v>547</v>
    <v>643</v>
    <v>188</v>
    <v>411</v>
    <v>283</v>
    <v>688</v>
    <v>282</v>
    <v>689</v>
    <v>690</v>
    <v>Wyoming</v>
    <v>mdp/vdpid/36927</v>
  </rv>
  <rv s="1">
    <fb>28311</fb>
    <v>13</v>
  </rv>
  <rv s="1">
    <fb>3369</fb>
    <v>13</v>
  </rv>
  <rv s="0">
    <v>536870912</v>
    <v>Honolulu</v>
    <v>d731fc3c-d469-8636-dd36-2af83cf55145</v>
    <v>en-US</v>
    <v>Map</v>
  </rv>
  <rv s="1">
    <fb>450572</fb>
    <v>13</v>
  </rv>
  <rv s="1">
    <fb>537114</fb>
    <v>13</v>
  </rv>
  <rv s="2">
    <v>23</v>
    <v>11</v>
    <v>177</v>
    <v>6</v>
    <v>0</v>
    <v>Image of Hawaii</v>
  </rv>
  <rv s="0">
    <v>805306368</v>
    <v>David Ige (Governor)</v>
    <v>41a49a0f-3733-4e63-854c-aecc5a524ad4</v>
    <v>en-US</v>
    <v>Generic</v>
  </rv>
  <rv s="0">
    <v>805306368</v>
    <v>Josh Green (Lieutenant Governor)</v>
    <v>e8a1f48b-8616-45f1-b58d-b75ef6372200</v>
    <v>en-US</v>
    <v>Generic</v>
  </rv>
  <rv s="3">
    <v>33</v>
  </rv>
  <rv s="4">
    <v>https://www.bing.com/search?q=hawaii&amp;form=skydnc</v>
    <v>Learn more on Bing</v>
  </rv>
  <rv s="1">
    <fb>1438</fb>
    <v>15</v>
  </rv>
  <rv s="1">
    <fb>69515</fb>
    <v>15</v>
  </rv>
  <rv s="1">
    <fb>515300</fb>
    <v>15</v>
  </rv>
  <rv s="1">
    <fb>3.02</fb>
    <v>16</v>
  </rv>
  <rv s="1">
    <fb>1455271</fb>
    <v>13</v>
  </rv>
  <rv s="1">
    <fb>0.05</fb>
    <v>17</v>
  </rv>
  <rv s="1">
    <fb>0.16500000000000001</fb>
    <v>17</v>
  </rv>
  <rv s="1">
    <fb>0.373</fb>
    <v>17</v>
  </rv>
  <rv s="1">
    <fb>0.308</fb>
    <v>17</v>
  </rv>
  <rv s="1">
    <fb>2.6000000000000002E-2</fb>
    <v>17</v>
  </rv>
  <rv s="1">
    <fb>0.17699999999999999</fb>
    <v>17</v>
  </rv>
  <rv s="1">
    <fb>0.91</fb>
    <v>17</v>
  </rv>
  <rv s="1">
    <fb>0.61499999999999999</fb>
    <v>17</v>
  </rv>
  <rv s="3">
    <v>34</v>
  </rv>
  <rv s="8">
    <v>#VALUE!</v>
    <v>en-US</v>
    <v>b6f01eaf-aecf-44f6-b64d-1f6e982365c3</v>
    <v>536870912</v>
    <v>1</v>
    <v>174</v>
    <v>57</v>
    <v>Hawaii</v>
    <v>175</v>
    <v>176</v>
    <v>Map</v>
    <v>11</v>
    <v>51</v>
    <v>US-HI</v>
    <v>692</v>
    <v>693</v>
    <v>694</v>
    <v>4</v>
    <v>Hawaii is a state in the Western United States, about 2,000 miles from the U.S. mainland in the Pacific Ocean. It is the only U.S. state outside North America, the only state that is an archipelago, and the only state in the tropics.</v>
    <v>695</v>
    <v>696</v>
    <v>697</v>
    <v>694</v>
    <v>700</v>
    <v>701</v>
    <v>702</v>
    <v>703</v>
    <v>704</v>
    <v>Hawaii</v>
    <v>705</v>
    <v>706</v>
    <v>707</v>
    <v>708</v>
    <v>329</v>
    <v>709</v>
    <v>710</v>
    <v>711</v>
    <v>712</v>
    <v>713</v>
    <v>364</v>
    <v>714</v>
    <v>547</v>
    <v>216</v>
    <v>412</v>
    <v>278</v>
    <v>216</v>
    <v>665</v>
    <v>715</v>
    <v>Hawaii</v>
    <v>mdp/vdpid/13656</v>
  </rv>
  <rv s="1">
    <fb>255026</fb>
    <v>13</v>
  </rv>
  <rv s="1">
    <fb>19586</fb>
    <v>13</v>
  </rv>
  <rv s="0">
    <v>536870912</v>
    <v>Salem</v>
    <v>181e3c46-a4b5-41c5-a74f-486f15e8dc58</v>
    <v>en-US</v>
    <v>Map</v>
  </rv>
  <rv s="1">
    <fb>1533430</fb>
    <v>13</v>
  </rv>
  <rv s="1">
    <fb>1732786</fb>
    <v>13</v>
  </rv>
  <rv s="2">
    <v>24</v>
    <v>11</v>
    <v>183</v>
    <v>6</v>
    <v>0</v>
    <v>Image of Oregon</v>
  </rv>
  <rv s="0">
    <v>536870912</v>
    <v>Portland</v>
    <v>5658ef8a-9267-4851-b335-72bc82329a4e</v>
    <v>en-US</v>
    <v>Map</v>
  </rv>
  <rv s="0">
    <v>805306368</v>
    <v>Kate Brown (Governor)</v>
    <v>1bd51559-9143-a241-c142-af6270dab75e</v>
    <v>en-US</v>
    <v>Generic</v>
  </rv>
  <rv s="3">
    <v>35</v>
  </rv>
  <rv s="4">
    <v>https://www.bing.com/search?q=oregon&amp;form=skydnc</v>
    <v>Learn more on Bing</v>
  </rv>
  <rv s="1">
    <fb>907</fb>
    <v>15</v>
  </rv>
  <rv s="1">
    <fb>51243</fb>
    <v>15</v>
  </rv>
  <rv s="1">
    <fb>237300</fb>
    <v>15</v>
  </rv>
  <rv s="1">
    <fb>2.5099999999999998</fb>
    <v>16</v>
  </rv>
  <rv s="1">
    <fb>4237256</fb>
    <v>13</v>
  </rv>
  <rv s="1">
    <fb>0.16399999999999998</fb>
    <v>17</v>
  </rv>
  <rv s="1">
    <fb>1.8000000000000002E-2</fb>
    <v>18</v>
  </rv>
  <rv s="1">
    <fb>4.4000000000000004E-2</fb>
    <v>17</v>
  </rv>
  <rv s="1">
    <fb>0.621</fb>
    <v>17</v>
  </rv>
  <rv s="1">
    <fb>0.10199999999999999</fb>
    <v>17</v>
  </rv>
  <rv s="1">
    <fb>3.7000000000000005E-2</fb>
    <v>17</v>
  </rv>
  <rv s="1">
    <fb>0.214</fb>
    <v>17</v>
  </rv>
  <rv s="1">
    <fb>0.87599999999999989</fb>
    <v>17</v>
  </rv>
  <rv s="8">
    <v>#VALUE!</v>
    <v>en-US</v>
    <v>cacd36fd-7c62-43e2-a632-64a2a1811933</v>
    <v>536870912</v>
    <v>1</v>
    <v>182</v>
    <v>57</v>
    <v>Oregon</v>
    <v>9</v>
    <v>10</v>
    <v>Map</v>
    <v>11</v>
    <v>51</v>
    <v>US-OR</v>
    <v>717</v>
    <v>718</v>
    <v>719</v>
    <v>4</v>
    <v>Oregon is a state in the Pacific Northwest region of the United States. Oregon is a part of the Western United States, with the Columbia River delineating much of Oregon's northern boundary with Washington, while the Snake River delineates much of its eastern boundary with Idaho. The 42° north parallel delineates the southern boundary with California and Nevada. The western boundary is formed by the Pacific Ocean.</v>
    <v>720</v>
    <v>721</v>
    <v>722</v>
    <v>723</v>
    <v>725</v>
    <v>726</v>
    <v>727</v>
    <v>728</v>
    <v>729</v>
    <v>Oregon</v>
    <v>730</v>
    <v>731</v>
    <v>222</v>
    <v>732</v>
    <v>733</v>
    <v>734</v>
    <v>710</v>
    <v>283</v>
    <v>547</v>
    <v>332</v>
    <v>545</v>
    <v>735</v>
    <v>587</v>
    <v>736</v>
    <v>737</v>
    <v>738</v>
    <v>667</v>
    <v>739</v>
    <v>423</v>
    <v>Oregon</v>
    <v>mdp/vdpid/24561</v>
  </rv>
  <rv s="1">
    <fb>183108</fb>
    <v>13</v>
  </rv>
  <rv s="1">
    <fb>3981</fb>
    <v>13</v>
  </rv>
  <rv s="0">
    <v>536870912</v>
    <v>Bismarck</v>
    <v>9fa1be97-4895-ee5c-303c-a38472229e49</v>
    <v>en-US</v>
    <v>Map</v>
  </rv>
  <rv s="1">
    <fb>299638</fb>
    <v>13</v>
  </rv>
  <rv s="1">
    <fb>368624</fb>
    <v>13</v>
  </rv>
  <rv s="2">
    <v>25</v>
    <v>11</v>
    <v>189</v>
    <v>6</v>
    <v>0</v>
    <v>Image of North Dakota</v>
  </rv>
  <rv s="0">
    <v>536870912</v>
    <v>Fargo</v>
    <v>4886dae3-b8ea-4b19-b601-d775aa06fa2d</v>
    <v>en-US</v>
    <v>Map</v>
  </rv>
  <rv s="0">
    <v>805306368</v>
    <v>Doug Burgum (Governor)</v>
    <v>bb103f6f-7e47-352a-494f-2d7f17bb6a39</v>
    <v>en-US</v>
    <v>Generic</v>
  </rv>
  <rv s="0">
    <v>805306368</v>
    <v>Brent Sanford (Lieutenant Governor)</v>
    <v>2c948007-4638-5ac4-8fdc-8f0ce5cb9c42</v>
    <v>en-US</v>
    <v>Generic</v>
  </rv>
  <rv s="3">
    <v>36</v>
  </rv>
  <rv s="4">
    <v>https://www.bing.com/search?q=north+dakota&amp;form=skydnc</v>
    <v>Learn more on Bing</v>
  </rv>
  <rv s="1">
    <fb>709</fb>
    <v>15</v>
  </rv>
  <rv s="1">
    <fb>57181</fb>
    <v>15</v>
  </rv>
  <rv s="1">
    <fb>153800</fb>
    <v>15</v>
  </rv>
  <rv s="1">
    <fb>2.3199999999999998</fb>
    <v>16</v>
  </rv>
  <rv s="1">
    <fb>779094</fb>
    <v>13</v>
  </rv>
  <rv s="1">
    <fb>5.5E-2</fb>
    <v>18</v>
  </rv>
  <rv s="1">
    <fb>0.27699999999999997</fb>
    <v>17</v>
  </rv>
  <rv s="1">
    <fb>3.2000000000000001E-2</fb>
    <v>17</v>
  </rv>
  <rv s="1">
    <fb>0.91700000000000004</fb>
    <v>17</v>
  </rv>
  <rv s="1">
    <fb>0.69299999999999995</fb>
    <v>17</v>
  </rv>
  <rv s="8">
    <v>#VALUE!</v>
    <v>en-US</v>
    <v>77fbc744-3efe-4aa9-9e8e-f8034f06b941</v>
    <v>536870912</v>
    <v>1</v>
    <v>188</v>
    <v>57</v>
    <v>North Dakota</v>
    <v>9</v>
    <v>10</v>
    <v>Map</v>
    <v>11</v>
    <v>51</v>
    <v>US-ND</v>
    <v>741</v>
    <v>742</v>
    <v>743</v>
    <v>4</v>
    <v>North Dakota is a U.S. state in the Upper Midwest, named after the indigenous Dakota Sioux. It is bordered by the Canadian provinces of Saskatchewan and Manitoba to the north and by the U.S. states of Minnesota to the east, South Dakota to the south, and Montana to the west. North Dakota is part of the Great Plains region, characterized by broad prairies, steppe, temperate savanna, badlands, and farmland. It is believed to host the geographic center of North America, Rugby, and is home to the tallest artificial structure in the Western Hemisphere, the KVLY-TV mast.</v>
    <v>744</v>
    <v>745</v>
    <v>746</v>
    <v>747</v>
    <v>750</v>
    <v>751</v>
    <v>752</v>
    <v>753</v>
    <v>754</v>
    <v>North Dakota</v>
    <v>755</v>
    <v>756</v>
    <v>545</v>
    <v>565</v>
    <v>757</v>
    <v>22</v>
    <v>758</v>
    <v>190</v>
    <v>759</v>
    <v>760</v>
    <v>23</v>
    <v>761</v>
    <v>188</v>
    <v>222</v>
    <v>283</v>
    <v>412</v>
    <v>642</v>
    <v>279</v>
    <v>452</v>
    <v>North Dakota</v>
    <v>mdp/vdpid/23624</v>
  </rv>
  <rv s="1">
    <fb>181195</fb>
    <v>13</v>
  </rv>
  <rv s="1">
    <fb>12092</fb>
    <v>13</v>
  </rv>
  <rv s="0">
    <v>536870912</v>
    <v>Oklahoma City</v>
    <v>59d212a0-2f5f-4681-a7a0-a8a6e25853e1</v>
    <v>en-US</v>
    <v>Map</v>
  </rv>
  <rv s="1">
    <fb>1455321</fb>
    <v>13</v>
  </rv>
  <rv s="1">
    <fb>1721045</fb>
    <v>13</v>
  </rv>
  <rv s="2">
    <v>26</v>
    <v>11</v>
    <v>195</v>
    <v>6</v>
    <v>0</v>
    <v>Image of Oklahoma</v>
  </rv>
  <rv s="0">
    <v>805306368</v>
    <v>Kevin Stitt (Governor)</v>
    <v>50460cc8-b10e-ddcd-8554-9a0e8a8aa526</v>
    <v>en-US</v>
    <v>Generic</v>
  </rv>
  <rv s="3">
    <v>37</v>
  </rv>
  <rv s="4">
    <v>https://www.bing.com/search?q=oklahoma&amp;form=skydnc</v>
    <v>Learn more on Bing</v>
  </rv>
  <rv s="1">
    <fb>727</fb>
    <v>15</v>
  </rv>
  <rv s="1">
    <fb>46879</fb>
    <v>15</v>
  </rv>
  <rv s="1">
    <fb>117900</fb>
    <v>15</v>
  </rv>
  <rv s="1">
    <fb>2.57</fb>
    <v>16</v>
  </rv>
  <rv s="1">
    <fb>3959353</fb>
    <v>13</v>
  </rv>
  <rv s="1">
    <fb>9.0999999999999998E-2</fb>
    <v>18</v>
  </rv>
  <rv s="1">
    <fb>0.24100000000000002</fb>
    <v>17</v>
  </rv>
  <rv s="1">
    <fb>7.8E-2</fb>
    <v>17</v>
  </rv>
  <rv s="1">
    <fb>0.86900000000000011</fb>
    <v>17</v>
  </rv>
  <rv s="1">
    <fb>0.10099999999999999</fb>
    <v>17</v>
  </rv>
  <rv s="1">
    <fb>0.61099999999999999</fb>
    <v>17</v>
  </rv>
  <rv s="1">
    <fb>0.113</fb>
    <v>17</v>
  </rv>
  <rv s="1">
    <fb>0.24600000000000002</fb>
    <v>17</v>
  </rv>
  <rv s="1">
    <fb>6.9000000000000006E-2</fb>
    <v>17</v>
  </rv>
  <rv s="1">
    <fb>0.748</fb>
    <v>17</v>
  </rv>
  <rv s="8">
    <v>#VALUE!</v>
    <v>en-US</v>
    <v>cbcf556f-952a-4665-bb95-0500b27f9976</v>
    <v>536870912</v>
    <v>1</v>
    <v>194</v>
    <v>57</v>
    <v>Oklahoma</v>
    <v>9</v>
    <v>10</v>
    <v>Map</v>
    <v>11</v>
    <v>51</v>
    <v>US-OK</v>
    <v>763</v>
    <v>764</v>
    <v>765</v>
    <v>4</v>
    <v>Oklahoma is a state in the South Central region of the United States, bordered by the state of Texas on the south and west, Kansas on the north, Missouri on the northeast, Arkansas on the east, New Mexico on the west, and Colorado on the northwest. Partially in the western extreme of the Upland South, it is the 20th-most extensive and the 28th-most populous of the 50 United States. Its residents are known as Oklahomans and its capital and largest city is Oklahoma City. The state's name is derived from the Choctaw words okla, 'people' and humma, which translates as 'red'. Oklahoma is also known informally by its nickname, "The Sooner State", in reference to the Sooners, settlers who staked their claims in the Unassigned Lands before the Indian Appropriations Act of 1889 authorized the Land Rush of 1889.</v>
    <v>766</v>
    <v>767</v>
    <v>768</v>
    <v>765</v>
    <v>770</v>
    <v>771</v>
    <v>772</v>
    <v>773</v>
    <v>774</v>
    <v>Oklahoma</v>
    <v>775</v>
    <v>776</v>
    <v>255</v>
    <v>214</v>
    <v>777</v>
    <v>365</v>
    <v>778</v>
    <v>779</v>
    <v>595</v>
    <v>780</v>
    <v>781</v>
    <v>782</v>
    <v>17</v>
    <v>783</v>
    <v>192</v>
    <v>784</v>
    <v>785</v>
    <v>786</v>
    <v>310</v>
    <v>Oklahoma</v>
    <v>mdp/vdpid/24293</v>
  </rv>
  <rv s="1">
    <fb>381154</fb>
    <v>13</v>
  </rv>
  <rv s="1">
    <fb>4781</fb>
    <v>13</v>
  </rv>
  <rv s="0">
    <v>536870912</v>
    <v>Helena</v>
    <v>097df9b7-6962-dbe8-2072-661fa4996ede</v>
    <v>en-US</v>
    <v>Map</v>
  </rv>
  <rv s="1">
    <fb>409394</fb>
    <v>13</v>
  </rv>
  <rv s="1">
    <fb>497756</fb>
    <v>13</v>
  </rv>
  <rv s="2">
    <v>27</v>
    <v>11</v>
    <v>201</v>
    <v>6</v>
    <v>0</v>
    <v>Image of Montana</v>
  </rv>
  <rv s="0">
    <v>536870912</v>
    <v>Billings</v>
    <v>c0f552c6-eaaf-4d0b-806d-6017c2034bbb</v>
    <v>en-US</v>
    <v>Map</v>
  </rv>
  <rv s="0">
    <v>805306368</v>
    <v>Greg Gianforte (Governor)</v>
    <v>d6243525-cd8a-23f1-fe91-bca377dc4fe8</v>
    <v>en-US</v>
    <v>Generic</v>
  </rv>
  <rv s="3">
    <v>38</v>
  </rv>
  <rv s="4">
    <v>https://www.bing.com/search?q=montana&amp;form=skydnc</v>
    <v>Learn more on Bing</v>
  </rv>
  <rv s="1">
    <fb>711</fb>
    <v>15</v>
  </rv>
  <rv s="1">
    <fb>47169</fb>
    <v>15</v>
  </rv>
  <rv s="1">
    <fb>193500</fb>
    <v>15</v>
  </rv>
  <rv s="1">
    <fb>2.41</fb>
    <v>16</v>
  </rv>
  <rv s="1">
    <fb>1084225</fb>
    <v>13</v>
  </rv>
  <rv s="1">
    <fb>0.17199999999999999</fb>
    <v>17</v>
  </rv>
  <rv s="1">
    <fb>6.6000000000000003E-2</fb>
    <v>18</v>
  </rv>
  <rv s="1">
    <fb>0.29499999999999998</fb>
    <v>17</v>
  </rv>
  <rv s="1">
    <fb>0.92799999999999994</fb>
    <v>17</v>
  </rv>
  <rv s="1">
    <fb>0.63600000000000001</fb>
    <v>17</v>
  </rv>
  <rv s="1">
    <fb>0.21899999999999997</fb>
    <v>17</v>
  </rv>
  <rv s="8">
    <v>#VALUE!</v>
    <v>en-US</v>
    <v>447d6cd5-53f6-4c8f-bf6c-9ff228415c3b</v>
    <v>536870912</v>
    <v>1</v>
    <v>200</v>
    <v>57</v>
    <v>Montana</v>
    <v>9</v>
    <v>10</v>
    <v>Map</v>
    <v>11</v>
    <v>51</v>
    <v>US-MT</v>
    <v>788</v>
    <v>789</v>
    <v>790</v>
    <v>4</v>
    <v>Montana is a state in the Mountain West division of the Western United States. It is bordered by Idaho to the west, North Dakota and South Dakota to the east, Wyoming to the south, and the Canadian provinces of Alberta, British Columbia, and Saskatchewan to the north. It is the fourth-largest state by area, the eighth-least populous state, and the third-least densely populated state. Its state capital is Helena, while the largest city is Billings. The western half of Montana contains numerous mountain ranges, while the eastern half is characterized by western prairie terrain and badlands, with smaller mountain ranges found throughout the state. The state has a reputation for a libertarian bent in popular opinion and policy.</v>
    <v>791</v>
    <v>792</v>
    <v>793</v>
    <v>794</v>
    <v>796</v>
    <v>797</v>
    <v>798</v>
    <v>799</v>
    <v>800</v>
    <v>Montana</v>
    <v>801</v>
    <v>802</v>
    <v>211</v>
    <v>803</v>
    <v>804</v>
    <v>418</v>
    <v>805</v>
    <v>612</v>
    <v>283</v>
    <v>806</v>
    <v>520</v>
    <v>807</v>
    <v>188</v>
    <v>497</v>
    <v>160</v>
    <v>808</v>
    <v>192</v>
    <v>617</v>
    <v>690</v>
    <v>Montana</v>
    <v>mdp/vdpid/21789</v>
  </rv>
  <rv s="1">
    <fb>149998</fb>
    <v>13</v>
  </rv>
  <rv s="1">
    <fb>22603</fb>
    <v>13</v>
  </rv>
  <rv s="0">
    <v>536870912</v>
    <v>Springfield</v>
    <v>dc562bf8-bf83-4505-8a1b-0bdb5bd605f8</v>
    <v>en-US</v>
    <v>Map</v>
  </rv>
  <rv s="1">
    <fb>4786388</fb>
    <v>13</v>
  </rv>
  <rv s="1">
    <fb>5326970</fb>
    <v>13</v>
  </rv>
  <rv s="2">
    <v>28</v>
    <v>11</v>
    <v>206</v>
    <v>6</v>
    <v>0</v>
    <v>Image of Illinois</v>
  </rv>
  <rv s="0">
    <v>536870912</v>
    <v>Chicago</v>
    <v>28deeb39-ca49-4bd4-913b-929b1de4b25b</v>
    <v>en-US</v>
    <v>Map</v>
  </rv>
  <rv s="0">
    <v>805306368</v>
    <v>J.B. Pritzker (Governor)</v>
    <v>b759cb46-ad88-1a31-2b59-96119b3d5661</v>
    <v>en-US</v>
    <v>Generic</v>
  </rv>
  <rv s="0">
    <v>805306368</v>
    <v>Juliana Stratton (Lieutenant Governor)</v>
    <v>b1e39d21-a189-eb04-4b28-4942fe9dcb39</v>
    <v>en-US</v>
    <v>Generic</v>
  </rv>
  <rv s="3">
    <v>39</v>
  </rv>
  <rv s="4">
    <v>https://www.bing.com/search?q=illinois&amp;form=skydnc</v>
    <v>Learn more on Bing</v>
  </rv>
  <rv s="1">
    <fb>57574</fb>
    <v>15</v>
  </rv>
  <rv s="1">
    <fb>12812508</fb>
    <v>13</v>
  </rv>
  <rv s="1">
    <fb>-2E-3</fb>
    <v>17</v>
  </rv>
  <rv s="1">
    <fb>0.32299999999999995</fb>
    <v>17</v>
  </rv>
  <rv s="1">
    <fb>0.14000000000000001</fb>
    <v>17</v>
  </rv>
  <rv s="1">
    <fb>0.879</fb>
    <v>17</v>
  </rv>
  <rv s="1">
    <fb>0.16899999999999998</fb>
    <v>17</v>
  </rv>
  <rv s="1">
    <fb>0.65599999999999992</fb>
    <v>17</v>
  </rv>
  <rv s="1">
    <fb>0.77300000000000002</fb>
    <v>17</v>
  </rv>
  <rv s="8">
    <v>#VALUE!</v>
    <v>en-US</v>
    <v>4131acb8-628a-4241-8920-ca79eab9dade</v>
    <v>536870912</v>
    <v>1</v>
    <v>205</v>
    <v>57</v>
    <v>Illinois</v>
    <v>9</v>
    <v>10</v>
    <v>Map</v>
    <v>11</v>
    <v>51</v>
    <v>US-IL</v>
    <v>810</v>
    <v>811</v>
    <v>812</v>
    <v>4</v>
    <v>Illinois is a state in the Midwestern United States. The Great Lakes are to its northeast and the Mississippi River to its west. Its largest metropolitan areas are Chicago, and the Metro East section, of Greater St. Louis. Other metropolitan areas include Peoria and Rockford, as well as Springfield, its capital. Of the fifty U.S. states, Illinois has the fifth-largest gross domestic product, the sixth-largest population, and the 25th-largest land area.</v>
    <v>813</v>
    <v>814</v>
    <v>815</v>
    <v>816</v>
    <v>819</v>
    <v>820</v>
    <v>727</v>
    <v>821</v>
    <v>14</v>
    <v>Illinois</v>
    <v>178</v>
    <v>822</v>
    <v>823</v>
    <v>565</v>
    <v>151</v>
    <v>388</v>
    <v>824</v>
    <v>214</v>
    <v>825</v>
    <v>826</v>
    <v>827</v>
    <v>828</v>
    <v>188</v>
    <v>307</v>
    <v>180</v>
    <v>412</v>
    <v>421</v>
    <v>829</v>
    <v>310</v>
    <v>Illinois</v>
    <v>mdp/vdpid/14808</v>
  </rv>
  <rv s="1">
    <fb>135382</fb>
    <v>13</v>
  </rv>
  <rv s="1">
    <fb>14503</fb>
    <v>13</v>
  </rv>
  <rv s="0">
    <v>536870912</v>
    <v>Baton Rouge</v>
    <v>dc17dbc5-08e4-4782-8f58-e5ce764122b6</v>
    <v>en-US</v>
    <v>Map</v>
  </rv>
  <rv s="1">
    <fb>1727919</fb>
    <v>13</v>
  </rv>
  <rv s="1">
    <fb>2036975</fb>
    <v>13</v>
  </rv>
  <rv s="2">
    <v>29</v>
    <v>11</v>
    <v>212</v>
    <v>6</v>
    <v>0</v>
    <v>Image of Louisiana</v>
  </rv>
  <rv s="0">
    <v>536870912</v>
    <v>Lafayette</v>
    <v>d29b4ba5-3741-4b6a-9a84-ed632fa88f1b</v>
    <v>en-US</v>
    <v>Map</v>
  </rv>
  <rv s="0">
    <v>805306368</v>
    <v>John Bel Edwards (Governor)</v>
    <v>9c6fb294-df9b-7d01-52df-918fbc1580d0</v>
    <v>en-US</v>
    <v>Generic</v>
  </rv>
  <rv s="0">
    <v>805306368</v>
    <v>Billy Nungesser (Lieutenant Governor)</v>
    <v>edba98a9-8f96-5d5f-2a33-d387284d930d</v>
    <v>en-US</v>
    <v>Generic</v>
  </rv>
  <rv s="3">
    <v>40</v>
  </rv>
  <rv s="4">
    <v>https://www.bing.com/search?q=louisiana&amp;form=skydnc</v>
    <v>Learn more on Bing</v>
  </rv>
  <rv s="1">
    <fb>788</fb>
    <v>15</v>
  </rv>
  <rv s="1">
    <fb>45047</fb>
    <v>15</v>
  </rv>
  <rv s="1">
    <fb>144100</fb>
    <v>15</v>
  </rv>
  <rv s="1">
    <fb>2.6</fb>
    <v>16</v>
  </rv>
  <rv s="1">
    <fb>4657757</fb>
    <v>13</v>
  </rv>
  <rv s="1">
    <fb>3.3000000000000002E-2</fb>
    <v>17</v>
  </rv>
  <rv s="1">
    <fb>8.0000000000000002E-3</fb>
    <v>18</v>
  </rv>
  <rv s="1">
    <fb>0.32500000000000001</fb>
    <v>17</v>
  </rv>
  <rv s="1">
    <fb>0.83400000000000007</fb>
    <v>17</v>
  </rv>
  <rv s="1">
    <fb>0.60399999999999998</fb>
    <v>17</v>
  </rv>
  <rv s="1">
    <fb>0.11</fb>
    <v>17</v>
  </rv>
  <rv s="1">
    <fb>0.23899999999999999</fb>
    <v>17</v>
  </rv>
  <rv s="1">
    <fb>6.7000000000000004E-2</fb>
    <v>17</v>
  </rv>
  <rv s="8">
    <v>#VALUE!</v>
    <v>en-US</v>
    <v>0ca1e87f-e2f6-43fb-8deb-d22bd09a9cae</v>
    <v>536870912</v>
    <v>1</v>
    <v>211</v>
    <v>57</v>
    <v>Louisiana</v>
    <v>9</v>
    <v>10</v>
    <v>Map</v>
    <v>11</v>
    <v>51</v>
    <v>US-LA</v>
    <v>831</v>
    <v>832</v>
    <v>833</v>
    <v>4</v>
    <v>Louisiana is a state in the Deep South and South Central regions of the United States. It is bordered by the state of Texas to the west, Arkansas to the north, Mississippi to the east, and the Gulf of Mexico to the south; a large part of its eastern boundary is demarcated by the Mississippi River. Of the 50 U.S. states, it ranks 20th in land area and the 25th in population, with roughly 4.6 million residents. Reflecting its French heritage, Louisiana is the only U.S. state with political subdivisions termed parishes, which are equivalent to counties, making it one of only two U.S. states not subdivided into counties. The state's capital is Baton Rouge, and its largest city is New Orleans, with a population of roughly 383,000 people.</v>
    <v>834</v>
    <v>835</v>
    <v>836</v>
    <v>837</v>
    <v>840</v>
    <v>841</v>
    <v>842</v>
    <v>843</v>
    <v>844</v>
    <v>Louisiana</v>
    <v>845</v>
    <v>846</v>
    <v>847</v>
    <v>825</v>
    <v>848</v>
    <v>390</v>
    <v>185</v>
    <v>849</v>
    <v>327</v>
    <v>850</v>
    <v>707</v>
    <v>851</v>
    <v>188</v>
    <v>852</v>
    <v>25</v>
    <v>853</v>
    <v>854</v>
    <v>363</v>
    <v>310</v>
    <v>Louisiana</v>
    <v>mdp/vdpid/19283</v>
  </rv>
  <rv s="1">
    <fb>14357</fb>
    <v>13</v>
  </rv>
  <rv s="1">
    <fb>5504</fb>
    <v>13</v>
  </rv>
  <rv s="0">
    <v>536870912</v>
    <v>Hartford</v>
    <v>b8b8ebf2-e2da-483f-8643-880dd55aad13</v>
    <v>en-US</v>
    <v>Map</v>
  </rv>
  <rv s="1">
    <fb>1352583</fb>
    <v>13</v>
  </rv>
  <rv s="1">
    <fb>1499116</fb>
    <v>13</v>
  </rv>
  <rv s="2">
    <v>30</v>
    <v>11</v>
    <v>218</v>
    <v>6</v>
    <v>0</v>
    <v>Image of Connecticut</v>
  </rv>
  <rv s="0">
    <v>536870912</v>
    <v>Bridgeport</v>
    <v>a8869591-489d-40ba-b80b-b6d1e6c19391</v>
    <v>en-US</v>
    <v>Map</v>
  </rv>
  <rv s="0">
    <v>805306368</v>
    <v>Ned Lamont (Governor)</v>
    <v>3685f682-77d1-4823-3b8f-bcb46698ef70</v>
    <v>en-US</v>
    <v>Generic</v>
  </rv>
  <rv s="0">
    <v>805306368</v>
    <v>Susan Bysiewicz (Lieutenant Governor)</v>
    <v>e8219547-8f75-e4f3-3f07-7b5df6eb7c4c</v>
    <v>en-US</v>
    <v>Generic</v>
  </rv>
  <rv s="3">
    <v>41</v>
  </rv>
  <rv s="4">
    <v>https://www.bing.com/search?q=connecticut&amp;form=skydnc</v>
    <v>Learn more on Bing</v>
  </rv>
  <rv s="1">
    <fb>1075</fb>
    <v>15</v>
  </rv>
  <rv s="1">
    <fb>70331</fb>
    <v>15</v>
  </rv>
  <rv s="1">
    <fb>270500</fb>
    <v>15</v>
  </rv>
  <rv s="1">
    <fb>3605944</fb>
    <v>13</v>
  </rv>
  <rv s="1">
    <fb>0.376</fb>
    <v>17</v>
  </rv>
  <rv s="1">
    <fb>0.11599999999999999</fb>
    <v>17</v>
  </rv>
  <rv s="1">
    <fb>0.13900000000000001</fb>
    <v>17</v>
  </rv>
  <rv s="1">
    <fb>0.89900000000000002</fb>
    <v>17</v>
  </rv>
  <rv s="1">
    <fb>0.67200000000000004</fb>
    <v>17</v>
  </rv>
  <rv s="1">
    <fb>0.80799999999999994</fb>
    <v>17</v>
  </rv>
  <rv s="8">
    <v>#VALUE!</v>
    <v>en-US</v>
    <v>b3ca6523-435e-4a3b-8f78-1ad900a52cf8</v>
    <v>536870912</v>
    <v>1</v>
    <v>217</v>
    <v>57</v>
    <v>Connecticut</v>
    <v>9</v>
    <v>10</v>
    <v>Map</v>
    <v>11</v>
    <v>51</v>
    <v>US-CT</v>
    <v>856</v>
    <v>857</v>
    <v>858</v>
    <v>4</v>
    <v>Connecticut is the southernmost state in the New England region of the Northeastern United States. As of the 2020 United States census, Connecticut was home to over 3.6 million residents, its highest decennial count ever, growing every decade since 1790.</v>
    <v>859</v>
    <v>860</v>
    <v>861</v>
    <v>862</v>
    <v>865</v>
    <v>866</v>
    <v>867</v>
    <v>868</v>
    <v>869</v>
    <v>Connecticut</v>
    <v>775</v>
    <v>870</v>
    <v>188</v>
    <v>588</v>
    <v>329</v>
    <v>255</v>
    <v>871</v>
    <v>872</v>
    <v>873</v>
    <v>874</v>
    <v>328</v>
    <v>875</v>
    <v>188</v>
    <v>307</v>
    <v>365</v>
    <v>191</v>
    <v>305</v>
    <v>876</v>
    <v>32</v>
    <v>Connecticut</v>
    <v>mdp/vdpid/7798</v>
  </rv>
  <rv s="1">
    <fb>295234</fb>
    <v>13</v>
  </rv>
  <rv s="1">
    <fb>35578</fb>
    <v>13</v>
  </rv>
  <rv s="0">
    <v>536870912</v>
    <v>Phoenix</v>
    <v>b06044c3-41e1-4e2a-bba7-27a29bba8ea9</v>
    <v>en-US</v>
    <v>Map</v>
  </rv>
  <rv s="1">
    <fb>2412212</fb>
    <v>13</v>
  </rv>
  <rv s="1">
    <fb>2961003</fb>
    <v>13</v>
  </rv>
  <rv s="2">
    <v>31</v>
    <v>11</v>
    <v>223</v>
    <v>6</v>
    <v>0</v>
    <v>Image of Arizona</v>
  </rv>
  <rv s="0">
    <v>805306368</v>
    <v>Mark Kelly (Minister)</v>
    <v>7378c94d-66d6-3a6c-42fd-639c9bfc1491</v>
    <v>en-US</v>
    <v>Generic</v>
  </rv>
  <rv s="0">
    <v>805306368</v>
    <v>Doug Ducey (Governor)</v>
    <v>8290af19-7394-be41-3198-8d5193c13333</v>
    <v>en-US</v>
    <v>Generic</v>
  </rv>
  <rv s="3">
    <v>42</v>
  </rv>
  <rv s="4">
    <v>https://www.bing.com/search?q=arizona&amp;form=skydnc</v>
    <v>Learn more on Bing</v>
  </rv>
  <rv s="1">
    <fb>913</fb>
    <v>15</v>
  </rv>
  <rv s="1">
    <fb>50255</fb>
    <v>15</v>
  </rv>
  <rv s="1">
    <fb>167500</fb>
    <v>15</v>
  </rv>
  <rv s="1">
    <fb>2.69</fb>
    <v>16</v>
  </rv>
  <rv s="1">
    <fb>7151502</fb>
    <v>13</v>
  </rv>
  <rv s="1">
    <fb>5.2999999999999999E-2</fb>
    <v>18</v>
  </rv>
  <rv s="1">
    <fb>0.27500000000000002</fb>
    <v>17</v>
  </rv>
  <rv s="1">
    <fb>0.13500000000000001</fb>
    <v>17</v>
  </rv>
  <rv s="1">
    <fb>0.86</fb>
    <v>17</v>
  </rv>
  <rv s="1">
    <fb>0.307</fb>
    <v>17</v>
  </rv>
  <rv s="1">
    <fb>0.59299999999999997</fb>
    <v>17</v>
  </rv>
  <rv s="1">
    <fb>3.0000000000000001E-3</fb>
    <v>17</v>
  </rv>
  <rv s="1">
    <fb>8.199999999999999E-2</fb>
    <v>17</v>
  </rv>
  <rv s="1">
    <fb>0.23800000000000002</fb>
    <v>17</v>
  </rv>
  <rv s="1">
    <fb>0.83499999999999996</fb>
    <v>17</v>
  </rv>
  <rv s="8">
    <v>#VALUE!</v>
    <v>en-US</v>
    <v>bf973f46-5962-4997-a7ba-a05f1aa2a9f9</v>
    <v>536870912</v>
    <v>1</v>
    <v>222</v>
    <v>57</v>
    <v>Arizona</v>
    <v>9</v>
    <v>10</v>
    <v>Map</v>
    <v>11</v>
    <v>51</v>
    <v>US-AZ</v>
    <v>878</v>
    <v>879</v>
    <v>880</v>
    <v>4</v>
    <v>Arizona is a state in the Southwestern United States. It is the 6th-largest and the 14th-most-populous of the 50 states. Its capital and largest city is Phoenix. Arizona is part of the Four Corners region with Utah to the north, Colorado to the northeast, and New Mexico to the east; its other neighboring states are Nevada to the northwest, California to the west and the Mexican states of Sonora and Baja California to the south and southwest.</v>
    <v>881</v>
    <v>882</v>
    <v>883</v>
    <v>880</v>
    <v>886</v>
    <v>887</v>
    <v>888</v>
    <v>889</v>
    <v>890</v>
    <v>Arizona</v>
    <v>891</v>
    <v>892</v>
    <v>244</v>
    <v>732</v>
    <v>893</v>
    <v>615</v>
    <v>894</v>
    <v>387</v>
    <v>895</v>
    <v>896</v>
    <v>897</v>
    <v>898</v>
    <v>899</v>
    <v>900</v>
    <v>160</v>
    <v>901</v>
    <v>591</v>
    <v>902</v>
    <v>690</v>
    <v>Arizona</v>
    <v>mdp/vdpid/1945</v>
  </rv>
  <rv s="1">
    <fb>170304</fb>
    <v>13</v>
  </rv>
  <rv s="1">
    <fb>116240</fb>
    <v>13</v>
  </rv>
  <rv s="0">
    <v>536870912</v>
    <v>Tallahassee</v>
    <v>fe8036d9-2764-4483-9405-f07a59b69915</v>
    <v>en-US</v>
    <v>Map</v>
  </rv>
  <rv s="1">
    <fb>7300494</fb>
    <v>13</v>
  </rv>
  <rv s="1">
    <fb>9301642</fb>
    <v>13</v>
  </rv>
  <rv s="2">
    <v>32</v>
    <v>11</v>
    <v>229</v>
    <v>6</v>
    <v>0</v>
    <v>Image of Florida</v>
  </rv>
  <rv s="0">
    <v>536870912</v>
    <v>Jacksonville</v>
    <v>8bd6021b-ea7f-4470-a29b-042b1c82e07f</v>
    <v>en-US</v>
    <v>Map</v>
  </rv>
  <rv s="0">
    <v>805306368</v>
    <v>Ron DeSantis (Governor)</v>
    <v>1ed346c3-9ad7-8e78-ae55-5ed54b15749a</v>
    <v>en-US</v>
    <v>Generic</v>
  </rv>
  <rv s="3">
    <v>43</v>
  </rv>
  <rv s="4">
    <v>https://www.bing.com/search?q=florida&amp;form=skydnc</v>
    <v>Learn more on Bing</v>
  </rv>
  <rv s="1">
    <fb>1002</fb>
    <v>15</v>
  </rv>
  <rv s="1">
    <fb>47507</fb>
    <v>15</v>
  </rv>
  <rv s="1">
    <fb>159000</fb>
    <v>15</v>
  </rv>
  <rv s="1">
    <fb>21538187</fb>
    <v>13</v>
  </rv>
  <rv s="1">
    <fb>0.19399999999999998</fb>
    <v>17</v>
  </rv>
  <rv s="1">
    <fb>0.27300000000000002</fb>
    <v>17</v>
  </rv>
  <rv s="1">
    <fb>0.16800000000000001</fb>
    <v>17</v>
  </rv>
  <rv s="1">
    <fb>0.245</fb>
    <v>17</v>
  </rv>
  <rv s="1">
    <fb>0.58799999999999997</fb>
    <v>17</v>
  </rv>
  <rv s="1">
    <fb>0.20300000000000001</fb>
    <v>17</v>
  </rv>
  <rv s="1">
    <fb>0.77700000000000002</fb>
    <v>17</v>
  </rv>
  <rv s="8">
    <v>#VALUE!</v>
    <v>en-US</v>
    <v>5fece3f4-e8e8-4159-843e-f725a930ad50</v>
    <v>536870912</v>
    <v>1</v>
    <v>228</v>
    <v>57</v>
    <v>Florida</v>
    <v>9</v>
    <v>10</v>
    <v>Map</v>
    <v>11</v>
    <v>51</v>
    <v>US-FL</v>
    <v>904</v>
    <v>905</v>
    <v>906</v>
    <v>4</v>
    <v>Florida is a state in the Southeastern region of the United States, bordered to the west by the Gulf of Mexico; Alabama to the northwest; Georgia to the north; the Bahamas and Atlantic Ocean to the east; and the Straits of Florida and Cuba to the south. It is the only state that borders both the Gulf of Mexico and the Atlantic Ocean. With a population exceeding 21 million, it is the third-most populous state in the nation and ranks eighth in population density as of 2020. It spans 65,758 square miles, ranking 22nd in area among the 50 states. The Miami metropolitan area, anchored by the cities of Miami, Fort Lauderdale, and West Palm Beach, is the state's largest metropolitan area with a population of 6.138 million, and the state's most-populous city is Jacksonville with a population of 949,611. Florida's other major population centers include Tampa Bay, Orlando, Cape Coral, and the state capital of Tallahassee.</v>
    <v>907</v>
    <v>908</v>
    <v>909</v>
    <v>910</v>
    <v>912</v>
    <v>913</v>
    <v>914</v>
    <v>915</v>
    <v>916</v>
    <v>Florida</v>
    <v>178</v>
    <v>917</v>
    <v>499</v>
    <v>918</v>
    <v>329</v>
    <v>493</v>
    <v>919</v>
    <v>920</v>
    <v>280</v>
    <v>780</v>
    <v>921</v>
    <v>922</v>
    <v>188</v>
    <v>411</v>
    <v>358</v>
    <v>923</v>
    <v>211</v>
    <v>924</v>
    <v>596</v>
    <v>Florida</v>
    <v>mdp/vdpid/11032</v>
  </rv>
  <rv s="1">
    <fb>200520</fb>
    <v>13</v>
  </rv>
  <rv s="1">
    <fb>8078</fb>
    <v>13</v>
  </rv>
  <rv s="0">
    <v>536870912</v>
    <v>Lincoln</v>
    <v>38974d3e-7769-4d06-b772-31a57932a126</v>
    <v>en-US</v>
    <v>Map</v>
  </rv>
  <rv s="1">
    <fb>736613</fb>
    <v>13</v>
  </rv>
  <rv s="1">
    <fb>827156</fb>
    <v>13</v>
  </rv>
  <rv s="2">
    <v>33</v>
    <v>11</v>
    <v>235</v>
    <v>6</v>
    <v>0</v>
    <v>Image of Nebraska</v>
  </rv>
  <rv s="0">
    <v>536870912</v>
    <v>Omaha</v>
    <v>3e9b5a28-f96c-420a-8065-6b1bd5aba459</v>
    <v>en-US</v>
    <v>Map</v>
  </rv>
  <rv s="0">
    <v>805306368</v>
    <v>Pete Ricketts (Governor)</v>
    <v>97fb5bd9-8ab3-b066-54d6-344dc18b656e</v>
    <v>en-US</v>
    <v>Generic</v>
  </rv>
  <rv s="0">
    <v>805306368</v>
    <v>Mike Foley (Lieutenant Governor)</v>
    <v>3d6fab7c-17a9-d35a-fa7f-adbc033ec2af</v>
    <v>en-US</v>
    <v>Generic</v>
  </rv>
  <rv s="3">
    <v>44</v>
  </rv>
  <rv s="4">
    <v>https://www.bing.com/search?q=nebraska&amp;form=skydnc</v>
    <v>Learn more on Bing</v>
  </rv>
  <rv s="1">
    <fb>726</fb>
    <v>15</v>
  </rv>
  <rv s="1">
    <fb>52997</fb>
    <v>15</v>
  </rv>
  <rv s="1">
    <fb>133200</fb>
    <v>15</v>
  </rv>
  <rv s="1">
    <fb>2.4700000000000002</fb>
    <v>16</v>
  </rv>
  <rv s="1">
    <fb>1961504</fb>
    <v>13</v>
  </rv>
  <rv s="1">
    <fb>1.3999999999999999E-2</fb>
    <v>18</v>
  </rv>
  <rv s="1">
    <fb>0.29299999999999998</fb>
    <v>17</v>
  </rv>
  <rv s="1">
    <fb>0.90700000000000003</fb>
    <v>17</v>
  </rv>
  <rv s="1">
    <fb>0.69900000000000007</fb>
    <v>17</v>
  </rv>
  <rv s="1">
    <fb>0.248</fb>
    <v>17</v>
  </rv>
  <rv s="8">
    <v>#VALUE!</v>
    <v>en-US</v>
    <v>3e64ff5d-6b40-4dbe-91b1-0e554e892496</v>
    <v>536870912</v>
    <v>1</v>
    <v>234</v>
    <v>57</v>
    <v>Nebraska</v>
    <v>9</v>
    <v>10</v>
    <v>Map</v>
    <v>11</v>
    <v>51</v>
    <v>US-NE</v>
    <v>926</v>
    <v>927</v>
    <v>928</v>
    <v>4</v>
    <v>Nebraska is a state in the Midwestern region of the United States. It is bordered by South Dakota to the north; Iowa to the east and Missouri to the southeast, both across the Missouri River; Kansas to the south; Colorado to the southwest; and Wyoming to the west.</v>
    <v>929</v>
    <v>930</v>
    <v>931</v>
    <v>932</v>
    <v>935</v>
    <v>936</v>
    <v>937</v>
    <v>938</v>
    <v>939</v>
    <v>Nebraska</v>
    <v>940</v>
    <v>941</v>
    <v>734</v>
    <v>214</v>
    <v>942</v>
    <v>336</v>
    <v>943</v>
    <v>707</v>
    <v>282</v>
    <v>944</v>
    <v>364</v>
    <v>945</v>
    <v>188</v>
    <v>383</v>
    <v>283</v>
    <v>946</v>
    <v>785</v>
    <v>546</v>
    <v>452</v>
    <v>Nebraska</v>
    <v>mdp/vdpid/22869</v>
  </rv>
  <rv s="1">
    <fb>94321</fb>
    <v>13</v>
  </rv>
  <rv s="1">
    <fb>18713</fb>
    <v>13</v>
  </rv>
  <rv s="0">
    <v>536870912</v>
    <v>Indianapolis</v>
    <v>28ad13c5-50fe-aae3-acb8-c5dea28be321</v>
    <v>en-US</v>
    <v>Map</v>
  </rv>
  <rv s="1">
    <fb>2501937</fb>
    <v>13</v>
  </rv>
  <rv s="1">
    <fb>2854546</fb>
    <v>13</v>
  </rv>
  <rv s="2">
    <v>34</v>
    <v>11</v>
    <v>241</v>
    <v>6</v>
    <v>0</v>
    <v>Image of Indiana</v>
  </rv>
  <rv s="0">
    <v>805306368</v>
    <v>Eric Holcomb (Governor)</v>
    <v>cf360ed0-1092-c70e-53bb-3b40013b5ef1</v>
    <v>en-US</v>
    <v>Generic</v>
  </rv>
  <rv s="0">
    <v>805306368</v>
    <v>Suzanne Crouch (Lieutenant Governor)</v>
    <v>6f209ae1-e639-c096-2125-c9b162385d56</v>
    <v>en-US</v>
    <v>Generic</v>
  </rv>
  <rv s="3">
    <v>45</v>
  </rv>
  <rv s="4">
    <v>https://www.bing.com/search?q=indiana&amp;form=skydnc</v>
    <v>Learn more on Bing</v>
  </rv>
  <rv s="1">
    <fb>745</fb>
    <v>15</v>
  </rv>
  <rv s="1">
    <fb>49255</fb>
    <v>15</v>
  </rv>
  <rv s="1">
    <fb>124200</fb>
    <v>15</v>
  </rv>
  <rv s="1">
    <fb>2.5499999999999998</fb>
    <v>16</v>
  </rv>
  <rv s="1">
    <fb>6785528</fb>
    <v>13</v>
  </rv>
  <rv s="1">
    <fb>0.878</fb>
    <v>17</v>
  </rv>
  <rv s="1">
    <fb>0.63900000000000001</fb>
    <v>17</v>
  </rv>
  <rv s="8">
    <v>#VALUE!</v>
    <v>en-US</v>
    <v>109f7e5a-efbb-4953-b4b8-cb812ce1ff5d</v>
    <v>536870912</v>
    <v>1</v>
    <v>240</v>
    <v>57</v>
    <v>Indiana</v>
    <v>9</v>
    <v>10</v>
    <v>Map</v>
    <v>11</v>
    <v>51</v>
    <v>US-IN</v>
    <v>948</v>
    <v>949</v>
    <v>950</v>
    <v>4</v>
    <v>Indiana is a U.S. state in the Midwestern United States. It is the 38th-largest by area and the 17th-most populous of the 50 States. Its capital and largest city is Indianapolis. Indiana was admitted to the United States as the 19th state on December 11, 1816. It is bordered by Lake Michigan to the northwest, Michigan to the north and northeast, Ohio to the east, the Ohio River and Kentucky to the south and southeast, and the Wabash River and Illinois to the west.</v>
    <v>951</v>
    <v>952</v>
    <v>953</v>
    <v>950</v>
    <v>956</v>
    <v>957</v>
    <v>958</v>
    <v>959</v>
    <v>960</v>
    <v>Indiana</v>
    <v>961</v>
    <v>962</v>
    <v>336</v>
    <v>409</v>
    <v>614</v>
    <v>283</v>
    <v>778</v>
    <v>499</v>
    <v>387</v>
    <v>963</v>
    <v>854</v>
    <v>964</v>
    <v>188</v>
    <v>275</v>
    <v>180</v>
    <v>853</v>
    <v>591</v>
    <v>496</v>
    <v>596</v>
    <v>Indiana</v>
    <v>mdp/vdpid/14882</v>
  </rv>
  <rv s="1">
    <fb>169640</fb>
    <v>13</v>
  </rv>
  <rv s="1">
    <fb>19274</fb>
    <v>13</v>
  </rv>
  <rv s="0">
    <v>536870912</v>
    <v>Madison</v>
    <v>65426cc9-93eb-4569-8c2e-3b7c1b070278</v>
    <v>en-US</v>
    <v>Map</v>
  </rv>
  <rv s="1">
    <fb>2299107</fb>
    <v>13</v>
  </rv>
  <rv s="1">
    <fb>2668444</fb>
    <v>13</v>
  </rv>
  <rv s="2">
    <v>35</v>
    <v>11</v>
    <v>246</v>
    <v>6</v>
    <v>0</v>
    <v>Image of Wisconsin</v>
  </rv>
  <rv s="0">
    <v>536870912</v>
    <v>Milwaukee</v>
    <v>9fdb4bdb-6dd4-4dd1-9159-1e8abc73ab65</v>
    <v>en-US</v>
    <v>Map</v>
  </rv>
  <rv s="0">
    <v>805306368</v>
    <v>Tony Evers (Governor)</v>
    <v>a4d4fdcd-e9ac-4b23-8636-43a292c35b66</v>
    <v>en-US</v>
    <v>Generic</v>
  </rv>
  <rv s="0">
    <v>805306368</v>
    <v>Mandela Barnes (Lieutenant Governor)</v>
    <v>9c3b6814-71ba-61ec-edab-7dbb9314305a</v>
    <v>en-US</v>
    <v>Generic</v>
  </rv>
  <rv s="3">
    <v>46</v>
  </rv>
  <rv s="4">
    <v>https://www.bing.com/search?q=wisconsin&amp;form=skydnc</v>
    <v>Learn more on Bing</v>
  </rv>
  <rv s="1">
    <fb>776</fb>
    <v>15</v>
  </rv>
  <rv s="1">
    <fb>53357</fb>
    <v>15</v>
  </rv>
  <rv s="1">
    <fb>165800</fb>
    <v>15</v>
  </rv>
  <rv s="1">
    <fb>5893718</fb>
    <v>13</v>
  </rv>
  <rv s="1">
    <fb>0.156</fb>
    <v>17</v>
  </rv>
  <rv s="1">
    <fb>1.1000000000000001E-2</fb>
    <v>18</v>
  </rv>
  <rv s="1">
    <fb>0.27800000000000002</fb>
    <v>17</v>
  </rv>
  <rv s="1">
    <fb>0.67099999999999993</fb>
    <v>17</v>
  </rv>
  <rv s="8">
    <v>#VALUE!</v>
    <v>en-US</v>
    <v>cb4d2853-06f4-4467-8e7c-4e31cbb35cb2</v>
    <v>536870912</v>
    <v>1</v>
    <v>245</v>
    <v>57</v>
    <v>Wisconsin</v>
    <v>9</v>
    <v>10</v>
    <v>Map</v>
    <v>11</v>
    <v>51</v>
    <v>US-WI</v>
    <v>966</v>
    <v>967</v>
    <v>968</v>
    <v>4</v>
    <v>Wisconsin is a state in the upper Midwestern United States. Wisconsin is the 25th-largest state by total area and the 20th-most populous. It is bordered by Minnesota to the west, Iowa to the southwest, Illinois to the south, Lake Michigan to the east, Michigan to the northeast, and Lake Superior to the north.</v>
    <v>969</v>
    <v>970</v>
    <v>971</v>
    <v>972</v>
    <v>975</v>
    <v>976</v>
    <v>977</v>
    <v>978</v>
    <v>979</v>
    <v>Wisconsin</v>
    <v>515</v>
    <v>980</v>
    <v>25</v>
    <v>981</v>
    <v>982</v>
    <v>493</v>
    <v>983</v>
    <v>282</v>
    <v>387</v>
    <v>713</v>
    <v>282</v>
    <v>984</v>
    <v>188</v>
    <v>900</v>
    <v>390</v>
    <v>474</v>
    <v>285</v>
    <v>739</v>
    <v>310</v>
    <v>Wisconsin</v>
    <v>mdp/vdpid/36684</v>
  </rv>
  <rv s="1">
    <fb>109247</fb>
    <v>13</v>
  </rv>
  <rv s="1">
    <fb>36157</fb>
    <v>13</v>
  </rv>
  <rv s="0">
    <v>536870912</v>
    <v>Nashville</v>
    <v>e2accb9d-ccea-5b7c-7bbc-0db831476d61</v>
    <v>en-US</v>
    <v>Map</v>
  </rv>
  <rv s="1">
    <fb>2504556</fb>
    <v>13</v>
  </rv>
  <rv s="1">
    <fb>2919671</fb>
    <v>13</v>
  </rv>
  <rv s="2">
    <v>36</v>
    <v>11</v>
    <v>252</v>
    <v>6</v>
    <v>0</v>
    <v>Image of Tennessee</v>
  </rv>
  <rv s="0">
    <v>805306368</v>
    <v>Randy McNally (Lieutenant Governor)</v>
    <v>eec243e8-886e-f143-44f8-d1a613dc6e71</v>
    <v>en-US</v>
    <v>Generic</v>
  </rv>
  <rv s="3">
    <v>47</v>
  </rv>
  <rv s="4">
    <v>https://www.bing.com/search?q=tennessee&amp;form=skydnc</v>
    <v>Learn more on Bing</v>
  </rv>
  <rv s="1">
    <fb>764</fb>
    <v>15</v>
  </rv>
  <rv s="1">
    <fb>45219</fb>
    <v>15</v>
  </rv>
  <rv s="1">
    <fb>142100</fb>
    <v>15</v>
  </rv>
  <rv s="1">
    <fb>6910840</fb>
    <v>13</v>
  </rv>
  <rv s="1">
    <fb>0.249</fb>
    <v>17</v>
  </rv>
  <rv s="1">
    <fb>0.17100000000000001</fb>
    <v>17</v>
  </rv>
  <rv s="1">
    <fb>0.85499999999999998</fb>
    <v>17</v>
  </rv>
  <rv s="1">
    <fb>0.61</fb>
    <v>17</v>
  </rv>
  <rv s="1">
    <fb>0.22699999999999998</fb>
    <v>17</v>
  </rv>
  <rv s="1">
    <fb>0.78799999999999992</fb>
    <v>17</v>
  </rv>
  <rv s="8">
    <v>#VALUE!</v>
    <v>en-US</v>
    <v>9bbc9c72-1bf1-4ef6-b66d-a6cdef70f4f3</v>
    <v>536870912</v>
    <v>1</v>
    <v>251</v>
    <v>57</v>
    <v>Tennessee</v>
    <v>9</v>
    <v>10</v>
    <v>Map</v>
    <v>11</v>
    <v>51</v>
    <v>US-TN</v>
    <v>986</v>
    <v>987</v>
    <v>988</v>
    <v>4</v>
    <v>Tennessee, officially the State of Tennessee, is a landlocked state in the Southeastern region of the United States. Tennessee is the 36th-largest by area and the 15th-most populous of the 50 states. It is bordered by Kentucky to the north, Virginia to the northeast, North Carolina to the east, Georgia, Alabama, and Mississippi to the south, Arkansas to the southwest, and Missouri to the northwest. Tennessee is geographically, culturally, and legally divided into three Grand Divisions of East, Middle, and West Tennessee. Nashville is the state's capital and largest city, and anchors its largest metropolitan area. Other major cities include Memphis, Knoxville, Chattanooga, and Clarksville. Tennessee's population as of the 2020 United States census is approximately 6.9 million.</v>
    <v>989</v>
    <v>990</v>
    <v>991</v>
    <v>988</v>
    <v>993</v>
    <v>994</v>
    <v>995</v>
    <v>996</v>
    <v>997</v>
    <v>Tennessee</v>
    <v>325</v>
    <v>998</v>
    <v>387</v>
    <v>328</v>
    <v>614</v>
    <v>390</v>
    <v>999</v>
    <v>1000</v>
    <v>387</v>
    <v>1001</v>
    <v>305</v>
    <v>1002</v>
    <v>188</v>
    <v>333</v>
    <v>390</v>
    <v>1003</v>
    <v>421</v>
    <v>1004</v>
    <v>596</v>
    <v>Tennessee</v>
    <v>mdp/vdpid/33025</v>
  </rv>
  <rv s="1">
    <fb>199729</fb>
    <v>13</v>
  </rv>
  <rv s="1">
    <fb>5686</fb>
    <v>13</v>
  </rv>
  <rv s="0">
    <v>536870912</v>
    <v>Pierre</v>
    <v>20a86e52-87b3-4ee4-3068-41c956ee1f18</v>
    <v>en-US</v>
    <v>Map</v>
  </rv>
  <rv s="1">
    <fb>330858</fb>
    <v>13</v>
  </rv>
  <rv s="1">
    <fb>383838</fb>
    <v>13</v>
  </rv>
  <rv s="2">
    <v>37</v>
    <v>11</v>
    <v>257</v>
    <v>6</v>
    <v>0</v>
    <v>Image of South Dakota</v>
  </rv>
  <rv s="0">
    <v>536870912</v>
    <v>Sioux Falls</v>
    <v>d9fcdc7f-1917-4bcf-9998-253d9b343f3e</v>
    <v>en-US</v>
    <v>Map</v>
  </rv>
  <rv s="0">
    <v>805306368</v>
    <v>Kristi Noem (Governor)</v>
    <v>56bda37d-10af-7f67-23d6-ee1f15972a67</v>
    <v>en-US</v>
    <v>Generic</v>
  </rv>
  <rv s="0">
    <v>805306368</v>
    <v>Larry Rhoden (Lieutenant Governor)</v>
    <v>3b700e60-1a5b-4b28-86a6-ec5c548d05d5</v>
    <v>en-US</v>
    <v>Generic</v>
  </rv>
  <rv s="3">
    <v>48</v>
  </rv>
  <rv s="4">
    <v>https://www.bing.com/search?q=south+dakota&amp;form=skydnc</v>
    <v>Learn more on Bing</v>
  </rv>
  <rv s="1">
    <fb>655</fb>
    <v>15</v>
  </rv>
  <rv s="1">
    <fb>50957</fb>
    <v>15</v>
  </rv>
  <rv s="1">
    <fb>140500</fb>
    <v>15</v>
  </rv>
  <rv s="1">
    <fb>2.4500000000000002</fb>
    <v>16</v>
  </rv>
  <rv s="1">
    <fb>886667</fb>
    <v>13</v>
  </rv>
  <rv s="1">
    <fb>8.900000000000001E-2</fb>
    <v>18</v>
  </rv>
  <rv s="1">
    <fb>0.90900000000000003</fb>
    <v>17</v>
  </rv>
  <rv s="1">
    <fb>0.68599999999999994</fb>
    <v>17</v>
  </rv>
  <rv s="8">
    <v>#VALUE!</v>
    <v>en-US</v>
    <v>9cee0b65-d357-479e-a066-31c634648f47</v>
    <v>536870912</v>
    <v>1</v>
    <v>256</v>
    <v>57</v>
    <v>South Dakota</v>
    <v>9</v>
    <v>10</v>
    <v>Map</v>
    <v>11</v>
    <v>51</v>
    <v>US-SD</v>
    <v>1006</v>
    <v>1007</v>
    <v>1008</v>
    <v>4</v>
    <v>South Dakota is a U.S. state in the North Central region of the United States. It is also part of the Great Plains. South Dakota is named after the Dakota Sioux Native American tribe, which comprises a large portion of the population with nine reservations currently in the state and have historically dominated the territory. South Dakota is the 17th largest by area, but the 5th least populous, and the 5th least densely populated of the 50 United States. As the southern part of the former Dakota Territory, South Dakota became a state on November 2, 1889, simultaneously with North Dakota. They are the 39th and 40th states admitted to the union; President Benjamin Harrison shuffled the statehood papers before signing them so that no one could tell which became a state first. Pierre is the state capital, and Sioux Falls, with a population of about 192,200, is South Dakota's most populous city.</v>
    <v>1009</v>
    <v>1010</v>
    <v>1011</v>
    <v>1012</v>
    <v>1015</v>
    <v>1016</v>
    <v>1017</v>
    <v>1018</v>
    <v>1019</v>
    <v>South Dakota</v>
    <v>1020</v>
    <v>1021</v>
    <v>591</v>
    <v>357</v>
    <v>1022</v>
    <v>22</v>
    <v>217</v>
    <v>390</v>
    <v>589</v>
    <v>1023</v>
    <v>520</v>
    <v>1024</v>
    <v>188</v>
    <v>244</v>
    <v>365</v>
    <v>784</v>
    <v>307</v>
    <v>1001</v>
    <v>452</v>
    <v>South Dakota</v>
    <v>mdp/vdpid/31418</v>
  </rv>
  <rv s="1">
    <fb>315194</fb>
    <v>13</v>
  </rv>
  <rv s="1">
    <fb>4863</fb>
    <v>13</v>
  </rv>
  <rv s="0">
    <v>536870912</v>
    <v>Santa Fe</v>
    <v>4b18f381-d510-4934-8a88-4507135c578d</v>
    <v>en-US</v>
    <v>Map</v>
  </rv>
  <rv s="1">
    <fb>763603</fb>
    <v>13</v>
  </rv>
  <rv s="1">
    <fb>917568</fb>
    <v>13</v>
  </rv>
  <rv s="2">
    <v>38</v>
    <v>11</v>
    <v>263</v>
    <v>6</v>
    <v>0</v>
    <v>Image of New Mexico</v>
  </rv>
  <rv s="0">
    <v>536870912</v>
    <v>Albuquerque</v>
    <v>7fffaaf6-e694-4095-be90-f6492cadbd58</v>
    <v>en-US</v>
    <v>Map</v>
  </rv>
  <rv s="0">
    <v>805306368</v>
    <v>Michelle Lujan Grisham (Governor)</v>
    <v>fe49b454-a2aa-4dfe-a1ba-763d379a487f</v>
    <v>en-US</v>
    <v>Generic</v>
  </rv>
  <rv s="0">
    <v>805306368</v>
    <v>Howie Morales (Lieutenant Governor)</v>
    <v>d94f2150-c331-242b-1da6-e02f93039204</v>
    <v>en-US</v>
    <v>Generic</v>
  </rv>
  <rv s="3">
    <v>49</v>
  </rv>
  <rv s="4">
    <v>https://www.bing.com/search?q=new+mexico&amp;form=skydnc</v>
    <v>Learn more on Bing</v>
  </rv>
  <rv s="1">
    <fb>44963</fb>
    <v>15</v>
  </rv>
  <rv s="1">
    <fb>160300</fb>
    <v>15</v>
  </rv>
  <rv s="1">
    <fb>2117522</fb>
    <v>13</v>
  </rv>
  <rv s="1">
    <fb>1.1000000000000001E-2</fb>
    <v>17</v>
  </rv>
  <rv s="1">
    <fb>0.105</fb>
    <v>18</v>
  </rv>
  <rv s="1">
    <fb>9.8000000000000004E-2</fb>
    <v>17</v>
  </rv>
  <rv s="1">
    <fb>0.84200000000000008</fb>
    <v>17</v>
  </rv>
  <rv s="1">
    <fb>0.48</fb>
    <v>17</v>
  </rv>
  <rv s="1">
    <fb>0.59099999999999997</fb>
    <v>17</v>
  </rv>
  <rv s="1">
    <fb>2.5000000000000001E-2</fb>
    <v>17</v>
  </rv>
  <rv s="1">
    <fb>0.82499999999999996</fb>
    <v>17</v>
  </rv>
  <rv s="8">
    <v>#VALUE!</v>
    <v>en-US</v>
    <v>a16d3636-4349-41c7-a77e-89e34b26a8ad</v>
    <v>536870912</v>
    <v>1</v>
    <v>262</v>
    <v>57</v>
    <v>New Mexico</v>
    <v>9</v>
    <v>10</v>
    <v>Map</v>
    <v>11</v>
    <v>51</v>
    <v>US-NM</v>
    <v>1026</v>
    <v>1027</v>
    <v>1028</v>
    <v>4</v>
    <v>New Mexico is a state in the Southwestern United States. It is one of the Mountain States of the southern Rocky Mountains, sharing the Four Corners region of the western U.S. with Utah, Colorado, and Arizona, and bordering Texas to the east and southeast, Oklahoma to the northeast, and the Mexican states of Chihuahua and Sonora to the south. New Mexico's largest city is Albuquerque, and its state capital is Santa Fe, the oldest state capital in the U.S., founded in 1610 as the government seat of Nuevo México in New Spain.</v>
    <v>1029</v>
    <v>1030</v>
    <v>1031</v>
    <v>1032</v>
    <v>1035</v>
    <v>1036</v>
    <v>12</v>
    <v>1037</v>
    <v>1038</v>
    <v>New Mexico</v>
    <v>467</v>
    <v>1039</v>
    <v>1040</v>
    <v>588</v>
    <v>1041</v>
    <v>28</v>
    <v>449</v>
    <v>711</v>
    <v>1042</v>
    <v>1043</v>
    <v>1044</v>
    <v>1045</v>
    <v>17</v>
    <v>781</v>
    <v>1046</v>
    <v>901</v>
    <v>216</v>
    <v>1047</v>
    <v>690</v>
    <v>New Mexico</v>
    <v>mdp/vdpid/23132</v>
  </rv>
  <rv s="1">
    <fb>24214</fb>
    <v>13</v>
  </rv>
  <rv s="1">
    <fb>3796</fb>
    <v>13</v>
  </rv>
  <rv s="0">
    <v>536870912</v>
    <v>Concord</v>
    <v>d65980fb-3dad-44a3-6f66-92662eca6d4f</v>
    <v>en-US</v>
    <v>Map</v>
  </rv>
  <rv s="1">
    <fb>520251</fb>
    <v>13</v>
  </rv>
  <rv s="1">
    <fb>625307</fb>
    <v>13</v>
  </rv>
  <rv s="2">
    <v>39</v>
    <v>11</v>
    <v>269</v>
    <v>6</v>
    <v>0</v>
    <v>Image of New Hampshire</v>
  </rv>
  <rv s="0">
    <v>536870912</v>
    <v>Manchester</v>
    <v>f86d8a4e-96a6-418e-8b73-417f59efae56</v>
    <v>en-US</v>
    <v>Map</v>
  </rv>
  <rv s="0">
    <v>805306368</v>
    <v>Chris Sununu (Governor)</v>
    <v>acb323f4-1dc1-7ced-e197-253cb6df1495</v>
    <v>en-US</v>
    <v>Generic</v>
  </rv>
  <rv s="3">
    <v>50</v>
  </rv>
  <rv s="4">
    <v>https://www.bing.com/search?q=new+hampshire&amp;form=skydnc</v>
    <v>Learn more on Bing</v>
  </rv>
  <rv s="1">
    <fb>1000</fb>
    <v>15</v>
  </rv>
  <rv s="1">
    <fb>66779</fb>
    <v>15</v>
  </rv>
  <rv s="1">
    <fb>1377529</fb>
    <v>13</v>
  </rv>
  <rv s="1">
    <fb>0.34899999999999998</fb>
    <v>17</v>
  </rv>
  <rv s="1">
    <fb>0.68200000000000005</fb>
    <v>17</v>
  </rv>
  <rv s="1">
    <fb>0.19800000000000001</fb>
    <v>17</v>
  </rv>
  <rv s="1">
    <fb>0.93900000000000006</fb>
    <v>17</v>
  </rv>
  <rv s="5">
    <v>#VALUE!</v>
    <v>en-US</v>
    <v>9ca71997-cc97-46eb-8911-fac32f80b0b1</v>
    <v>536870912</v>
    <v>1</v>
    <v>268</v>
    <v>6</v>
    <v>New Hampshire</v>
    <v>9</v>
    <v>10</v>
    <v>Map</v>
    <v>11</v>
    <v>12</v>
    <v>US-NH</v>
    <v>1049</v>
    <v>1050</v>
    <v>1051</v>
    <v>4</v>
    <v>New Hampshire is a state in the New England region of the Northeastern United States. It is bordered by Massachusetts to the south, Vermont to the west, Maine and the Gulf of Maine to the east, and the Canadian province of Quebec to the north. Of the 50 U.S. states, New Hampshire is the fifth smallest by area and the tenth least populous, with a population of 1,377,529 residents as of the 2020 census. Concord is the state capital, while Manchester is the largest city. New Hampshire's motto, "Live Free or Die", reflects its role in the American Revolutionary War; its nickname, "The Granite State", refers to its extensive granite formations and quarries. It is well known nationwide for holding the first primary in the U.S. presidential election cycle, and for its resulting influence on American electoral politics.</v>
    <v>1052</v>
    <v>1053</v>
    <v>1054</v>
    <v>1055</v>
    <v>1057</v>
    <v>1058</v>
    <v>1059</v>
    <v>1060</v>
    <v>729</v>
    <v>New Hampshire</v>
    <v>940</v>
    <v>1061</v>
    <v>22</v>
    <v>708</v>
    <v>543</v>
    <v>711</v>
    <v>1062</v>
    <v>521</v>
    <v>667</v>
    <v>687</v>
    <v>615</v>
    <v>1063</v>
    <v>411</v>
    <v>25</v>
    <v>1064</v>
    <v>30</v>
    <v>1065</v>
    <v>32</v>
    <v>New Hampshire</v>
    <v>mdp/vdpid/23097</v>
  </rv>
  <rv s="1">
    <fb>24923</fb>
    <v>13</v>
  </rv>
  <rv s="1">
    <fb>1771</fb>
    <v>13</v>
  </rv>
  <rv s="0">
    <v>536870912</v>
    <v>Montpelier</v>
    <v>6a01399d-d09a-4bda-4500-012bb3271e9d</v>
    <v>en-US</v>
    <v>Map</v>
  </rv>
  <rv s="1">
    <fb>257167</fb>
    <v>13</v>
  </rv>
  <rv s="1">
    <fb>329525</fb>
    <v>13</v>
  </rv>
  <rv s="2">
    <v>40</v>
    <v>11</v>
    <v>274</v>
    <v>6</v>
    <v>0</v>
    <v>Image of Vermont</v>
  </rv>
  <rv s="0">
    <v>536870912</v>
    <v>Burlington</v>
    <v>eebf9ffb-0254-aae7-1bdd-23d4e654a053</v>
    <v>en-US</v>
    <v>Map</v>
  </rv>
  <rv s="0">
    <v>805306368</v>
    <v>Phil Scott (Governor)</v>
    <v>f903a590-d3d7-9d9c-6429-b38ae1a17c71</v>
    <v>en-US</v>
    <v>Generic</v>
  </rv>
  <rv s="3">
    <v>51</v>
  </rv>
  <rv s="4">
    <v>https://www.bing.com/search?q=vermont&amp;form=skydnc</v>
    <v>Learn more on Bing</v>
  </rv>
  <rv s="1">
    <fb>895</fb>
    <v>15</v>
  </rv>
  <rv s="1">
    <fb>55176</fb>
    <v>15</v>
  </rv>
  <rv s="1">
    <fb>217500</fb>
    <v>15</v>
  </rv>
  <rv s="1">
    <fb>643077</fb>
    <v>13</v>
  </rv>
  <rv s="1">
    <fb>0.36</fb>
    <v>17</v>
  </rv>
  <rv s="1">
    <fb>4.2999999999999997E-2</fb>
    <v>17</v>
  </rv>
  <rv s="1">
    <fb>0.66599999999999993</fb>
    <v>17</v>
  </rv>
  <rv s="1">
    <fb>0.1</fb>
    <v>17</v>
  </rv>
  <rv s="1">
    <fb>0.94799999999999995</fb>
    <v>17</v>
  </rv>
  <rv s="5">
    <v>#VALUE!</v>
    <v>en-US</v>
    <v>221864cc-447e-4e78-847c-59e485d73bff</v>
    <v>536870912</v>
    <v>1</v>
    <v>273</v>
    <v>6</v>
    <v>Vermont</v>
    <v>9</v>
    <v>10</v>
    <v>Map</v>
    <v>11</v>
    <v>12</v>
    <v>US-VT</v>
    <v>1067</v>
    <v>1068</v>
    <v>1069</v>
    <v>4</v>
    <v>Vermont is a landlocked New England state in the Northeastern United States. It is bordered by the states of Massachusetts to the south, New Hampshire to the east, New York to the west, and the Canadian province of Quebec to the north. As of the 2020 U.S. census, the state had a population of 643,503, ranking it the second least populated U.S. state. It is the nation's sixth smallest state in area. The state's capital of Montpelier is the least populous U.S. state capital. No other U.S. state has a most populous city with fewer residents than Burlington.</v>
    <v>1070</v>
    <v>1071</v>
    <v>1072</v>
    <v>1073</v>
    <v>1075</v>
    <v>1076</v>
    <v>1077</v>
    <v>1078</v>
    <v>1079</v>
    <v>Vermont</v>
    <v>15</v>
    <v>1080</v>
    <v>823</v>
    <v>161</v>
    <v>614</v>
    <v>25</v>
    <v>1081</v>
    <v>644</v>
    <v>1082</v>
    <v>669</v>
    <v>390</v>
    <v>1083</v>
    <v>1084</v>
    <v>180</v>
    <v>414</v>
    <v>30</v>
    <v>1085</v>
    <v>32</v>
    <v>Vermont</v>
    <v>mdp/vdpid/35022</v>
  </rv>
  <rv s="1">
    <fb>153909</fb>
    <v>13</v>
  </rv>
  <rv s="1">
    <fb>51675</fb>
    <v>13</v>
  </rv>
  <rv s="0">
    <v>536870912</v>
    <v>Atlanta</v>
    <v>1a92f3fa-61f9-4e89-b606-40c945cf18d1</v>
    <v>en-US</v>
    <v>Map</v>
  </rv>
  <rv s="1">
    <fb>3574362</fb>
    <v>13</v>
  </rv>
  <rv s="1">
    <fb>4218776</fb>
    <v>13</v>
  </rv>
  <rv s="2">
    <v>41</v>
    <v>11</v>
    <v>280</v>
    <v>6</v>
    <v>0</v>
    <v>Image of Georgia</v>
  </rv>
  <rv s="0">
    <v>805306368</v>
    <v>Brian Kemp (Governor)</v>
    <v>6dd4f848-98dc-60f8-90b2-87c7458743fa</v>
    <v>en-US</v>
    <v>Generic</v>
  </rv>
  <rv s="0">
    <v>805306368</v>
    <v>Geoff Duncan (Lieutenant Governor)</v>
    <v>bb55de63-3f27-e285-22cb-7c20f5dcf879</v>
    <v>en-US</v>
    <v>Generic</v>
  </rv>
  <rv s="3">
    <v>52</v>
  </rv>
  <rv s="4">
    <v>https://www.bing.com/search?q=georgia+u+s+state&amp;form=skydnc</v>
    <v>Learn more on Bing</v>
  </rv>
  <rv s="1">
    <fb>879</fb>
    <v>15</v>
  </rv>
  <rv s="1">
    <fb>49620</fb>
    <v>15</v>
  </rv>
  <rv s="1">
    <fb>148100</fb>
    <v>15</v>
  </rv>
  <rv s="1">
    <fb>10711908</fb>
    <v>13</v>
  </rv>
  <rv s="1">
    <fb>0.128</fb>
    <v>17</v>
  </rv>
  <rv s="1">
    <fb>0.28800000000000003</fb>
    <v>17</v>
  </rv>
  <rv s="1">
    <fb>0.317</fb>
    <v>17</v>
  </rv>
  <rv s="1">
    <fb>9.4E-2</fb>
    <v>17</v>
  </rv>
  <rv s="1">
    <fb>0.623</fb>
    <v>17</v>
  </rv>
  <rv s="1">
    <fb>0.61599999999999999</fb>
    <v>17</v>
  </rv>
  <rv s="8">
    <v>#VALUE!</v>
    <v>en-US</v>
    <v>84604bc7-2c47-4f8d-8ea5-b6ac8c018a20</v>
    <v>536870912</v>
    <v>1</v>
    <v>279</v>
    <v>57</v>
    <v>Georgia</v>
    <v>9</v>
    <v>10</v>
    <v>Map</v>
    <v>11</v>
    <v>51</v>
    <v>US-GA</v>
    <v>1087</v>
    <v>1088</v>
    <v>1089</v>
    <v>4</v>
    <v>Georgia is a state in the Southeastern region of the United States, bordered to the north by Tennessee and North Carolina; to the northeast by South Carolina; to the southeast by the Atlantic Ocean; to the south by Florida; and to the west by Alabama. Georgia is the 24th-largest state in area and 8th most populous of the 50 United States. Its 2020 population was 10,711,908, according to the U.S. Census Bureau. Atlanta, a "beta" global city, is both the state's capital and its largest city. The Atlanta metropolitan area, with a population of more than 6 million people in 2021, is the 8th most populous metropolitan area in the United States and contains about 57% of Georgia's entire population. Other major metropolitan areas in the state include Augusta, Savannah, Columbus, and Macon.</v>
    <v>1090</v>
    <v>1091</v>
    <v>1092</v>
    <v>1089</v>
    <v>1095</v>
    <v>1096</v>
    <v>1097</v>
    <v>1098</v>
    <v>1099</v>
    <v>Georgia</v>
    <v>273</v>
    <v>1100</v>
    <v>162</v>
    <v>1101</v>
    <v>329</v>
    <v>327</v>
    <v>1102</v>
    <v>1103</v>
    <v>1042</v>
    <v>309</v>
    <v>1104</v>
    <v>1105</v>
    <v>188</v>
    <v>183</v>
    <v>358</v>
    <v>921</v>
    <v>216</v>
    <v>1106</v>
    <v>32</v>
    <v>Georgia</v>
    <v>mdp/vdpid/12004</v>
  </rv>
  <rv s="1">
    <fb>125443</fb>
    <v>13</v>
  </rv>
  <rv s="1">
    <fb>6886</fb>
    <v>13</v>
  </rv>
  <rv s="0">
    <v>536870912</v>
    <v>Jackson</v>
    <v>ed40f72a-f28d-48a5-887c-e021839859d4</v>
    <v>en-US</v>
    <v>Map</v>
  </rv>
  <rv s="1">
    <fb>1096593</fb>
    <v>13</v>
  </rv>
  <rv s="1">
    <fb>1307441</fb>
    <v>13</v>
  </rv>
  <rv s="2">
    <v>42</v>
    <v>11</v>
    <v>286</v>
    <v>6</v>
    <v>0</v>
    <v>Image of Mississippi</v>
  </rv>
  <rv s="0">
    <v>805306368</v>
    <v>Tate Reeves (Governor)</v>
    <v>1213e585-32e8-e04c-eea2-e80c2d44dde8</v>
    <v>en-US</v>
    <v>Generic</v>
  </rv>
  <rv s="3">
    <v>53</v>
  </rv>
  <rv s="4">
    <v>https://www.bing.com/search?q=mississippi&amp;form=skydnc</v>
    <v>Learn more on Bing</v>
  </rv>
  <rv s="1">
    <fb>717</fb>
    <v>15</v>
  </rv>
  <rv s="1">
    <fb>39665</fb>
    <v>15</v>
  </rv>
  <rv s="1">
    <fb>103100</fb>
    <v>15</v>
  </rv>
  <rv s="1">
    <fb>2.64</fb>
    <v>16</v>
  </rv>
  <rv s="1">
    <fb>2961279</fb>
    <v>13</v>
  </rv>
  <rv s="1">
    <fb>0.20699999999999999</fb>
    <v>17</v>
  </rv>
  <rv s="1">
    <fb>0.82299999999999995</fb>
    <v>17</v>
  </rv>
  <rv s="1">
    <fb>3.1E-2</fb>
    <v>17</v>
  </rv>
  <rv s="1">
    <fb>0.57499999999999996</fb>
    <v>17</v>
  </rv>
  <rv s="1">
    <fb>0.24299999999999999</fb>
    <v>17</v>
  </rv>
  <rv s="1">
    <fb>0.59499999999999997</fb>
    <v>17</v>
  </rv>
  <rv s="8">
    <v>#VALUE!</v>
    <v>en-US</v>
    <v>6af619ca-217d-49c0-9a86-153fc7fbcd78</v>
    <v>536870912</v>
    <v>1</v>
    <v>285</v>
    <v>57</v>
    <v>Mississippi</v>
    <v>9</v>
    <v>10</v>
    <v>Map</v>
    <v>11</v>
    <v>51</v>
    <v>US-MS</v>
    <v>1108</v>
    <v>1109</v>
    <v>1110</v>
    <v>4</v>
    <v>Mississippi is a state in the Southeastern region of the United States, bordered to the north by Tennessee; to the east by Alabama; to the south by the Gulf of Mexico; to the southwest by Louisiana; and to the northwest by Arkansas. Mississippi's western boundary is largely defined by the Mississippi River. Mississippi is the 32nd largest by area and 35th-most populous of the 50 U.S. states and has the lowest per-capita income in the United States. Jackson is both the state's capital and largest city. Greater Jackson is the state's most populous metropolitan area, with a population of 591,978 in 2020.</v>
    <v>1111</v>
    <v>1112</v>
    <v>1113</v>
    <v>1110</v>
    <v>1115</v>
    <v>1116</v>
    <v>1117</v>
    <v>1118</v>
    <v>1119</v>
    <v>Mississippi</v>
    <v>1120</v>
    <v>1121</v>
    <v>253</v>
    <v>214</v>
    <v>151</v>
    <v>1040</v>
    <v>1122</v>
    <v>871</v>
    <v>336</v>
    <v>1123</v>
    <v>1124</v>
    <v>1125</v>
    <v>188</v>
    <v>27</v>
    <v>20</v>
    <v>1126</v>
    <v>162</v>
    <v>1127</v>
    <v>310</v>
    <v>Mississippi</v>
    <v>mdp/vdpid/21502</v>
  </rv>
  <rv s="1">
    <fb>135765</fb>
    <v>13</v>
  </rv>
  <rv s="1">
    <fb>15001</fb>
    <v>13</v>
  </rv>
  <rv s="0">
    <v>536870912</v>
    <v>Montgomery</v>
    <v>94461fee-ea89-40c8-9fd7-0fb277396c57</v>
    <v>en-US</v>
    <v>Map</v>
  </rv>
  <rv s="1">
    <fb>1848325</fb>
    <v>13</v>
  </rv>
  <rv s="1">
    <fb>2230185</fb>
    <v>13</v>
  </rv>
  <rv s="2">
    <v>43</v>
    <v>11</v>
    <v>291</v>
    <v>6</v>
    <v>0</v>
    <v>Image of Alabama</v>
  </rv>
  <rv s="0">
    <v>536870912</v>
    <v>Huntsville</v>
    <v>137418fd-4a88-44b7-82ae-882366c96167</v>
    <v>en-US</v>
    <v>Map</v>
  </rv>
  <rv s="0">
    <v>805306368</v>
    <v>Kay Ivey (Governor)</v>
    <v>a2f77bba-b8e2-c4d5-614a-3373a005b8ad</v>
    <v>en-US</v>
    <v>Generic</v>
  </rv>
  <rv s="0">
    <v>805306368</v>
    <v>Will Ainsworth (Lieutenant Governor)</v>
    <v>94c54ae1-f876-5341-9b94-0f826d9b10a6</v>
    <v>en-US</v>
    <v>Generic</v>
  </rv>
  <rv s="3">
    <v>54</v>
  </rv>
  <rv s="4">
    <v>https://www.bing.com/search?q=alabama&amp;form=skydnc</v>
    <v>Learn more on Bing</v>
  </rv>
  <rv s="1">
    <fb>43623</fb>
    <v>15</v>
  </rv>
  <rv s="1">
    <fb>125500</fb>
    <v>15</v>
  </rv>
  <rv s="1">
    <fb>5024279</fb>
    <v>13</v>
  </rv>
  <rv s="1">
    <fb>0.23499999999999999</fb>
    <v>17</v>
  </rv>
  <rv s="1">
    <fb>0.26800000000000002</fb>
    <v>17</v>
  </rv>
  <rv s="1">
    <fb>0.84299999999999997</fb>
    <v>17</v>
  </rv>
  <rv s="1">
    <fb>0.57999999999999996</fb>
    <v>17</v>
  </rv>
  <rv s="1">
    <fb>0.69499999999999995</fb>
    <v>17</v>
  </rv>
  <rv s="8">
    <v>#VALUE!</v>
    <v>en-US</v>
    <v>376f8b06-52f6-4e72-a31d-311a3563e645</v>
    <v>536870912</v>
    <v>1</v>
    <v>290</v>
    <v>57</v>
    <v>Alabama</v>
    <v>9</v>
    <v>10</v>
    <v>Map</v>
    <v>11</v>
    <v>51</v>
    <v>US-AL</v>
    <v>1129</v>
    <v>1130</v>
    <v>1131</v>
    <v>4</v>
    <v>Alabama is a state in the Southeastern region of the United States, bordered by Tennessee to the north; Georgia to the east; Florida and the Gulf of Mexico to the south; and Mississippi to the west. Alabama is the 30th largest by area and the 24th-most populous of the U.S. states.</v>
    <v>1132</v>
    <v>1133</v>
    <v>1134</v>
    <v>1135</v>
    <v>1138</v>
    <v>1139</v>
    <v>1117</v>
    <v>1140</v>
    <v>1141</v>
    <v>Alabama</v>
    <v>961</v>
    <v>1142</v>
    <v>28</v>
    <v>357</v>
    <v>19</v>
    <v>22</v>
    <v>1143</v>
    <v>1144</v>
    <v>23</v>
    <v>1145</v>
    <v>152</v>
    <v>1146</v>
    <v>188</v>
    <v>360</v>
    <v>25</v>
    <v>1003</v>
    <v>192</v>
    <v>1147</v>
    <v>310</v>
    <v>Alabama</v>
    <v>mdp/vdpid/1003</v>
  </rv>
  <rv s="1">
    <fb>3144.2455650000002</fb>
    <v>13</v>
  </rv>
  <rv s="1">
    <fb>1226</fb>
    <v>13</v>
  </rv>
  <rv s="0">
    <v>536870912</v>
    <v>Providence</v>
    <v>956379de-1782-455c-b2d8-1ba81c8965f1</v>
    <v>en-US</v>
    <v>Map</v>
  </rv>
  <rv s="1">
    <fb>410602</fb>
    <v>13</v>
  </rv>
  <rv s="1">
    <fb>462589</fb>
    <v>13</v>
  </rv>
  <rv s="2">
    <v>44</v>
    <v>11</v>
    <v>296</v>
    <v>6</v>
    <v>0</v>
    <v>Image of Rhode Island</v>
  </rv>
  <rv s="0">
    <v>805306368</v>
    <v>Gina Raimondo (Governor)</v>
    <v>0afc16bd-006a-4aeb-ea8c-c33f3ca0a495</v>
    <v>en-US</v>
    <v>Generic</v>
  </rv>
  <rv s="3">
    <v>55</v>
  </rv>
  <rv s="4">
    <v>https://www.bing.com/search?q=rhode+island&amp;form=skydnc</v>
    <v>Learn more on Bing</v>
  </rv>
  <rv s="1">
    <fb>925</fb>
    <v>15</v>
  </rv>
  <rv s="1">
    <fb>56852</fb>
    <v>15</v>
  </rv>
  <rv s="1">
    <fb>238000</fb>
    <v>15</v>
  </rv>
  <rv s="1">
    <fb>1097379</fb>
    <v>13</v>
  </rv>
  <rv s="1">
    <fb>0.31900000000000001</fb>
    <v>17</v>
  </rv>
  <rv s="1">
    <fb>0.86199999999999999</fb>
    <v>17</v>
  </rv>
  <rv s="1">
    <fb>0.65500000000000003</fb>
    <v>17</v>
  </rv>
  <rv s="1">
    <fb>0.2</fb>
    <v>17</v>
  </rv>
  <rv s="1">
    <fb>0.84799999999999998</fb>
    <v>17</v>
  </rv>
  <rv s="8">
    <v>#VALUE!</v>
    <v>en-US</v>
    <v>65a08f52-b469-4f7c-8353-9b3c0b2a5752</v>
    <v>536870912</v>
    <v>1</v>
    <v>295</v>
    <v>57</v>
    <v>Rhode Island</v>
    <v>9</v>
    <v>10</v>
    <v>Map</v>
    <v>11</v>
    <v>51</v>
    <v>US-RI</v>
    <v>1149</v>
    <v>1150</v>
    <v>1151</v>
    <v>4</v>
    <v>Rhode Island is a state in the New England region of the Northeastern United States. It is the smallest U.S. state by area and the seventh-least populous, with slightly less than 1.1 million residents as of 2020; but Rhode Island has grown at every decennial count since 1790 and is the second-most densely populated state, after New Jersey. The state takes its name from the eponymous island, though nearly all its land area is on the mainland. Rhode Island borders Connecticut to its west; Massachusetts to its north and east; and the Atlantic Ocean to its south via Rhode Island Sound and Block Island Sound; and shares a small maritime border with New York, east of Long Island. Providence is its capital and most populous city.</v>
    <v>1152</v>
    <v>1153</v>
    <v>1154</v>
    <v>1151</v>
    <v>1156</v>
    <v>1157</v>
    <v>1158</v>
    <v>1159</v>
    <v>1160</v>
    <v>Rhode Island</v>
    <v>540</v>
    <v>1161</v>
    <v>899</v>
    <v>664</v>
    <v>182</v>
    <v>520</v>
    <v>1162</v>
    <v>335</v>
    <v>212</v>
    <v>1163</v>
    <v>245</v>
    <v>1164</v>
    <v>17</v>
    <v>254</v>
    <v>711</v>
    <v>1165</v>
    <v>305</v>
    <v>1166</v>
    <v>32</v>
    <v>Rhode Island</v>
    <v>mdp/vdpid/27664</v>
  </rv>
  <rv s="1">
    <fb>216699</fb>
    <v>13</v>
  </rv>
  <rv s="1">
    <fb>12165</fb>
    <v>13</v>
  </rv>
  <rv s="0">
    <v>536870912</v>
    <v>Boise</v>
    <v>1054a9b9-ef41-4b77-9953-f1ef16ec8015</v>
    <v>en-US</v>
    <v>Map</v>
  </rv>
  <rv s="1">
    <fb>589320</fb>
    <v>13</v>
  </rv>
  <rv s="1">
    <fb>700825</fb>
    <v>13</v>
  </rv>
  <rv s="2">
    <v>45</v>
    <v>11</v>
    <v>301</v>
    <v>6</v>
    <v>0</v>
    <v>Image of Idaho</v>
  </rv>
  <rv s="0">
    <v>805306368</v>
    <v>Brad Little (Governor)</v>
    <v>135ff875-8d96-6f51-3eae-347573bc2b5e</v>
    <v>en-US</v>
    <v>Generic</v>
  </rv>
  <rv s="0">
    <v>805306368</v>
    <v>Janice McGeachin (Lieutenant Governor)</v>
    <v>638ce975-8193-aae0-be79-78028054dedf</v>
    <v>en-US</v>
    <v>Generic</v>
  </rv>
  <rv s="3">
    <v>56</v>
  </rv>
  <rv s="4">
    <v>https://www.bing.com/search?q=idaho&amp;form=skydnc</v>
    <v>Learn more on Bing</v>
  </rv>
  <rv s="1">
    <fb>743</fb>
    <v>15</v>
  </rv>
  <rv s="1">
    <fb>47583</fb>
    <v>15</v>
  </rv>
  <rv s="1">
    <fb>162900</fb>
    <v>15</v>
  </rv>
  <rv s="1">
    <fb>1839106</fb>
    <v>13</v>
  </rv>
  <rv s="1">
    <fb>0.25900000000000001</fb>
    <v>17</v>
  </rv>
  <rv s="1">
    <fb>0.89500000000000002</fb>
    <v>17</v>
  </rv>
  <rv s="1">
    <fb>0.122</fb>
    <v>17</v>
  </rv>
  <rv s="1">
    <fb>0.626</fb>
    <v>17</v>
  </rv>
  <rv s="1">
    <fb>0.26200000000000001</fb>
    <v>17</v>
  </rv>
  <rv s="1">
    <fb>0.93400000000000005</fb>
    <v>17</v>
  </rv>
  <rv s="8">
    <v>#VALUE!</v>
    <v>en-US</v>
    <v>ecd30387-20fa-4523-9045-e2860154b5e9</v>
    <v>536870912</v>
    <v>1</v>
    <v>300</v>
    <v>57</v>
    <v>Idaho</v>
    <v>9</v>
    <v>10</v>
    <v>Map</v>
    <v>11</v>
    <v>51</v>
    <v>US-ID</v>
    <v>1168</v>
    <v>1169</v>
    <v>1170</v>
    <v>4</v>
    <v>Idaho is a state in the Pacific Northwest region of the United States. To the north, it shares a small portion of the Canada–United States border with the province of British Columbia. It borders the states of Montana and Wyoming to the east, Nevada and Utah to the south, and Washington and Oregon to the west. The state's capital and largest city is Boise. With an area of 83,570 square miles, Idaho is the 14th largest state by land area, but with a population of approximately 1.8 million, it ranks as the 13th least populous and the 7th least densely populated of the 50 U.S. states.</v>
    <v>1171</v>
    <v>1172</v>
    <v>1173</v>
    <v>1170</v>
    <v>1176</v>
    <v>1177</v>
    <v>1178</v>
    <v>1179</v>
    <v>1180</v>
    <v>Idaho</v>
    <v>891</v>
    <v>1181</v>
    <v>189</v>
    <v>214</v>
    <v>213</v>
    <v>521</v>
    <v>1182</v>
    <v>418</v>
    <v>421</v>
    <v>1183</v>
    <v>1184</v>
    <v>1185</v>
    <v>17</v>
    <v>419</v>
    <v>336</v>
    <v>1186</v>
    <v>222</v>
    <v>1187</v>
    <v>423</v>
    <v>Idaho</v>
    <v>mdp/vdpid/14713</v>
  </rv>
  <rv s="1">
    <fb>219653</fb>
    <v>13</v>
  </rv>
  <rv s="1">
    <fb>22662</fb>
    <v>13</v>
  </rv>
  <rv s="0">
    <v>536870912</v>
    <v>Salt Lake City</v>
    <v>520b8048-39fe-4c55-8cbf-a52f9d8756fd</v>
    <v>en-US</v>
    <v>Map</v>
  </rv>
  <rv s="1">
    <fb>906292</fb>
    <v>13</v>
  </rv>
  <rv s="1">
    <fb>1054164</fb>
    <v>13</v>
  </rv>
  <rv s="2">
    <v>46</v>
    <v>11</v>
    <v>306</v>
    <v>6</v>
    <v>0</v>
    <v>Image of Utah</v>
  </rv>
  <rv s="0">
    <v>805306368</v>
    <v>Gary Herbert (Governor)</v>
    <v>cbff6cf4-44af-83f0-1597-4f36c1e395b3</v>
    <v>en-US</v>
    <v>Generic</v>
  </rv>
  <rv s="0">
    <v>805306368</v>
    <v>Spencer Cox (Governor)</v>
    <v>b8df5066-fb62-3092-d3d5-fa1d766c0409</v>
    <v>en-US</v>
    <v>Generic</v>
  </rv>
  <rv s="0">
    <v>805306368</v>
    <v>Deidre Henderson (Lieutenant Governor)</v>
    <v>644c1a0f-9cad-8cd7-ecd2-aa31b63f12c0</v>
    <v>en-US</v>
    <v>Generic</v>
  </rv>
  <rv s="3">
    <v>57</v>
  </rv>
  <rv s="4">
    <v>https://www.bing.com/search?q=utah&amp;form=skydnc</v>
    <v>Learn more on Bing</v>
  </rv>
  <rv s="1">
    <fb>887</fb>
    <v>15</v>
  </rv>
  <rv s="1">
    <fb>60727</fb>
    <v>15</v>
  </rv>
  <rv s="1">
    <fb>215900</fb>
    <v>15</v>
  </rv>
  <rv s="1">
    <fb>3.15</fb>
    <v>16</v>
  </rv>
  <rv s="1">
    <fb>3271616</fb>
    <v>13</v>
  </rv>
  <rv s="1">
    <fb>1.4999999999999999E-2</fb>
    <v>18</v>
  </rv>
  <rv s="1">
    <fb>0.311</fb>
    <v>17</v>
  </rv>
  <rv s="1">
    <fb>0.91200000000000003</fb>
    <v>17</v>
  </rv>
  <rv s="1">
    <fb>0.13699999999999998</fb>
    <v>17</v>
  </rv>
  <rv s="8">
    <v>#VALUE!</v>
    <v>en-US</v>
    <v>c6705e44-d27f-4240-95a2-54e802e3b524</v>
    <v>536870912</v>
    <v>1</v>
    <v>305</v>
    <v>57</v>
    <v>Utah</v>
    <v>9</v>
    <v>10</v>
    <v>Map</v>
    <v>11</v>
    <v>51</v>
    <v>US-UT</v>
    <v>1189</v>
    <v>1190</v>
    <v>1191</v>
    <v>4</v>
    <v>Utah is a landlocked state in the Mountain West subregion of the Western United States. It is bordered to its east by Colorado, to its northeast by Wyoming, to its north by Idaho, to its south by Arizona, and to its west by Nevada. Utah also touches a corner of New Mexico in the southeast. Of the fifty U.S. states, Utah is the 13th-largest by area; with a population over three million, it is the 30th-most-populous and 11th-least-densely populated. Urban development is mostly concentrated in two areas: the Wasatch Front in the north-central part of the state, which is home to roughly two-thirds of the population and includes the capital city, Salt Lake City; and Washington County in the southwest, with more than 180,000 residents. Most of the western half of Utah lies in the Great Basin.</v>
    <v>1192</v>
    <v>1193</v>
    <v>1194</v>
    <v>1191</v>
    <v>1198</v>
    <v>1199</v>
    <v>1200</v>
    <v>1201</v>
    <v>1202</v>
    <v>Utah</v>
    <v>1203</v>
    <v>1204</v>
    <v>364</v>
    <v>70</v>
    <v>1205</v>
    <v>1046</v>
    <v>1206</v>
    <v>644</v>
    <v>244</v>
    <v>1207</v>
    <v>1208</v>
    <v>643</v>
    <v>685</v>
    <v>282</v>
    <v>190</v>
    <v>67</v>
    <v>244</v>
    <v>1207</v>
    <v>690</v>
    <v>Utah</v>
    <v>mdp/vdpid/34626</v>
  </rv>
  <rv s="1">
    <fb>137733</fb>
    <v>13</v>
  </rv>
  <rv s="1">
    <fb>9474</fb>
    <v>13</v>
  </rv>
  <rv s="0">
    <v>536870912</v>
    <v>Little Rock</v>
    <v>2039fcee-c7a5-4241-930b-d2c6d17bae74</v>
    <v>en-US</v>
    <v>Map</v>
  </rv>
  <rv s="1">
    <fb>1138025</fb>
    <v>13</v>
  </rv>
  <rv s="1">
    <fb>1354762</fb>
    <v>13</v>
  </rv>
  <rv s="2">
    <v>47</v>
    <v>11</v>
    <v>312</v>
    <v>6</v>
    <v>0</v>
    <v>Image of Arkansas</v>
  </rv>
  <rv s="0">
    <v>805306368</v>
    <v>Asa Hutchinson (Governor)</v>
    <v>20979a57-ced6-0ef1-46d5-296f4afb0365</v>
    <v>en-US</v>
    <v>Generic</v>
  </rv>
  <rv s="0">
    <v>805306368</v>
    <v>Tim Griffin (Lieutenant Governor)</v>
    <v>225bec68-3137-0b85-47d5-f307cffc8329</v>
    <v>en-US</v>
    <v>Generic</v>
  </rv>
  <rv s="3">
    <v>58</v>
  </rv>
  <rv s="4">
    <v>https://www.bing.com/search?q=arkansas&amp;form=skydnc</v>
    <v>Learn more on Bing</v>
  </rv>
  <rv s="1">
    <fb>677</fb>
    <v>15</v>
  </rv>
  <rv s="1">
    <fb>41371</fb>
    <v>15</v>
  </rv>
  <rv s="1">
    <fb>111400</fb>
    <v>15</v>
  </rv>
  <rv s="1">
    <fb>3011524</fb>
    <v>13</v>
  </rv>
  <rv s="1">
    <fb>0.16</fb>
    <v>17</v>
  </rv>
  <rv s="1">
    <fb>0.21100000000000002</fb>
    <v>17</v>
  </rv>
  <rv s="1">
    <fb>0.58499999999999996</fb>
    <v>17</v>
  </rv>
  <rv s="1">
    <fb>0.12300000000000001</fb>
    <v>17</v>
  </rv>
  <rv s="1">
    <fb>0.79500000000000004</fb>
    <v>17</v>
  </rv>
  <rv s="8">
    <v>#VALUE!</v>
    <v>en-US</v>
    <v>b939db72-08f2-4ea6-a16a-a53bf32e6612</v>
    <v>536870912</v>
    <v>1</v>
    <v>311</v>
    <v>57</v>
    <v>Arkansas</v>
    <v>9</v>
    <v>10</v>
    <v>Map</v>
    <v>11</v>
    <v>51</v>
    <v>US-AR</v>
    <v>1210</v>
    <v>1211</v>
    <v>1212</v>
    <v>4</v>
    <v>Arkansas is a landlocked state in the south-central region of the Southern United States. It is bordered by Missouri to the north, Tennessee and Mississippi to the east, Louisiana to the south, and Texas and Oklahoma to the west. Its name is from the Osage language, a Dhegiha Siouan language, and referred to their relatives, the Quapaw people. The state's diverse geography ranges from the mountainous regions of the Ozark and Ouachita Mountains, which make up the U.S. Interior Highlands, to the densely forested land in the south known as the Arkansas Timberlands, to the eastern lowlands along the Mississippi River and the Arkansas Delta.</v>
    <v>1213</v>
    <v>1214</v>
    <v>1215</v>
    <v>1212</v>
    <v>1218</v>
    <v>1219</v>
    <v>1220</v>
    <v>1221</v>
    <v>1222</v>
    <v>Arkansas</v>
    <v>325</v>
    <v>1223</v>
    <v>1046</v>
    <v>1224</v>
    <v>182</v>
    <v>25</v>
    <v>1225</v>
    <v>357</v>
    <v>443</v>
    <v>1166</v>
    <v>450</v>
    <v>1226</v>
    <v>899</v>
    <v>1227</v>
    <v>358</v>
    <v>688</v>
    <v>162</v>
    <v>1228</v>
    <v>310</v>
    <v>Arkansas</v>
    <v>mdp/vdpid/1951</v>
  </rv>
  <rv s="1">
    <fb>269837</fb>
    <v>13</v>
  </rv>
  <rv s="1">
    <fb>38974</fb>
    <v>13</v>
  </rv>
  <rv s="0">
    <v>536870912</v>
    <v>Denver</v>
    <v>5a7229b6-72d3-4bfc-a95e-9c35e297c9ff</v>
    <v>en-US</v>
    <v>Map</v>
  </rv>
  <rv s="1">
    <fb>2024468</fb>
    <v>13</v>
  </rv>
  <rv s="1">
    <fb>2339118</fb>
    <v>13</v>
  </rv>
  <rv s="2">
    <v>48</v>
    <v>11</v>
    <v>318</v>
    <v>6</v>
    <v>0</v>
    <v>Image of Colorado</v>
  </rv>
  <rv s="0">
    <v>805306368</v>
    <v>Dianne Primavera (Lieutenant Governor)</v>
    <v>f4e53c30-335f-00af-307f-4f95e90798de</v>
    <v>en-US</v>
    <v>Generic</v>
  </rv>
  <rv s="3">
    <v>59</v>
  </rv>
  <rv s="4">
    <v>https://www.bing.com/search?q=colorado&amp;form=skydnc</v>
    <v>Learn more on Bing</v>
  </rv>
  <rv s="1">
    <fb>60629</fb>
    <v>15</v>
  </rv>
  <rv s="1">
    <fb>247800</fb>
    <v>15</v>
  </rv>
  <rv s="1">
    <fb>5773714</fb>
    <v>13</v>
  </rv>
  <rv s="1">
    <fb>0.13</fb>
    <v>17</v>
  </rv>
  <rv s="1">
    <fb>0.38100000000000001</fb>
    <v>17</v>
  </rv>
  <rv s="1">
    <fb>0.875</fb>
    <v>17</v>
  </rv>
  <rv s="8">
    <v>#VALUE!</v>
    <v>en-US</v>
    <v>a070c5c2-b22d-41d8-b869-f20e583c4f80</v>
    <v>536870912</v>
    <v>1</v>
    <v>317</v>
    <v>57</v>
    <v>Colorado</v>
    <v>9</v>
    <v>10</v>
    <v>Map</v>
    <v>11</v>
    <v>51</v>
    <v>US-CO</v>
    <v>1230</v>
    <v>1231</v>
    <v>1232</v>
    <v>4</v>
    <v>Colorado is a state in the Mountain West sub-region of the Western United States. It encompasses most of the Southern Rocky Mountains, as well as the northeastern portion of the Colorado Plateau and the western edge of the Great Plains. Colorado is the eighth most extensive and 21st most populous U.S. state. The United States Census Bureau estimated the population of Colorado at 5,839,926 as of July 1, 2022, a 1.15% increase since the 2020 United States census.</v>
    <v>1233</v>
    <v>1234</v>
    <v>1235</v>
    <v>1232</v>
    <v>1237</v>
    <v>1238</v>
    <v>914</v>
    <v>1239</v>
    <v>1240</v>
    <v>Colorado</v>
    <v>961</v>
    <v>1241</v>
    <v>736</v>
    <v>1242</v>
    <v>410</v>
    <v>759</v>
    <v>1243</v>
    <v>638</v>
    <v>1042</v>
    <v>944</v>
    <v>191</v>
    <v>668</v>
    <v>17</v>
    <v>450</v>
    <v>569</v>
    <v>412</v>
    <v>256</v>
    <v>1244</v>
    <v>690</v>
    <v>Colorado</v>
    <v>mdp/vdpid/7636</v>
  </rv>
  <rv s="1">
    <fb>6452</fb>
    <v>13</v>
  </rv>
  <rv s="1">
    <fb>5804</fb>
    <v>13</v>
  </rv>
  <rv s="0">
    <v>536870912</v>
    <v>Dover</v>
    <v>e2074a3a-aa84-0f74-453a-3167a0a32abc</v>
    <v>en-US</v>
    <v>Map</v>
  </rv>
  <rv s="1">
    <fb>344022</fb>
    <v>13</v>
  </rv>
  <rv s="1">
    <fb>426149</fb>
    <v>13</v>
  </rv>
  <rv s="2">
    <v>49</v>
    <v>11</v>
    <v>324</v>
    <v>6</v>
    <v>0</v>
    <v>Image of Delaware</v>
  </rv>
  <rv s="0">
    <v>536870912</v>
    <v>Wilmington</v>
    <v>77a8f223-fe51-4aa2-8e3d-6c81e5bc270e</v>
    <v>en-US</v>
    <v>Map</v>
  </rv>
  <rv s="0">
    <v>805306368</v>
    <v>John Carney (Governor)</v>
    <v>27d50603-eaaa-4817-8ca0-edafa395697d</v>
    <v>en-US</v>
    <v>Generic</v>
  </rv>
  <rv s="0">
    <v>805306368</v>
    <v>Bethany Hall-Long (Lieutenant Governor)</v>
    <v>ee026ac0-4056-4f6d-e38a-e7f7b78c42f4</v>
    <v>en-US</v>
    <v>Generic</v>
  </rv>
  <rv s="3">
    <v>60</v>
  </rv>
  <rv s="4">
    <v>https://www.bing.com/search?q=delaware&amp;form=skydnc</v>
    <v>Learn more on Bing</v>
  </rv>
  <rv s="1">
    <fb>1018</fb>
    <v>15</v>
  </rv>
  <rv s="1">
    <fb>60509</fb>
    <v>15</v>
  </rv>
  <rv s="1">
    <fb>231500</fb>
    <v>15</v>
  </rv>
  <rv s="1">
    <fb>989948</fb>
    <v>13</v>
  </rv>
  <rv s="1">
    <fb>0.3</fb>
    <v>17</v>
  </rv>
  <rv s="1">
    <fb>8.6999999999999994E-2</fb>
    <v>17</v>
  </rv>
  <rv s="1">
    <fb>0.21600000000000003</fb>
    <v>17</v>
  </rv>
  <rv s="1">
    <fb>0.70400000000000007</fb>
    <v>17</v>
  </rv>
  <rv s="8">
    <v>#VALUE!</v>
    <v>en-US</v>
    <v>8ad617cc-3d7a-4b3c-a787-098de959ccc4</v>
    <v>536870912</v>
    <v>1</v>
    <v>323</v>
    <v>57</v>
    <v>Delaware</v>
    <v>9</v>
    <v>10</v>
    <v>Map</v>
    <v>11</v>
    <v>51</v>
    <v>US-DE</v>
    <v>1246</v>
    <v>1247</v>
    <v>1248</v>
    <v>4</v>
    <v>Delaware is a state in the Mid-Atlantic region of the United States, bordering Maryland to its south and west, Pennsylvania to its north, New Jersey to its northeast, and the Atlantic Ocean to its east. The state takes its name from the adjacent Delaware Bay, in turn named after Thomas West, 3rd Baron De La Warr, an English nobleman and Virginia's first colonial governor.</v>
    <v>1249</v>
    <v>1250</v>
    <v>1251</v>
    <v>1252</v>
    <v>1255</v>
    <v>1256</v>
    <v>1257</v>
    <v>1258</v>
    <v>1259</v>
    <v>Delaware</v>
    <v>563</v>
    <v>1260</v>
    <v>192</v>
    <v>613</v>
    <v>19</v>
    <v>361</v>
    <v>1261</v>
    <v>474</v>
    <v>1262</v>
    <v>362</v>
    <v>419</v>
    <v>220</v>
    <v>188</v>
    <v>411</v>
    <v>1046</v>
    <v>1263</v>
    <v>285</v>
    <v>1264</v>
    <v>32</v>
    <v>Delaware</v>
    <v>mdp/vdpid/8831</v>
  </rv>
</rvData>
</file>

<file path=xl/richData/rdrichvaluestructure.xml><?xml version="1.0" encoding="utf-8"?>
<rvStructures xmlns="http://schemas.microsoft.com/office/spreadsheetml/2017/richdata" count="10">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ountry/region" t="r"/>
    <k n="Description" t="s"/>
    <k n="Households" t="r"/>
    <k n="Housing units" t="r"/>
    <k n="Image"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rvStructures>
</file>

<file path=xl/richData/rdsupportingpropertybag.xml><?xml version="1.0" encoding="utf-8"?>
<supportingPropertyBags xmlns="http://schemas.microsoft.com/office/spreadsheetml/2017/richdata2">
  <spbArrays count="5">
    <a count="4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White (%)</v>
      <v t="s">Population: Two or more races (%)</v>
      <v t="s">Time zone(s)</v>
      <v t="s">_Flags</v>
      <v t="s">VDPID/VSID</v>
      <v t="s">UniqueName</v>
      <v t="s">_DisplayString</v>
      <v t="s">LearnMoreOnLink</v>
      <v t="s">Image</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7">
      <v t="s">%EntityServiceId</v>
      <v t="s">%IsRefreshable</v>
      <v t="s">%EntityCulture</v>
      <v t="s">%EntityId</v>
      <v t="s">_Icon</v>
      <v t="s">_Provider</v>
      <v t="s">_Attribution</v>
      <v t="s">_Display</v>
      <v t="s">Name</v>
      <v t="s">_Format</v>
      <v t="s">Leader(s)</v>
      <v t="s">Country/region</v>
      <v t="s">_SubLabel</v>
      <v t="s">Population</v>
      <v t="s">Area</v>
      <v t="s">Abbreviation</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8">
      <v t="s">%EntityServiceId</v>
      <v t="s">%IsRefreshable</v>
      <v t="s">%EntityCulture</v>
      <v t="s">%EntityId</v>
      <v t="s">_Icon</v>
      <v t="s">_Provider</v>
      <v t="s">_Attribution</v>
      <v t="s">_Display</v>
      <v t="s">Name</v>
      <v t="s">_Format</v>
      <v t="s">Capital/Major City</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spbArrays>
  <spbData count="325">
    <spb s="0">
      <v xml:space="preserve">	</v>
      <v xml:space="preserve">	</v>
      <v xml:space="preserve">https://en.wikipedia.org	</v>
      <v xml:space="preserve">https://creativecommons.org/licenses/by-sa/3.0	</v>
    </spb>
    <spb s="0">
      <v xml:space="preserve">US Census	</v>
      <v xml:space="preserve">	</v>
      <v xml:space="preserve">https://www.census.gov/popest/data/state/asrh/2014/files/SC-EST2014-AGESEX-CIV.csv	</v>
      <v xml:space="preserve">	</v>
    </spb>
    <spb s="0">
      <v xml:space="preserve">Wikipedia	</v>
      <v xml:space="preserve">CC-BY-SA	</v>
      <v xml:space="preserve">http://en.wikipedia.org/wiki/Maine	</v>
      <v xml:space="preserve">http://creativecommons.org/licenses/by-sa/3.0/	</v>
    </spb>
    <spb s="0">
      <v xml:space="preserve">Wikipedia	US Census	US Census	Wikipedia	Sec	</v>
      <v xml:space="preserve">CC-BY-SA			CC-BY-SA		</v>
      <v xml:space="preserve">http://en.wikipedia.org/wiki/Maine	https://www.census.gov/popest/data/state/asrh/2014/files/SC-EST2014-AGESEX-CIV.csv	http://www.census.gov/quickfacts/table/WTN220212/23	https://en.wikipedia.org/wiki/Maine	https://www.sec.gov/cgi-bin/browse-edgar?action=getcompany&amp;CIK=0001875768	</v>
      <v xml:space="preserve">http://creativecommons.org/licenses/by-sa/3.0/			http://creativecommons.org/licenses/by-sa/3.0/		</v>
    </spb>
    <spb s="0">
      <v xml:space="preserve">Wikipedia	US Census	US Census	</v>
      <v xml:space="preserve">CC-BY-SA			</v>
      <v xml:space="preserve">http://en.wikipedia.org/wiki/Maine	https://www.census.gov/popest/data/state/asrh/2014/files/SC-EST2014-AGESEX-CIV.csv	http://www.census.gov/quickfacts/table/WTN220212/23	</v>
      <v xml:space="preserve">http://creativecommons.org/licenses/by-sa/3.0/			</v>
    </spb>
    <spb s="1">
      <v>0</v>
      <v>0</v>
      <v>1</v>
      <v>0</v>
      <v>0</v>
      <v>0</v>
      <v>2</v>
      <v>1</v>
      <v>3</v>
      <v>1</v>
      <v>4</v>
      <v>4</v>
      <v>1</v>
      <v>1</v>
      <v>1</v>
      <v>1</v>
      <v>4</v>
      <v>1</v>
      <v>1</v>
      <v>1</v>
      <v>1</v>
      <v>1</v>
      <v>1</v>
      <v>1</v>
      <v>1</v>
      <v>1</v>
      <v>4</v>
      <v>1</v>
      <v>1</v>
      <v>1</v>
    </spb>
    <spb s="2">
      <v>0</v>
      <v>Name</v>
      <v>LearnMoreOnLink</v>
    </spb>
    <spb s="3">
      <v>0</v>
      <v>0</v>
      <v>0</v>
    </spb>
    <spb s="4">
      <v>0</v>
      <v>0</v>
    </spb>
    <spb s="5">
      <v>7</v>
      <v>7</v>
      <v>8</v>
      <v>7</v>
    </spb>
    <spb s="6">
      <v>1</v>
      <v>2</v>
      <v>3</v>
    </spb>
    <spb s="7">
      <v>https://www.bing.com</v>
      <v>https://www.bing.com/th?id=Ga%5Cbing_yt.png&amp;w=100&amp;h=40&amp;c=0&amp;pid=0.1</v>
      <v>Powered by Bing</v>
    </spb>
    <spb s="8">
      <v>square km</v>
      <v>2015</v>
      <v>2020</v>
      <v>2016</v>
      <v>2016</v>
      <v>2015</v>
      <v>2015</v>
      <v>2010, 2016</v>
      <v>persons (2015)</v>
      <v>persons (2015)</v>
      <v>2015</v>
      <v>2015</v>
      <v>2015</v>
      <v>2015</v>
      <v>persons (2015)</v>
      <v>persons (2015)</v>
      <v>2015</v>
      <v>persons age 16+, 2015</v>
      <v>persons (2015)</v>
      <v>under age 65, 2015</v>
      <v>2015</v>
      <v>persons age 25+, 2015</v>
      <v>persons (2015)</v>
      <v>persons (2015)</v>
    </spb>
    <spb s="9">
      <v>4</v>
    </spb>
    <spb s="0">
      <v xml:space="preserve">	</v>
      <v xml:space="preserve">	</v>
      <v xml:space="preserve">https://en.wikipedia.org/wiki/Maine	</v>
      <v xml:space="preserve">https://creativecommons.org/licenses/by-sa/3.0	</v>
    </spb>
    <spb s="9">
      <v>5</v>
    </spb>
    <spb s="9">
      <v>6</v>
    </spb>
    <spb s="9">
      <v>7</v>
    </spb>
    <spb s="9">
      <v>8</v>
    </spb>
    <spb s="0">
      <v xml:space="preserve">data.worldbank.org	</v>
      <v xml:space="preserve">	</v>
      <v xml:space="preserve">http://data.worldbank.org/indicator/FP.CPI.TOTL	</v>
      <v xml:space="preserve">	</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http://en.wikipedia.org/wiki/United_States	</v>
      <v xml:space="preserve">http://creativecommons.org/licenses/by-sa/3.0/	</v>
    </spb>
    <spb s="0">
      <v xml:space="preserve">Wikipedia	US Census	Cia	</v>
      <v xml:space="preserve">CC-BY-SA			</v>
      <v xml:space="preserve">http://en.wikipedia.org/wiki/United_States	https://www.census.gov/popest/data/state/asrh/2014/files/SC-EST2014-AGESEX-CIV.csv	https://www.cia.gov/library/publications/the-world-factbook/geos/us.html?Transportation	</v>
      <v xml:space="preserve">http://creativecommons.org/licenses/by-sa/3.0/			</v>
    </spb>
    <spb s="0">
      <v xml:space="preserve">Wikipedia	US Census	US Census	Sec	</v>
      <v xml:space="preserve">CC-BY-SA				</v>
      <v xml:space="preserve">http://en.wikipedia.org/wiki/United_States	https://www.census.gov/popest/data/state/asrh/2014/files/SC-EST2014-AGESEX-CIV.csv	http://www.census.gov/quickfacts/table/VET605214/	https://www.sec.gov/cgi-bin/browse-edgar?action=getcompany&amp;CIK=0001582635	</v>
      <v xml:space="preserve">http://creativecommons.org/licenses/by-sa/3.0/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Wikipedia	Wikipedia	Wikidata	</v>
      <v xml:space="preserve">CC-BY-SA	CC-BY-SA		</v>
      <v xml:space="preserve">http://en.wikipedia.org/wiki/United_States	https://en.wikipedia.org/wiki/United_States	https://www.wikidata.org/wiki/Q30	</v>
      <v xml:space="preserve">http://creativecommons.org/licenses/by-sa/3.0/	http://creativecommons.org/licenses/by-sa/3.0/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Wikipedia	US Census	Cia	US Census	Sec	</v>
      <v xml:space="preserve">CC-BY-SA					</v>
      <v xml:space="preserve">http://en.wikipedia.org/wiki/United_States	https://www.census.gov/popest/data/state/asrh/2014/files/SC-EST2014-AGESEX-CIV.csv	https://www.cia.gov/library/publications/the-world-factbook/geos/us.html?Transportation	http://www.census.gov/quickfacts/table/VET605214/	https://www.sec.gov/cgi-bin/browse-edgar?action=getcompany&amp;CIK=0001582635	</v>
      <v xml:space="preserve">http://creativecommons.org/licenses/by-sa/3.0/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0">
      <v>19</v>
      <v>20</v>
      <v>0</v>
      <v>0</v>
      <v>21</v>
      <v>0</v>
      <v>0</v>
      <v>0</v>
      <v>22</v>
      <v>23</v>
      <v>24</v>
      <v>22</v>
      <v>22</v>
      <v>25</v>
      <v>20</v>
      <v>1</v>
      <v>26</v>
      <v>27</v>
      <v>1</v>
      <v>28</v>
      <v>29</v>
      <v>30</v>
      <v>1</v>
      <v>31</v>
      <v>1</v>
      <v>32</v>
      <v>33</v>
      <v>34</v>
      <v>35</v>
      <v>1</v>
      <v>20</v>
      <v>1</v>
      <v>1</v>
      <v>1</v>
      <v>1</v>
      <v>1</v>
      <v>1</v>
      <v>1</v>
      <v>1</v>
      <v>1</v>
      <v>1</v>
      <v>36</v>
    </spb>
    <spb s="2">
      <v>1</v>
      <v>Name</v>
      <v>LearnMoreOnLink</v>
    </spb>
    <spb s="11">
      <v>2019</v>
      <v>2019</v>
      <v>square km</v>
      <v>per thousand (2018)</v>
      <v>2021</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9">
      <v>9</v>
    </spb>
    <spb s="9">
      <v>10</v>
    </spb>
    <spb s="9">
      <v>11</v>
    </spb>
    <spb s="9">
      <v>12</v>
    </spb>
    <spb s="0">
      <v xml:space="preserve">	</v>
      <v xml:space="preserve">	</v>
      <v xml:space="preserve">https://en.wikipedia.org/wiki/United_States	</v>
      <v xml:space="preserve">https://creativecommons.org/licenses/by-sa/3.0	</v>
    </spb>
    <spb s="9">
      <v>13</v>
    </spb>
    <spb s="0">
      <v xml:space="preserve">Wikipedia	</v>
      <v xml:space="preserve">CC-BY-SA	</v>
      <v xml:space="preserve">http://en.wikipedia.org/wiki/Washington,_D.C.	</v>
      <v xml:space="preserve">http://creativecommons.org/licenses/by-sa/3.0/	</v>
    </spb>
    <spb s="0">
      <v xml:space="preserve">Wikipedia	US Census	US Census	Wikipedia	Sec	</v>
      <v xml:space="preserve">CC-BY-SA			CC-BY-SA		</v>
      <v xml:space="preserve">http://en.wikipedia.org/wiki/Washington,_D.C.	https://www.census.gov/popest/data/state/asrh/2014/files/SC-EST2014-AGESEX-CIV.csv	http://www.census.gov/quickfacts/table/WTN220212/11	https://en.wikipedia.org/wiki/Washington,_D.C.	https://www.sec.gov/cgi-bin/browse-edgar?action=getcompany&amp;CIK=0001911247	</v>
      <v xml:space="preserve">http://creativecommons.org/licenses/by-sa/3.0/			http://creativecommons.org/licenses/by-sa/3.0/		</v>
    </spb>
    <spb s="0">
      <v xml:space="preserve">Wikipedia	US Census	US Census	</v>
      <v xml:space="preserve">CC-BY-SA			</v>
      <v xml:space="preserve">http://en.wikipedia.org/wiki/Washington,_D.C.	https://www.census.gov/popest/data/state/asrh/2014/files/SC-EST2014-AGESEX-CIV.csv	http://www.census.gov/quickfacts/table/WTN220212/11	</v>
      <v xml:space="preserve">http://creativecommons.org/licenses/by-sa/3.0/			</v>
    </spb>
    <spb s="12">
      <v>0</v>
      <v>0</v>
      <v>1</v>
      <v>0</v>
      <v>0</v>
      <v>0</v>
      <v>46</v>
      <v>1</v>
      <v>47</v>
      <v>1</v>
      <v>48</v>
      <v>1</v>
      <v>1</v>
      <v>1</v>
      <v>1</v>
      <v>48</v>
      <v>1</v>
      <v>1</v>
      <v>1</v>
      <v>1</v>
      <v>1</v>
      <v>1</v>
      <v>1</v>
      <v>1</v>
      <v>1</v>
      <v>48</v>
      <v>1</v>
      <v>1</v>
      <v>1</v>
      <v>1</v>
    </spb>
    <spb s="2">
      <v>2</v>
      <v>Name</v>
      <v>LearnMoreOnLink</v>
    </spb>
    <spb s="13">
      <v>square km</v>
      <v>2015</v>
      <v>2020</v>
      <v>2016</v>
      <v>2016</v>
      <v>2015</v>
      <v>2015</v>
      <v>2010, 2016</v>
      <v>persons (2015)</v>
      <v>persons (2015)</v>
      <v>2015</v>
      <v>2015</v>
      <v>2015</v>
      <v>2015</v>
      <v>persons (2015)</v>
      <v>persons (2015)</v>
      <v>2015</v>
      <v>persons age 16+, 2015</v>
      <v>persons (2015)</v>
      <v>under age 65, 2015</v>
      <v>2015</v>
      <v>persons age 25+, 2015</v>
      <v>persons (2015)</v>
      <v>persons (2015)</v>
      <v>persons (2015)</v>
    </spb>
    <spb s="0">
      <v xml:space="preserve">	</v>
      <v xml:space="preserve">	</v>
      <v xml:space="preserve">https://en.wikipedia.org/wiki/Washington,_D.C.	</v>
      <v xml:space="preserve">https://creativecommons.org/licenses/by-sa/3.0	</v>
    </spb>
    <spb s="0">
      <v xml:space="preserve">Wikipedia	</v>
      <v xml:space="preserve">CC-BY-SA	</v>
      <v xml:space="preserve">http://en.wikipedia.org/wiki/New_York_(state)	</v>
      <v xml:space="preserve">http://creativecommons.org/licenses/by-sa/3.0/	</v>
    </spb>
    <spb s="0">
      <v xml:space="preserve">Wikipedia	Wikipedia	US Census	US Census	Wikipedia	</v>
      <v xml:space="preserve">CC-BY-SA	CC-BY-SA			CC-BY-SA	</v>
      <v xml:space="preserve">http://en.wikipedia.org/wiki/New_York_(state)	http://en.wikipedia.org/wiki/New_York	https://www.census.gov/popest/data/state/asrh/2014/files/SC-EST2014-AGESEX-CIV.csv	http://www.census.gov/quickfacts/table/WTN220212/36	https://en.wikipedia.org/wiki/New_York_(state)	</v>
      <v xml:space="preserve">http://creativecommons.org/licenses/by-sa/3.0/	http://creativecommons.org/licenses/by-sa/3.0/			http://creativecommons.org/licenses/by-sa/3.0/	</v>
    </spb>
    <spb s="0">
      <v xml:space="preserve">Wikipedia	Wikipedia	US Census	US Census	</v>
      <v xml:space="preserve">CC-BY-SA	CC-BY-SA			</v>
      <v xml:space="preserve">http://en.wikipedia.org/wiki/New_York_(state)	http://en.wikipedia.org/wiki/New_York	https://www.census.gov/popest/data/state/asrh/2014/files/SC-EST2014-AGESEX-CIV.csv	http://www.census.gov/quickfacts/table/WTN220212/36	</v>
      <v xml:space="preserve">http://creativecommons.org/licenses/by-sa/3.0/	http://creativecommons.org/licenses/by-sa/3.0/			</v>
    </spb>
    <spb s="14">
      <v>0</v>
      <v>0</v>
      <v>1</v>
      <v>0</v>
      <v>0</v>
      <v>0</v>
      <v>53</v>
      <v>1</v>
      <v>54</v>
      <v>1</v>
      <v>55</v>
      <v>55</v>
      <v>1</v>
      <v>1</v>
      <v>1</v>
      <v>1</v>
      <v>55</v>
      <v>1</v>
      <v>1</v>
      <v>1</v>
      <v>1</v>
      <v>1</v>
      <v>1</v>
      <v>1</v>
      <v>1</v>
      <v>1</v>
      <v>55</v>
      <v>1</v>
      <v>1</v>
      <v>1</v>
      <v>1</v>
    </spb>
    <spb s="2">
      <v>3</v>
      <v>Name</v>
      <v>LearnMoreOnLink</v>
    </spb>
    <spb s="0">
      <v xml:space="preserve">	</v>
      <v xml:space="preserve">	</v>
      <v xml:space="preserve">https://en.wikipedia.org/wiki/New_York_(state)	</v>
      <v xml:space="preserve">https://creativecommons.org/licenses/by-sa/3.0	</v>
    </spb>
    <spb s="0">
      <v xml:space="preserve">Wikipedia	</v>
      <v xml:space="preserve">CC-BY-SA	</v>
      <v xml:space="preserve">http://en.wikipedia.org/wiki/California	</v>
      <v xml:space="preserve">http://creativecommons.org/licenses/by-sa/3.0/	</v>
    </spb>
    <spb s="0">
      <v xml:space="preserve">Wikipedia	US Census	US Census	Wikipedia	Sec	</v>
      <v xml:space="preserve">CC-BY-SA			CC-BY-SA		</v>
      <v xml:space="preserve">http://en.wikipedia.org/wiki/California	https://www.census.gov/popest/data/state/asrh/2014/files/SC-EST2014-AGESEX-CIV.csv	http://www.census.gov/quickfacts/table/VET605214/06	https://en.wikipedia.org/wiki/California	https://www.sec.gov/cgi-bin/browse-edgar?action=getcompany&amp;CIK=0001937147	</v>
      <v xml:space="preserve">http://creativecommons.org/licenses/by-sa/3.0/			http://creativecommons.org/licenses/by-sa/3.0/		</v>
    </spb>
    <spb s="0">
      <v xml:space="preserve">Wikipedia	US Census	US Census	</v>
      <v xml:space="preserve">CC-BY-SA			</v>
      <v xml:space="preserve">http://en.wikipedia.org/wiki/California	https://www.census.gov/popest/data/state/asrh/2014/files/SC-EST2014-AGESEX-CIV.csv	http://www.census.gov/quickfacts/table/VET605214/06	</v>
      <v xml:space="preserve">http://creativecommons.org/licenses/by-sa/3.0/			</v>
    </spb>
    <spb s="0">
      <v xml:space="preserve">Wikipedia	US Census	Wikipedia	US Census	Wikipedia	Sec	</v>
      <v xml:space="preserve">CC-BY-SA		CC-BY-SA		CC-BY-SA		</v>
      <v xml:space="preserve">http://en.wikipedia.org/wiki/California	https://www.census.gov/popest/data/state/asrh/2014/files/SC-EST2014-AGESEX-CIV.csv	http://tl.wikipedia.org/wiki/Lungsod_ng_Culver,_California	http://www.census.gov/quickfacts/table/VET605214/06	https://en.wikipedia.org/wiki/California	https://www.sec.gov/cgi-bin/browse-edgar?action=getcompany&amp;CIK=0001937147	</v>
      <v xml:space="preserve">http://creativecommons.org/licenses/by-sa/3.0/		http://creativecommons.org/licenses/by-sa/3.0/		http://creativecommons.org/licenses/by-sa/3.0/		</v>
    </spb>
    <spb s="14">
      <v>0</v>
      <v>0</v>
      <v>1</v>
      <v>0</v>
      <v>0</v>
      <v>0</v>
      <v>59</v>
      <v>1</v>
      <v>60</v>
      <v>1</v>
      <v>61</v>
      <v>62</v>
      <v>1</v>
      <v>1</v>
      <v>1</v>
      <v>1</v>
      <v>61</v>
      <v>1</v>
      <v>1</v>
      <v>1</v>
      <v>1</v>
      <v>1</v>
      <v>1</v>
      <v>1</v>
      <v>1</v>
      <v>1</v>
      <v>61</v>
      <v>1</v>
      <v>1</v>
      <v>1</v>
      <v>1</v>
    </spb>
    <spb s="0">
      <v xml:space="preserve">	</v>
      <v xml:space="preserve">	</v>
      <v xml:space="preserve">https://en.wikipedia.org/wiki/California	</v>
      <v xml:space="preserve">https://creativecommons.org/licenses/by-sa/3.0	</v>
    </spb>
    <spb s="0">
      <v xml:space="preserve">Wikipedia	</v>
      <v xml:space="preserve">CC-BY-SA	</v>
      <v xml:space="preserve">http://en.wikipedia.org/wiki/Washington_(state)	</v>
      <v xml:space="preserve">http://creativecommons.org/licenses/by-sa/3.0/	</v>
    </spb>
    <spb s="0">
      <v xml:space="preserve">Wikipedia	US Census	Crunchbase	</v>
      <v xml:space="preserve">CC-BY-SA			</v>
      <v xml:space="preserve">http://en.wikipedia.org/wiki/Washington_(state)	https://www.census.gov/popest/data/state/asrh/2014/files/SC-EST2014-AGESEX-CIV.csv	https://www.crunchbase.com/organization/access-washington	</v>
      <v xml:space="preserve">http://creativecommons.org/licenses/by-sa/3.0/			</v>
    </spb>
    <spb s="0">
      <v xml:space="preserve">Wikipedia	US Census	US Census	Wikipedia	Crunchbase	</v>
      <v xml:space="preserve">CC-BY-SA			CC-BY-SA		</v>
      <v xml:space="preserve">http://en.wikipedia.org/wiki/Washington_(state)	https://www.census.gov/popest/data/state/asrh/2014/files/SC-EST2014-AGESEX-CIV.csv	http://www.census.gov/quickfacts/table/WTN220212/53	https://en.wikipedia.org/wiki/Washington_(state)	https://www.crunchbase.com/organization/access-washington	</v>
      <v xml:space="preserve">http://creativecommons.org/licenses/by-sa/3.0/			http://creativecommons.org/licenses/by-sa/3.0/		</v>
    </spb>
    <spb s="15">
      <v>0</v>
      <v>0</v>
      <v>1</v>
      <v>0</v>
      <v>0</v>
      <v>0</v>
      <v>65</v>
      <v>66</v>
      <v>1</v>
      <v>67</v>
      <v>1</v>
      <v>66</v>
      <v>66</v>
      <v>1</v>
      <v>1</v>
      <v>1</v>
      <v>1</v>
      <v>66</v>
      <v>1</v>
      <v>1</v>
      <v>1</v>
      <v>1</v>
      <v>1</v>
      <v>1</v>
      <v>1</v>
      <v>1</v>
      <v>1</v>
      <v>66</v>
      <v>1</v>
      <v>1</v>
      <v>1</v>
      <v>1</v>
    </spb>
    <spb s="0">
      <v xml:space="preserve">	</v>
      <v xml:space="preserve">	</v>
      <v xml:space="preserve">https://en.wikipedia.org/wiki/Washington_(state)	</v>
      <v xml:space="preserve">https://creativecommons.org/licenses/by-sa/3.0	</v>
    </spb>
    <spb s="0">
      <v xml:space="preserve">Wikipedia	</v>
      <v xml:space="preserve">CC-BY-SA	</v>
      <v xml:space="preserve">http://en.wikipedia.org/wiki/New_Jersey	</v>
      <v xml:space="preserve">http://creativecommons.org/licenses/by-sa/3.0/	</v>
    </spb>
    <spb s="0">
      <v xml:space="preserve">Wikipedia	US Census	US Census	Wikipedia	Sec	</v>
      <v xml:space="preserve">CC-BY-SA			CC-BY-SA		</v>
      <v xml:space="preserve">http://en.wikipedia.org/wiki/New_Jersey	https://www.census.gov/popest/data/state/asrh/2014/files/SC-EST2014-AGESEX-CIV.csv	http://www.census.gov/quickfacts/table/WTN220212/34	https://en.wikipedia.org/wiki/New_Jersey	https://www.sec.gov/cgi-bin/browse-edgar?action=getcompany&amp;CIK=0001921616	</v>
      <v xml:space="preserve">http://creativecommons.org/licenses/by-sa/3.0/			http://creativecommons.org/licenses/by-sa/3.0/		</v>
    </spb>
    <spb s="0">
      <v xml:space="preserve">Wikipedia	US Census	US Census	</v>
      <v xml:space="preserve">CC-BY-SA			</v>
      <v xml:space="preserve">http://en.wikipedia.org/wiki/New_Jersey	https://www.census.gov/popest/data/state/asrh/2014/files/SC-EST2014-AGESEX-CIV.csv	http://www.census.gov/quickfacts/table/WTN220212/34	</v>
      <v xml:space="preserve">http://creativecommons.org/licenses/by-sa/3.0/			</v>
    </spb>
    <spb s="14">
      <v>0</v>
      <v>0</v>
      <v>1</v>
      <v>0</v>
      <v>0</v>
      <v>0</v>
      <v>70</v>
      <v>1</v>
      <v>71</v>
      <v>1</v>
      <v>72</v>
      <v>71</v>
      <v>1</v>
      <v>1</v>
      <v>1</v>
      <v>1</v>
      <v>72</v>
      <v>1</v>
      <v>1</v>
      <v>1</v>
      <v>1</v>
      <v>1</v>
      <v>1</v>
      <v>1</v>
      <v>1</v>
      <v>1</v>
      <v>72</v>
      <v>1</v>
      <v>1</v>
      <v>1</v>
      <v>1</v>
    </spb>
    <spb s="0">
      <v xml:space="preserve">	</v>
      <v xml:space="preserve">	</v>
      <v xml:space="preserve">https://en.wikipedia.org/wiki/New_Jersey	</v>
      <v xml:space="preserve">https://creativecommons.org/licenses/by-sa/3.0	</v>
    </spb>
    <spb s="0">
      <v xml:space="preserve">Wikipedia	</v>
      <v xml:space="preserve">CC-BY-SA	</v>
      <v xml:space="preserve">http://en.wikipedia.org/wiki/Minnesota	</v>
      <v xml:space="preserve">http://creativecommons.org/licenses/by-sa/3.0/	</v>
    </spb>
    <spb s="0">
      <v xml:space="preserve">Wikipedia	US Census	US Census	Wikipedia	Sec	</v>
      <v xml:space="preserve">CC-BY-SA			CC-BY-SA		</v>
      <v xml:space="preserve">http://en.wikipedia.org/wiki/Minnesota	https://www.census.gov/popest/data/state/asrh/2014/files/SC-EST2014-AGESEX-CIV.csv	http://www.census.gov/quickfacts/table/WTN220212/27	https://en.wikipedia.org/wiki/Minnesota	https://www.sec.gov/cgi-bin/browse-edgar?action=getcompany&amp;CIK=0001931661	</v>
      <v xml:space="preserve">http://creativecommons.org/licenses/by-sa/3.0/			http://creativecommons.org/licenses/by-sa/3.0/		</v>
    </spb>
    <spb s="0">
      <v xml:space="preserve">Wikipedia	US Census	US Census	</v>
      <v xml:space="preserve">CC-BY-SA			</v>
      <v xml:space="preserve">http://en.wikipedia.org/wiki/Minnesota	https://www.census.gov/popest/data/state/asrh/2014/files/SC-EST2014-AGESEX-CIV.csv	http://www.census.gov/quickfacts/table/WTN220212/27	</v>
      <v xml:space="preserve">http://creativecommons.org/licenses/by-sa/3.0/			</v>
    </spb>
    <spb s="0">
      <v xml:space="preserve">Wikipedia	US Census	Sec	</v>
      <v xml:space="preserve">CC-BY-SA			</v>
      <v xml:space="preserve">http://en.wikipedia.org/wiki/Minnesota	http://www.census.gov/quickfacts/table/WTN220212/27	https://www.sec.gov/cgi-bin/browse-edgar?action=getcompany&amp;CIK=0001931661	</v>
      <v xml:space="preserve">http://creativecommons.org/licenses/by-sa/3.0/			</v>
    </spb>
    <spb s="14">
      <v>0</v>
      <v>0</v>
      <v>1</v>
      <v>0</v>
      <v>0</v>
      <v>0</v>
      <v>75</v>
      <v>1</v>
      <v>76</v>
      <v>1</v>
      <v>77</v>
      <v>78</v>
      <v>1</v>
      <v>1</v>
      <v>1</v>
      <v>1</v>
      <v>77</v>
      <v>1</v>
      <v>1</v>
      <v>1</v>
      <v>1</v>
      <v>1</v>
      <v>1</v>
      <v>1</v>
      <v>1</v>
      <v>1</v>
      <v>77</v>
      <v>1</v>
      <v>1</v>
      <v>1</v>
      <v>1</v>
    </spb>
    <spb s="2">
      <v>4</v>
      <v>Name</v>
      <v>LearnMoreOnLink</v>
    </spb>
    <spb s="0">
      <v xml:space="preserve">	</v>
      <v xml:space="preserve">	</v>
      <v xml:space="preserve">https://en.wikipedia.org/wiki/Minnesota	</v>
      <v xml:space="preserve">https://creativecommons.org/licenses/by-sa/3.0	</v>
    </spb>
    <spb s="0">
      <v xml:space="preserve">Wikipedia	</v>
      <v xml:space="preserve">CC-BY-SA	</v>
      <v xml:space="preserve">http://en.wikipedia.org/wiki/Massachusetts	</v>
      <v xml:space="preserve">http://creativecommons.org/licenses/by-sa/3.0/	</v>
    </spb>
    <spb s="0">
      <v xml:space="preserve">Wikipedia	US Census	US Census	Sec	</v>
      <v xml:space="preserve">CC-BY-SA				</v>
      <v xml:space="preserve">http://en.wikipedia.org/wiki/Massachusetts	https://www.census.gov/popest/data/state/asrh/2014/files/SC-EST2014-AGESEX-CIV.csv	http://www.census.gov/quickfacts/table/WTN220212/25	https://www.sec.gov/cgi-bin/browse-edgar?action=getcompany&amp;CIK=0001937416	</v>
      <v xml:space="preserve">http://creativecommons.org/licenses/by-sa/3.0/				</v>
    </spb>
    <spb s="0">
      <v xml:space="preserve">Wikipedia	US Census	US Census	Wikipedia	Sec	</v>
      <v xml:space="preserve">CC-BY-SA			CC-BY-SA		</v>
      <v xml:space="preserve">http://en.wikipedia.org/wiki/Massachusetts	https://www.census.gov/popest/data/state/asrh/2014/files/SC-EST2014-AGESEX-CIV.csv	http://www.census.gov/quickfacts/table/WTN220212/25	https://en.wikipedia.org/wiki/Massachusetts	https://www.sec.gov/cgi-bin/browse-edgar?action=getcompany&amp;CIK=0001937416	</v>
      <v xml:space="preserve">http://creativecommons.org/licenses/by-sa/3.0/			http://creativecommons.org/licenses/by-sa/3.0/		</v>
    </spb>
    <spb s="0">
      <v xml:space="preserve">Wikipedia	US Census	US Census	</v>
      <v xml:space="preserve">CC-BY-SA			</v>
      <v xml:space="preserve">http://en.wikipedia.org/wiki/Massachusetts	https://www.census.gov/popest/data/state/asrh/2014/files/SC-EST2014-AGESEX-CIV.csv	http://www.census.gov/quickfacts/table/WTN220212/25	</v>
      <v xml:space="preserve">http://creativecommons.org/licenses/by-sa/3.0/			</v>
    </spb>
    <spb s="15">
      <v>0</v>
      <v>0</v>
      <v>1</v>
      <v>0</v>
      <v>0</v>
      <v>0</v>
      <v>82</v>
      <v>83</v>
      <v>1</v>
      <v>84</v>
      <v>1</v>
      <v>85</v>
      <v>83</v>
      <v>1</v>
      <v>1</v>
      <v>1</v>
      <v>1</v>
      <v>85</v>
      <v>1</v>
      <v>1</v>
      <v>1</v>
      <v>1</v>
      <v>1</v>
      <v>1</v>
      <v>1</v>
      <v>1</v>
      <v>1</v>
      <v>85</v>
      <v>1</v>
      <v>1</v>
      <v>1</v>
      <v>1</v>
    </spb>
    <spb s="0">
      <v xml:space="preserve">	</v>
      <v xml:space="preserve">	</v>
      <v xml:space="preserve">https://en.wikipedia.org/wiki/Massachusetts	</v>
      <v xml:space="preserve">https://creativecommons.org/licenses/by-sa/3.0	</v>
    </spb>
    <spb s="0">
      <v xml:space="preserve">Wikipedia	</v>
      <v xml:space="preserve">CC-BY-SA	</v>
      <v xml:space="preserve">http://en.wikipedia.org/wiki/Missouri	</v>
      <v xml:space="preserve">http://creativecommons.org/licenses/by-sa/3.0/	</v>
    </spb>
    <spb s="0">
      <v xml:space="preserve">Wikipedia	US Census	US Census	Wikipedia	Sec	</v>
      <v xml:space="preserve">CC-BY-SA			CC-BY-SA		</v>
      <v xml:space="preserve">http://en.wikipedia.org/wiki/Missouri	https://www.census.gov/popest/data/state/asrh/2014/files/SC-EST2014-AGESEX-CIV.csv	http://www.census.gov/quickfacts/table/WTN220212/29	https://en.wikipedia.org/wiki/Missouri	https://www.sec.gov/cgi-bin/browse-edgar?action=getcompany&amp;CIK=0001923053	</v>
      <v xml:space="preserve">http://creativecommons.org/licenses/by-sa/3.0/			http://creativecommons.org/licenses/by-sa/3.0/		</v>
    </spb>
    <spb s="0">
      <v xml:space="preserve">Wikipedia	US Census	US Census	</v>
      <v xml:space="preserve">CC-BY-SA			</v>
      <v xml:space="preserve">http://en.wikipedia.org/wiki/Missouri	https://www.census.gov/popest/data/state/asrh/2014/files/SC-EST2014-AGESEX-CIV.csv	http://www.census.gov/quickfacts/table/WTN220212/29	</v>
      <v xml:space="preserve">http://creativecommons.org/licenses/by-sa/3.0/			</v>
    </spb>
    <spb s="0">
      <v xml:space="preserve">Wikipedia	US Census	US Census	Sec	</v>
      <v xml:space="preserve">CC-BY-SA				</v>
      <v xml:space="preserve">http://en.wikipedia.org/wiki/Missouri	https://www.census.gov/popest/data/state/asrh/2014/files/SC-EST2014-AGESEX-CIV.csv	http://www.census.gov/quickfacts/table/WTN220212/29	https://www.sec.gov/cgi-bin/browse-edgar?action=getcompany&amp;CIK=0001923053	</v>
      <v xml:space="preserve">http://creativecommons.org/licenses/by-sa/3.0/				</v>
    </spb>
    <spb s="14">
      <v>0</v>
      <v>0</v>
      <v>1</v>
      <v>0</v>
      <v>0</v>
      <v>0</v>
      <v>88</v>
      <v>1</v>
      <v>89</v>
      <v>1</v>
      <v>90</v>
      <v>91</v>
      <v>1</v>
      <v>1</v>
      <v>1</v>
      <v>1</v>
      <v>90</v>
      <v>1</v>
      <v>1</v>
      <v>1</v>
      <v>1</v>
      <v>1</v>
      <v>1</v>
      <v>1</v>
      <v>1</v>
      <v>1</v>
      <v>90</v>
      <v>1</v>
      <v>1</v>
      <v>1</v>
      <v>1</v>
    </spb>
    <spb s="0">
      <v xml:space="preserve">	</v>
      <v xml:space="preserve">	</v>
      <v xml:space="preserve">https://en.wikipedia.org/wiki/Missouri	</v>
      <v xml:space="preserve">https://creativecommons.org/licenses/by-sa/3.0	</v>
    </spb>
    <spb s="0">
      <v xml:space="preserve">Wikipedia	</v>
      <v xml:space="preserve">CC-BY-SA	</v>
      <v xml:space="preserve">http://en.wikipedia.org/wiki/South_Carolina	</v>
      <v xml:space="preserve">http://creativecommons.org/licenses/by-sa/3.0/	</v>
    </spb>
    <spb s="0">
      <v xml:space="preserve">Wikipedia	US Census	US Census	Wikipedia	Sec	</v>
      <v xml:space="preserve">CC-BY-SA			CC-BY-SA		</v>
      <v xml:space="preserve">http://en.wikipedia.org/wiki/South_Carolina	https://www.census.gov/popest/data/state/asrh/2014/files/SC-EST2014-AGESEX-CIV.csv	http://www.census.gov/quickfacts/table/WTN220212/45	https://en.wikipedia.org/wiki/South_Carolina	https://www.sec.gov/cgi-bin/browse-edgar?action=getcompany&amp;CIK=0001930621	</v>
      <v xml:space="preserve">http://creativecommons.org/licenses/by-sa/3.0/			http://creativecommons.org/licenses/by-sa/3.0/		</v>
    </spb>
    <spb s="0">
      <v xml:space="preserve">Wikipedia	US Census	US Census	</v>
      <v xml:space="preserve">CC-BY-SA			</v>
      <v xml:space="preserve">http://en.wikipedia.org/wiki/South_Carolina	https://www.census.gov/popest/data/state/asrh/2014/files/SC-EST2014-AGESEX-CIV.csv	http://www.census.gov/quickfacts/table/WTN220212/45	</v>
      <v xml:space="preserve">http://creativecommons.org/licenses/by-sa/3.0/			</v>
    </spb>
    <spb s="0">
      <v xml:space="preserve">Wikipedia	US Census	US Census	Sec	</v>
      <v xml:space="preserve">CC-BY-SA				</v>
      <v xml:space="preserve">http://en.wikipedia.org/wiki/South_Carolina	https://www.census.gov/popest/data/state/asrh/2014/files/SC-EST2014-AGESEX-CIV.csv	http://www.census.gov/quickfacts/table/WTN220212/45	https://www.sec.gov/cgi-bin/browse-edgar?action=getcompany&amp;CIK=0001930621	</v>
      <v xml:space="preserve">http://creativecommons.org/licenses/by-sa/3.0/				</v>
    </spb>
    <spb s="14">
      <v>0</v>
      <v>0</v>
      <v>1</v>
      <v>0</v>
      <v>0</v>
      <v>0</v>
      <v>94</v>
      <v>1</v>
      <v>95</v>
      <v>1</v>
      <v>96</v>
      <v>97</v>
      <v>1</v>
      <v>1</v>
      <v>1</v>
      <v>1</v>
      <v>96</v>
      <v>1</v>
      <v>1</v>
      <v>1</v>
      <v>1</v>
      <v>1</v>
      <v>1</v>
      <v>1</v>
      <v>1</v>
      <v>1</v>
      <v>96</v>
      <v>1</v>
      <v>1</v>
      <v>1</v>
      <v>1</v>
    </spb>
    <spb s="0">
      <v xml:space="preserve">	</v>
      <v xml:space="preserve">	</v>
      <v xml:space="preserve">https://en.wikipedia.org/wiki/South_Carolina	</v>
      <v xml:space="preserve">https://creativecommons.org/licenses/by-sa/3.0	</v>
    </spb>
    <spb s="0">
      <v xml:space="preserve">Wikipedia	</v>
      <v xml:space="preserve">CC-BY-SA	</v>
      <v xml:space="preserve">http://en.wikipedia.org/wiki/Nevada	</v>
      <v xml:space="preserve">http://creativecommons.org/licenses/by-sa/3.0/	</v>
    </spb>
    <spb s="0">
      <v xml:space="preserve">Wikipedia	US Census	US Census	Wikipedia	Sec	</v>
      <v xml:space="preserve">CC-BY-SA			CC-BY-SA		</v>
      <v xml:space="preserve">http://en.wikipedia.org/wiki/Nevada	https://www.census.gov/popest/data/state/asrh/2014/files/SC-EST2014-AGESEX-CIV.csv	http://www.census.gov/quickfacts/table/WTN220212/32	https://en.wikipedia.org/wiki/Nevada	https://www.sec.gov/cgi-bin/browse-edgar?action=getcompany&amp;CIK=0001915571	</v>
      <v xml:space="preserve">http://creativecommons.org/licenses/by-sa/3.0/			http://creativecommons.org/licenses/by-sa/3.0/		</v>
    </spb>
    <spb s="0">
      <v xml:space="preserve">Wikipedia	US Census	US Census	</v>
      <v xml:space="preserve">CC-BY-SA			</v>
      <v xml:space="preserve">http://en.wikipedia.org/wiki/Nevada	https://www.census.gov/popest/data/state/asrh/2014/files/SC-EST2014-AGESEX-CIV.csv	http://www.census.gov/quickfacts/table/WTN220212/32	</v>
      <v xml:space="preserve">http://creativecommons.org/licenses/by-sa/3.0/			</v>
    </spb>
    <spb s="0">
      <v xml:space="preserve">Wikipedia	US Census	US Census	Sec	</v>
      <v xml:space="preserve">CC-BY-SA				</v>
      <v xml:space="preserve">http://en.wikipedia.org/wiki/Nevada	https://www.census.gov/popest/data/state/asrh/2014/files/SC-EST2014-AGESEX-CIV.csv	http://www.census.gov/quickfacts/table/WTN220212/32	https://www.sec.gov/cgi-bin/browse-edgar?action=getcompany&amp;CIK=0001915571	</v>
      <v xml:space="preserve">http://creativecommons.org/licenses/by-sa/3.0/				</v>
    </spb>
    <spb s="14">
      <v>0</v>
      <v>0</v>
      <v>1</v>
      <v>0</v>
      <v>0</v>
      <v>0</v>
      <v>100</v>
      <v>1</v>
      <v>101</v>
      <v>1</v>
      <v>102</v>
      <v>103</v>
      <v>1</v>
      <v>1</v>
      <v>1</v>
      <v>1</v>
      <v>102</v>
      <v>1</v>
      <v>1</v>
      <v>1</v>
      <v>1</v>
      <v>1</v>
      <v>1</v>
      <v>1</v>
      <v>1</v>
      <v>1</v>
      <v>102</v>
      <v>1</v>
      <v>1</v>
      <v>1</v>
      <v>1</v>
    </spb>
    <spb s="0">
      <v xml:space="preserve">	</v>
      <v xml:space="preserve">	</v>
      <v xml:space="preserve">https://en.wikipedia.org/wiki/Nevada	</v>
      <v xml:space="preserve">https://creativecommons.org/licenses/by-sa/3.0	</v>
    </spb>
    <spb s="0">
      <v xml:space="preserve">Wikipedia	</v>
      <v xml:space="preserve">CC-BY-SA	</v>
      <v xml:space="preserve">http://en.wikipedia.org/wiki/Texas	</v>
      <v xml:space="preserve">http://creativecommons.org/licenses/by-sa/3.0/	</v>
    </spb>
    <spb s="0">
      <v xml:space="preserve">Wikipedia	US Census	US Census	Wikipedia	Sec	</v>
      <v xml:space="preserve">CC-BY-SA			CC-BY-SA		</v>
      <v xml:space="preserve">http://en.wikipedia.org/wiki/Texas	https://www.census.gov/popest/data/state/asrh/2014/files/SC-EST2014-AGESEX-CIV.csv	http://www.census.gov/quickfacts/table/WTN220212/48	https://en.wikipedia.org/wiki/Texas	https://www.sec.gov/cgi-bin/browse-edgar?action=getcompany&amp;CIK=0001930694	</v>
      <v xml:space="preserve">http://creativecommons.org/licenses/by-sa/3.0/			http://creativecommons.org/licenses/by-sa/3.0/		</v>
    </spb>
    <spb s="0">
      <v xml:space="preserve">Wikipedia	US Census	US Census	</v>
      <v xml:space="preserve">CC-BY-SA			</v>
      <v xml:space="preserve">http://en.wikipedia.org/wiki/Texas	https://www.census.gov/popest/data/state/asrh/2014/files/SC-EST2014-AGESEX-CIV.csv	http://www.census.gov/quickfacts/table/WTN220212/48	</v>
      <v xml:space="preserve">http://creativecommons.org/licenses/by-sa/3.0/			</v>
    </spb>
    <spb s="0">
      <v xml:space="preserve">Wikipedia	US Census	US Census	Sec	</v>
      <v xml:space="preserve">CC-BY-SA				</v>
      <v xml:space="preserve">http://en.wikipedia.org/wiki/Texas	https://www.census.gov/popest/data/state/asrh/2014/files/SC-EST2014-AGESEX-CIV.csv	http://www.census.gov/quickfacts/table/WTN220212/48	https://www.sec.gov/cgi-bin/browse-edgar?action=getcompany&amp;CIK=0001930694	</v>
      <v xml:space="preserve">http://creativecommons.org/licenses/by-sa/3.0/				</v>
    </spb>
    <spb s="14">
      <v>0</v>
      <v>0</v>
      <v>1</v>
      <v>0</v>
      <v>0</v>
      <v>0</v>
      <v>106</v>
      <v>1</v>
      <v>107</v>
      <v>1</v>
      <v>108</v>
      <v>109</v>
      <v>1</v>
      <v>1</v>
      <v>1</v>
      <v>1</v>
      <v>108</v>
      <v>1</v>
      <v>1</v>
      <v>1</v>
      <v>1</v>
      <v>1</v>
      <v>1</v>
      <v>1</v>
      <v>1</v>
      <v>1</v>
      <v>108</v>
      <v>1</v>
      <v>1</v>
      <v>1</v>
      <v>1</v>
    </spb>
    <spb s="0">
      <v xml:space="preserve">	</v>
      <v xml:space="preserve">	</v>
      <v xml:space="preserve">https://en.wikipedia.org/wiki/Texas	</v>
      <v xml:space="preserve">https://creativecommons.org/licenses/by-sa/3.0	</v>
    </spb>
    <spb s="0">
      <v xml:space="preserve">Wikipedia	</v>
      <v xml:space="preserve">CC-BY-SA	</v>
      <v xml:space="preserve">http://en.wikipedia.org/wiki/Maryland	</v>
      <v xml:space="preserve">http://creativecommons.org/licenses/by-sa/3.0/	</v>
    </spb>
    <spb s="0">
      <v xml:space="preserve">Wikipedia	US Census	US Census	Wikipedia	Sec	</v>
      <v xml:space="preserve">CC-BY-SA			CC-BY-SA		</v>
      <v xml:space="preserve">http://en.wikipedia.org/wiki/Maryland	https://www.census.gov/popest/data/state/asrh/2014/files/SC-EST2014-AGESEX-CIV.csv	http://www.census.gov/quickfacts/table/WTN220212/24	https://en.wikipedia.org/wiki/Maryland	https://www.sec.gov/cgi-bin/browse-edgar?action=getcompany&amp;CIK=0001927175	</v>
      <v xml:space="preserve">http://creativecommons.org/licenses/by-sa/3.0/			http://creativecommons.org/licenses/by-sa/3.0/		</v>
    </spb>
    <spb s="0">
      <v xml:space="preserve">Wikipedia	US Census	US Census	</v>
      <v xml:space="preserve">CC-BY-SA			</v>
      <v xml:space="preserve">http://en.wikipedia.org/wiki/Maryland	https://www.census.gov/popest/data/state/asrh/2014/files/SC-EST2014-AGESEX-CIV.csv	http://www.census.gov/quickfacts/table/WTN220212/24	</v>
      <v xml:space="preserve">http://creativecommons.org/licenses/by-sa/3.0/			</v>
    </spb>
    <spb s="0">
      <v xml:space="preserve">Wikipedia	US Census	US Census	Sec	</v>
      <v xml:space="preserve">CC-BY-SA				</v>
      <v xml:space="preserve">http://en.wikipedia.org/wiki/Maryland	https://www.census.gov/popest/data/state/asrh/2014/files/SC-EST2014-AGESEX-CIV.csv	http://www.census.gov/quickfacts/table/WTN220212/24	https://www.sec.gov/cgi-bin/browse-edgar?action=getcompany&amp;CIK=0001927175	</v>
      <v xml:space="preserve">http://creativecommons.org/licenses/by-sa/3.0/				</v>
    </spb>
    <spb s="14">
      <v>0</v>
      <v>0</v>
      <v>1</v>
      <v>0</v>
      <v>0</v>
      <v>0</v>
      <v>112</v>
      <v>1</v>
      <v>113</v>
      <v>1</v>
      <v>114</v>
      <v>115</v>
      <v>1</v>
      <v>1</v>
      <v>1</v>
      <v>1</v>
      <v>114</v>
      <v>1</v>
      <v>1</v>
      <v>1</v>
      <v>1</v>
      <v>1</v>
      <v>1</v>
      <v>1</v>
      <v>1</v>
      <v>1</v>
      <v>114</v>
      <v>1</v>
      <v>1</v>
      <v>1</v>
      <v>1</v>
    </spb>
    <spb s="13">
      <v>square km</v>
      <v>2015</v>
      <v>2021</v>
      <v>2016</v>
      <v>2016</v>
      <v>2015</v>
      <v>2015</v>
      <v>2010, 2016</v>
      <v>persons (2015)</v>
      <v>persons (2015)</v>
      <v>2015</v>
      <v>2015</v>
      <v>2015</v>
      <v>2015</v>
      <v>persons (2015)</v>
      <v>persons (2015)</v>
      <v>2015</v>
      <v>persons age 16+, 2015</v>
      <v>persons (2015)</v>
      <v>under age 65, 2015</v>
      <v>2015</v>
      <v>persons age 25+, 2015</v>
      <v>persons (2015)</v>
      <v>persons (2015)</v>
      <v>persons (2015)</v>
    </spb>
    <spb s="0">
      <v xml:space="preserve">	</v>
      <v xml:space="preserve">	</v>
      <v xml:space="preserve">https://en.wikipedia.org/wiki/Maryland	</v>
      <v xml:space="preserve">https://creativecommons.org/licenses/by-sa/3.0	</v>
    </spb>
    <spb s="0">
      <v xml:space="preserve">Wikipedia	</v>
      <v xml:space="preserve">CC-BY-SA	</v>
      <v xml:space="preserve">http://en.wikipedia.org/wiki/North_Carolina	</v>
      <v xml:space="preserve">http://creativecommons.org/licenses/by-sa/3.0/	</v>
    </spb>
    <spb s="0">
      <v xml:space="preserve">Wikipedia	US Census	US Census	Wikipedia	Sec	</v>
      <v xml:space="preserve">CC-BY-SA			CC-BY-SA		</v>
      <v xml:space="preserve">http://en.wikipedia.org/wiki/North_Carolina	https://www.census.gov/popest/data/state/asrh/2014/files/SC-EST2014-AGESEX-CIV.csv	http://www.census.gov/quickfacts/table/WTN220212/37	https://en.wikipedia.org/wiki/North_Carolina	https://www.sec.gov/cgi-bin/browse-edgar?action=getcompany&amp;CIK=0001926217	</v>
      <v xml:space="preserve">http://creativecommons.org/licenses/by-sa/3.0/			http://creativecommons.org/licenses/by-sa/3.0/		</v>
    </spb>
    <spb s="0">
      <v xml:space="preserve">Wikipedia	US Census	US Census	</v>
      <v xml:space="preserve">CC-BY-SA			</v>
      <v xml:space="preserve">http://en.wikipedia.org/wiki/North_Carolina	https://www.census.gov/popest/data/state/asrh/2014/files/SC-EST2014-AGESEX-CIV.csv	http://www.census.gov/quickfacts/table/WTN220212/37	</v>
      <v xml:space="preserve">http://creativecommons.org/licenses/by-sa/3.0/			</v>
    </spb>
    <spb s="14">
      <v>0</v>
      <v>0</v>
      <v>1</v>
      <v>0</v>
      <v>0</v>
      <v>0</v>
      <v>119</v>
      <v>1</v>
      <v>120</v>
      <v>1</v>
      <v>121</v>
      <v>120</v>
      <v>1</v>
      <v>1</v>
      <v>1</v>
      <v>1</v>
      <v>121</v>
      <v>1</v>
      <v>1</v>
      <v>1</v>
      <v>1</v>
      <v>1</v>
      <v>1</v>
      <v>1</v>
      <v>1</v>
      <v>1</v>
      <v>121</v>
      <v>1</v>
      <v>1</v>
      <v>1</v>
      <v>1</v>
    </spb>
    <spb s="0">
      <v xml:space="preserve">	</v>
      <v xml:space="preserve">	</v>
      <v xml:space="preserve">https://en.wikipedia.org/wiki/North_Carolina	</v>
      <v xml:space="preserve">https://creativecommons.org/licenses/by-sa/3.0	</v>
    </spb>
    <spb s="0">
      <v xml:space="preserve">Wikipedia	</v>
      <v xml:space="preserve">CC-BY-SA	</v>
      <v xml:space="preserve">http://en.wikipedia.org/wiki/West_Virginia	</v>
      <v xml:space="preserve">http://creativecommons.org/licenses/by-sa/3.0/	</v>
    </spb>
    <spb s="0">
      <v xml:space="preserve">Wikipedia	US Census	US Census	Sec	</v>
      <v xml:space="preserve">CC-BY-SA				</v>
      <v xml:space="preserve">http://en.wikipedia.org/wiki/West_Virginia	https://www.census.gov/popest/data/state/asrh/2014/files/SC-EST2014-AGESEX-CIV.csv	http://www.census.gov/quickfacts/table/WTN220212/54	https://www.sec.gov/cgi-bin/browse-edgar?action=getcompany&amp;CIK=0001926344	</v>
      <v xml:space="preserve">http://creativecommons.org/licenses/by-sa/3.0/				</v>
    </spb>
    <spb s="0">
      <v xml:space="preserve">Wikipedia	US Census	US Census	Wikipedia	Sec	</v>
      <v xml:space="preserve">CC-BY-SA			CC-BY-SA		</v>
      <v xml:space="preserve">http://en.wikipedia.org/wiki/West_Virginia	https://www.census.gov/popest/data/state/asrh/2014/files/SC-EST2014-AGESEX-CIV.csv	http://www.census.gov/quickfacts/table/WTN220212/54	https://en.wikipedia.org/wiki/West_Virginia	https://www.sec.gov/cgi-bin/browse-edgar?action=getcompany&amp;CIK=0001926344	</v>
      <v xml:space="preserve">http://creativecommons.org/licenses/by-sa/3.0/			http://creativecommons.org/licenses/by-sa/3.0/		</v>
    </spb>
    <spb s="0">
      <v xml:space="preserve">Wikipedia	US Census	US Census	</v>
      <v xml:space="preserve">CC-BY-SA			</v>
      <v xml:space="preserve">http://en.wikipedia.org/wiki/West_Virginia	https://www.census.gov/popest/data/state/asrh/2014/files/SC-EST2014-AGESEX-CIV.csv	http://www.census.gov/quickfacts/table/WTN220212/54	</v>
      <v xml:space="preserve">http://creativecommons.org/licenses/by-sa/3.0/			</v>
    </spb>
    <spb s="16">
      <v>0</v>
      <v>0</v>
      <v>1</v>
      <v>0</v>
      <v>0</v>
      <v>0</v>
      <v>124</v>
      <v>125</v>
      <v>1</v>
      <v>126</v>
      <v>1</v>
      <v>127</v>
      <v>125</v>
      <v>1</v>
      <v>1</v>
      <v>1</v>
      <v>1</v>
      <v>127</v>
      <v>1</v>
      <v>1</v>
      <v>1</v>
      <v>1</v>
      <v>1</v>
      <v>1</v>
      <v>1</v>
      <v>1</v>
      <v>1</v>
      <v>127</v>
      <v>1</v>
      <v>1</v>
      <v>1</v>
    </spb>
    <spb s="0">
      <v xml:space="preserve">	</v>
      <v xml:space="preserve">	</v>
      <v xml:space="preserve">https://en.wikipedia.org/wiki/West_Virginia	</v>
      <v xml:space="preserve">https://creativecommons.org/licenses/by-sa/3.0	</v>
    </spb>
    <spb s="0">
      <v xml:space="preserve">Wikipedia	</v>
      <v xml:space="preserve">CC-BY-SA	</v>
      <v xml:space="preserve">http://en.wikipedia.org/wiki/Ohio	</v>
      <v xml:space="preserve">http://creativecommons.org/licenses/by-sa/3.0/	</v>
    </spb>
    <spb s="0">
      <v xml:space="preserve">Wikipedia	US Census	US Census	Sec	</v>
      <v xml:space="preserve">CC-BY-SA				</v>
      <v xml:space="preserve">http://en.wikipedia.org/wiki/Ohio	https://www.census.gov/popest/data/state/asrh/2014/files/SC-EST2014-AGESEX-CIV.csv	http://www.census.gov/quickfacts/table/WTN220212/39	https://www.sec.gov/cgi-bin/browse-edgar?action=getcompany&amp;CIK=0001927724	</v>
      <v xml:space="preserve">http://creativecommons.org/licenses/by-sa/3.0/				</v>
    </spb>
    <spb s="0">
      <v xml:space="preserve">Wikipedia	US Census	US Census	Wikipedia	Sec	</v>
      <v xml:space="preserve">CC-BY-SA			CC-BY-SA		</v>
      <v xml:space="preserve">http://en.wikipedia.org/wiki/Ohio	https://www.census.gov/popest/data/state/asrh/2014/files/SC-EST2014-AGESEX-CIV.csv	http://www.census.gov/quickfacts/table/WTN220212/39	https://en.wikipedia.org/wiki/Ohio	https://www.sec.gov/cgi-bin/browse-edgar?action=getcompany&amp;CIK=0001927724	</v>
      <v xml:space="preserve">http://creativecommons.org/licenses/by-sa/3.0/			http://creativecommons.org/licenses/by-sa/3.0/		</v>
    </spb>
    <spb s="0">
      <v xml:space="preserve">Wikipedia	US Census	US Census	</v>
      <v xml:space="preserve">CC-BY-SA			</v>
      <v xml:space="preserve">http://en.wikipedia.org/wiki/Ohio	https://www.census.gov/popest/data/state/asrh/2014/files/SC-EST2014-AGESEX-CIV.csv	http://www.census.gov/quickfacts/table/WTN220212/39	</v>
      <v xml:space="preserve">http://creativecommons.org/licenses/by-sa/3.0/			</v>
    </spb>
    <spb s="15">
      <v>0</v>
      <v>0</v>
      <v>1</v>
      <v>0</v>
      <v>0</v>
      <v>0</v>
      <v>130</v>
      <v>131</v>
      <v>1</v>
      <v>132</v>
      <v>1</v>
      <v>133</v>
      <v>131</v>
      <v>1</v>
      <v>1</v>
      <v>1</v>
      <v>1</v>
      <v>133</v>
      <v>1</v>
      <v>1</v>
      <v>1</v>
      <v>1</v>
      <v>1</v>
      <v>1</v>
      <v>1</v>
      <v>1</v>
      <v>1</v>
      <v>133</v>
      <v>1</v>
      <v>1</v>
      <v>1</v>
      <v>1</v>
    </spb>
    <spb s="0">
      <v xml:space="preserve">	</v>
      <v xml:space="preserve">	</v>
      <v xml:space="preserve">https://en.wikipedia.org/wiki/Ohio	</v>
      <v xml:space="preserve">https://creativecommons.org/licenses/by-sa/3.0	</v>
    </spb>
    <spb s="0">
      <v xml:space="preserve">Wikipedia	</v>
      <v xml:space="preserve">CC-BY-SA	</v>
      <v xml:space="preserve">http://en.wikipedia.org/wiki/Virginia	</v>
      <v xml:space="preserve">http://creativecommons.org/licenses/by-sa/3.0/	</v>
    </spb>
    <spb s="0">
      <v xml:space="preserve">Wikipedia	US Census	US Census	Wikipedia	Sec	</v>
      <v xml:space="preserve">CC-BY-SA			CC-BY-SA		</v>
      <v xml:space="preserve">http://en.wikipedia.org/wiki/Virginia	https://www.census.gov/popest/data/state/asrh/2014/files/SC-EST2014-AGESEX-CIV.csv	http://www.census.gov/quickfacts/table/WTN220212/51	https://en.wikipedia.org/wiki/Virginia	https://www.sec.gov/cgi-bin/browse-edgar?action=getcompany&amp;CIK=0001929370	</v>
      <v xml:space="preserve">http://creativecommons.org/licenses/by-sa/3.0/			http://creativecommons.org/licenses/by-sa/3.0/		</v>
    </spb>
    <spb s="0">
      <v xml:space="preserve">Wikipedia	US Census	US Census	</v>
      <v xml:space="preserve">CC-BY-SA			</v>
      <v xml:space="preserve">http://en.wikipedia.org/wiki/Virginia	https://www.census.gov/popest/data/state/asrh/2014/files/SC-EST2014-AGESEX-CIV.csv	http://www.census.gov/quickfacts/table/WTN220212/51	</v>
      <v xml:space="preserve">http://creativecommons.org/licenses/by-sa/3.0/			</v>
    </spb>
    <spb s="14">
      <v>0</v>
      <v>0</v>
      <v>1</v>
      <v>0</v>
      <v>0</v>
      <v>0</v>
      <v>136</v>
      <v>1</v>
      <v>137</v>
      <v>1</v>
      <v>138</v>
      <v>137</v>
      <v>1</v>
      <v>1</v>
      <v>1</v>
      <v>1</v>
      <v>138</v>
      <v>1</v>
      <v>1</v>
      <v>1</v>
      <v>1</v>
      <v>1</v>
      <v>1</v>
      <v>1</v>
      <v>1</v>
      <v>1</v>
      <v>138</v>
      <v>1</v>
      <v>1</v>
      <v>1</v>
      <v>1</v>
    </spb>
    <spb s="0">
      <v xml:space="preserve">	</v>
      <v xml:space="preserve">	</v>
      <v xml:space="preserve">https://en.wikipedia.org/wiki/Virginia	</v>
      <v xml:space="preserve">https://creativecommons.org/licenses/by-sa/3.0	</v>
    </spb>
    <spb s="0">
      <v xml:space="preserve">Wikipedia	</v>
      <v xml:space="preserve">CC-BY-SA	</v>
      <v xml:space="preserve">http://en.wikipedia.org/wiki/Michigan	</v>
      <v xml:space="preserve">http://creativecommons.org/licenses/by-sa/3.0/	</v>
    </spb>
    <spb s="0">
      <v xml:space="preserve">Wikipedia	US Census	US Census	Wikipedia	Sec	</v>
      <v xml:space="preserve">CC-BY-SA			CC-BY-SA		</v>
      <v xml:space="preserve">http://en.wikipedia.org/wiki/Michigan	https://www.census.gov/popest/data/state/asrh/2014/files/SC-EST2014-AGESEX-CIV.csv	http://www.census.gov/quickfacts/table/WTN220212/26	https://en.wikipedia.org/wiki/Michigan	https://www.sec.gov/cgi-bin/browse-edgar?action=getcompany&amp;CIK=0001927960	</v>
      <v xml:space="preserve">http://creativecommons.org/licenses/by-sa/3.0/			http://creativecommons.org/licenses/by-sa/3.0/		</v>
    </spb>
    <spb s="0">
      <v xml:space="preserve">Wikipedia	US Census	US Census	</v>
      <v xml:space="preserve">CC-BY-SA			</v>
      <v xml:space="preserve">http://en.wikipedia.org/wiki/Michigan	https://www.census.gov/popest/data/state/asrh/2014/files/SC-EST2014-AGESEX-CIV.csv	http://www.census.gov/quickfacts/table/WTN220212/26	</v>
      <v xml:space="preserve">http://creativecommons.org/licenses/by-sa/3.0/			</v>
    </spb>
    <spb s="0">
      <v xml:space="preserve">Wikipedia	US Census	US Census	Sec	</v>
      <v xml:space="preserve">CC-BY-SA				</v>
      <v xml:space="preserve">http://en.wikipedia.org/wiki/Michigan	https://www.census.gov/popest/data/state/asrh/2014/files/SC-EST2014-AGESEX-CIV.csv	http://www.census.gov/quickfacts/table/WTN220212/26	https://www.sec.gov/cgi-bin/browse-edgar?action=getcompany&amp;CIK=0001927960	</v>
      <v xml:space="preserve">http://creativecommons.org/licenses/by-sa/3.0/				</v>
    </spb>
    <spb s="1">
      <v>0</v>
      <v>0</v>
      <v>1</v>
      <v>0</v>
      <v>0</v>
      <v>0</v>
      <v>141</v>
      <v>1</v>
      <v>142</v>
      <v>1</v>
      <v>143</v>
      <v>144</v>
      <v>1</v>
      <v>1</v>
      <v>1</v>
      <v>1</v>
      <v>143</v>
      <v>1</v>
      <v>1</v>
      <v>1</v>
      <v>1</v>
      <v>1</v>
      <v>1</v>
      <v>1</v>
      <v>1</v>
      <v>1</v>
      <v>143</v>
      <v>1</v>
      <v>1</v>
      <v>1</v>
    </spb>
    <spb s="0">
      <v xml:space="preserve">	</v>
      <v xml:space="preserve">	</v>
      <v xml:space="preserve">https://en.wikipedia.org/wiki/Michigan	</v>
      <v xml:space="preserve">https://creativecommons.org/licenses/by-sa/3.0	</v>
    </spb>
    <spb s="0">
      <v xml:space="preserve">Wikipedia	</v>
      <v xml:space="preserve">CC-BY-SA	</v>
      <v xml:space="preserve">http://en.wikipedia.org/wiki/Pennsylvania	</v>
      <v xml:space="preserve">http://creativecommons.org/licenses/by-sa/3.0/	</v>
    </spb>
    <spb s="0">
      <v xml:space="preserve">Wikipedia	US Census	US Census	Wikipedia	Sec	</v>
      <v xml:space="preserve">CC-BY-SA			CC-BY-SA		</v>
      <v xml:space="preserve">http://en.wikipedia.org/wiki/Pennsylvania	https://www.census.gov/popest/data/state/asrh/2014/files/SC-EST2014-AGESEX-CIV.csv	http://www.census.gov/quickfacts/table/WTN220212/42	https://en.wikipedia.org/wiki/Pennsylvania	https://www.sec.gov/cgi-bin/browse-edgar?action=getcompany&amp;CIK=0001928941	</v>
      <v xml:space="preserve">http://creativecommons.org/licenses/by-sa/3.0/			http://creativecommons.org/licenses/by-sa/3.0/		</v>
    </spb>
    <spb s="0">
      <v xml:space="preserve">Wikipedia	US Census	US Census	</v>
      <v xml:space="preserve">CC-BY-SA			</v>
      <v xml:space="preserve">http://en.wikipedia.org/wiki/Pennsylvania	https://www.census.gov/popest/data/state/asrh/2014/files/SC-EST2014-AGESEX-CIV.csv	http://www.census.gov/quickfacts/table/WTN220212/42	</v>
      <v xml:space="preserve">http://creativecommons.org/licenses/by-sa/3.0/			</v>
    </spb>
    <spb s="0">
      <v xml:space="preserve">Wikipedia	US Census	US Census	Sec	</v>
      <v xml:space="preserve">CC-BY-SA				</v>
      <v xml:space="preserve">http://en.wikipedia.org/wiki/Pennsylvania	https://www.census.gov/popest/data/state/asrh/2014/files/SC-EST2014-AGESEX-CIV.csv	http://www.census.gov/quickfacts/table/WTN220212/42	https://www.sec.gov/cgi-bin/browse-edgar?action=getcompany&amp;CIK=0001928941	</v>
      <v xml:space="preserve">http://creativecommons.org/licenses/by-sa/3.0/				</v>
    </spb>
    <spb s="14">
      <v>0</v>
      <v>0</v>
      <v>1</v>
      <v>0</v>
      <v>0</v>
      <v>0</v>
      <v>147</v>
      <v>1</v>
      <v>148</v>
      <v>1</v>
      <v>149</v>
      <v>150</v>
      <v>1</v>
      <v>1</v>
      <v>1</v>
      <v>1</v>
      <v>149</v>
      <v>1</v>
      <v>1</v>
      <v>1</v>
      <v>1</v>
      <v>1</v>
      <v>1</v>
      <v>1</v>
      <v>1</v>
      <v>1</v>
      <v>149</v>
      <v>1</v>
      <v>1</v>
      <v>1</v>
      <v>1</v>
    </spb>
    <spb s="0">
      <v xml:space="preserve">	</v>
      <v xml:space="preserve">	</v>
      <v xml:space="preserve">https://en.wikipedia.org/wiki/Pennsylvania	</v>
      <v xml:space="preserve">https://creativecommons.org/licenses/by-sa/3.0	</v>
    </spb>
    <spb s="0">
      <v xml:space="preserve">Wikipedia	</v>
      <v xml:space="preserve">CC-BY-SA	</v>
      <v xml:space="preserve">http://en.wikipedia.org/wiki/Alaska	</v>
      <v xml:space="preserve">http://creativecommons.org/licenses/by-sa/3.0/	</v>
    </spb>
    <spb s="0">
      <v xml:space="preserve">Wikipedia	US Census	US Census	Wikipedia	Sec	</v>
      <v xml:space="preserve">CC-BY-SA			CC-BY-SA		</v>
      <v xml:space="preserve">http://en.wikipedia.org/wiki/Alaska	https://www.census.gov/popest/data/state/asrh/2014/files/SC-EST2014-AGESEX-CIV.csv	http://www.census.gov/quickfacts/table/VET605214/02	https://en.wikipedia.org/wiki/Alaska	https://www.sec.gov/cgi-bin/browse-edgar?action=getcompany&amp;CIK=0001750445	</v>
      <v xml:space="preserve">http://creativecommons.org/licenses/by-sa/3.0/			http://creativecommons.org/licenses/by-sa/3.0/		</v>
    </spb>
    <spb s="0">
      <v xml:space="preserve">Wikipedia	US Census	US Census	</v>
      <v xml:space="preserve">CC-BY-SA			</v>
      <v xml:space="preserve">http://en.wikipedia.org/wiki/Alaska	https://www.census.gov/popest/data/state/asrh/2014/files/SC-EST2014-AGESEX-CIV.csv	http://www.census.gov/quickfacts/table/VET605214/02	</v>
      <v xml:space="preserve">http://creativecommons.org/licenses/by-sa/3.0/			</v>
    </spb>
    <spb s="14">
      <v>0</v>
      <v>0</v>
      <v>1</v>
      <v>0</v>
      <v>0</v>
      <v>0</v>
      <v>153</v>
      <v>1</v>
      <v>154</v>
      <v>1</v>
      <v>155</v>
      <v>155</v>
      <v>1</v>
      <v>1</v>
      <v>1</v>
      <v>1</v>
      <v>155</v>
      <v>1</v>
      <v>1</v>
      <v>1</v>
      <v>1</v>
      <v>1</v>
      <v>1</v>
      <v>1</v>
      <v>1</v>
      <v>1</v>
      <v>155</v>
      <v>1</v>
      <v>1</v>
      <v>1</v>
      <v>1</v>
    </spb>
    <spb s="0">
      <v xml:space="preserve">	</v>
      <v xml:space="preserve">	</v>
      <v xml:space="preserve">https://en.wikipedia.org/wiki/Alaska	</v>
      <v xml:space="preserve">https://creativecommons.org/licenses/by-sa/3.0	</v>
    </spb>
    <spb s="0">
      <v xml:space="preserve">Wikipedia	</v>
      <v xml:space="preserve">CC-BY-SA	</v>
      <v xml:space="preserve">http://en.wikipedia.org/wiki/Iowa	</v>
      <v xml:space="preserve">http://creativecommons.org/licenses/by-sa/3.0/	</v>
    </spb>
    <spb s="0">
      <v xml:space="preserve">Wikipedia	US Census	US Census	Sec	</v>
      <v xml:space="preserve">CC-BY-SA				</v>
      <v xml:space="preserve">http://en.wikipedia.org/wiki/Iowa	https://www.census.gov/popest/data/state/asrh/2014/files/SC-EST2014-AGESEX-CIV.csv	http://www.census.gov/quickfacts/table/WTN220212/19	https://www.sec.gov/cgi-bin/browse-edgar?action=getcompany&amp;CIK=0001918595	</v>
      <v xml:space="preserve">http://creativecommons.org/licenses/by-sa/3.0/				</v>
    </spb>
    <spb s="0">
      <v xml:space="preserve">Wikipedia	US Census	US Census	Wikipedia	Sec	</v>
      <v xml:space="preserve">CC-BY-SA			CC-BY-SA		</v>
      <v xml:space="preserve">http://en.wikipedia.org/wiki/Iowa	https://www.census.gov/popest/data/state/asrh/2014/files/SC-EST2014-AGESEX-CIV.csv	http://www.census.gov/quickfacts/table/WTN220212/19	https://en.wikipedia.org/wiki/Iowa	https://www.sec.gov/cgi-bin/browse-edgar?action=getcompany&amp;CIK=0001918595	</v>
      <v xml:space="preserve">http://creativecommons.org/licenses/by-sa/3.0/			http://creativecommons.org/licenses/by-sa/3.0/		</v>
    </spb>
    <spb s="0">
      <v xml:space="preserve">Wikipedia	US Census	US Census	</v>
      <v xml:space="preserve">CC-BY-SA			</v>
      <v xml:space="preserve">http://en.wikipedia.org/wiki/Iowa	https://www.census.gov/popest/data/state/asrh/2014/files/SC-EST2014-AGESEX-CIV.csv	http://www.census.gov/quickfacts/table/WTN220212/19	</v>
      <v xml:space="preserve">http://creativecommons.org/licenses/by-sa/3.0/			</v>
    </spb>
    <spb s="15">
      <v>0</v>
      <v>0</v>
      <v>1</v>
      <v>0</v>
      <v>0</v>
      <v>0</v>
      <v>158</v>
      <v>159</v>
      <v>1</v>
      <v>160</v>
      <v>1</v>
      <v>161</v>
      <v>159</v>
      <v>1</v>
      <v>1</v>
      <v>1</v>
      <v>1</v>
      <v>161</v>
      <v>1</v>
      <v>1</v>
      <v>1</v>
      <v>1</v>
      <v>1</v>
      <v>1</v>
      <v>1</v>
      <v>1</v>
      <v>1</v>
      <v>161</v>
      <v>1</v>
      <v>1</v>
      <v>1</v>
      <v>1</v>
    </spb>
    <spb s="0">
      <v xml:space="preserve">	</v>
      <v xml:space="preserve">	</v>
      <v xml:space="preserve">https://en.wikipedia.org/wiki/Iowa	</v>
      <v xml:space="preserve">https://creativecommons.org/licenses/by-sa/3.0	</v>
    </spb>
    <spb s="0">
      <v xml:space="preserve">Wikipedia	</v>
      <v xml:space="preserve">CC-BY-SA	</v>
      <v xml:space="preserve">http://en.wikipedia.org/wiki/Wyoming	</v>
      <v xml:space="preserve">http://creativecommons.org/licenses/by-sa/3.0/	</v>
    </spb>
    <spb s="0">
      <v xml:space="preserve">Wikipedia	US Census	US Census	Sec	</v>
      <v xml:space="preserve">CC-BY-SA				</v>
      <v xml:space="preserve">http://en.wikipedia.org/wiki/Wyoming	https://www.census.gov/popest/data/state/asrh/2014/files/SC-EST2014-AGESEX-CIV.csv	http://www.census.gov/quickfacts/table/WTN220212/56	https://www.sec.gov/cgi-bin/browse-edgar?action=getcompany&amp;CIK=0001915450	</v>
      <v xml:space="preserve">http://creativecommons.org/licenses/by-sa/3.0/				</v>
    </spb>
    <spb s="0">
      <v xml:space="preserve">Wikipedia	US Census	US Census	Wikipedia	Sec	</v>
      <v xml:space="preserve">CC-BY-SA			CC-BY-SA		</v>
      <v xml:space="preserve">http://en.wikipedia.org/wiki/Wyoming	https://www.census.gov/popest/data/state/asrh/2014/files/SC-EST2014-AGESEX-CIV.csv	http://www.census.gov/quickfacts/table/WTN220212/56	https://en.wikipedia.org/wiki/Wyoming	https://www.sec.gov/cgi-bin/browse-edgar?action=getcompany&amp;CIK=0001915450	</v>
      <v xml:space="preserve">http://creativecommons.org/licenses/by-sa/3.0/			http://creativecommons.org/licenses/by-sa/3.0/		</v>
    </spb>
    <spb s="0">
      <v xml:space="preserve">Wikipedia	US Census	US Census	</v>
      <v xml:space="preserve">CC-BY-SA			</v>
      <v xml:space="preserve">http://en.wikipedia.org/wiki/Wyoming	https://www.census.gov/popest/data/state/asrh/2014/files/SC-EST2014-AGESEX-CIV.csv	http://www.census.gov/quickfacts/table/WTN220212/56	</v>
      <v xml:space="preserve">http://creativecommons.org/licenses/by-sa/3.0/			</v>
    </spb>
    <spb s="15">
      <v>0</v>
      <v>0</v>
      <v>1</v>
      <v>0</v>
      <v>0</v>
      <v>0</v>
      <v>164</v>
      <v>165</v>
      <v>1</v>
      <v>166</v>
      <v>1</v>
      <v>167</v>
      <v>165</v>
      <v>1</v>
      <v>1</v>
      <v>1</v>
      <v>1</v>
      <v>167</v>
      <v>1</v>
      <v>1</v>
      <v>1</v>
      <v>1</v>
      <v>1</v>
      <v>1</v>
      <v>1</v>
      <v>1</v>
      <v>1</v>
      <v>167</v>
      <v>1</v>
      <v>1</v>
      <v>1</v>
      <v>1</v>
    </spb>
    <spb s="0">
      <v xml:space="preserve">	</v>
      <v xml:space="preserve">	</v>
      <v xml:space="preserve">https://en.wikipedia.org/wiki/Wyoming	</v>
      <v xml:space="preserve">https://creativecommons.org/licenses/by-sa/3.0	</v>
    </spb>
    <spb s="0">
      <v xml:space="preserve">Wikipedia	</v>
      <v xml:space="preserve">CC-BY-SA	</v>
      <v xml:space="preserve">http://en.wikipedia.org/wiki/Hawaii	</v>
      <v xml:space="preserve">http://creativecommons.org/licenses/by-sa/3.0/	</v>
    </spb>
    <spb s="0">
      <v xml:space="preserve">Wikipedia	US Census	Facebook	Sec	</v>
      <v xml:space="preserve">CC-BY-SA				</v>
      <v xml:space="preserve">http://en.wikipedia.org/wiki/Hawaii	https://www.census.gov/popest/data/state/asrh/2014/files/SC-EST2014-AGESEX-CIV.csv	https://www.facebook.com/StateOfHawaii	https://www.sec.gov/cgi-bin/browse-edgar?action=getcompany&amp;CIK=0001936313	</v>
      <v xml:space="preserve">http://creativecommons.org/licenses/by-sa/3.0/				</v>
    </spb>
    <spb s="0">
      <v xml:space="preserve">Wikipedia	US Census	US Census	Wikipedia	Facebook	Sec	</v>
      <v xml:space="preserve">CC-BY-SA			CC-BY-SA			</v>
      <v xml:space="preserve">http://en.wikipedia.org/wiki/Hawaii	https://www.census.gov/popest/data/state/asrh/2014/files/SC-EST2014-AGESEX-CIV.csv	http://www.census.gov/quickfacts/table/VET605214/15	https://en.wikipedia.org/wiki/Hawaii	https://www.facebook.com/StateOfHawaii	https://www.sec.gov/cgi-bin/browse-edgar?action=getcompany&amp;CIK=0001936313	</v>
      <v xml:space="preserve">http://creativecommons.org/licenses/by-sa/3.0/			http://creativecommons.org/licenses/by-sa/3.0/			</v>
    </spb>
    <spb s="0">
      <v xml:space="preserve">Wikipedia	US Census	Facebook	</v>
      <v xml:space="preserve">CC-BY-SA			</v>
      <v xml:space="preserve">http://en.wikipedia.org/wiki/Hawaii	https://www.census.gov/popest/data/state/asrh/2014/files/SC-EST2014-AGESEX-CIV.csv	https://www.facebook.com/StateOfHawaii	</v>
      <v xml:space="preserve">http://creativecommons.org/licenses/by-sa/3.0/			</v>
    </spb>
    <spb s="15">
      <v>0</v>
      <v>0</v>
      <v>1</v>
      <v>0</v>
      <v>0</v>
      <v>0</v>
      <v>170</v>
      <v>171</v>
      <v>1</v>
      <v>172</v>
      <v>1</v>
      <v>173</v>
      <v>171</v>
      <v>1</v>
      <v>1</v>
      <v>1</v>
      <v>1</v>
      <v>173</v>
      <v>1</v>
      <v>1</v>
      <v>1</v>
      <v>1</v>
      <v>1</v>
      <v>1</v>
      <v>1</v>
      <v>1</v>
      <v>1</v>
      <v>173</v>
      <v>1</v>
      <v>1</v>
      <v>1</v>
      <v>1</v>
    </spb>
    <spb s="17">
      <v>7</v>
      <v>7</v>
      <v>7</v>
    </spb>
    <spb s="18">
      <v>1</v>
      <v>2</v>
    </spb>
    <spb s="0">
      <v xml:space="preserve">	</v>
      <v xml:space="preserve">	</v>
      <v xml:space="preserve">https://en.wikipedia.org/wiki/Hawaii	</v>
      <v xml:space="preserve">https://creativecommons.org/licenses/by-sa/3.0	</v>
    </spb>
    <spb s="0">
      <v xml:space="preserve">Wikipedia	</v>
      <v xml:space="preserve">CC-BY-SA	</v>
      <v xml:space="preserve">http://en.wikipedia.org/wiki/Oregon	</v>
      <v xml:space="preserve">http://creativecommons.org/licenses/by-sa/3.0/	</v>
    </spb>
    <spb s="0">
      <v xml:space="preserve">Wikipedia	US Census	US Census	Wikipedia	Sec	</v>
      <v xml:space="preserve">CC-BY-SA			CC-BY-SA		</v>
      <v xml:space="preserve">http://en.wikipedia.org/wiki/Oregon	https://www.census.gov/popest/data/state/asrh/2014/files/SC-EST2014-AGESEX-CIV.csv	http://www.census.gov/quickfacts/table/WTN220212/41	https://en.wikipedia.org/wiki/Oregon	https://www.sec.gov/cgi-bin/browse-edgar?action=getcompany&amp;CIK=0001928635	</v>
      <v xml:space="preserve">http://creativecommons.org/licenses/by-sa/3.0/			http://creativecommons.org/licenses/by-sa/3.0/		</v>
    </spb>
    <spb s="0">
      <v xml:space="preserve">Wikipedia	US Census	US Census	</v>
      <v xml:space="preserve">CC-BY-SA			</v>
      <v xml:space="preserve">http://en.wikipedia.org/wiki/Oregon	https://www.census.gov/popest/data/state/asrh/2014/files/SC-EST2014-AGESEX-CIV.csv	http://www.census.gov/quickfacts/table/WTN220212/41	</v>
      <v xml:space="preserve">http://creativecommons.org/licenses/by-sa/3.0/			</v>
    </spb>
    <spb s="0">
      <v xml:space="preserve">Wikipedia	US Census	US Census	Sec	</v>
      <v xml:space="preserve">CC-BY-SA				</v>
      <v xml:space="preserve">http://en.wikipedia.org/wiki/Oregon	https://www.census.gov/popest/data/state/asrh/2014/files/SC-EST2014-AGESEX-CIV.csv	http://www.census.gov/quickfacts/table/WTN220212/41	https://www.sec.gov/cgi-bin/browse-edgar?action=getcompany&amp;CIK=0001928635	</v>
      <v xml:space="preserve">http://creativecommons.org/licenses/by-sa/3.0/				</v>
    </spb>
    <spb s="14">
      <v>0</v>
      <v>0</v>
      <v>1</v>
      <v>0</v>
      <v>0</v>
      <v>0</v>
      <v>178</v>
      <v>1</v>
      <v>179</v>
      <v>1</v>
      <v>180</v>
      <v>181</v>
      <v>1</v>
      <v>1</v>
      <v>1</v>
      <v>1</v>
      <v>180</v>
      <v>1</v>
      <v>1</v>
      <v>1</v>
      <v>1</v>
      <v>1</v>
      <v>1</v>
      <v>1</v>
      <v>1</v>
      <v>1</v>
      <v>180</v>
      <v>1</v>
      <v>1</v>
      <v>1</v>
      <v>1</v>
    </spb>
    <spb s="0">
      <v xml:space="preserve">	</v>
      <v xml:space="preserve">	</v>
      <v xml:space="preserve">https://en.wikipedia.org/wiki/Oregon	</v>
      <v xml:space="preserve">https://creativecommons.org/licenses/by-sa/3.0	</v>
    </spb>
    <spb s="0">
      <v xml:space="preserve">Wikipedia	</v>
      <v xml:space="preserve">CC-BY-SA	</v>
      <v xml:space="preserve">http://en.wikipedia.org/wiki/North_Dakota	</v>
      <v xml:space="preserve">http://creativecommons.org/licenses/by-sa/3.0/	</v>
    </spb>
    <spb s="0">
      <v xml:space="preserve">Wikipedia	US Census	US Census	Wikipedia	Sec	</v>
      <v xml:space="preserve">CC-BY-SA			CC-BY-SA		</v>
      <v xml:space="preserve">http://en.wikipedia.org/wiki/North_Dakota	https://www.census.gov/popest/data/state/asrh/2014/files/SC-EST2014-AGESEX-CIV.csv	http://www.census.gov/quickfacts/table/VET605214/38	https://en.wikipedia.org/wiki/North_Dakota	https://www.sec.gov/cgi-bin/browse-edgar?action=getcompany&amp;CIK=0001910370	</v>
      <v xml:space="preserve">http://creativecommons.org/licenses/by-sa/3.0/			http://creativecommons.org/licenses/by-sa/3.0/		</v>
    </spb>
    <spb s="0">
      <v xml:space="preserve">Wikipedia	US Census	US Census	</v>
      <v xml:space="preserve">CC-BY-SA			</v>
      <v xml:space="preserve">http://en.wikipedia.org/wiki/North_Dakota	https://www.census.gov/popest/data/state/asrh/2014/files/SC-EST2014-AGESEX-CIV.csv	http://www.census.gov/quickfacts/table/VET605214/38	</v>
      <v xml:space="preserve">http://creativecommons.org/licenses/by-sa/3.0/			</v>
    </spb>
    <spb s="0">
      <v xml:space="preserve">Wikipedia	US Census	US Census	Sec	</v>
      <v xml:space="preserve">CC-BY-SA				</v>
      <v xml:space="preserve">http://en.wikipedia.org/wiki/North_Dakota	https://www.census.gov/popest/data/state/asrh/2014/files/SC-EST2014-AGESEX-CIV.csv	http://www.census.gov/quickfacts/table/VET605214/38	https://www.sec.gov/cgi-bin/browse-edgar?action=getcompany&amp;CIK=0001910370	</v>
      <v xml:space="preserve">http://creativecommons.org/licenses/by-sa/3.0/				</v>
    </spb>
    <spb s="14">
      <v>0</v>
      <v>0</v>
      <v>1</v>
      <v>0</v>
      <v>0</v>
      <v>0</v>
      <v>184</v>
      <v>1</v>
      <v>185</v>
      <v>1</v>
      <v>186</v>
      <v>187</v>
      <v>1</v>
      <v>1</v>
      <v>1</v>
      <v>1</v>
      <v>186</v>
      <v>1</v>
      <v>1</v>
      <v>1</v>
      <v>1</v>
      <v>1</v>
      <v>1</v>
      <v>1</v>
      <v>1</v>
      <v>1</v>
      <v>186</v>
      <v>1</v>
      <v>1</v>
      <v>1</v>
      <v>1</v>
    </spb>
    <spb s="0">
      <v xml:space="preserve">	</v>
      <v xml:space="preserve">	</v>
      <v xml:space="preserve">https://en.wikipedia.org/wiki/North_Dakota	</v>
      <v xml:space="preserve">https://creativecommons.org/licenses/by-sa/3.0	</v>
    </spb>
    <spb s="0">
      <v xml:space="preserve">Wikipedia	</v>
      <v xml:space="preserve">CC-BY-SA	</v>
      <v xml:space="preserve">http://en.wikipedia.org/wiki/Oklahoma	</v>
      <v xml:space="preserve">http://creativecommons.org/licenses/by-sa/3.0/	</v>
    </spb>
    <spb s="0">
      <v xml:space="preserve">Wikipedia	US Census	US Census	Sec	</v>
      <v xml:space="preserve">CC-BY-SA				</v>
      <v xml:space="preserve">http://en.wikipedia.org/wiki/Oklahoma	https://www.census.gov/popest/data/state/asrh/2014/files/SC-EST2014-AGESEX-CIV.csv	http://www.census.gov/quickfacts/table/WTN220212/40	https://www.sec.gov/cgi-bin/browse-edgar?action=getcompany&amp;CIK=0001914099	</v>
      <v xml:space="preserve">http://creativecommons.org/licenses/by-sa/3.0/				</v>
    </spb>
    <spb s="0">
      <v xml:space="preserve">Wikipedia	US Census	US Census	Wikipedia	Sec	</v>
      <v xml:space="preserve">CC-BY-SA			CC-BY-SA		</v>
      <v xml:space="preserve">http://en.wikipedia.org/wiki/Oklahoma	https://www.census.gov/popest/data/state/asrh/2014/files/SC-EST2014-AGESEX-CIV.csv	http://www.census.gov/quickfacts/table/WTN220212/40	https://en.wikipedia.org/wiki/Oklahoma	https://www.sec.gov/cgi-bin/browse-edgar?action=getcompany&amp;CIK=0001914099	</v>
      <v xml:space="preserve">http://creativecommons.org/licenses/by-sa/3.0/			http://creativecommons.org/licenses/by-sa/3.0/		</v>
    </spb>
    <spb s="0">
      <v xml:space="preserve">Wikipedia	US Census	US Census	</v>
      <v xml:space="preserve">CC-BY-SA			</v>
      <v xml:space="preserve">http://en.wikipedia.org/wiki/Oklahoma	https://www.census.gov/popest/data/state/asrh/2014/files/SC-EST2014-AGESEX-CIV.csv	http://www.census.gov/quickfacts/table/WTN220212/40	</v>
      <v xml:space="preserve">http://creativecommons.org/licenses/by-sa/3.0/			</v>
    </spb>
    <spb s="15">
      <v>0</v>
      <v>0</v>
      <v>1</v>
      <v>0</v>
      <v>0</v>
      <v>0</v>
      <v>190</v>
      <v>191</v>
      <v>1</v>
      <v>192</v>
      <v>1</v>
      <v>193</v>
      <v>191</v>
      <v>1</v>
      <v>1</v>
      <v>1</v>
      <v>1</v>
      <v>193</v>
      <v>1</v>
      <v>1</v>
      <v>1</v>
      <v>1</v>
      <v>1</v>
      <v>1</v>
      <v>1</v>
      <v>1</v>
      <v>1</v>
      <v>193</v>
      <v>1</v>
      <v>1</v>
      <v>1</v>
      <v>1</v>
    </spb>
    <spb s="0">
      <v xml:space="preserve">	</v>
      <v xml:space="preserve">	</v>
      <v xml:space="preserve">https://en.wikipedia.org/wiki/Oklahoma	</v>
      <v xml:space="preserve">https://creativecommons.org/licenses/by-sa/3.0	</v>
    </spb>
    <spb s="0">
      <v xml:space="preserve">Wikipedia	</v>
      <v xml:space="preserve">CC-BY-SA	</v>
      <v xml:space="preserve">http://en.wikipedia.org/wiki/Montana	</v>
      <v xml:space="preserve">http://creativecommons.org/licenses/by-sa/3.0/	</v>
    </spb>
    <spb s="0">
      <v xml:space="preserve">Wikipedia	US Census	US Census	Wikipedia	Sec	</v>
      <v xml:space="preserve">CC-BY-SA			CC-BY-SA		</v>
      <v xml:space="preserve">http://en.wikipedia.org/wiki/Montana	https://www.census.gov/popest/data/state/asrh/2014/files/SC-EST2014-AGESEX-CIV.csv	http://www.census.gov/quickfacts/table/lnd110210/30	https://en.wikipedia.org/wiki/Montana	https://www.sec.gov/cgi-bin/browse-edgar?action=getcompany&amp;CIK=0001911520	</v>
      <v xml:space="preserve">http://creativecommons.org/licenses/by-sa/3.0/			http://creativecommons.org/licenses/by-sa/3.0/		</v>
    </spb>
    <spb s="0">
      <v xml:space="preserve">Wikipedia	US Census	US Census	</v>
      <v xml:space="preserve">CC-BY-SA			</v>
      <v xml:space="preserve">http://en.wikipedia.org/wiki/Montana	https://www.census.gov/popest/data/state/asrh/2014/files/SC-EST2014-AGESEX-CIV.csv	http://www.census.gov/quickfacts/table/lnd110210/30	</v>
      <v xml:space="preserve">http://creativecommons.org/licenses/by-sa/3.0/			</v>
    </spb>
    <spb s="0">
      <v xml:space="preserve">Wikipedia	US Census	US Census	Sec	</v>
      <v xml:space="preserve">CC-BY-SA				</v>
      <v xml:space="preserve">http://en.wikipedia.org/wiki/Montana	https://www.census.gov/popest/data/state/asrh/2014/files/SC-EST2014-AGESEX-CIV.csv	http://www.census.gov/quickfacts/table/lnd110210/30	https://www.sec.gov/cgi-bin/browse-edgar?action=getcompany&amp;CIK=0001911520	</v>
      <v xml:space="preserve">http://creativecommons.org/licenses/by-sa/3.0/				</v>
    </spb>
    <spb s="14">
      <v>0</v>
      <v>0</v>
      <v>1</v>
      <v>0</v>
      <v>0</v>
      <v>0</v>
      <v>196</v>
      <v>1</v>
      <v>197</v>
      <v>1</v>
      <v>198</v>
      <v>199</v>
      <v>1</v>
      <v>1</v>
      <v>1</v>
      <v>1</v>
      <v>198</v>
      <v>1</v>
      <v>1</v>
      <v>1</v>
      <v>1</v>
      <v>1</v>
      <v>1</v>
      <v>1</v>
      <v>1</v>
      <v>1</v>
      <v>198</v>
      <v>1</v>
      <v>1</v>
      <v>1</v>
      <v>1</v>
    </spb>
    <spb s="0">
      <v xml:space="preserve">	</v>
      <v xml:space="preserve">	</v>
      <v xml:space="preserve">https://en.wikipedia.org/wiki/Montana	</v>
      <v xml:space="preserve">https://creativecommons.org/licenses/by-sa/3.0	</v>
    </spb>
    <spb s="0">
      <v xml:space="preserve">Wikipedia	</v>
      <v xml:space="preserve">CC-BY-SA	</v>
      <v xml:space="preserve">http://en.wikipedia.org/wiki/Illinois	</v>
      <v xml:space="preserve">http://creativecommons.org/licenses/by-sa/3.0/	</v>
    </spb>
    <spb s="0">
      <v xml:space="preserve">Wikipedia	US Census	US Census	Wikipedia	Sec	</v>
      <v xml:space="preserve">CC-BY-SA			CC-BY-SA		</v>
      <v xml:space="preserve">http://en.wikipedia.org/wiki/Illinois	https://www.census.gov/popest/data/state/asrh/2014/files/SC-EST2014-AGESEX-CIV.csv	http://www.census.gov/quickfacts/table/WTN220212/17	https://en.wikipedia.org/wiki/Illinois	https://www.sec.gov/cgi-bin/browse-edgar?action=getcompany&amp;CIK=0001929662	</v>
      <v xml:space="preserve">http://creativecommons.org/licenses/by-sa/3.0/			http://creativecommons.org/licenses/by-sa/3.0/		</v>
    </spb>
    <spb s="0">
      <v xml:space="preserve">Wikipedia	US Census	US Census	</v>
      <v xml:space="preserve">CC-BY-SA			</v>
      <v xml:space="preserve">http://en.wikipedia.org/wiki/Illinois	https://www.census.gov/popest/data/state/asrh/2014/files/SC-EST2014-AGESEX-CIV.csv	http://www.census.gov/quickfacts/table/WTN220212/17	</v>
      <v xml:space="preserve">http://creativecommons.org/licenses/by-sa/3.0/			</v>
    </spb>
    <spb s="14">
      <v>0</v>
      <v>0</v>
      <v>1</v>
      <v>0</v>
      <v>0</v>
      <v>0</v>
      <v>202</v>
      <v>1</v>
      <v>203</v>
      <v>1</v>
      <v>204</v>
      <v>204</v>
      <v>1</v>
      <v>1</v>
      <v>1</v>
      <v>1</v>
      <v>204</v>
      <v>1</v>
      <v>1</v>
      <v>1</v>
      <v>1</v>
      <v>1</v>
      <v>1</v>
      <v>1</v>
      <v>1</v>
      <v>1</v>
      <v>204</v>
      <v>1</v>
      <v>1</v>
      <v>1</v>
      <v>1</v>
    </spb>
    <spb s="0">
      <v xml:space="preserve">	</v>
      <v xml:space="preserve">	</v>
      <v xml:space="preserve">https://en.wikipedia.org/wiki/Illinois	</v>
      <v xml:space="preserve">https://creativecommons.org/licenses/by-sa/3.0	</v>
    </spb>
    <spb s="0">
      <v xml:space="preserve">Wikipedia	</v>
      <v xml:space="preserve">CC-BY-SA	</v>
      <v xml:space="preserve">http://en.wikipedia.org/wiki/Louisiana	</v>
      <v xml:space="preserve">http://creativecommons.org/licenses/by-sa/3.0/	</v>
    </spb>
    <spb s="0">
      <v xml:space="preserve">Wikipedia	US Census	US Census	Wikipedia	Sec	</v>
      <v xml:space="preserve">CC-BY-SA			CC-BY-SA		</v>
      <v xml:space="preserve">http://en.wikipedia.org/wiki/Louisiana	https://www.census.gov/popest/data/state/asrh/2014/files/SC-EST2014-AGESEX-CIV.csv	http://www.census.gov/quickfacts/table/WTN220212/22	https://en.wikipedia.org/wiki/Louisiana	https://www.sec.gov/cgi-bin/browse-edgar?action=getcompany&amp;CIK=0001918707	</v>
      <v xml:space="preserve">http://creativecommons.org/licenses/by-sa/3.0/			http://creativecommons.org/licenses/by-sa/3.0/		</v>
    </spb>
    <spb s="0">
      <v xml:space="preserve">Wikipedia	US Census	US Census	</v>
      <v xml:space="preserve">CC-BY-SA			</v>
      <v xml:space="preserve">http://en.wikipedia.org/wiki/Louisiana	https://www.census.gov/popest/data/state/asrh/2014/files/SC-EST2014-AGESEX-CIV.csv	http://www.census.gov/quickfacts/table/WTN220212/22	</v>
      <v xml:space="preserve">http://creativecommons.org/licenses/by-sa/3.0/			</v>
    </spb>
    <spb s="0">
      <v xml:space="preserve">Wikipedia	US Census	US Census	Sec	</v>
      <v xml:space="preserve">CC-BY-SA				</v>
      <v xml:space="preserve">http://en.wikipedia.org/wiki/Louisiana	https://www.census.gov/popest/data/state/asrh/2014/files/SC-EST2014-AGESEX-CIV.csv	http://www.census.gov/quickfacts/table/WTN220212/22	https://www.sec.gov/cgi-bin/browse-edgar?action=getcompany&amp;CIK=0001918707	</v>
      <v xml:space="preserve">http://creativecommons.org/licenses/by-sa/3.0/				</v>
    </spb>
    <spb s="14">
      <v>0</v>
      <v>0</v>
      <v>1</v>
      <v>0</v>
      <v>0</v>
      <v>0</v>
      <v>207</v>
      <v>1</v>
      <v>208</v>
      <v>1</v>
      <v>209</v>
      <v>210</v>
      <v>1</v>
      <v>1</v>
      <v>1</v>
      <v>1</v>
      <v>209</v>
      <v>1</v>
      <v>1</v>
      <v>1</v>
      <v>1</v>
      <v>1</v>
      <v>1</v>
      <v>1</v>
      <v>1</v>
      <v>1</v>
      <v>209</v>
      <v>1</v>
      <v>1</v>
      <v>1</v>
      <v>1</v>
    </spb>
    <spb s="0">
      <v xml:space="preserve">	</v>
      <v xml:space="preserve">	</v>
      <v xml:space="preserve">https://en.wikipedia.org/wiki/Louisiana	</v>
      <v xml:space="preserve">https://creativecommons.org/licenses/by-sa/3.0	</v>
    </spb>
    <spb s="0">
      <v xml:space="preserve">Wikipedia	</v>
      <v xml:space="preserve">CC-BY-SA	</v>
      <v xml:space="preserve">http://en.wikipedia.org/wiki/Connecticut	</v>
      <v xml:space="preserve">http://creativecommons.org/licenses/by-sa/3.0/	</v>
    </spb>
    <spb s="0">
      <v xml:space="preserve">Wikipedia	US Census	US Census	Wikipedia	Bookdepository	Sec	</v>
      <v xml:space="preserve">CC-BY-SA			CC-BY-SA			</v>
      <v xml:space="preserve">http://en.wikipedia.org/wiki/Connecticut	https://www.census.gov/popest/data/state/asrh/2014/files/SC-EST2014-AGESEX-CIV.csv	http://www.census.gov/quickfacts/table/WTN220212/09	https://en.wikipedia.org/wiki/Connecticut	https://www.bookdepository.com/author/Etc-Connecticut-Laws	https://www.sec.gov/cgi-bin/browse-edgar?action=getcompany&amp;CIK=0001926349	</v>
      <v xml:space="preserve">http://creativecommons.org/licenses/by-sa/3.0/			http://creativecommons.org/licenses/by-sa/3.0/			</v>
    </spb>
    <spb s="0">
      <v xml:space="preserve">Wikipedia	US Census	Bookdepository	</v>
      <v xml:space="preserve">CC-BY-SA			</v>
      <v xml:space="preserve">http://en.wikipedia.org/wiki/Connecticut	https://www.census.gov/popest/data/state/asrh/2014/files/SC-EST2014-AGESEX-CIV.csv	https://www.bookdepository.com/author/Etc-Connecticut-Laws	</v>
      <v xml:space="preserve">http://creativecommons.org/licenses/by-sa/3.0/			</v>
    </spb>
    <spb s="0">
      <v xml:space="preserve">Wikipedia	US Census	Bookdepository	Sec	</v>
      <v xml:space="preserve">CC-BY-SA				</v>
      <v xml:space="preserve">http://en.wikipedia.org/wiki/Connecticut	https://www.census.gov/popest/data/state/asrh/2014/files/SC-EST2014-AGESEX-CIV.csv	https://www.bookdepository.com/author/Etc-Connecticut-Laws	https://www.sec.gov/cgi-bin/browse-edgar?action=getcompany&amp;CIK=0001926349	</v>
      <v xml:space="preserve">http://creativecommons.org/licenses/by-sa/3.0/				</v>
    </spb>
    <spb s="14">
      <v>0</v>
      <v>0</v>
      <v>1</v>
      <v>0</v>
      <v>0</v>
      <v>0</v>
      <v>213</v>
      <v>1</v>
      <v>214</v>
      <v>1</v>
      <v>215</v>
      <v>216</v>
      <v>1</v>
      <v>1</v>
      <v>1</v>
      <v>1</v>
      <v>215</v>
      <v>1</v>
      <v>1</v>
      <v>1</v>
      <v>1</v>
      <v>1</v>
      <v>1</v>
      <v>1</v>
      <v>1</v>
      <v>1</v>
      <v>215</v>
      <v>1</v>
      <v>1</v>
      <v>1</v>
      <v>1</v>
    </spb>
    <spb s="0">
      <v xml:space="preserve">	</v>
      <v xml:space="preserve">	</v>
      <v xml:space="preserve">https://en.wikipedia.org/wiki/Connecticut	</v>
      <v xml:space="preserve">https://creativecommons.org/licenses/by-sa/3.0	</v>
    </spb>
    <spb s="0">
      <v xml:space="preserve">Wikipedia	</v>
      <v xml:space="preserve">CC-BY-SA	</v>
      <v xml:space="preserve">http://en.wikipedia.org/wiki/Arizona	</v>
      <v xml:space="preserve">http://creativecommons.org/licenses/by-sa/3.0/	</v>
    </spb>
    <spb s="0">
      <v xml:space="preserve">Wikipedia	US Census	Wikipedia	US Census	Sec	</v>
      <v xml:space="preserve">CC-BY-SA		CC-BY-SA			</v>
      <v xml:space="preserve">http://en.wikipedia.org/wiki/Arizona	https://www.census.gov/popest/data/state/asrh/2014/files/SC-EST2014-AGESEX-CIV.csv	https://en.wikipedia.org/wiki/Arizona	http://www.census.gov/quickfacts/table/age775215/04	https://www.sec.gov/cgi-bin/browse-edgar?action=getcompany&amp;CIK=0001911615	</v>
      <v xml:space="preserve">http://creativecommons.org/licenses/by-sa/3.0/		http://creativecommons.org/licenses/by-sa/3.0/			</v>
    </spb>
    <spb s="0">
      <v xml:space="preserve">Wikipedia	US Census	US Census	</v>
      <v xml:space="preserve">CC-BY-SA			</v>
      <v xml:space="preserve">http://en.wikipedia.org/wiki/Arizona	https://www.census.gov/popest/data/state/asrh/2014/files/SC-EST2014-AGESEX-CIV.csv	http://www.census.gov/quickfacts/table/age775215/04	</v>
      <v xml:space="preserve">http://creativecommons.org/licenses/by-sa/3.0/			</v>
    </spb>
    <spb s="15">
      <v>0</v>
      <v>0</v>
      <v>1</v>
      <v>0</v>
      <v>0</v>
      <v>0</v>
      <v>219</v>
      <v>220</v>
      <v>1</v>
      <v>220</v>
      <v>1</v>
      <v>221</v>
      <v>220</v>
      <v>1</v>
      <v>1</v>
      <v>1</v>
      <v>1</v>
      <v>221</v>
      <v>1</v>
      <v>1</v>
      <v>1</v>
      <v>1</v>
      <v>1</v>
      <v>1</v>
      <v>1</v>
      <v>1</v>
      <v>1</v>
      <v>221</v>
      <v>1</v>
      <v>1</v>
      <v>1</v>
      <v>1</v>
    </spb>
    <spb s="0">
      <v xml:space="preserve">	</v>
      <v xml:space="preserve">	</v>
      <v xml:space="preserve">https://en.wikipedia.org/wiki/Arizona	</v>
      <v xml:space="preserve">https://creativecommons.org/licenses/by-sa/3.0	</v>
    </spb>
    <spb s="0">
      <v xml:space="preserve">Wikipedia	</v>
      <v xml:space="preserve">CC-BY-SA	</v>
      <v xml:space="preserve">http://en.wikipedia.org/wiki/Florida	</v>
      <v xml:space="preserve">http://creativecommons.org/licenses/by-sa/3.0/	</v>
    </spb>
    <spb s="0">
      <v xml:space="preserve">Wikipedia	US Census	US Census	Wikipedia	Sec	</v>
      <v xml:space="preserve">CC-BY-SA			CC-BY-SA		</v>
      <v xml:space="preserve">http://en.wikipedia.org/wiki/Florida	https://www.census.gov/popest/data/state/asrh/2014/files/SC-EST2014-AGESEX-CIV.csv	http://www.census.gov/quickfacts/table/WTN220212/12	https://en.wikipedia.org/wiki/Florida	https://www.sec.gov/cgi-bin/browse-edgar?action=getcompany&amp;CIK=0001935771	</v>
      <v xml:space="preserve">http://creativecommons.org/licenses/by-sa/3.0/			http://creativecommons.org/licenses/by-sa/3.0/		</v>
    </spb>
    <spb s="0">
      <v xml:space="preserve">Wikipedia	US Census	US Census	</v>
      <v xml:space="preserve">CC-BY-SA			</v>
      <v xml:space="preserve">http://en.wikipedia.org/wiki/Florida	https://www.census.gov/popest/data/state/asrh/2014/files/SC-EST2014-AGESEX-CIV.csv	http://www.census.gov/quickfacts/table/WTN220212/12	</v>
      <v xml:space="preserve">http://creativecommons.org/licenses/by-sa/3.0/			</v>
    </spb>
    <spb s="0">
      <v xml:space="preserve">Wikipedia	US Census	US Census	Sec	</v>
      <v xml:space="preserve">CC-BY-SA				</v>
      <v xml:space="preserve">http://en.wikipedia.org/wiki/Florida	https://www.census.gov/popest/data/state/asrh/2014/files/SC-EST2014-AGESEX-CIV.csv	http://www.census.gov/quickfacts/table/WTN220212/12	https://www.sec.gov/cgi-bin/browse-edgar?action=getcompany&amp;CIK=0001935771	</v>
      <v xml:space="preserve">http://creativecommons.org/licenses/by-sa/3.0/				</v>
    </spb>
    <spb s="14">
      <v>0</v>
      <v>0</v>
      <v>1</v>
      <v>0</v>
      <v>0</v>
      <v>0</v>
      <v>224</v>
      <v>1</v>
      <v>225</v>
      <v>1</v>
      <v>226</v>
      <v>227</v>
      <v>1</v>
      <v>1</v>
      <v>1</v>
      <v>1</v>
      <v>226</v>
      <v>1</v>
      <v>1</v>
      <v>1</v>
      <v>1</v>
      <v>1</v>
      <v>1</v>
      <v>1</v>
      <v>1</v>
      <v>1</v>
      <v>226</v>
      <v>1</v>
      <v>1</v>
      <v>1</v>
      <v>1</v>
    </spb>
    <spb s="0">
      <v xml:space="preserve">	</v>
      <v xml:space="preserve">	</v>
      <v xml:space="preserve">https://en.wikipedia.org/wiki/Florida	</v>
      <v xml:space="preserve">https://creativecommons.org/licenses/by-sa/3.0	</v>
    </spb>
    <spb s="0">
      <v xml:space="preserve">Wikipedia	</v>
      <v xml:space="preserve">CC-BY-SA	</v>
      <v xml:space="preserve">http://en.wikipedia.org/wiki/Nebraska	</v>
      <v xml:space="preserve">http://creativecommons.org/licenses/by-sa/3.0/	</v>
    </spb>
    <spb s="0">
      <v xml:space="preserve">Wikipedia	US Census	US Census	Wikipedia	LinkedIn	Sec	</v>
      <v xml:space="preserve">CC-BY-SA			CC-BY-SA			</v>
      <v xml:space="preserve">http://en.wikipedia.org/wiki/Nebraska	https://www.census.gov/popest/data/state/asrh/2014/files/SC-EST2014-AGESEX-CIV.csv	http://www.census.gov/quickfacts/table/WTN220212/31	https://en.wikipedia.org/wiki/Nebraska	https://www.linkedin.com/company/audubon-nebraska	https://www.sec.gov/cgi-bin/browse-edgar?action=getcompany&amp;CIK=0001901275	</v>
      <v xml:space="preserve">http://creativecommons.org/licenses/by-sa/3.0/			http://creativecommons.org/licenses/by-sa/3.0/			</v>
    </spb>
    <spb s="0">
      <v xml:space="preserve">Wikipedia	US Census	LinkedIn	</v>
      <v xml:space="preserve">CC-BY-SA			</v>
      <v xml:space="preserve">http://en.wikipedia.org/wiki/Nebraska	https://www.census.gov/popest/data/state/asrh/2014/files/SC-EST2014-AGESEX-CIV.csv	https://www.linkedin.com/company/audubon-nebraska	</v>
      <v xml:space="preserve">http://creativecommons.org/licenses/by-sa/3.0/			</v>
    </spb>
    <spb s="0">
      <v xml:space="preserve">Wikipedia	US Census	Wikipedia	LinkedIn	Sec	</v>
      <v xml:space="preserve">CC-BY-SA		CC-BY-SA			</v>
      <v xml:space="preserve">http://en.wikipedia.org/wiki/Nebraska	https://www.census.gov/popest/data/state/asrh/2014/files/SC-EST2014-AGESEX-CIV.csv	https://en.wikipedia.org/wiki/Nebraska	https://www.linkedin.com/company/audubon-nebraska	https://www.sec.gov/cgi-bin/browse-edgar?action=getcompany&amp;CIK=0001901275	</v>
      <v xml:space="preserve">http://creativecommons.org/licenses/by-sa/3.0/		http://creativecommons.org/licenses/by-sa/3.0/			</v>
    </spb>
    <spb s="14">
      <v>0</v>
      <v>0</v>
      <v>1</v>
      <v>0</v>
      <v>0</v>
      <v>0</v>
      <v>230</v>
      <v>1</v>
      <v>231</v>
      <v>1</v>
      <v>232</v>
      <v>233</v>
      <v>1</v>
      <v>1</v>
      <v>1</v>
      <v>1</v>
      <v>232</v>
      <v>1</v>
      <v>1</v>
      <v>1</v>
      <v>1</v>
      <v>1</v>
      <v>1</v>
      <v>1</v>
      <v>1</v>
      <v>1</v>
      <v>232</v>
      <v>1</v>
      <v>1</v>
      <v>1</v>
      <v>1</v>
    </spb>
    <spb s="0">
      <v xml:space="preserve">	</v>
      <v xml:space="preserve">	</v>
      <v xml:space="preserve">https://en.wikipedia.org/wiki/Nebraska	</v>
      <v xml:space="preserve">https://creativecommons.org/licenses/by-sa/3.0	</v>
    </spb>
    <spb s="0">
      <v xml:space="preserve">Wikipedia	</v>
      <v xml:space="preserve">CC-BY-SA	</v>
      <v xml:space="preserve">http://en.wikipedia.org/wiki/Indiana	</v>
      <v xml:space="preserve">http://creativecommons.org/licenses/by-sa/3.0/	</v>
    </spb>
    <spb s="0">
      <v xml:space="preserve">Wikipedia	US Census	US Census	Sec	</v>
      <v xml:space="preserve">CC-BY-SA				</v>
      <v xml:space="preserve">http://en.wikipedia.org/wiki/Indiana	https://www.census.gov/popest/data/state/asrh/2014/files/SC-EST2014-AGESEX-CIV.csv	http://www.census.gov/quickfacts/table/WTN220212/18	https://www.sec.gov/cgi-bin/browse-edgar?action=getcompany&amp;CIK=0001932421	</v>
      <v xml:space="preserve">http://creativecommons.org/licenses/by-sa/3.0/				</v>
    </spb>
    <spb s="0">
      <v xml:space="preserve">Wikipedia	US Census	US Census	Wikipedia	Sec	</v>
      <v xml:space="preserve">CC-BY-SA			CC-BY-SA		</v>
      <v xml:space="preserve">http://en.wikipedia.org/wiki/Indiana	https://www.census.gov/popest/data/state/asrh/2014/files/SC-EST2014-AGESEX-CIV.csv	http://www.census.gov/quickfacts/table/WTN220212/18	https://en.wikipedia.org/wiki/Indiana	https://www.sec.gov/cgi-bin/browse-edgar?action=getcompany&amp;CIK=0001932421	</v>
      <v xml:space="preserve">http://creativecommons.org/licenses/by-sa/3.0/			http://creativecommons.org/licenses/by-sa/3.0/		</v>
    </spb>
    <spb s="0">
      <v xml:space="preserve">Wikipedia	US Census	US Census	</v>
      <v xml:space="preserve">CC-BY-SA			</v>
      <v xml:space="preserve">http://en.wikipedia.org/wiki/Indiana	https://www.census.gov/popest/data/state/asrh/2014/files/SC-EST2014-AGESEX-CIV.csv	http://www.census.gov/quickfacts/table/WTN220212/18	</v>
      <v xml:space="preserve">http://creativecommons.org/licenses/by-sa/3.0/			</v>
    </spb>
    <spb s="15">
      <v>0</v>
      <v>0</v>
      <v>1</v>
      <v>0</v>
      <v>0</v>
      <v>0</v>
      <v>236</v>
      <v>237</v>
      <v>1</v>
      <v>238</v>
      <v>1</v>
      <v>239</v>
      <v>237</v>
      <v>1</v>
      <v>1</v>
      <v>1</v>
      <v>1</v>
      <v>239</v>
      <v>1</v>
      <v>1</v>
      <v>1</v>
      <v>1</v>
      <v>1</v>
      <v>1</v>
      <v>1</v>
      <v>1</v>
      <v>1</v>
      <v>239</v>
      <v>1</v>
      <v>1</v>
      <v>1</v>
      <v>1</v>
    </spb>
    <spb s="0">
      <v xml:space="preserve">	</v>
      <v xml:space="preserve">	</v>
      <v xml:space="preserve">https://en.wikipedia.org/wiki/Indiana	</v>
      <v xml:space="preserve">https://creativecommons.org/licenses/by-sa/3.0	</v>
    </spb>
    <spb s="0">
      <v xml:space="preserve">Wikipedia	</v>
      <v xml:space="preserve">CC-BY-SA	</v>
      <v xml:space="preserve">http://en.wikipedia.org/wiki/Wisconsin	</v>
      <v xml:space="preserve">http://creativecommons.org/licenses/by-sa/3.0/	</v>
    </spb>
    <spb s="0">
      <v xml:space="preserve">Wikipedia	US Census	US Census	Wikipedia	Sec	</v>
      <v xml:space="preserve">CC-BY-SA			CC-BY-SA		</v>
      <v xml:space="preserve">http://en.wikipedia.org/wiki/Wisconsin	https://www.census.gov/popest/data/state/asrh/2014/files/SC-EST2014-AGESEX-CIV.csv	http://www.census.gov/quickfacts/table/VET605214/55	https://en.wikipedia.org/wiki/Wisconsin	https://www.sec.gov/cgi-bin/browse-edgar?action=getcompany&amp;CIK=0001922498	</v>
      <v xml:space="preserve">http://creativecommons.org/licenses/by-sa/3.0/			http://creativecommons.org/licenses/by-sa/3.0/		</v>
    </spb>
    <spb s="0">
      <v xml:space="preserve">Wikipedia	US Census	US Census	</v>
      <v xml:space="preserve">CC-BY-SA			</v>
      <v xml:space="preserve">http://en.wikipedia.org/wiki/Wisconsin	https://www.census.gov/popest/data/state/asrh/2014/files/SC-EST2014-AGESEX-CIV.csv	http://www.census.gov/quickfacts/table/VET605214/55	</v>
      <v xml:space="preserve">http://creativecommons.org/licenses/by-sa/3.0/			</v>
    </spb>
    <spb s="14">
      <v>0</v>
      <v>0</v>
      <v>1</v>
      <v>0</v>
      <v>0</v>
      <v>0</v>
      <v>242</v>
      <v>1</v>
      <v>243</v>
      <v>1</v>
      <v>244</v>
      <v>244</v>
      <v>1</v>
      <v>1</v>
      <v>1</v>
      <v>1</v>
      <v>244</v>
      <v>1</v>
      <v>1</v>
      <v>1</v>
      <v>1</v>
      <v>1</v>
      <v>1</v>
      <v>1</v>
      <v>1</v>
      <v>1</v>
      <v>244</v>
      <v>1</v>
      <v>1</v>
      <v>1</v>
      <v>1</v>
    </spb>
    <spb s="0">
      <v xml:space="preserve">	</v>
      <v xml:space="preserve">	</v>
      <v xml:space="preserve">https://en.wikipedia.org/wiki/Wisconsin	</v>
      <v xml:space="preserve">https://creativecommons.org/licenses/by-sa/3.0	</v>
    </spb>
    <spb s="0">
      <v xml:space="preserve">Wikipedia	</v>
      <v xml:space="preserve">CC-BY-SA	</v>
      <v xml:space="preserve">http://en.wikipedia.org/wiki/Tennessee	</v>
      <v xml:space="preserve">http://creativecommons.org/licenses/by-sa/3.0/	</v>
    </spb>
    <spb s="0">
      <v xml:space="preserve">Wikipedia	US Census	Sec	</v>
      <v xml:space="preserve">CC-BY-SA			</v>
      <v xml:space="preserve">http://en.wikipedia.org/wiki/Tennessee	http://www.census.gov/quickfacts/table/WTN220212/47	https://www.sec.gov/cgi-bin/browse-edgar?action=getcompany&amp;CIK=0001929794	</v>
      <v xml:space="preserve">http://creativecommons.org/licenses/by-sa/3.0/			</v>
    </spb>
    <spb s="0">
      <v xml:space="preserve">Wikipedia	US Census	US Census	Wikipedia	Sec	</v>
      <v xml:space="preserve">CC-BY-SA			CC-BY-SA		</v>
      <v xml:space="preserve">http://en.wikipedia.org/wiki/Tennessee	https://www.census.gov/popest/data/state/asrh/2014/files/SC-EST2014-AGESEX-CIV.csv	http://www.census.gov/quickfacts/table/WTN220212/47	https://en.wikipedia.org/wiki/Tennessee	https://www.sec.gov/cgi-bin/browse-edgar?action=getcompany&amp;CIK=0001929794	</v>
      <v xml:space="preserve">http://creativecommons.org/licenses/by-sa/3.0/			http://creativecommons.org/licenses/by-sa/3.0/		</v>
    </spb>
    <spb s="0">
      <v xml:space="preserve">Wikipedia	US Census	US Census	</v>
      <v xml:space="preserve">CC-BY-SA			</v>
      <v xml:space="preserve">http://en.wikipedia.org/wiki/Tennessee	https://www.census.gov/popest/data/state/asrh/2014/files/SC-EST2014-AGESEX-CIV.csv	http://www.census.gov/quickfacts/table/WTN220212/47	</v>
      <v xml:space="preserve">http://creativecommons.org/licenses/by-sa/3.0/			</v>
    </spb>
    <spb s="15">
      <v>0</v>
      <v>0</v>
      <v>1</v>
      <v>0</v>
      <v>0</v>
      <v>0</v>
      <v>247</v>
      <v>248</v>
      <v>1</v>
      <v>249</v>
      <v>1</v>
      <v>250</v>
      <v>248</v>
      <v>1</v>
      <v>1</v>
      <v>1</v>
      <v>1</v>
      <v>250</v>
      <v>1</v>
      <v>1</v>
      <v>1</v>
      <v>1</v>
      <v>1</v>
      <v>1</v>
      <v>1</v>
      <v>1</v>
      <v>1</v>
      <v>250</v>
      <v>1</v>
      <v>1</v>
      <v>1</v>
      <v>1</v>
    </spb>
    <spb s="0">
      <v xml:space="preserve">	</v>
      <v xml:space="preserve">	</v>
      <v xml:space="preserve">https://en.wikipedia.org/wiki/Tennessee	</v>
      <v xml:space="preserve">https://creativecommons.org/licenses/by-sa/3.0	</v>
    </spb>
    <spb s="0">
      <v xml:space="preserve">Wikipedia	</v>
      <v xml:space="preserve">CC-BY-SA	</v>
      <v xml:space="preserve">http://en.wikipedia.org/wiki/South_Dakota	</v>
      <v xml:space="preserve">http://creativecommons.org/licenses/by-sa/3.0/	</v>
    </spb>
    <spb s="0">
      <v xml:space="preserve">Wikipedia	US Census	US Census	Wikipedia	Sec	</v>
      <v xml:space="preserve">CC-BY-SA			CC-BY-SA		</v>
      <v xml:space="preserve">http://en.wikipedia.org/wiki/South_Dakota	https://www.census.gov/popest/data/state/asrh/2014/files/SC-EST2014-AGESEX-CIV.csv	http://www.census.gov/quickfacts/table/WTN220212/46	https://en.wikipedia.org/wiki/South_Dakota	https://www.sec.gov/cgi-bin/browse-edgar?action=getcompany&amp;CIK=0001928041	</v>
      <v xml:space="preserve">http://creativecommons.org/licenses/by-sa/3.0/			http://creativecommons.org/licenses/by-sa/3.0/		</v>
    </spb>
    <spb s="0">
      <v xml:space="preserve">Wikipedia	US Census	US Census	</v>
      <v xml:space="preserve">CC-BY-SA			</v>
      <v xml:space="preserve">http://en.wikipedia.org/wiki/South_Dakota	https://www.census.gov/popest/data/state/asrh/2014/files/SC-EST2014-AGESEX-CIV.csv	http://www.census.gov/quickfacts/table/WTN220212/46	</v>
      <v xml:space="preserve">http://creativecommons.org/licenses/by-sa/3.0/			</v>
    </spb>
    <spb s="14">
      <v>0</v>
      <v>0</v>
      <v>1</v>
      <v>0</v>
      <v>0</v>
      <v>0</v>
      <v>253</v>
      <v>1</v>
      <v>254</v>
      <v>1</v>
      <v>255</v>
      <v>255</v>
      <v>1</v>
      <v>1</v>
      <v>1</v>
      <v>1</v>
      <v>255</v>
      <v>1</v>
      <v>1</v>
      <v>1</v>
      <v>1</v>
      <v>1</v>
      <v>1</v>
      <v>1</v>
      <v>1</v>
      <v>1</v>
      <v>255</v>
      <v>1</v>
      <v>1</v>
      <v>1</v>
      <v>1</v>
    </spb>
    <spb s="0">
      <v xml:space="preserve">	</v>
      <v xml:space="preserve">	</v>
      <v xml:space="preserve">https://en.wikipedia.org/wiki/South_Dakota	</v>
      <v xml:space="preserve">https://creativecommons.org/licenses/by-sa/3.0	</v>
    </spb>
    <spb s="0">
      <v xml:space="preserve">Wikipedia	</v>
      <v xml:space="preserve">CC-BY-SA	</v>
      <v xml:space="preserve">http://en.wikipedia.org/wiki/New_Mexico	</v>
      <v xml:space="preserve">http://creativecommons.org/licenses/by-sa/3.0/	</v>
    </spb>
    <spb s="0">
      <v xml:space="preserve">Wikipedia	US Census	US Census	Wikipedia	Sec	</v>
      <v xml:space="preserve">CC-BY-SA			CC-BY-SA		</v>
      <v xml:space="preserve">http://en.wikipedia.org/wiki/New_Mexico	https://www.census.gov/popest/data/state/asrh/2014/files/SC-EST2014-AGESEX-CIV.csv	http://www.census.gov/quickfacts/table/WTN220212/35	https://en.wikipedia.org/wiki/New_Mexico	https://www.sec.gov/cgi-bin/browse-edgar?action=getcompany&amp;CIK=0001871734	</v>
      <v xml:space="preserve">http://creativecommons.org/licenses/by-sa/3.0/			http://creativecommons.org/licenses/by-sa/3.0/		</v>
    </spb>
    <spb s="0">
      <v xml:space="preserve">Wikipedia	US Census	US Census	</v>
      <v xml:space="preserve">CC-BY-SA			</v>
      <v xml:space="preserve">http://en.wikipedia.org/wiki/New_Mexico	https://www.census.gov/popest/data/state/asrh/2014/files/SC-EST2014-AGESEX-CIV.csv	http://www.census.gov/quickfacts/table/WTN220212/35	</v>
      <v xml:space="preserve">http://creativecommons.org/licenses/by-sa/3.0/			</v>
    </spb>
    <spb s="0">
      <v xml:space="preserve">Wikipedia	US Census	US Census	Sec	</v>
      <v xml:space="preserve">CC-BY-SA				</v>
      <v xml:space="preserve">http://en.wikipedia.org/wiki/New_Mexico	https://www.census.gov/popest/data/state/asrh/2014/files/SC-EST2014-AGESEX-CIV.csv	http://www.census.gov/quickfacts/table/WTN220212/35	https://www.sec.gov/cgi-bin/browse-edgar?action=getcompany&amp;CIK=0001871734	</v>
      <v xml:space="preserve">http://creativecommons.org/licenses/by-sa/3.0/				</v>
    </spb>
    <spb s="15">
      <v>0</v>
      <v>0</v>
      <v>1</v>
      <v>0</v>
      <v>0</v>
      <v>0</v>
      <v>258</v>
      <v>259</v>
      <v>1</v>
      <v>259</v>
      <v>1</v>
      <v>260</v>
      <v>261</v>
      <v>1</v>
      <v>1</v>
      <v>1</v>
      <v>1</v>
      <v>260</v>
      <v>1</v>
      <v>1</v>
      <v>1</v>
      <v>1</v>
      <v>1</v>
      <v>1</v>
      <v>1</v>
      <v>1</v>
      <v>1</v>
      <v>260</v>
      <v>1</v>
      <v>1</v>
      <v>1</v>
      <v>1</v>
    </spb>
    <spb s="0">
      <v xml:space="preserve">	</v>
      <v xml:space="preserve">	</v>
      <v xml:space="preserve">https://en.wikipedia.org/wiki/New_Mexico	</v>
      <v xml:space="preserve">https://creativecommons.org/licenses/by-sa/3.0	</v>
    </spb>
    <spb s="0">
      <v xml:space="preserve">Wikipedia	</v>
      <v xml:space="preserve">CC-BY-SA	</v>
      <v xml:space="preserve">http://en.wikipedia.org/wiki/New_Hampshire	</v>
      <v xml:space="preserve">http://creativecommons.org/licenses/by-sa/3.0/	</v>
    </spb>
    <spb s="0">
      <v xml:space="preserve">Wikipedia	US Census	Wikipedia	Bookdepository	Sec	</v>
      <v xml:space="preserve">CC-BY-SA		CC-BY-SA			</v>
      <v xml:space="preserve">http://en.wikipedia.org/wiki/New_Hampshire	https://www.census.gov/popest/data/state/asrh/2014/files/SC-EST2014-AGESEX-CIV.csv	https://en.wikipedia.org/wiki/New_Hampshire	https://www.bookdepository.com/author/New-Hampshire	https://www.sec.gov/cgi-bin/browse-edgar?action=getcompany&amp;CIK=0001927067	</v>
      <v xml:space="preserve">http://creativecommons.org/licenses/by-sa/3.0/		http://creativecommons.org/licenses/by-sa/3.0/			</v>
    </spb>
    <spb s="0">
      <v xml:space="preserve">Wikipedia	US Census	US Census	Wikipedia	Bookdepository	Sec	</v>
      <v xml:space="preserve">CC-BY-SA			CC-BY-SA			</v>
      <v xml:space="preserve">http://en.wikipedia.org/wiki/New_Hampshire	https://www.census.gov/popest/data/state/asrh/2014/files/SC-EST2014-AGESEX-CIV.csv	http://www.census.gov/quickfacts/table/VET605214/33	https://en.wikipedia.org/wiki/New_Hampshire	https://www.bookdepository.com/author/New-Hampshire	https://www.sec.gov/cgi-bin/browse-edgar?action=getcompany&amp;CIK=0001927067	</v>
      <v xml:space="preserve">http://creativecommons.org/licenses/by-sa/3.0/			http://creativecommons.org/licenses/by-sa/3.0/			</v>
    </spb>
    <spb s="0">
      <v xml:space="preserve">Wikipedia	US Census	Bookdepository	</v>
      <v xml:space="preserve">CC-BY-SA			</v>
      <v xml:space="preserve">http://en.wikipedia.org/wiki/New_Hampshire	https://www.census.gov/popest/data/state/asrh/2014/files/SC-EST2014-AGESEX-CIV.csv	https://www.bookdepository.com/author/New-Hampshire	</v>
      <v xml:space="preserve">http://creativecommons.org/licenses/by-sa/3.0/			</v>
    </spb>
    <spb s="16">
      <v>0</v>
      <v>0</v>
      <v>1</v>
      <v>0</v>
      <v>0</v>
      <v>0</v>
      <v>264</v>
      <v>265</v>
      <v>1</v>
      <v>266</v>
      <v>1</v>
      <v>267</v>
      <v>267</v>
      <v>1</v>
      <v>1</v>
      <v>1</v>
      <v>1</v>
      <v>267</v>
      <v>1</v>
      <v>1</v>
      <v>1</v>
      <v>1</v>
      <v>1</v>
      <v>1</v>
      <v>1</v>
      <v>1</v>
      <v>1</v>
      <v>267</v>
      <v>1</v>
      <v>1</v>
      <v>1</v>
    </spb>
    <spb s="0">
      <v xml:space="preserve">	</v>
      <v xml:space="preserve">	</v>
      <v xml:space="preserve">https://en.wikipedia.org/wiki/New_Hampshire	</v>
      <v xml:space="preserve">https://creativecommons.org/licenses/by-sa/3.0	</v>
    </spb>
    <spb s="0">
      <v xml:space="preserve">Wikipedia	</v>
      <v xml:space="preserve">CC-BY-SA	</v>
      <v xml:space="preserve">http://en.wikipedia.org/wiki/Vermont	</v>
      <v xml:space="preserve">http://creativecommons.org/licenses/by-sa/3.0/	</v>
    </spb>
    <spb s="0">
      <v xml:space="preserve">Wikipedia	US Census	US Census	Wikipedia	Sec	</v>
      <v xml:space="preserve">CC-BY-SA			CC-BY-SA		</v>
      <v xml:space="preserve">http://en.wikipedia.org/wiki/Vermont	https://www.census.gov/popest/data/state/asrh/2014/files/SC-EST2014-AGESEX-CIV.csv	http://www.census.gov/quickfacts/table/WTN220212/50	https://en.wikipedia.org/wiki/Vermont	https://www.sec.gov/cgi-bin/browse-edgar?action=getcompany&amp;CIK=0001847343	</v>
      <v xml:space="preserve">http://creativecommons.org/licenses/by-sa/3.0/			http://creativecommons.org/licenses/by-sa/3.0/		</v>
    </spb>
    <spb s="0">
      <v xml:space="preserve">Wikipedia	US Census	US Census	</v>
      <v xml:space="preserve">CC-BY-SA			</v>
      <v xml:space="preserve">http://en.wikipedia.org/wiki/Vermont	https://www.census.gov/popest/data/state/asrh/2014/files/SC-EST2014-AGESEX-CIV.csv	http://www.census.gov/quickfacts/table/WTN220212/50	</v>
      <v xml:space="preserve">http://creativecommons.org/licenses/by-sa/3.0/			</v>
    </spb>
    <spb s="1">
      <v>0</v>
      <v>0</v>
      <v>1</v>
      <v>0</v>
      <v>0</v>
      <v>0</v>
      <v>270</v>
      <v>1</v>
      <v>271</v>
      <v>1</v>
      <v>272</v>
      <v>272</v>
      <v>1</v>
      <v>1</v>
      <v>1</v>
      <v>1</v>
      <v>272</v>
      <v>1</v>
      <v>1</v>
      <v>1</v>
      <v>1</v>
      <v>1</v>
      <v>1</v>
      <v>1</v>
      <v>1</v>
      <v>1</v>
      <v>272</v>
      <v>1</v>
      <v>1</v>
      <v>1</v>
    </spb>
    <spb s="0">
      <v xml:space="preserve">	</v>
      <v xml:space="preserve">	</v>
      <v xml:space="preserve">https://en.wikipedia.org/wiki/Vermont	</v>
      <v xml:space="preserve">https://creativecommons.org/licenses/by-sa/3.0	</v>
    </spb>
    <spb s="0">
      <v xml:space="preserve">Wikipedia	</v>
      <v xml:space="preserve">CC-BY-SA	</v>
      <v xml:space="preserve">http://en.wikipedia.org/wiki/Georgia_(U.S._state)	</v>
      <v xml:space="preserve">http://creativecommons.org/licenses/by-sa/3.0/	</v>
    </spb>
    <spb s="0">
      <v xml:space="preserve">Wikipedia	US Census	US Census	Sec	</v>
      <v xml:space="preserve">CC-BY-SA				</v>
      <v xml:space="preserve">http://en.wikipedia.org/wiki/Georgia_(U.S._state)	https://www.census.gov/popest/data/state/asrh/2014/files/SC-EST2014-AGESEX-CIV.csv	http://www.census.gov/quickfacts/table/WTN220212/13	https://www.sec.gov/cgi-bin/browse-edgar?action=getcompany&amp;CIK=0001912339	</v>
      <v xml:space="preserve">http://creativecommons.org/licenses/by-sa/3.0/				</v>
    </spb>
    <spb s="0">
      <v xml:space="preserve">Wikipedia	US Census	US Census	Wikipedia	Sec	</v>
      <v xml:space="preserve">CC-BY-SA			CC-BY-SA		</v>
      <v xml:space="preserve">http://en.wikipedia.org/wiki/Georgia_(U.S._state)	https://www.census.gov/popest/data/state/asrh/2014/files/SC-EST2014-AGESEX-CIV.csv	http://www.census.gov/quickfacts/table/WTN220212/13	https://en.wikipedia.org/wiki/Georgia_(U.S._state)	https://www.sec.gov/cgi-bin/browse-edgar?action=getcompany&amp;CIK=0001912339	</v>
      <v xml:space="preserve">http://creativecommons.org/licenses/by-sa/3.0/			http://creativecommons.org/licenses/by-sa/3.0/		</v>
    </spb>
    <spb s="0">
      <v xml:space="preserve">Wikipedia	US Census	US Census	</v>
      <v xml:space="preserve">CC-BY-SA			</v>
      <v xml:space="preserve">http://en.wikipedia.org/wiki/Georgia_(U.S._state)	https://www.census.gov/popest/data/state/asrh/2014/files/SC-EST2014-AGESEX-CIV.csv	http://www.census.gov/quickfacts/table/WTN220212/13	</v>
      <v xml:space="preserve">http://creativecommons.org/licenses/by-sa/3.0/			</v>
    </spb>
    <spb s="15">
      <v>0</v>
      <v>0</v>
      <v>1</v>
      <v>0</v>
      <v>0</v>
      <v>0</v>
      <v>275</v>
      <v>276</v>
      <v>1</v>
      <v>277</v>
      <v>1</v>
      <v>278</v>
      <v>276</v>
      <v>1</v>
      <v>1</v>
      <v>1</v>
      <v>1</v>
      <v>278</v>
      <v>1</v>
      <v>1</v>
      <v>1</v>
      <v>1</v>
      <v>1</v>
      <v>1</v>
      <v>1</v>
      <v>1</v>
      <v>1</v>
      <v>278</v>
      <v>1</v>
      <v>1</v>
      <v>1</v>
      <v>1</v>
    </spb>
    <spb s="0">
      <v xml:space="preserve">	</v>
      <v xml:space="preserve">	</v>
      <v xml:space="preserve">https://en.wikipedia.org/wiki/Georgia_(U.S._state)	</v>
      <v xml:space="preserve">https://creativecommons.org/licenses/by-sa/3.0	</v>
    </spb>
    <spb s="0">
      <v xml:space="preserve">Wikipedia	</v>
      <v xml:space="preserve">CC-BY-SA	</v>
      <v xml:space="preserve">http://en.wikipedia.org/wiki/Mississippi	</v>
      <v xml:space="preserve">http://creativecommons.org/licenses/by-sa/3.0/	</v>
    </spb>
    <spb s="0">
      <v xml:space="preserve">Wikipedia	US Census	US Census	Sec	</v>
      <v xml:space="preserve">CC-BY-SA				</v>
      <v xml:space="preserve">http://en.wikipedia.org/wiki/Mississippi	https://www.census.gov/popest/data/state/asrh/2014/files/SC-EST2014-AGESEX-CIV.csv	http://www.census.gov/quickfacts/table/WTN220212/28	https://www.sec.gov/cgi-bin/browse-edgar?action=getcompany&amp;CIK=0001909565	</v>
      <v xml:space="preserve">http://creativecommons.org/licenses/by-sa/3.0/				</v>
    </spb>
    <spb s="0">
      <v xml:space="preserve">Wikipedia	US Census	US Census	Wikipedia	Sec	</v>
      <v xml:space="preserve">CC-BY-SA			CC-BY-SA		</v>
      <v xml:space="preserve">http://en.wikipedia.org/wiki/Mississippi	https://www.census.gov/popest/data/state/asrh/2014/files/SC-EST2014-AGESEX-CIV.csv	http://www.census.gov/quickfacts/table/WTN220212/28	https://en.wikipedia.org/wiki/Mississippi	https://www.sec.gov/cgi-bin/browse-edgar?action=getcompany&amp;CIK=0001909565	</v>
      <v xml:space="preserve">http://creativecommons.org/licenses/by-sa/3.0/			http://creativecommons.org/licenses/by-sa/3.0/		</v>
    </spb>
    <spb s="0">
      <v xml:space="preserve">Wikipedia	US Census	US Census	</v>
      <v xml:space="preserve">CC-BY-SA			</v>
      <v xml:space="preserve">http://en.wikipedia.org/wiki/Mississippi	https://www.census.gov/popest/data/state/asrh/2014/files/SC-EST2014-AGESEX-CIV.csv	http://www.census.gov/quickfacts/table/WTN220212/28	</v>
      <v xml:space="preserve">http://creativecommons.org/licenses/by-sa/3.0/			</v>
    </spb>
    <spb s="15">
      <v>0</v>
      <v>0</v>
      <v>1</v>
      <v>0</v>
      <v>0</v>
      <v>0</v>
      <v>281</v>
      <v>282</v>
      <v>1</v>
      <v>283</v>
      <v>1</v>
      <v>284</v>
      <v>282</v>
      <v>1</v>
      <v>1</v>
      <v>1</v>
      <v>1</v>
      <v>284</v>
      <v>1</v>
      <v>1</v>
      <v>1</v>
      <v>1</v>
      <v>1</v>
      <v>1</v>
      <v>1</v>
      <v>1</v>
      <v>1</v>
      <v>284</v>
      <v>1</v>
      <v>1</v>
      <v>1</v>
      <v>1</v>
    </spb>
    <spb s="0">
      <v xml:space="preserve">	</v>
      <v xml:space="preserve">	</v>
      <v xml:space="preserve">https://en.wikipedia.org/wiki/Mississippi	</v>
      <v xml:space="preserve">https://creativecommons.org/licenses/by-sa/3.0	</v>
    </spb>
    <spb s="0">
      <v xml:space="preserve">Wikipedia	</v>
      <v xml:space="preserve">CC-BY-SA	</v>
      <v xml:space="preserve">http://en.wikipedia.org/wiki/Alabama	</v>
      <v xml:space="preserve">http://creativecommons.org/licenses/by-sa/3.0/	</v>
    </spb>
    <spb s="0">
      <v xml:space="preserve">Wikipedia	US Census	US Census	Wikipedia	Sec	</v>
      <v xml:space="preserve">CC-BY-SA			CC-BY-SA		</v>
      <v xml:space="preserve">http://en.wikipedia.org/wiki/Alabama	https://www.census.gov/popest/data/state/asrh/2014/files/SC-EST2014-AGESEX-CIV.csv	http://www.census.gov/quickfacts/table/WTN220212/01	https://en.wikipedia.org/wiki/Alabama	https://www.sec.gov/cgi-bin/browse-edgar?action=getcompany&amp;CIK=0001908732	</v>
      <v xml:space="preserve">http://creativecommons.org/licenses/by-sa/3.0/			http://creativecommons.org/licenses/by-sa/3.0/		</v>
    </spb>
    <spb s="0">
      <v xml:space="preserve">Wikipedia	US Census	US Census	</v>
      <v xml:space="preserve">CC-BY-SA			</v>
      <v xml:space="preserve">http://en.wikipedia.org/wiki/Alabama	https://www.census.gov/popest/data/state/asrh/2014/files/SC-EST2014-AGESEX-CIV.csv	http://www.census.gov/quickfacts/table/WTN220212/01	</v>
      <v xml:space="preserve">http://creativecommons.org/licenses/by-sa/3.0/			</v>
    </spb>
    <spb s="14">
      <v>0</v>
      <v>0</v>
      <v>1</v>
      <v>0</v>
      <v>0</v>
      <v>0</v>
      <v>287</v>
      <v>1</v>
      <v>288</v>
      <v>1</v>
      <v>289</v>
      <v>288</v>
      <v>1</v>
      <v>1</v>
      <v>1</v>
      <v>1</v>
      <v>289</v>
      <v>1</v>
      <v>1</v>
      <v>1</v>
      <v>1</v>
      <v>1</v>
      <v>1</v>
      <v>1</v>
      <v>1</v>
      <v>1</v>
      <v>289</v>
      <v>1</v>
      <v>1</v>
      <v>1</v>
      <v>1</v>
    </spb>
    <spb s="0">
      <v xml:space="preserve">	</v>
      <v xml:space="preserve">	</v>
      <v xml:space="preserve">https://en.wikipedia.org/wiki/Alabama	</v>
      <v xml:space="preserve">https://creativecommons.org/licenses/by-sa/3.0	</v>
    </spb>
    <spb s="0">
      <v xml:space="preserve">Wikipedia	</v>
      <v xml:space="preserve">CC-BY-SA	</v>
      <v xml:space="preserve">http://en.wikipedia.org/wiki/Rhode_Island	</v>
      <v xml:space="preserve">http://creativecommons.org/licenses/by-sa/3.0/	</v>
    </spb>
    <spb s="0">
      <v xml:space="preserve">Wikipedia	US Census	US Census	Wikipedia	Sec	</v>
      <v xml:space="preserve">CC-BY-SA			CC-BY-SA		</v>
      <v xml:space="preserve">http://en.wikipedia.org/wiki/Rhode_Island	https://www.census.gov/popest/data/state/asrh/2014/files/SC-EST2014-AGESEX-CIV.csv	http://www.census.gov/quickfacts/table/WTN220212/44	https://en.wikipedia.org/wiki/Rhode_Island	https://www.sec.gov/cgi-bin/browse-edgar?action=getcompany&amp;CIK=0001912460	</v>
      <v xml:space="preserve">http://creativecommons.org/licenses/by-sa/3.0/			http://creativecommons.org/licenses/by-sa/3.0/		</v>
    </spb>
    <spb s="0">
      <v xml:space="preserve">Wikipedia	US Census	US Census	</v>
      <v xml:space="preserve">CC-BY-SA			</v>
      <v xml:space="preserve">http://en.wikipedia.org/wiki/Rhode_Island	https://www.census.gov/popest/data/state/asrh/2014/files/SC-EST2014-AGESEX-CIV.csv	http://www.census.gov/quickfacts/table/WTN220212/44	</v>
      <v xml:space="preserve">http://creativecommons.org/licenses/by-sa/3.0/			</v>
    </spb>
    <spb s="15">
      <v>0</v>
      <v>0</v>
      <v>1</v>
      <v>0</v>
      <v>0</v>
      <v>0</v>
      <v>292</v>
      <v>293</v>
      <v>1</v>
      <v>293</v>
      <v>1</v>
      <v>294</v>
      <v>293</v>
      <v>1</v>
      <v>1</v>
      <v>1</v>
      <v>1</v>
      <v>294</v>
      <v>1</v>
      <v>1</v>
      <v>1</v>
      <v>1</v>
      <v>1</v>
      <v>1</v>
      <v>1</v>
      <v>1</v>
      <v>1</v>
      <v>294</v>
      <v>1</v>
      <v>1</v>
      <v>1</v>
      <v>1</v>
    </spb>
    <spb s="0">
      <v xml:space="preserve">	</v>
      <v xml:space="preserve">	</v>
      <v xml:space="preserve">https://en.wikipedia.org/wiki/Rhode_Island	</v>
      <v xml:space="preserve">https://creativecommons.org/licenses/by-sa/3.0	</v>
    </spb>
    <spb s="0">
      <v xml:space="preserve">Wikipedia	</v>
      <v xml:space="preserve">CC-BY-SA	</v>
      <v xml:space="preserve">http://en.wikipedia.org/wiki/Idaho	</v>
      <v xml:space="preserve">http://creativecommons.org/licenses/by-sa/3.0/	</v>
    </spb>
    <spb s="0">
      <v xml:space="preserve">Wikipedia	US Census	US Census	Wikipedia	Sec	</v>
      <v xml:space="preserve">CC-BY-SA			CC-BY-SA		</v>
      <v xml:space="preserve">http://en.wikipedia.org/wiki/Idaho	https://www.census.gov/popest/data/state/asrh/2014/files/SC-EST2014-AGESEX-CIV.csv	http://www.census.gov/quickfacts/table/WTN220212/16	https://en.wikipedia.org/wiki/Idaho	https://www.sec.gov/cgi-bin/browse-edgar?action=getcompany&amp;CIK=0001885767	</v>
      <v xml:space="preserve">http://creativecommons.org/licenses/by-sa/3.0/			http://creativecommons.org/licenses/by-sa/3.0/		</v>
    </spb>
    <spb s="0">
      <v xml:space="preserve">Wikipedia	US Census	US Census	</v>
      <v xml:space="preserve">CC-BY-SA			</v>
      <v xml:space="preserve">http://en.wikipedia.org/wiki/Idaho	https://www.census.gov/popest/data/state/asrh/2014/files/SC-EST2014-AGESEX-CIV.csv	http://www.census.gov/quickfacts/table/WTN220212/16	</v>
      <v xml:space="preserve">http://creativecommons.org/licenses/by-sa/3.0/			</v>
    </spb>
    <spb s="15">
      <v>0</v>
      <v>0</v>
      <v>1</v>
      <v>0</v>
      <v>0</v>
      <v>0</v>
      <v>297</v>
      <v>298</v>
      <v>1</v>
      <v>298</v>
      <v>1</v>
      <v>299</v>
      <v>298</v>
      <v>1</v>
      <v>1</v>
      <v>1</v>
      <v>1</v>
      <v>299</v>
      <v>1</v>
      <v>1</v>
      <v>1</v>
      <v>1</v>
      <v>1</v>
      <v>1</v>
      <v>1</v>
      <v>1</v>
      <v>1</v>
      <v>299</v>
      <v>1</v>
      <v>1</v>
      <v>1</v>
      <v>1</v>
    </spb>
    <spb s="0">
      <v xml:space="preserve">	</v>
      <v xml:space="preserve">	</v>
      <v xml:space="preserve">https://en.wikipedia.org/wiki/Idaho	</v>
      <v xml:space="preserve">https://creativecommons.org/licenses/by-sa/3.0	</v>
    </spb>
    <spb s="0">
      <v xml:space="preserve">Wikipedia	</v>
      <v xml:space="preserve">CC-BY-SA	</v>
      <v xml:space="preserve">http://en.wikipedia.org/wiki/Utah	</v>
      <v xml:space="preserve">http://creativecommons.org/licenses/by-sa/3.0/	</v>
    </spb>
    <spb s="0">
      <v xml:space="preserve">Wikipedia	US Census	US Census	Wikipedia	Sec	</v>
      <v xml:space="preserve">CC-BY-SA			CC-BY-SA		</v>
      <v xml:space="preserve">http://en.wikipedia.org/wiki/Utah	https://www.census.gov/popest/data/state/asrh/2014/files/SC-EST2014-AGESEX-CIV.csv	http://www.census.gov/quickfacts/table/WTN220212/49	https://en.wikipedia.org/wiki/Utah	https://www.sec.gov/cgi-bin/browse-edgar?action=getcompany&amp;CIK=0001915467	</v>
      <v xml:space="preserve">http://creativecommons.org/licenses/by-sa/3.0/			http://creativecommons.org/licenses/by-sa/3.0/		</v>
    </spb>
    <spb s="0">
      <v xml:space="preserve">Wikipedia	US Census	US Census	</v>
      <v xml:space="preserve">CC-BY-SA			</v>
      <v xml:space="preserve">http://en.wikipedia.org/wiki/Utah	https://www.census.gov/popest/data/state/asrh/2014/files/SC-EST2014-AGESEX-CIV.csv	http://www.census.gov/quickfacts/table/WTN220212/49	</v>
      <v xml:space="preserve">http://creativecommons.org/licenses/by-sa/3.0/			</v>
    </spb>
    <spb s="15">
      <v>0</v>
      <v>0</v>
      <v>1</v>
      <v>0</v>
      <v>0</v>
      <v>0</v>
      <v>302</v>
      <v>303</v>
      <v>1</v>
      <v>303</v>
      <v>1</v>
      <v>304</v>
      <v>303</v>
      <v>1</v>
      <v>1</v>
      <v>1</v>
      <v>1</v>
      <v>304</v>
      <v>1</v>
      <v>1</v>
      <v>1</v>
      <v>1</v>
      <v>1</v>
      <v>1</v>
      <v>1</v>
      <v>1</v>
      <v>1</v>
      <v>304</v>
      <v>1</v>
      <v>1</v>
      <v>1</v>
      <v>1</v>
    </spb>
    <spb s="0">
      <v xml:space="preserve">	</v>
      <v xml:space="preserve">	</v>
      <v xml:space="preserve">https://en.wikipedia.org/wiki/Utah	</v>
      <v xml:space="preserve">https://creativecommons.org/licenses/by-sa/3.0	</v>
    </spb>
    <spb s="0">
      <v xml:space="preserve">Wikipedia	</v>
      <v xml:space="preserve">CC-BY-SA	</v>
      <v xml:space="preserve">http://en.wikipedia.org/wiki/Arkansas	</v>
      <v xml:space="preserve">http://creativecommons.org/licenses/by-sa/3.0/	</v>
    </spb>
    <spb s="0">
      <v xml:space="preserve">Wikipedia	US Census	US Census	Sec	</v>
      <v xml:space="preserve">CC-BY-SA				</v>
      <v xml:space="preserve">http://en.wikipedia.org/wiki/Arkansas	https://www.census.gov/popest/data/state/asrh/2014/files/SC-EST2014-AGESEX-CIV.csv	http://www.census.gov/quickfacts/table/VET605214/05	https://www.sec.gov/cgi-bin/browse-edgar?action=getcompany&amp;CIK=0001915494	</v>
      <v xml:space="preserve">http://creativecommons.org/licenses/by-sa/3.0/				</v>
    </spb>
    <spb s="0">
      <v xml:space="preserve">Wikipedia	US Census	US Census	Wikipedia	Sec	</v>
      <v xml:space="preserve">CC-BY-SA			CC-BY-SA		</v>
      <v xml:space="preserve">http://en.wikipedia.org/wiki/Arkansas	https://www.census.gov/popest/data/state/asrh/2014/files/SC-EST2014-AGESEX-CIV.csv	http://www.census.gov/quickfacts/table/VET605214/05	https://en.wikipedia.org/wiki/Arkansas	https://www.sec.gov/cgi-bin/browse-edgar?action=getcompany&amp;CIK=0001915494	</v>
      <v xml:space="preserve">http://creativecommons.org/licenses/by-sa/3.0/			http://creativecommons.org/licenses/by-sa/3.0/		</v>
    </spb>
    <spb s="0">
      <v xml:space="preserve">Wikipedia	US Census	US Census	</v>
      <v xml:space="preserve">CC-BY-SA			</v>
      <v xml:space="preserve">http://en.wikipedia.org/wiki/Arkansas	https://www.census.gov/popest/data/state/asrh/2014/files/SC-EST2014-AGESEX-CIV.csv	http://www.census.gov/quickfacts/table/VET605214/05	</v>
      <v xml:space="preserve">http://creativecommons.org/licenses/by-sa/3.0/			</v>
    </spb>
    <spb s="15">
      <v>0</v>
      <v>0</v>
      <v>1</v>
      <v>0</v>
      <v>0</v>
      <v>0</v>
      <v>307</v>
      <v>308</v>
      <v>1</v>
      <v>309</v>
      <v>1</v>
      <v>310</v>
      <v>308</v>
      <v>1</v>
      <v>1</v>
      <v>1</v>
      <v>1</v>
      <v>310</v>
      <v>1</v>
      <v>1</v>
      <v>1</v>
      <v>1</v>
      <v>1</v>
      <v>1</v>
      <v>1</v>
      <v>1</v>
      <v>1</v>
      <v>310</v>
      <v>1</v>
      <v>1</v>
      <v>1</v>
      <v>1</v>
    </spb>
    <spb s="0">
      <v xml:space="preserve">	</v>
      <v xml:space="preserve">	</v>
      <v xml:space="preserve">https://en.wikipedia.org/wiki/Arkansas	</v>
      <v xml:space="preserve">https://creativecommons.org/licenses/by-sa/3.0	</v>
    </spb>
    <spb s="0">
      <v xml:space="preserve">Wikipedia	</v>
      <v xml:space="preserve">CC-BY-SA	</v>
      <v xml:space="preserve">http://en.wikipedia.org/wiki/Colorado	</v>
      <v xml:space="preserve">http://creativecommons.org/licenses/by-sa/3.0/	</v>
    </spb>
    <spb s="0">
      <v xml:space="preserve">Wikipedia	US Census	US Census	Sec	</v>
      <v xml:space="preserve">CC-BY-SA				</v>
      <v xml:space="preserve">http://en.wikipedia.org/wiki/Colorado	https://www.census.gov/popest/data/state/asrh/2014/files/SC-EST2014-AGESEX-CIV.csv	http://www.census.gov/quickfacts/table/WTN220212/08	https://www.sec.gov/cgi-bin/browse-edgar?action=getcompany&amp;CIK=0001929514	</v>
      <v xml:space="preserve">http://creativecommons.org/licenses/by-sa/3.0/				</v>
    </spb>
    <spb s="0">
      <v xml:space="preserve">Wikipedia	US Census	US Census	Wikipedia	Sec	</v>
      <v xml:space="preserve">CC-BY-SA			CC-BY-SA		</v>
      <v xml:space="preserve">http://en.wikipedia.org/wiki/Colorado	https://www.census.gov/popest/data/state/asrh/2014/files/SC-EST2014-AGESEX-CIV.csv	http://www.census.gov/quickfacts/table/WTN220212/08	https://en.wikipedia.org/wiki/Colorado	https://www.sec.gov/cgi-bin/browse-edgar?action=getcompany&amp;CIK=0001929514	</v>
      <v xml:space="preserve">http://creativecommons.org/licenses/by-sa/3.0/			http://creativecommons.org/licenses/by-sa/3.0/		</v>
    </spb>
    <spb s="0">
      <v xml:space="preserve">Wikipedia	US Census	US Census	</v>
      <v xml:space="preserve">CC-BY-SA			</v>
      <v xml:space="preserve">http://en.wikipedia.org/wiki/Colorado	https://www.census.gov/popest/data/state/asrh/2014/files/SC-EST2014-AGESEX-CIV.csv	http://www.census.gov/quickfacts/table/WTN220212/08	</v>
      <v xml:space="preserve">http://creativecommons.org/licenses/by-sa/3.0/			</v>
    </spb>
    <spb s="15">
      <v>0</v>
      <v>0</v>
      <v>1</v>
      <v>0</v>
      <v>0</v>
      <v>0</v>
      <v>313</v>
      <v>314</v>
      <v>1</v>
      <v>315</v>
      <v>1</v>
      <v>316</v>
      <v>314</v>
      <v>1</v>
      <v>1</v>
      <v>1</v>
      <v>1</v>
      <v>316</v>
      <v>1</v>
      <v>1</v>
      <v>1</v>
      <v>1</v>
      <v>1</v>
      <v>1</v>
      <v>1</v>
      <v>1</v>
      <v>1</v>
      <v>316</v>
      <v>1</v>
      <v>1</v>
      <v>1</v>
      <v>1</v>
    </spb>
    <spb s="0">
      <v xml:space="preserve">	</v>
      <v xml:space="preserve">	</v>
      <v xml:space="preserve">https://en.wikipedia.org/wiki/Colorado	</v>
      <v xml:space="preserve">https://creativecommons.org/licenses/by-sa/3.0	</v>
    </spb>
    <spb s="0">
      <v xml:space="preserve">Wikipedia	</v>
      <v xml:space="preserve">CC-BY-SA	</v>
      <v xml:space="preserve">http://en.wikipedia.org/wiki/Delaware	</v>
      <v xml:space="preserve">http://creativecommons.org/licenses/by-sa/3.0/	</v>
    </spb>
    <spb s="0">
      <v xml:space="preserve">Wikipedia	US Census	US Census	Wikipedia	Sec	</v>
      <v xml:space="preserve">CC-BY-SA			CC-BY-SA		</v>
      <v xml:space="preserve">http://en.wikipedia.org/wiki/Delaware	https://www.census.gov/popest/data/state/asrh/2014/files/SC-EST2014-AGESEX-CIV.csv	http://www.census.gov/quickfacts/table/WTN220212/10	https://en.wikipedia.org/wiki/Delaware	https://www.sec.gov/cgi-bin/browse-edgar?action=getcompany&amp;CIK=0001935621	</v>
      <v xml:space="preserve">http://creativecommons.org/licenses/by-sa/3.0/			http://creativecommons.org/licenses/by-sa/3.0/		</v>
    </spb>
    <spb s="0">
      <v xml:space="preserve">Wikipedia	US Census	US Census	</v>
      <v xml:space="preserve">CC-BY-SA			</v>
      <v xml:space="preserve">http://en.wikipedia.org/wiki/Delaware	https://www.census.gov/popest/data/state/asrh/2014/files/SC-EST2014-AGESEX-CIV.csv	http://www.census.gov/quickfacts/table/WTN220212/10	</v>
      <v xml:space="preserve">http://creativecommons.org/licenses/by-sa/3.0/			</v>
    </spb>
    <spb s="0">
      <v xml:space="preserve">Wikipedia	US Census	US Census	Sec	</v>
      <v xml:space="preserve">CC-BY-SA				</v>
      <v xml:space="preserve">http://en.wikipedia.org/wiki/Delaware	https://www.census.gov/popest/data/state/asrh/2014/files/SC-EST2014-AGESEX-CIV.csv	http://www.census.gov/quickfacts/table/WTN220212/10	https://www.sec.gov/cgi-bin/browse-edgar?action=getcompany&amp;CIK=0001935621	</v>
      <v xml:space="preserve">http://creativecommons.org/licenses/by-sa/3.0/				</v>
    </spb>
    <spb s="14">
      <v>0</v>
      <v>0</v>
      <v>1</v>
      <v>0</v>
      <v>0</v>
      <v>0</v>
      <v>319</v>
      <v>1</v>
      <v>320</v>
      <v>1</v>
      <v>321</v>
      <v>322</v>
      <v>1</v>
      <v>1</v>
      <v>1</v>
      <v>1</v>
      <v>321</v>
      <v>1</v>
      <v>1</v>
      <v>1</v>
      <v>1</v>
      <v>1</v>
      <v>1</v>
      <v>1</v>
      <v>1</v>
      <v>1</v>
      <v>321</v>
      <v>1</v>
      <v>1</v>
      <v>1</v>
      <v>1</v>
    </spb>
    <spb s="0">
      <v xml:space="preserve">	</v>
      <v xml:space="preserve">	</v>
      <v xml:space="preserve">https://en.wikipedia.org/wiki/Delaware	</v>
      <v xml:space="preserve">https://creativecommons.org/licenses/by-sa/3.0	</v>
    </spb>
  </spbData>
</supportingPropertyBags>
</file>

<file path=xl/richData/rdsupportingpropertybagstructure.xml><?xml version="1.0" encoding="utf-8"?>
<spbStructures xmlns="http://schemas.microsoft.com/office/spreadsheetml/2017/richdata2" count="19">
  <s>
    <k n="SourceText" t="s"/>
    <k n="LicenseText" t="s"/>
    <k n="SourceAddress" t="s"/>
    <k n="LicenseAddress" t="s"/>
  </s>
  <s>
    <k n="Area" t="spb"/>
    <k n="Name" t="spb"/>
    <k n="Households" t="spb"/>
    <k n="Population" t="spb"/>
    <k n="UniqueName" t="spb"/>
    <k n="Description" t="spb"/>
    <k n="Abbreviation"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s>
  <s>
    <k n="^Order" t="spba"/>
    <k n="TitleProperty" t="s"/>
    <k n="SubTitleProperty" t="s"/>
  </s>
  <s>
    <k n="ShowInCardView" t="b"/>
    <k n="ShowInDotNotation" t="b"/>
    <k n="ShowInAutoComplete" t="b"/>
  </s>
  <s>
    <k n="ShowInDotNotation" t="b"/>
    <k n="ShowInAutoComplete" t="b"/>
  </s>
  <s>
    <k n="UniqueName" t="spb"/>
    <k n="VDPID/VSID" t="spb"/>
    <k n="Description" t="spb"/>
    <k n="LearnMoreOnLink" t="spb"/>
  </s>
  <s>
    <k n="Name" t="i"/>
    <k n="Image" t="i"/>
    <k n="Description" t="i"/>
  </s>
  <s>
    <k n="link" t="s"/>
    <k n="logo" t="s"/>
    <k n="name" t="s"/>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s>
  <s>
    <k n="_Self" t="i"/>
  </s>
  <s>
    <k n="CPI" t="spb"/>
    <k n="GDP" t="spb"/>
    <k n="Area" t="spb"/>
    <k n="Name" t="spb"/>
    <k n="Birth rate" t="spb"/>
    <k n="Population" t="spb"/>
    <k n="UniqueName" t="spb"/>
    <k n="Description" t="spb"/>
    <k n="Abbreviation" t="spb"/>
    <k n="Calling code" t="spb"/>
    <k n="Largest city" t="spb"/>
    <k n="Minimum wage" t="spb"/>
    <k n="Currency cod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Households" t="spb"/>
    <k n="Population" t="spb"/>
    <k n="UniqueName" t="spb"/>
    <k n="Description" t="spb"/>
    <k n="Abbreviation" t="spb"/>
    <k n="Housing units" t="spb"/>
    <k n="Country/region" t="spb"/>
    <k n="Building permits" t="spb"/>
    <k n="Median gross rent"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k n="Population: Native Hawaiian and Other Pacific Islander (%)" t="s"/>
  </s>
  <s>
    <k n="Area" t="spb"/>
    <k n="Name" t="spb"/>
    <k n="Households" t="spb"/>
    <k n="Population" t="spb"/>
    <k n="UniqueName" t="spb"/>
    <k n="Description" t="spb"/>
    <k n="Abbreviation"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s>
  <s>
    <k n="UniqueName" t="spb"/>
    <k n="VDPID/VSID" t="spb"/>
    <k n="LearnMoreOnLink" t="spb"/>
  </s>
  <s>
    <k n="Name" t="i"/>
    <k n="Imag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3" formatCode="#,##0"/>
    </x:dxf>
    <x:dxf>
      <x:numFmt numFmtId="0" formatCode="General"/>
    </x:dxf>
    <x:dxf>
      <x:numFmt numFmtId="2" formatCode="0.00"/>
    </x:dxf>
    <x:dxf>
      <x:numFmt numFmtId="14" formatCode="0.00%"/>
    </x:dxf>
    <x:dxf>
      <x:numFmt numFmtId="4" formatCode="#,##0.00"/>
    </x:dxf>
    <x:dxf>
      <x:numFmt numFmtId="1" formatCode="0"/>
    </x:dxf>
    <x:dxf>
      <x:numFmt numFmtId="13" formatCode="0%"/>
    </x:dxf>
  </dxfs>
  <richProperties>
    <rPr n="IsTitleField" t="b"/>
    <rPr n="IsHeroField" t="b"/>
    <rPr n="RequiresInlineAttribution" t="b"/>
    <rPr n="NumberFormat" t="s"/>
  </richProperties>
  <richStyles>
    <rSty>
      <rpv i="0">1</rpv>
    </rSty>
    <rSty>
      <rpv i="1">1</rpv>
    </rSty>
    <rSty>
      <rpv i="2">1</rpv>
    </rSty>
    <rSty dxfid="0">
      <rpv i="3">#,##0</rpv>
    </rSty>
    <rSty dxfid="1">
      <rpv i="3">_([$$-en-US]* #,##0_);_([$$-en-US]* (#,##0);_([$$-en-US]* "-"_);_(@_)</rpv>
    </rSty>
    <rSty dxfid="2">
      <rpv i="3">0.00</rpv>
    </rSty>
    <rSty dxfid="3">
      <rpv i="3">0.0%</rpv>
    </rSty>
    <rSty dxfid="6"/>
    <rSty dxfid="5">
      <rpv i="3">0</rpv>
    </rSty>
    <rSty dxfid="4">
      <rpv i="3">#,##0.00</rpv>
    </rSty>
    <rSty dxfid="1">
      <rpv i="3">0.0</rpv>
    </rSty>
    <rSty dxfid="1">
      <rpv i="3">_([$$-en-US]* #,##0.00_);_([$$-en-US]* (#,##0.00);_([$$-en-US]* "-"??_);_(@_)</rpv>
    </rSty>
    <rSty dxfid="3"/>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33" dT="2023-12-29T19:13:40.36" personId="{FB4AB997-92F7-4E79-87D9-A4249692DB01}" id="{83EF79B4-4243-4B96-9D58-07C23F869021}">
    <text>@Alejandra Achury, similar to the VW Settlement funding, it seems like there are quite a few state DERA programs that are also federal funds distributed to states. Thoughts on creating a new category "State DERA" or something similar?</text>
    <mentions>
      <mention mentionpersonId="{947AB810-907A-425B-99A2-CD4FD7B98408}" mentionId="{4D6851E3-979B-42E6-BD95-549692DC5561}" startIndex="0" length="17"/>
    </mentions>
  </threadedComment>
  <threadedComment ref="E33" dT="2023-12-29T20:27:45.79" personId="{40787172-52C9-41A6-B228-E328ECA6E33B}" id="{16842904-4CD2-4919-B4BA-5395E9F36FEA}" parentId="{83EF79B4-4243-4B96-9D58-07C23F869021}">
    <text xml:space="preserve">Hi Emmet, 
I like your idea and it could help track state programs beyond DERA. At the same time, there are some programs that have DERA + state funding which might be tricky to capture. </text>
  </threadedComment>
  <threadedComment ref="N40" dT="2023-12-29T19:28:50.41" personId="{FB4AB997-92F7-4E79-87D9-A4249692DB01}" id="{EFD6299A-C4B9-44AC-A140-DFDC8CC5BC7F}">
    <text>Can we add a category of "Repowered Bus and Charger"? not sure how to edit the drop down list.</text>
  </threadedComment>
  <threadedComment ref="N40" dT="2023-12-29T20:28:03.15" personId="{40787172-52C9-41A6-B228-E328ECA6E33B}" id="{8AE9F577-E161-4107-805A-CD3E2C4D28BA}" parentId="{EFD6299A-C4B9-44AC-A140-DFDC8CC5BC7F}">
    <text>Yes, I can add that to the list.</text>
  </threadedComment>
  <threadedComment ref="N40" dT="2023-12-29T20:29:48.14" personId="{E06FB039-4065-4A18-BBEA-1178A30BB6EC}" id="{D41C6745-342D-4A35-8A66-1034646431CB}" parentId="{EFD6299A-C4B9-44AC-A140-DFDC8CC5BC7F}">
    <text>If there are others that don’t have the option, go to Data tab --&gt; Data Tools --&gt; Data Validation --&gt; Source</text>
  </threadedComment>
  <threadedComment ref="B53" dT="2023-12-18T22:44:30.65" personId="{C1083CDE-25B4-416B-A752-DF17CA18B9C9}" id="{DCEC7245-1A6C-4166-A1C6-3A1D68668AB1}" done="1">
    <text>Seems permanently closed? "The Central Coast Incentive Project is no longer accepting applications, but more rebates might be available through CALeVIP."</text>
  </threadedComment>
  <threadedComment ref="B53" dT="2023-12-19T13:50:52.26" personId="{E06FB039-4065-4A18-BBEA-1178A30BB6EC}" id="{26D84907-05AE-4627-8794-D7C152109273}" parentId="{DCEC7245-1A6C-4166-A1C6-3A1D68668AB1}">
    <text xml:space="preserve">Similar with the other ones, I'd classify as Priority C and add the year it was closed. </text>
  </threadedComment>
  <threadedComment ref="B83" dT="2023-12-28T14:14:32.89" personId="{E06FB039-4065-4A18-BBEA-1178A30BB6EC}" id="{4B7CA058-E43C-4C3A-A142-A08AFEDD143E}" done="1">
    <text xml:space="preserve">@Alfi Muhamad (He/Him/His) Can you please check for duplicates from Duke Energy? </text>
    <mentions>
      <mention mentionpersonId="{5FAEE4E1-91CB-4AF0-A192-D20DD7C8F467}" mentionId="{725C1090-0B36-4CBC-8E4A-4486C80B32A1}" startIndex="0" length="26"/>
    </mentions>
  </threadedComment>
  <threadedComment ref="B83" dT="2023-12-29T20:41:41.12" personId="{0C0F4D75-D417-41EB-B4CB-0229B6EDC872}" id="{91243B63-5B05-4D86-9937-58FA7787EF34}" parentId="{4B7CA058-E43C-4C3A-A142-A08AFEDD143E}">
    <text>@Alejandra Achury  I think rows 93 and 94 should be the same? They both link to the same NC landing page</text>
    <mentions>
      <mention mentionpersonId="{947AB810-907A-425B-99A2-CD4FD7B98408}" mentionId="{229799C1-B986-46DF-9B9B-4D34D12105F5}" startIndex="0" length="17"/>
    </mentions>
  </threadedComment>
  <threadedComment ref="B83" dT="2023-12-29T20:54:44.82" personId="{E06FB039-4065-4A18-BBEA-1178A30BB6EC}" id="{AFEDCCC8-E6ED-4CA0-9C27-F382211EBE42}" parentId="{4B7CA058-E43C-4C3A-A142-A08AFEDD143E}">
    <text xml:space="preserve">Some links may link to the same page, the idea of having 2 rows if there are two rebates. For instance, one rebate ESBs AND another for commercial customers. If there's no differentiation then we can remove one program classifying it as priority X. </text>
  </threadedComment>
  <threadedComment ref="B83" dT="2024-01-07T07:31:57.65" personId="{BE42F76F-2772-2A49-AFD9-35F5E05FC403}" id="{6A020768-256F-934E-9A17-1EAE75E7CB1D}" parentId="{4B7CA058-E43C-4C3A-A142-A08AFEDD143E}">
    <text>@Alejandra Achury row 95 and row 451 are the same</text>
    <mentions>
      <mention mentionpersonId="{947AB810-907A-425B-99A2-CD4FD7B98408}" mentionId="{587977BC-E80A-924B-8BC9-0579C4A410DA}" startIndex="0" length="17"/>
    </mentions>
  </threadedComment>
  <threadedComment ref="B83" dT="2024-01-09T14:48:10.65" personId="{E06FB039-4065-4A18-BBEA-1178A30BB6EC}" id="{ACFE026B-B52C-4EDB-ACC2-3E7170435A79}" parentId="{4B7CA058-E43C-4C3A-A142-A08AFEDD143E}">
    <text xml:space="preserve">This might have been added before it was assigned in AFDC in a previous update. </text>
  </threadedComment>
  <threadedComment ref="G88" dT="2023-12-18T23:21:38.88" personId="{C1083CDE-25B4-416B-A752-DF17CA18B9C9}" id="{8C0D9BC8-577D-481D-A47C-1ADE0ABD071D}" done="1">
    <text xml:space="preserve">Cannot confirm this, could not find the formula. </text>
  </threadedComment>
  <threadedComment ref="G88" dT="2023-12-19T14:41:27.71" personId="{E06FB039-4065-4A18-BBEA-1178A30BB6EC}" id="{D40AEE75-C0BE-4C53-A12E-E7AD1459E844}" parentId="{8C0D9BC8-577D-481D-A47C-1ADE0ABD071D}">
    <text xml:space="preserve">I might have used the brochure to calculate it. But it seems the brochure is no longer on the website. Let's classify as Priority C. AFDC says it wont apply for vehicles after 2022. Alternative Fuels Data Center: Reduced Alternative Fuel Vehicle (AFV) License Tax (energy.gov) </text>
    <extLst>
      <x:ext xmlns:xltc2="http://schemas.microsoft.com/office/spreadsheetml/2020/threadedcomments2" uri="{F7C98A9C-CBB3-438F-8F68-D28B6AF4A901}">
        <xltc2:checksum>2400015641</xltc2:checksum>
        <xltc2:hyperlink startIndex="182" length="94" url="https://afdc.energy.gov/laws/4179#:~:text=Reduced%20Alternative%20Fuel%20Vehicle%20%28AFV%29%20License%20Tax%20The,of%20the%20annual%20AFV%20license%20tax%20is%20%245."/>
      </x:ext>
    </extLst>
  </threadedComment>
  <threadedComment ref="G88" dT="2023-12-22T16:52:53.62" personId="{E06FB039-4065-4A18-BBEA-1178A30BB6EC}" id="{A1A0BFFD-1CD2-4669-BF39-2B14093F415B}" parentId="{8C0D9BC8-577D-481D-A47C-1ADE0ABD071D}">
    <text xml:space="preserve">Let's apply the $5 minimum: The minimum amount of the annual AFV license tax is $5 </text>
  </threadedComment>
  <threadedComment ref="G109" dT="2023-12-27T20:06:56.41" personId="{B165194B-9FB7-4011-BDE4-B8DC3DC220F9}" id="{2227A13C-48F7-461A-BCE7-536D3EE9C8EE}" done="1">
    <text xml:space="preserve">I couldn't find this max dollar amount anywhere. Where did it come from? I'm seeing it's based on size of SD. Largest SD eligible for up to 15 L2 chargers (up to $4K/charger), 20 vehicles ($10k/vehicle), and up to $5K toward make-ready costs (up to 50%). </text>
  </threadedComment>
  <threadedComment ref="G109" dT="2023-12-27T20:56:40.73" personId="{E06FB039-4065-4A18-BBEA-1178A30BB6EC}" id="{DD910885-74AC-468A-9130-356515E77A38}" parentId="{2227A13C-48F7-461A-BCE7-536D3EE9C8EE}">
    <text xml:space="preserve">It might have been an addition of all eligible purchases. To keep things simple, you can add the amount per vehicle and make a note of all other eligible purchases on the notes. </text>
  </threadedComment>
  <threadedComment ref="I137" dT="2023-12-27T20:56:59.15" personId="{B165194B-9FB7-4011-BDE4-B8DC3DC220F9}" id="{1C1D2453-15D9-4A6C-976B-0FB178A10B6D}">
    <text xml:space="preserve">Not seeing it requiring a match but it covers up to $4K/port so is the "match" the remainder? </text>
  </threadedComment>
  <threadedComment ref="I137" dT="2023-12-27T21:16:01.25" personId="{E06FB039-4065-4A18-BBEA-1178A30BB6EC}" id="{F6711BFA-6441-4307-A068-39AAC392062D}" parentId="{1C1D2453-15D9-4A6C-976B-0FB178A10B6D}">
    <text>Yeah, that's the idea. You can put "Yes, unspecified</text>
  </threadedComment>
  <threadedComment ref="G138" dT="2023-12-27T21:05:47.95" personId="{B165194B-9FB7-4011-BDE4-B8DC3DC220F9}" id="{61248D2D-D33C-43C9-8DE4-A57270634C1A}" done="1">
    <text>Up to $40,000 max per applicant</text>
  </threadedComment>
  <threadedComment ref="G138" dT="2023-12-27T21:19:20.17" personId="{E06FB039-4065-4A18-BBEA-1178A30BB6EC}" id="{6B429109-0602-40D9-9772-114E5FA40371}" parentId="{61248D2D-D33C-43C9-8DE4-A57270634C1A}">
    <text xml:space="preserve">You can change the maximum amount to 40k per applicant </text>
  </threadedComment>
  <threadedComment ref="B244" dT="2023-12-27T22:53:52.12" personId="{E06FB039-4065-4A18-BBEA-1178A30BB6EC}" id="{2A391E33-B43B-499C-ADBA-E36F2B4ED493}" done="1">
    <text>@Alfi Muhamad (He/Him/His) Can you please make sure that there are no duplicative programs from IMP, specially between new and past programs?</text>
    <mentions>
      <mention mentionpersonId="{5FAEE4E1-91CB-4AF0-A192-D20DD7C8F467}" mentionId="{D7AB1BC7-F121-469D-868A-9DBD2B721CCA}" startIndex="0" length="26"/>
    </mentions>
  </threadedComment>
  <threadedComment ref="B249" dT="2023-12-27T22:56:00.12" personId="{E06FB039-4065-4A18-BBEA-1178A30BB6EC}" id="{482B58BD-25D6-47EA-A6C5-0DDAB1455ECA}">
    <text xml:space="preserve">@Alfi Muhamad (He/Him/His) Can you please check there are no duplicative programs by Duke on Clearinghouse? </text>
    <mentions>
      <mention mentionpersonId="{5FAEE4E1-91CB-4AF0-A192-D20DD7C8F467}" mentionId="{2FF31B8D-2FBC-4FD3-A419-5C0D17EB2ADE}" startIndex="0" length="26"/>
    </mentions>
  </threadedComment>
  <threadedComment ref="P260" dT="2024-01-07T06:38:17.72" personId="{BE42F76F-2772-2A49-AFD9-35F5E05FC403}" id="{1E83DB3E-E4E4-3D47-AFAD-67E906C83BAE}" done="1">
    <text>@Alejandra Achury If a funding round has ended for a grant, does this affect the Priority label (A,B,C)?</text>
    <mentions>
      <mention mentionpersonId="{947AB810-907A-425B-99A2-CD4FD7B98408}" mentionId="{0742DB5F-437D-4F4E-AD4F-4C1BD5C8DB2C}" startIndex="0" length="17"/>
    </mentions>
  </threadedComment>
  <threadedComment ref="P260" dT="2024-01-09T14:33:08.36" personId="{E06FB039-4065-4A18-BBEA-1178A30BB6EC}" id="{8FCE5677-DB55-4847-8DE4-461CF34AE234}" parentId="{1E83DB3E-E4E4-3D47-AFAD-67E906C83BAE}">
    <text>Since it's pretty recent, I'll leave it as Priority A</text>
  </threadedComment>
  <threadedComment ref="B295" dT="2023-12-28T21:12:25.97" personId="{B165194B-9FB7-4011-BDE4-B8DC3DC220F9}" id="{0579F548-515E-428E-9A29-8D351CBFF10C}">
    <text xml:space="preserve">Says local govt entities not eligible and this is for mission-based nonprofit organizations only. </text>
  </threadedComment>
  <threadedComment ref="B295" dT="2023-12-28T22:43:28.13" personId="{E06FB039-4065-4A18-BBEA-1178A30BB6EC}" id="{0DCA60C3-F8E9-433E-B891-3DBFD1889518}" parentId="{0579F548-515E-428E-9A29-8D351CBFF10C}">
    <text xml:space="preserve">Perhaps we can classify as priority B, for charter or private schools. </text>
  </threadedComment>
  <threadedComment ref="G346" dT="2023-12-27T21:35:47.43" personId="{E06FB039-4065-4A18-BBEA-1178A30BB6EC}" id="{6962088E-4240-48AF-B87F-86F933539B8E}">
    <text xml:space="preserve">@Sarah Cassius (She/Her/Hers) Could you do the same thing here and add the off-peak rate? Thanks! </text>
    <mentions>
      <mention mentionpersonId="{FD8C9BA9-2A5F-448C-863E-8E55CE7CEA79}" mentionId="{FC9FCC0C-A40D-4C77-A5FC-1AEA2C4CDE7B}" startIndex="0" length="29"/>
    </mentions>
  </threadedComment>
  <threadedComment ref="G373" dT="2023-12-27T17:09:00.50" personId="{E06FB039-4065-4A18-BBEA-1178A30BB6EC}" id="{190A423C-DFED-4410-9B84-1D8161D2E04D}" done="1">
    <text xml:space="preserve">Hi @K. Zé Liu (He/They) , 
Can you add the rate price per kwh? </text>
    <mentions>
      <mention mentionpersonId="{767871A2-5EB6-4A49-A0B4-6C54D6846E87}" mentionId="{59B7545B-6898-4B9D-A938-C06D56EC3E21}" startIndex="3" length="20"/>
    </mentions>
  </threadedComment>
  <threadedComment ref="G373" dT="2023-12-28T01:52:19.19" personId="{7BC6B901-D578-4A65-8CD4-DA77CDE96A4B}" id="{445A3598-E0E4-D14E-90D9-34F82814EE19}" parentId="{190A423C-DFED-4410-9B84-1D8161D2E04D}">
    <text>I can’t find any direct mentions of the rate price. 
The discount is up to 40% off off-peak. Is that okay to put here?</text>
  </threadedComment>
</ThreadedComments>
</file>

<file path=xl/threadedComments/threadedComment2.xml><?xml version="1.0" encoding="utf-8"?>
<ThreadedComments xmlns="http://schemas.microsoft.com/office/spreadsheetml/2018/threadedcomments" xmlns:x="http://schemas.openxmlformats.org/spreadsheetml/2006/main">
  <threadedComment ref="E2" dT="2021-11-17T14:11:26.13" personId="{9CB50ADA-FF6B-4F0B-925F-229CA00D600F}" id="{8F60AAB1-DA9F-45FC-B72E-5F36E54DE226}" done="1">
    <text>@Michelle Levinson when laws/incentives mention "alt fuel incentive/requirement", do you know if that typically includes EV option or does it depend? the first few I've looked at I cannot really tell either way</text>
    <mentions>
      <mention mentionpersonId="{D5A4DDB3-431A-49B9-9D31-41B5C5C03198}" mentionId="{51FDC119-F635-4657-A48D-759E26EFCADD}" startIndex="0" length="18"/>
    </mentions>
  </threadedComment>
  <threadedComment ref="E2" dT="2021-11-18T18:18:17.99" personId="{8ABC1B8F-37FE-459C-8FEC-058E4265CE20}" id="{A3577585-F2E6-4DF3-A9AC-A4E1A289CFE6}" parentId="{8F60AAB1-DA9F-45FC-B72E-5F36E54DE226}">
    <text>Good Q. Generally "alt fuels" DOES include EVs. However, we should probably filter out laws like this, as they are only relevant for ESBs ONCE ESBs reach cost parity.</text>
  </threadedComment>
  <threadedComment ref="E10" dT="2021-11-17T14:04:34.99" personId="{9CB50ADA-FF6B-4F0B-925F-229CA00D600F}" id="{1287CDCD-A0B6-42C4-9143-9107C75D4377}" done="1">
    <text>this wouldn't fund ESBs, but the fees it collects go into the Electric Transportation Infrastructure Grant Program which may be a path of funding for ESBs and/or infrastructure</text>
  </threadedComment>
  <threadedComment ref="E10" dT="2021-11-18T18:19:16.47" personId="{8ABC1B8F-37FE-459C-8FEC-058E4265CE20}" id="{0BC58924-5104-4504-AA0B-761A38BE1C2D}" parentId="{1287CDCD-A0B6-42C4-9143-9107C75D4377}">
    <text>Good flag! Since you have the EVSE Grant program listed, I don't think we also need this</text>
  </threadedComment>
  <threadedComment ref="E14" dT="2021-11-17T14:15:07.79" personId="{9CB50ADA-FF6B-4F0B-925F-229CA00D600F}" id="{4898EDE8-7C41-4D1D-AF91-F02C7FF3FEEF}" done="1">
    <text>don't think tax is helpful, but reporting side may be of interest to us on data collection side of ESBs?</text>
  </threadedComment>
  <threadedComment ref="E14" dT="2021-11-18T18:22:29.39" personId="{8ABC1B8F-37FE-459C-8FEC-058E4265CE20}" id="{467FBF72-0507-4D7D-9B6E-66F6448DF5FE}" parentId="{4898EDE8-7C41-4D1D-AF91-F02C7FF3FEEF}">
    <text>That is a great point. I think we're hoping for data collection methods that are consistent across states, but that may not be available. If you have time you could poke around for the report &amp; then send to Leah + Lydia (P1) to flag.</text>
  </threadedComment>
  <threadedComment ref="E17" dT="2021-11-17T14:19:15.43" personId="{9CB50ADA-FF6B-4F0B-925F-229CA00D600F}" id="{6E47098E-1322-4E90-A4C0-B69C1B443D3F}" done="1">
    <text>Relevant to ESBs, but most likely not helpful as fee for EV ownership, not incentive</text>
  </threadedComment>
  <threadedComment ref="E17" dT="2021-11-18T18:24:10.71" personId="{8ABC1B8F-37FE-459C-8FEC-058E4265CE20}" id="{2FF5512C-6575-49C9-808D-214C68BD4071}" parentId="{6E47098E-1322-4E90-A4C0-B69C1B443D3F}">
    <text>Good flag. For "bad policies" like this that increase hurdles for ESBs, please copy onto "bad policies" tab :)</text>
  </threadedComment>
  <threadedComment ref="E21" dT="2021-11-17T14:28:06.87" personId="{9CB50ADA-FF6B-4F0B-925F-229CA00D600F}" id="{15A462E2-C68A-456C-9E11-FBCA85891287}" done="1">
    <text>from my understanding this is for light duty vehicles only</text>
  </threadedComment>
  <threadedComment ref="E21" dT="2021-11-18T18:27:35.92" personId="{8ABC1B8F-37FE-459C-8FEC-058E4265CE20}" id="{190A2D7F-D969-4574-915D-F7132DA48017}" parentId="{15A462E2-C68A-456C-9E11-FBCA85891287}">
    <text>Based ONLY  on my read of the description, it seems that it could be broader than light duty; however, it only applies to state-owned vehicles so it would be moot except in states where the state owns school buses (South Carolina is like this).</text>
  </threadedComment>
  <threadedComment ref="E23" dT="2021-11-17T14:32:53.63" personId="{9CB50ADA-FF6B-4F0B-925F-229CA00D600F}" id="{FC4D7F08-04B2-468B-B53E-6020702F2199}" done="1">
    <text>could be helpful for SDs buying buses through dealer, get all up-to-date incentive information</text>
  </threadedComment>
  <threadedComment ref="E23" dT="2021-11-18T18:28:35.28" personId="{8ABC1B8F-37FE-459C-8FEC-058E4265CE20}" id="{2E4BF197-B6BD-47CC-882E-C1BF99F9285F}" parentId="{FC4D7F08-04B2-468B-B53E-6020702F2199}">
    <text>It is helpful information, but not an actual program that will financially support ESBs so we will not include.</text>
  </threadedComment>
  <threadedComment ref="E47" dT="2021-11-17T15:28:36.63" personId="{9CB50ADA-FF6B-4F0B-925F-229CA00D600F}" id="{E5F0881A-B218-49F4-A632-5BABE5D64839}" done="1">
    <text>Not incentive, but does impact SDs</text>
  </threadedComment>
  <threadedComment ref="E47" dT="2021-11-18T18:31:00.60" personId="{8ABC1B8F-37FE-459C-8FEC-058E4265CE20}" id="{1575F7E8-2925-4FAB-BDB1-A0903E9550A1}" parentId="{E5F0881A-B218-49F4-A632-5BABE5D64839}">
    <text>yes it impacts but since not incentive lets skip</text>
  </threadedComment>
  <threadedComment ref="E48" dT="2021-11-17T15:27:44.55" personId="{9CB50ADA-FF6B-4F0B-925F-229CA00D600F}" id="{6FEB857E-3225-4749-BCD3-11474A92A98F}" done="1">
    <text>Not incentive, but does impact SDs</text>
  </threadedComment>
  <threadedComment ref="E48" dT="2021-11-18T18:32:17.29" personId="{8ABC1B8F-37FE-459C-8FEC-058E4265CE20}" id="{B6B1E490-ED56-4A18-8B6D-E75FD05AB8DD}" parentId="{6FEB857E-3225-4749-BCD3-11474A92A98F}">
    <text>This si probably not relevant for school buses bc it only covers passenger cars and light trucks (smaller vehicles)</text>
  </threadedComment>
  <threadedComment ref="E50" dT="2021-11-17T15:31:19.71" personId="{9CB50ADA-FF6B-4F0B-925F-229CA00D600F}" id="{6BCF246B-2AD2-460E-8BA9-488983D448CE}" done="1">
    <text>maybe?</text>
  </threadedComment>
  <threadedComment ref="E50" dT="2021-11-18T18:33:53.06" personId="{8ABC1B8F-37FE-459C-8FEC-058E4265CE20}" id="{60ACE459-97F8-4847-AFB1-805C7942472E}" parentId="{6BCF246B-2AD2-460E-8BA9-488983D448CE}">
    <text>I think yes -- tho it doens't list electric, it says "not limited to"</text>
  </threadedComment>
  <threadedComment ref="F52" dT="2022-04-08T00:23:41.39" personId="{2C5798E4-3693-447E-890F-9A5C40DD3333}" id="{41A5CE5A-C70B-4105-A891-08874F937F28}">
    <text xml:space="preserve">for residential use </text>
  </threadedComment>
  <threadedComment ref="E64" dT="2021-11-17T16:29:55.46" personId="{9CB50ADA-FF6B-4F0B-925F-229CA00D600F}" id="{5B6837C8-F0F8-4A13-AF5A-D63065BC47BF}" done="1">
    <text>could be a resource to find financial incentives</text>
  </threadedComment>
  <threadedComment ref="E64" dT="2021-11-18T18:34:54.83" personId="{8ABC1B8F-37FE-459C-8FEC-058E4265CE20}" id="{C9A679A0-DB2A-47E0-B15B-B40CE298343E}" parentId="{5B6837C8-F0F8-4A13-AF5A-D63065BC47BF}">
    <text>True but for the purpose of this tool we can skip</text>
  </threadedComment>
  <threadedComment ref="B70" dT="2022-04-12T22:08:41.94" personId="{2C5798E4-3693-447E-890F-9A5C40DD3333}" id="{4766A5EA-D355-46C9-9691-B4BAC681F8FB}">
    <text>marking as not relevant due this eligible vehicle list, no school buses: http://valleyair.org/grants/documents/driveclean/Drive_Clean_Rebate_Program_Vehicles.pdf</text>
  </threadedComment>
  <threadedComment ref="C76" dT="2022-05-04T00:31:30.41" personId="{2C5798E4-3693-447E-890F-9A5C40DD3333}" id="{567D59D4-1867-4606-B90E-F9E11D487A85}">
    <text>marking as Y as there is no info on funding allocation. Important to note that the word "bus" is crossed out in the bill, suggesting funding is available only for heavy-duty trucks</text>
  </threadedComment>
  <threadedComment ref="E82" dT="2021-11-18T17:24:25.36" personId="{9CB50ADA-FF6B-4F0B-925F-229CA00D600F}" id="{DEAB5A17-F8AC-4FEA-A1D7-C069C022C395}" done="1">
    <text>does not specify residential only, so maybe SDs could use, not sure</text>
  </threadedComment>
  <threadedComment ref="E82" dT="2021-11-18T18:45:01.13" personId="{8ABC1B8F-37FE-459C-8FEC-058E4265CE20}" id="{ABCF841F-DC94-476E-A7E6-59B18E456AE6}" parentId="{DEAB5A17-F8AC-4FEA-A1D7-C069C022C395}">
    <text>Your instinct is correct that It is for personal vehicles only, even though in this particular summary it doesn't specify.</text>
  </threadedComment>
  <threadedComment ref="E83" dT="2021-11-18T19:13:07.40" personId="{8ABC1B8F-37FE-459C-8FEC-058E4265CE20}" id="{FA2D8B54-E74F-4FA1-B8C1-DAD26B3866DF}">
    <text>@Alyssa Curran -- I changed this from an N to a Y bc this could be helpful for private contractors</text>
    <mentions>
      <mention mentionpersonId="{273DEAC5-A061-4A18-BF38-500534E19DA0}" mentionId="{96CB51E8-D8CE-4FB0-B20A-1C9807B8A337}" startIndex="0" length="14"/>
    </mentions>
  </threadedComment>
  <threadedComment ref="E87" dT="2021-11-18T17:42:47.82" personId="{9CB50ADA-FF6B-4F0B-925F-229CA00D600F}" id="{8A0820C2-B1B0-41C7-8311-1FFA187382CC}" done="1">
    <text>not funding, but could be useful information for SDs transitioning fleets</text>
  </threadedComment>
  <threadedComment ref="E87" dT="2021-11-18T18:48:43.92" personId="{8ABC1B8F-37FE-459C-8FEC-058E4265CE20}" id="{B93EA9E4-3B1F-4CAF-9696-32C5D1A7ABFA}" parentId="{8A0820C2-B1B0-41C7-8311-1FFA187382CC}">
    <text>Yes, but I think ensuring this is enforced is beyond the scope of our project, so no need to track</text>
  </threadedComment>
  <threadedComment ref="E90" dT="2021-11-18T17:44:29.70" personId="{9CB50ADA-FF6B-4F0B-925F-229CA00D600F}" id="{87F86D35-AD6D-4567-ADEC-3A72E924D7B2}" done="1">
    <text>fee for registering EV</text>
  </threadedComment>
  <threadedComment ref="E90" dT="2021-11-18T18:49:34.09" personId="{8ABC1B8F-37FE-459C-8FEC-058E4265CE20}" id="{26176076-7799-484D-B76F-E47FA985772D}" parentId="{87F86D35-AD6D-4567-ADEC-3A72E924D7B2}">
    <text>noted in bad policies tab</text>
  </threadedComment>
  <threadedComment ref="C129" dT="2022-01-06T13:00:06.28" personId="{5E74F93D-F1E6-43D6-A604-6DC6A4C0C274}" id="{2A7CB485-736D-49EC-8C9D-DFF153ECA85A}">
    <text>Excluding for eligibility, residences only: "EV customers who install an ENERGY STAR Level 2 (240) EV charger in their residence are eligible for $150 rebate." https://www.ci.azusa.ca.us/1625/Plug-In-Electric-Vehicles</text>
  </threadedComment>
  <threadedComment ref="E177" dT="2021-11-30T13:43:49.63" personId="{9CB50ADA-FF6B-4F0B-925F-229CA00D600F}" id="{01681E5A-F12F-4ABF-A682-E1F856985226}" done="1">
    <text>maybe; mention medium/heavy duty trucks, but incentive ends Jan 1, 2022</text>
  </threadedComment>
  <threadedComment ref="E177" dT="2021-12-07T16:58:19.51" personId="{8ABC1B8F-37FE-459C-8FEC-058E4265CE20}" id="{5B074BC3-3163-4A92-A852-E9DE50E30E82}" parentId="{01681E5A-F12F-4ABF-A682-E1F856985226}">
    <text>The funds for conversion end in 2022 but for new purchase looks like they'll still be available.</text>
  </threadedComment>
  <threadedComment ref="F198" dT="2021-11-30T13:52:02.30" personId="{9CB50ADA-FF6B-4F0B-925F-229CA00D600F}" id="{170CA5B8-E31B-4949-A994-0D8B0931CC16}">
    <text>first state so far that does not charge more for registration of EV</text>
  </threadedComment>
  <threadedComment ref="E238" dT="2022-01-11T14:24:18.72" personId="{9CB50ADA-FF6B-4F0B-925F-229CA00D600F}" id="{AA6F9416-FE62-458A-AFA0-AF2BB0C56642}">
    <text>also known as Heavy-Duty Vehicle Rebate Program</text>
  </threadedComment>
  <threadedComment ref="E238" dT="2022-01-11T14:41:21.40" personId="{9CB50ADA-FF6B-4F0B-925F-229CA00D600F}" id="{C9A8DCF1-F1C2-4617-AF9C-5444A1B877B0}" parentId="{AA6F9416-FE62-458A-AFA0-AF2BB0C56642}">
    <text>for Heavy-Duty, they will only rebate natural gas. All other vehicles rebate ZEV. Bad policy?</text>
  </threadedComment>
  <threadedComment ref="E281" dT="2021-11-30T14:53:56.97" personId="{9CB50ADA-FF6B-4F0B-925F-229CA00D600F}" id="{ADBC20CB-F8AE-44DD-B536-9126751610B4}">
    <text>would this be considered a bad policy?</text>
  </threadedComment>
  <threadedComment ref="E296" dT="2021-11-30T15:04:06.61" personId="{9CB50ADA-FF6B-4F0B-925F-229CA00D600F}" id="{2336EAE3-AE93-405F-B570-FD4395A8B7F2}">
    <text>I think yes, as this would cut SD fleet registration costs</text>
  </threadedComment>
  <threadedComment ref="E301" dT="2021-11-30T15:06:23.69" personId="{9CB50ADA-FF6B-4F0B-925F-229CA00D600F}" id="{65D95BEF-605E-4131-B08C-B1AF816E681A}">
    <text>maybe. could this include SDs that use v2g/v2x?</text>
  </threadedComment>
  <threadedComment ref="E301" dT="2021-12-07T17:12:29.01" personId="{8ABC1B8F-37FE-459C-8FEC-058E4265CE20}" id="{D341685E-14A1-4E32-BFB9-DC1FD3A3F2EB}" parentId="{65D95BEF-605E-4131-B08C-B1AF816E681A}">
    <text>MOST definitely. Good flag.</text>
  </threadedComment>
  <threadedComment ref="E312" dT="2021-11-30T15:10:16.56" personId="{9CB50ADA-FF6B-4F0B-925F-229CA00D600F}" id="{2FD810D6-1658-432D-9075-CAE6863F37DC}">
    <text>@Michelle Levinson would this be applicable to v2g pilots?</text>
    <mentions>
      <mention mentionpersonId="{D5A4DDB3-431A-49B9-9D31-41B5C5C03198}" mentionId="{418D7E24-9885-4D7A-9609-EF07BE99B8B3}" startIndex="0" length="18"/>
    </mentions>
  </threadedComment>
  <threadedComment ref="E312" dT="2021-12-07T17:14:01.61" personId="{8ABC1B8F-37FE-459C-8FEC-058E4265CE20}" id="{8C917012-C6A7-45B1-AE84-0D272CDE92F0}" parentId="{2FD810D6-1658-432D-9075-CAE6863F37DC}">
    <text>I like how you're thinking but actually I think this is intended for vehicle/technology manufacturers</text>
  </threadedComment>
  <threadedComment ref="E372" dT="2022-02-17T17:10:41.78" personId="{2C5798E4-3693-447E-890F-9A5C40DD3333}" id="{239554EF-B27C-4539-8628-E0A042947339}">
    <text xml:space="preserve">called MDE on 2/17 requesting further information on the funding allocations and was told they will call me back with more information as they didn't know </text>
  </threadedComment>
  <threadedComment ref="D390" dT="2022-01-05T15:59:54.18" personId="{6C24E367-8E39-41C8-B09A-C0B9CB9F8050}" id="{63E88B17-BB99-4FB7-87C8-B66589941449}">
    <text>new - may be just light-duty but potentially an SD could apply if willing to make chargers public when not using. Baltimore City sent us this and was interested</text>
  </threadedComment>
  <threadedComment ref="D391" dT="2022-01-05T15:59:54.18" personId="{6C24E367-8E39-41C8-B09A-C0B9CB9F8050}" id="{5101B793-C55C-4147-80E5-F5BC19F932D7}">
    <text>new - may be just light-duty but potentially an SD could apply if willing to make chargers public when not using. Baltimore City sent us this and was interested</text>
  </threadedComment>
  <threadedComment ref="E448" dT="2021-11-30T21:39:58.68" personId="{9CB50ADA-FF6B-4F0B-925F-229CA00D600F}" id="{40D51487-F11F-4508-ACB3-348558D9CF21}" done="1">
    <text>specifies transit buses, I believe that means it would exclude SBs since it is specific?</text>
  </threadedComment>
  <threadedComment ref="E448" dT="2021-12-07T17:38:34.02" personId="{8ABC1B8F-37FE-459C-8FEC-058E4265CE20}" id="{4339C95F-6A12-4E8E-9B51-64E764E78BCE}" parentId="{40D51487-F11F-4508-ACB3-348558D9CF21}">
    <text>I went to the website and found the MO-specific SB program</text>
  </threadedComment>
  <threadedComment ref="E457" dT="2021-12-01T14:15:53.37" personId="{9CB50ADA-FF6B-4F0B-925F-229CA00D600F}" id="{65ED5695-50E4-4500-8052-225BAB65B65A}">
    <text>specifies transit buses, I believe that means it would exclude SBs since it is specific?</text>
  </threadedComment>
  <threadedComment ref="E462" dT="2021-12-28T16:41:37.98" personId="{3449CD88-3C2F-4905-9B9C-695758183C23}" id="{373380B7-3653-4100-A05E-6AB6946EF8CB}">
    <text>note name change: 2021 North Carolina Diesel Emissions Reduction Grant</text>
  </threadedComment>
  <threadedComment ref="E464" dT="2021-12-01T14:18:55.08" personId="{9CB50ADA-FF6B-4F0B-925F-229CA00D600F}" id="{65255A2A-132E-4C38-91F5-5B2D98CE8F42}" done="1">
    <text>not sure if applicable</text>
  </threadedComment>
  <threadedComment ref="E464" dT="2021-12-07T17:40:43.48" personId="{8ABC1B8F-37FE-459C-8FEC-058E4265CE20}" id="{CD3B40D9-AE3E-4888-A8B9-DDDC145E7A1A}" parentId="{65255A2A-132E-4C38-91F5-5B2D98CE8F42}">
    <text>Probably super rare to use but could apply assuming Electricity is a qualified alternative fuel</text>
  </threadedComment>
  <threadedComment ref="E518" dT="2021-12-01T15:29:13.18" personId="{9CB50ADA-FF6B-4F0B-925F-229CA00D600F}" id="{D50B4A9C-4425-4BF3-BF99-418D2E7FF3DD}" done="1">
    <text>I believe this is for just residential</text>
  </threadedComment>
  <threadedComment ref="E518" dT="2021-12-07T17:41:19.64" personId="{8ABC1B8F-37FE-459C-8FEC-058E4265CE20}" id="{E659336F-C733-4E1B-BA7A-5F80E7A3BB3E}" parentId="{D50B4A9C-4425-4BF3-BF99-418D2E7FF3DD}">
    <text>agree</text>
  </threadedComment>
  <threadedComment ref="E559" dT="2021-12-01T15:46:23.13" personId="{9CB50ADA-FF6B-4F0B-925F-229CA00D600F}" id="{685CFA01-8E2D-4B5E-AAF8-CEA2E145B60B}" done="1">
    <text>Plans may include ESB funding</text>
  </threadedComment>
  <threadedComment ref="E559" dT="2021-12-07T17:44:49.04" personId="{8ABC1B8F-37FE-459C-8FEC-058E4265CE20}" id="{5141C345-CD1C-44DE-A885-D804965A44FF}" parentId="{685CFA01-8E2D-4B5E-AAF8-CEA2E145B60B}">
    <text>yes, but we'd need to wait until plan is published and then acted on in the form of them establishing some type of program. That program would then fit in here.</text>
  </threadedComment>
  <threadedComment ref="E562" dT="2021-12-01T15:53:22.00" personId="{9CB50ADA-FF6B-4F0B-925F-229CA00D600F}" id="{77931EE2-FEA8-4501-A963-87B9C4A0462F}" done="1">
    <text>could this include v2g/v2x?</text>
  </threadedComment>
  <threadedComment ref="E562" dT="2021-12-07T17:45:58.69" personId="{8ABC1B8F-37FE-459C-8FEC-058E4265CE20}" id="{95EB8AFB-116C-49EE-BEB8-E0D0D5302739}" parentId="{77931EE2-FEA8-4501-A963-87B9C4A0462F}">
    <text>Among many things -- this one is very broad.</text>
  </threadedComment>
  <threadedComment ref="E572" dT="2021-12-01T15:57:55.00" personId="{9CB50ADA-FF6B-4F0B-925F-229CA00D600F}" id="{D9EEB2D4-1587-41EE-AFA4-6459D357E670}">
    <text>maybe...if the local gov't purchases SBs?</text>
  </threadedComment>
  <threadedComment ref="E572" dT="2021-12-07T17:48:28.75" personId="{8ABC1B8F-37FE-459C-8FEC-058E4265CE20}" id="{E77A1D25-A337-41C7-97FD-CEB549AA2C75}" parentId="{D9EEB2D4-1587-41EE-AFA4-6459D357E670}">
    <text>Agree, ESPECIALLY bc this says that infrastructure is eligible.</text>
  </threadedComment>
  <threadedComment ref="E602" dT="2021-12-01T17:13:13.42" personId="{9CB50ADA-FF6B-4F0B-925F-229CA00D600F}" id="{93C0B7BC-A407-4865-BEDF-EFD9BEBFEB71}" done="1">
    <text>Yes, but no funding currently available. Maybe in the future?</text>
  </threadedComment>
  <threadedComment ref="E602" dT="2021-12-07T17:55:38.65" personId="{8ABC1B8F-37FE-459C-8FEC-058E4265CE20}" id="{6B192D85-727A-4F11-A6AB-751B06740785}" parentId="{93C0B7BC-A407-4865-BEDF-EFD9BEBFEB71}">
    <text>keep it then!</text>
  </threadedComment>
  <threadedComment ref="C622" dT="2021-12-30T16:49:19.66" personId="{6C24E367-8E39-41C8-B09A-C0B9CB9F8050}" id="{7FAB93F1-049C-4547-8865-92AE846E3F7D}">
    <text>Residential rebate - only $200, no school bus offering but maybe a one off engagement if school reaches out</text>
  </threadedComment>
  <threadedComment ref="E624" dT="2021-12-01T17:23:20.25" personId="{9CB50ADA-FF6B-4F0B-925F-229CA00D600F}" id="{1D1D74FD-228A-4E93-B59E-85F4844127E9}">
    <text>bad policy?</text>
  </threadedComment>
  <threadedComment ref="E643" dT="2021-12-01T18:12:54.89" personId="{9CB50ADA-FF6B-4F0B-925F-229CA00D600F}" id="{E58CEF10-90D5-4A2C-B667-FF8C1FCA4DC8}">
    <text>Appears to be a law supporting ESB adoption but no  monetary incentive.</text>
  </threadedComment>
  <threadedComment ref="E644" dT="2021-12-02T14:47:35.05" personId="{9CB50ADA-FF6B-4F0B-925F-229CA00D600F}" id="{5635FB0C-E3D8-4C5D-9402-4D81F2FAA2A6}" done="1">
    <text>don't think this applies to medium heavy vehicles</text>
  </threadedComment>
  <threadedComment ref="E644" dT="2021-12-13T19:33:42.39" personId="{A2EB1881-4E44-41B2-BE1E-44314058AD51}" id="{B3A59B5B-8942-4C88-B855-A200870C1C4C}" parentId="{5635FB0C-E3D8-4C5D-9402-4D81F2FAA2A6}">
    <text>you're right -- and the/a reason is that the MSRP for MHDVs is much higher than the cap listed here.</text>
  </threadedComment>
  <threadedComment ref="B651" dT="2022-02-15T17:50:28.93" personId="{2C5798E4-3693-447E-890F-9A5C40DD3333}" id="{A9EE38AF-3FF4-425C-96FA-6302C8757DC8}">
    <text>change to N</text>
  </threadedComment>
  <threadedComment ref="C651" dT="2021-12-30T20:37:41.27" personId="{6C24E367-8E39-41C8-B09A-C0B9CB9F8050}" id="{04C49A30-F978-4443-9574-D4DEBB049DA9}">
    <text>I would assume we arent including rates</text>
  </threadedComment>
  <threadedComment ref="C651" dT="2022-01-10T18:56:04.39" personId="{9CB50ADA-FF6B-4F0B-925F-229CA00D600F}" id="{273C9D3F-034A-4609-86D9-17E7F53F9979}" parentId="{04C49A30-F978-4443-9574-D4DEBB049DA9}">
    <text>we did decide to include those initially as it would help SD save $$
@Michelle Levinson is that still the plan?</text>
    <mentions>
      <mention mentionpersonId="{D5A4DDB3-431A-49B9-9D31-41B5C5C03198}" mentionId="{1CBCA4FA-DEAD-436B-A363-66C0F207A620}" startIndex="69" length="18"/>
    </mentions>
  </threadedComment>
  <threadedComment ref="E651" dT="2022-02-15T17:45:00.91" personId="{2C5798E4-3693-447E-890F-9A5C40DD3333}" id="{2FC4402B-3C5E-4D5E-836F-80E25E2F4D37}">
    <text>on the website it explains "This credit is not applicable to separately metered Electric Vehicle Time of Use option."</text>
  </threadedComment>
  <threadedComment ref="E651" dT="2022-02-15T17:47:59.37" personId="{2C5798E4-3693-447E-890F-9A5C40DD3333}" id="{493566A0-C08F-47BE-8A57-D7F4B046070F}" parentId="{2FC4402B-3C5E-4D5E-836F-80E25E2F4D37}">
    <text xml:space="preserve">Additionally, I think this rate only applies to residential customers, this should be marked "not relevant" </text>
  </threadedComment>
  <threadedComment ref="C666" dT="2022-01-04T16:13:54.63" personId="{6C24E367-8E39-41C8-B09A-C0B9CB9F8050}" id="{FB102F91-127E-45DC-83C1-E46436699AFF}">
    <text>not found</text>
  </threadedComment>
  <threadedComment ref="E666" dT="2022-02-13T21:06:56.89" personId="{2C5798E4-3693-447E-890F-9A5C40DD3333}" id="{D17A7087-597B-46FD-AD95-092658CC5A06}">
    <text>"AFTA is not a grant program, but a program through which a qualified, a professional consulting firm is assigned by DEP to work directly with eligible organizations for the purpose of developing technically viable and economically sustainable alternative fueling strategies."</text>
  </threadedComment>
  <threadedComment ref="C667" dT="2022-01-04T17:41:16.36" personId="{6C24E367-8E39-41C8-B09A-C0B9CB9F8050}" id="{A8253F38-F0AA-463D-990C-CA6DD3B719D7}">
    <text>only light duty are eligible</text>
  </threadedComment>
  <threadedComment ref="C668" dT="2022-01-04T18:25:05.53" personId="{6C24E367-8E39-41C8-B09A-C0B9CB9F8050}" id="{489DFC6F-6998-4116-A3C7-8D5183031D07}">
    <text>For light-duty</text>
  </threadedComment>
  <threadedComment ref="C670" dT="2022-01-04T18:28:12.32" personId="{6C24E367-8E39-41C8-B09A-C0B9CB9F8050}" id="{814A26BB-5DD6-4D88-9F04-E5F71FA5D8C5}">
    <text>New</text>
  </threadedComment>
  <threadedComment ref="C677" dT="2022-01-04T18:28:18.62" personId="{6C24E367-8E39-41C8-B09A-C0B9CB9F8050}" id="{A5D065A3-309E-4352-A95B-8B52437A501B}">
    <text>New</text>
  </threadedComment>
  <threadedComment ref="C686" dT="2022-01-04T19:07:06.81" personId="{6C24E367-8E39-41C8-B09A-C0B9CB9F8050}" id="{4F3CFAD6-B73E-42EE-BD32-9F00D69CE962}">
    <text>nothing available on PPL's website for EV chargers</text>
  </threadedComment>
  <threadedComment ref="C686" dT="2022-02-13T20:18:41.87" personId="{2C5798E4-3693-447E-890F-9A5C40DD3333}" id="{DFAC4DDB-A8F3-4B21-98E6-37939760F926}" parentId="{4F3CFAD6-B73E-42EE-BD32-9F00D69CE962}">
    <text xml:space="preserve">marking as Y because there is no relevant info on website </text>
  </threadedComment>
  <threadedComment ref="C689" dT="2022-01-04T19:04:57.91" personId="{6C24E367-8E39-41C8-B09A-C0B9CB9F8050}" id="{2F5AE776-B6E5-4A7E-9CF7-1A0974B3B2E9}">
    <text>light-duty</text>
  </threadedComment>
  <threadedComment ref="C692" dT="2022-01-04T19:59:53.80" personId="{6C24E367-8E39-41C8-B09A-C0B9CB9F8050}" id="{4BC0D53C-46D1-426C-A937-4DA3D45610B1}">
    <text>Note also references Fleet Advisory serivice</text>
  </threadedComment>
  <threadedComment ref="C693" dT="2022-01-04T19:59:17.22" personId="{6C24E367-8E39-41C8-B09A-C0B9CB9F8050}" id="{1A616D70-3D92-46A4-9CBD-94F40EC13131}">
    <text>Added as a note on the Electric Vehicle Charging Station Program</text>
  </threadedComment>
  <threadedComment ref="C714" dT="2021-12-31T02:31:47.54" personId="{B165194B-9FB7-4011-BDE4-B8DC3DC220F9}" id="{089A9A39-60C1-4610-BB4F-9212CCDCF6AF}">
    <text>Didn't actually find this one, but sounds similar to the ERIG program</text>
  </threadedComment>
  <threadedComment ref="C723" dT="2022-02-10T16:42:22.71" personId="{2C5798E4-3693-447E-890F-9A5C40DD3333}" id="{C6AE1390-70DB-4FC9-B8B1-A7007A745B71}">
    <text>the recipient of this rebate must be an Austin Energy commercial or multifamily customer - not sure if school districts apply?</text>
  </threadedComment>
  <threadedComment ref="E853" dT="2021-12-03T15:08:02.25" personId="{9CB50ADA-FF6B-4F0B-925F-229CA00D600F}" id="{F9222343-0E99-45C1-BDD5-A413B1887118}">
    <text>may be helpful for P1</text>
  </threadedComment>
  <threadedComment ref="E882" dT="2021-12-03T15:35:44.65" personId="{9CB50ADA-FF6B-4F0B-925F-229CA00D600F}" id="{BA684631-892D-4321-9FF5-5948785F1232}">
    <text>to add to bad policies, but also want to make note of WV and yet another law protecting coal</text>
  </threadedComment>
</ThreadedComments>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transportation.gov/rural/ev/toolkit/ev-infrastructure-funding-and-financing/overview" TargetMode="External"/><Relationship Id="rId7" Type="http://schemas.openxmlformats.org/officeDocument/2006/relationships/printerSettings" Target="../printerSettings/printerSettings1.bin"/><Relationship Id="rId2" Type="http://schemas.openxmlformats.org/officeDocument/2006/relationships/hyperlink" Target="https://www.atlasevhub.com/" TargetMode="External"/><Relationship Id="rId1" Type="http://schemas.openxmlformats.org/officeDocument/2006/relationships/hyperlink" Target="https://afdc.energy.gov/" TargetMode="External"/><Relationship Id="rId6" Type="http://schemas.openxmlformats.org/officeDocument/2006/relationships/hyperlink" Target="https://cityrenewables.org/ffold" TargetMode="External"/><Relationship Id="rId5" Type="http://schemas.openxmlformats.org/officeDocument/2006/relationships/hyperlink" Target="https://www.whitehouse.gov/build/" TargetMode="External"/><Relationship Id="rId4" Type="http://schemas.openxmlformats.org/officeDocument/2006/relationships/hyperlink" Target="https://www.electrificationcoalition.or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17" Type="http://schemas.openxmlformats.org/officeDocument/2006/relationships/hyperlink" Target="https://ww5.cityofpasadena.net/water-and-power/wp-content/uploads/sites/54/2018/08/Commercial-EV-Charging-Incentive-Program-Requirements.pdf" TargetMode="External"/><Relationship Id="rId671" Type="http://schemas.openxmlformats.org/officeDocument/2006/relationships/hyperlink" Target="https://www.selcobusiness.com/evcharger" TargetMode="External"/><Relationship Id="rId769" Type="http://schemas.openxmlformats.org/officeDocument/2006/relationships/hyperlink" Target="https://www.energy.gov/scep/articles/energy-efficiency-and-conservation-block-grant-eligible-activities-and-program" TargetMode="External"/><Relationship Id="rId21" Type="http://schemas.openxmlformats.org/officeDocument/2006/relationships/hyperlink" Target="https://afdc.energy.gov/laws/12003" TargetMode="External"/><Relationship Id="rId324" Type="http://schemas.openxmlformats.org/officeDocument/2006/relationships/hyperlink" Target="http://vppsa.com/wp-content/uploads/2023/01/2023-Level-2-Charger-REBATE_Fillable.pdf" TargetMode="External"/><Relationship Id="rId531" Type="http://schemas.openxmlformats.org/officeDocument/2006/relationships/hyperlink" Target="https://cdnc-dcxprod2-sitecore.azureedge.net/-/media/files/oru/documents/energy-future/ev-make-ready-program/medium-heavy-duty-make-ready-implementation-plan.pdf?rev=7c58e72818a04bb9a64ec21ce91e1ea2&amp;hash=449D8B0C950C2779AB55D6D6888F99E8" TargetMode="External"/><Relationship Id="rId629" Type="http://schemas.openxmlformats.org/officeDocument/2006/relationships/hyperlink" Target="https://southernpd.energywisenebraskagoev.com/ev-promotional-events/" TargetMode="External"/><Relationship Id="rId170" Type="http://schemas.openxmlformats.org/officeDocument/2006/relationships/hyperlink" Target="https://californiahvip.org/purchasers/" TargetMode="External"/><Relationship Id="rId268" Type="http://schemas.openxmlformats.org/officeDocument/2006/relationships/hyperlink" Target="https://www.transportation.gov/RAISEgrants" TargetMode="External"/><Relationship Id="rId475" Type="http://schemas.openxmlformats.org/officeDocument/2006/relationships/hyperlink" Target="https://www.alabamapower.com/business/business-customers-and-services/electric-transportation-business-programs/make-ready-program.html" TargetMode="External"/><Relationship Id="rId682" Type="http://schemas.openxmlformats.org/officeDocument/2006/relationships/hyperlink" Target="https://www.indianamichiganpower.com/company/about/rates/mi" TargetMode="External"/><Relationship Id="rId32" Type="http://schemas.openxmlformats.org/officeDocument/2006/relationships/hyperlink" Target="https://norwichpublicutilities.com/residential/electric-vehicle-charging-rebate-program/" TargetMode="External"/><Relationship Id="rId128" Type="http://schemas.openxmlformats.org/officeDocument/2006/relationships/hyperlink" Target="https://calevip.org/incentive-project/peninsula-silicon-valley" TargetMode="External"/><Relationship Id="rId335" Type="http://schemas.openxmlformats.org/officeDocument/2006/relationships/hyperlink" Target="https://www.oregon.gov/energy/incentives/pages/energy-loan-program.aspx" TargetMode="External"/><Relationship Id="rId542" Type="http://schemas.openxmlformats.org/officeDocument/2006/relationships/hyperlink" Target="https://deq.nd.gov/AQ/planning/VW.aspx" TargetMode="External"/><Relationship Id="rId181" Type="http://schemas.openxmlformats.org/officeDocument/2006/relationships/hyperlink" Target="https://www.epa.gov/dera/tribal-insulararea" TargetMode="External"/><Relationship Id="rId402" Type="http://schemas.openxmlformats.org/officeDocument/2006/relationships/hyperlink" Target="https://www.nyserda.ny.gov/All-Programs/ChargeNY/Charge-Electric/Charging-Station-Programs/Charge-Ready-NY" TargetMode="External"/><Relationship Id="rId279" Type="http://schemas.openxmlformats.org/officeDocument/2006/relationships/hyperlink" Target="https://www.pacificpower.net/content/dam/pcorp/documents/en/pacificpower/savings-energy-choices/electric-vehicles/Oregon_Electric_Mobility_Grant_Overview.pdf" TargetMode="External"/><Relationship Id="rId486" Type="http://schemas.openxmlformats.org/officeDocument/2006/relationships/hyperlink" Target="https://www.energy.gov/sites/default/files/2023-09/Communities%20LEAP%20Cohort%202%20Notice%20of%20Technical%20Assistance%20Opportunity%209.27.pdf" TargetMode="External"/><Relationship Id="rId693" Type="http://schemas.openxmlformats.org/officeDocument/2006/relationships/hyperlink" Target="https://www.aptalaska.com/amp-up/" TargetMode="External"/><Relationship Id="rId707" Type="http://schemas.openxmlformats.org/officeDocument/2006/relationships/hyperlink" Target="https://energy.hawaii.gov/wp-content/uploads/2022/10/DRR_ProgramGuide_2023-launch-_Final.pdf" TargetMode="External"/><Relationship Id="rId43" Type="http://schemas.openxmlformats.org/officeDocument/2006/relationships/hyperlink" Target="https://www.consumersenergy.com/residential/programs-and-services/electric-vehicles/powermidrive?utm_campaign=powermidrive&amp;utm_source=powermidrive&amp;utm_medium=vanity-url&amp;utm_content=powermidrive" TargetMode="External"/><Relationship Id="rId139" Type="http://schemas.openxmlformats.org/officeDocument/2006/relationships/hyperlink" Target="https://www.anaheim.net/593/Private-EV-Charger-Rebate" TargetMode="External"/><Relationship Id="rId346" Type="http://schemas.openxmlformats.org/officeDocument/2006/relationships/hyperlink" Target="https://raqc.org/program/alt-fuels-colorado/" TargetMode="External"/><Relationship Id="rId553" Type="http://schemas.openxmlformats.org/officeDocument/2006/relationships/hyperlink" Target="https://www.duke-energy.com/energy-education/electric-vehicles/business/contact-us?_gl=1*1sejpbx*_ga*NDkyMTYxOTIuMTY3NjkyMDEyNg..*_ga_HB58MJRNTY*MTY3Njk4ODg2Mi44LjEuMTY3Njk4OTA4OC4wLjAuMA..&amp;_ga=2.250806406.1441956738.1676920127-49216192.1676920126" TargetMode="External"/><Relationship Id="rId760" Type="http://schemas.openxmlformats.org/officeDocument/2006/relationships/hyperlink" Target="https://waevcharging.org/" TargetMode="External"/><Relationship Id="rId192" Type="http://schemas.openxmlformats.org/officeDocument/2006/relationships/hyperlink" Target="https://dec.vermont.gov/air-quality/mobile-sources/diesel-emissions/vt-diesel-grant" TargetMode="External"/><Relationship Id="rId206" Type="http://schemas.openxmlformats.org/officeDocument/2006/relationships/hyperlink" Target="http://valleyair.org/grants/mechanictraining.htm" TargetMode="External"/><Relationship Id="rId413" Type="http://schemas.openxmlformats.org/officeDocument/2006/relationships/hyperlink" Target="https://www.eversource.com/content/business/save-money-energy/clean-energy-options/electric-vehicles" TargetMode="External"/><Relationship Id="rId497" Type="http://schemas.openxmlformats.org/officeDocument/2006/relationships/hyperlink" Target="https://dep.nj.gov/ej/communities/" TargetMode="External"/><Relationship Id="rId620" Type="http://schemas.openxmlformats.org/officeDocument/2006/relationships/hyperlink" Target="https://www.tceq.texas.gov/agency/trust/all-electric" TargetMode="External"/><Relationship Id="rId718" Type="http://schemas.openxmlformats.org/officeDocument/2006/relationships/hyperlink" Target="https://mor-ev.org/eligible-vehicles-trucks" TargetMode="External"/><Relationship Id="rId357" Type="http://schemas.openxmlformats.org/officeDocument/2006/relationships/hyperlink" Target="https://www.baaqmd.gov/~/media/files/strategic-incentives/school-buses/school-bus-fact-sheet-pdf.pdf?la=en" TargetMode="External"/><Relationship Id="rId54" Type="http://schemas.openxmlformats.org/officeDocument/2006/relationships/hyperlink" Target="https://www.env.nm.gov/vw-settlement/" TargetMode="External"/><Relationship Id="rId217" Type="http://schemas.openxmlformats.org/officeDocument/2006/relationships/hyperlink" Target="https://cdola.colorado.gov/funding-programs/energy/mineral-impact-assistance-fund-grant-eiaf" TargetMode="External"/><Relationship Id="rId564" Type="http://schemas.openxmlformats.org/officeDocument/2006/relationships/hyperlink" Target="https://www.pepco.com/SmartEnergy/InnovationTechnology/Pages/WorkplaceChargerRebateProgram.aspx" TargetMode="External"/><Relationship Id="rId771" Type="http://schemas.openxmlformats.org/officeDocument/2006/relationships/hyperlink" Target="https://afdc.energy.gov/laws/12448" TargetMode="External"/><Relationship Id="rId424" Type="http://schemas.openxmlformats.org/officeDocument/2006/relationships/hyperlink" Target="https://www.pacificpower.net/savings-energy-choices/time-of-use.html" TargetMode="External"/><Relationship Id="rId631" Type="http://schemas.openxmlformats.org/officeDocument/2006/relationships/hyperlink" Target="https://www.vermontevchargers.com/workplace-incentives/" TargetMode="External"/><Relationship Id="rId729" Type="http://schemas.openxmlformats.org/officeDocument/2006/relationships/hyperlink" Target="https://afdc.energy.gov/laws/13338" TargetMode="External"/><Relationship Id="rId270" Type="http://schemas.openxmlformats.org/officeDocument/2006/relationships/hyperlink" Target="https://energy.maryland.gov/govt/Pages/CleanEnergyforLocalGovernments.aspx" TargetMode="External"/><Relationship Id="rId65" Type="http://schemas.openxmlformats.org/officeDocument/2006/relationships/hyperlink" Target="http://public.leginfo.state.ny.us/lawssrch.cgi?NVLWO" TargetMode="External"/><Relationship Id="rId130" Type="http://schemas.openxmlformats.org/officeDocument/2006/relationships/hyperlink" Target="https://calevip.org/faq/what-san-joaquin-valley-incentive-project" TargetMode="External"/><Relationship Id="rId368" Type="http://schemas.openxmlformats.org/officeDocument/2006/relationships/hyperlink" Target="https://www.connexusenergy.com/save-money-and-energy/programs-rebates/business-rebates/commercial-ev-charging-rebate" TargetMode="External"/><Relationship Id="rId575" Type="http://schemas.openxmlformats.org/officeDocument/2006/relationships/hyperlink" Target="https://files.dep.state.pa.us/Air/Volkswagen/FinalBeneficiaryMitigationPlan5-4-18.pdf" TargetMode="External"/><Relationship Id="rId782" Type="http://schemas.openxmlformats.org/officeDocument/2006/relationships/hyperlink" Target="https://www.nationalgridus.com/media/pdfs/bus-ways-to-save/ev/ev-infrastructure-brochure-public_workplace_ada-ma.pdf" TargetMode="External"/><Relationship Id="rId228" Type="http://schemas.openxmlformats.org/officeDocument/2006/relationships/hyperlink" Target="https://bidcondocs.delaware.gov/NAT/NAT22002-VWEMTFP-rfp.pdf" TargetMode="External"/><Relationship Id="rId435" Type="http://schemas.openxmlformats.org/officeDocument/2006/relationships/hyperlink" Target="https://www.njleg.state.nj.us/" TargetMode="External"/><Relationship Id="rId642" Type="http://schemas.openxmlformats.org/officeDocument/2006/relationships/hyperlink" Target="https://energy.maryland.gov/transportation/Pages/incentives.aspx" TargetMode="External"/><Relationship Id="rId281" Type="http://schemas.openxmlformats.org/officeDocument/2006/relationships/hyperlink" Target="https://portlandgeneral.com/fleet-partner" TargetMode="External"/><Relationship Id="rId502" Type="http://schemas.openxmlformats.org/officeDocument/2006/relationships/hyperlink" Target="https://www.des.nh.gov/business-and-community/loans-and-grants/dera" TargetMode="External"/><Relationship Id="rId76" Type="http://schemas.openxmlformats.org/officeDocument/2006/relationships/hyperlink" Target="https://afdc.energy.gov/laws/11624" TargetMode="External"/><Relationship Id="rId141" Type="http://schemas.openxmlformats.org/officeDocument/2006/relationships/hyperlink" Target="http://www.energy.ri.gov/electrifyri.php" TargetMode="External"/><Relationship Id="rId379" Type="http://schemas.openxmlformats.org/officeDocument/2006/relationships/hyperlink" Target="https://dec.vermont.gov/sites/dec/files/aqc/mobile-sources/documents/FY2021-2022_DERA_State_Grants_Program_Guide.pdf" TargetMode="External"/><Relationship Id="rId586" Type="http://schemas.openxmlformats.org/officeDocument/2006/relationships/hyperlink" Target="https://aforarizona.org/expansion-innovation-fund" TargetMode="External"/><Relationship Id="rId7" Type="http://schemas.openxmlformats.org/officeDocument/2006/relationships/hyperlink" Target="https://cdn-dominionenergy-prd-001.azureedge.net/-/media/pdfs/virginia/save-energy/ev/scip/fact-sheet_05062021.pdf?la=en&amp;rev=241d6bb9e75a438eab9627f15d119993&amp;hash=0802B1D80AC4A7D2789BFD8B5560606B" TargetMode="External"/><Relationship Id="rId239" Type="http://schemas.openxmlformats.org/officeDocument/2006/relationships/hyperlink" Target="https://nevadacef.org/electric-bus" TargetMode="External"/><Relationship Id="rId446" Type="http://schemas.openxmlformats.org/officeDocument/2006/relationships/hyperlink" Target="https://afdc.energy.gov/laws/12903" TargetMode="External"/><Relationship Id="rId653" Type="http://schemas.openxmlformats.org/officeDocument/2006/relationships/hyperlink" Target="https://www.connexusenergy.com/application/files/2216/7277/5314/CommercialWorkplaceEVChargingStationConnexus.pdf" TargetMode="External"/><Relationship Id="rId292" Type="http://schemas.openxmlformats.org/officeDocument/2006/relationships/hyperlink" Target="https://law.justia.com/codes/north-carolina/2012/chapter-143/article-3/section-143-58.5/" TargetMode="External"/><Relationship Id="rId306" Type="http://schemas.openxmlformats.org/officeDocument/2006/relationships/hyperlink" Target="https://www.njeda.com/wp-content/uploads/2021/04/Purchaser-Application_Read-Me-and-Walkthru.pdf" TargetMode="External"/><Relationship Id="rId87" Type="http://schemas.openxmlformats.org/officeDocument/2006/relationships/hyperlink" Target="https://portlandgeneral.com/energy-choices/electric-vehicles-charging/business-charging-fleets/ev-charging-pilot-program-business" TargetMode="External"/><Relationship Id="rId513" Type="http://schemas.openxmlformats.org/officeDocument/2006/relationships/hyperlink" Target="https://calevip.org/incentive-project/alameda-county?mkt_tok=MTU3LUlMSC0wMjkAAAF_61PS_TOIjTxASmfuHDGgp3FtBW_ByUHiSiy4yhroqcKVL9T0tGaLxJdJ54SQaybZHuDFC9TkxY4_IvBMF-qKqh2x8c1EoCeq_FSrCC8JCQ" TargetMode="External"/><Relationship Id="rId597" Type="http://schemas.openxmlformats.org/officeDocument/2006/relationships/hyperlink" Target="https://ww2.valleyair.org/grants/vw-mitigation-trust/" TargetMode="External"/><Relationship Id="rId720" Type="http://schemas.openxmlformats.org/officeDocument/2006/relationships/hyperlink" Target="https://afdc.energy.gov/laws/13331" TargetMode="External"/><Relationship Id="rId152" Type="http://schemas.openxmlformats.org/officeDocument/2006/relationships/hyperlink" Target="https://www.indianamichiganpower.com/clean-energy/electric-cars/business/charge-at-work-indiana" TargetMode="External"/><Relationship Id="rId457" Type="http://schemas.openxmlformats.org/officeDocument/2006/relationships/hyperlink" Target="https://portal.ct.gov/DEEP/Air/Mobile-Sources/VW/VW-Settlement---Grants" TargetMode="External"/><Relationship Id="rId664" Type="http://schemas.openxmlformats.org/officeDocument/2006/relationships/hyperlink" Target="https://www.adeq.state.ar.us/air/grants.aspx" TargetMode="External"/><Relationship Id="rId14" Type="http://schemas.openxmlformats.org/officeDocument/2006/relationships/hyperlink" Target="https://apps.ecology.wa.gov/publications/documents/1902022.pdf" TargetMode="External"/><Relationship Id="rId317" Type="http://schemas.openxmlformats.org/officeDocument/2006/relationships/hyperlink" Target="https://www.tceq.texas.gov/downloads/air-quality/terp/tcsb/tcsb-22-rfga.pdf" TargetMode="External"/><Relationship Id="rId524" Type="http://schemas.openxmlformats.org/officeDocument/2006/relationships/hyperlink" Target="https://files.dep.state.pa.us/Air/Volkswagen/PAStateCleanDieselGuidelines.pdf" TargetMode="External"/><Relationship Id="rId731" Type="http://schemas.openxmlformats.org/officeDocument/2006/relationships/hyperlink" Target="https://energy.maryland.gov/govt/Pages/smartenergycommunities.aspx" TargetMode="External"/><Relationship Id="rId98" Type="http://schemas.openxmlformats.org/officeDocument/2006/relationships/hyperlink" Target="https://www.energy.ca.gov/programs-and-topics/programs/clean-transportation-program/clean-transportation-program-overview" TargetMode="External"/><Relationship Id="rId163" Type="http://schemas.openxmlformats.org/officeDocument/2006/relationships/hyperlink" Target="https://www.pge.com/pge_global/common/pdfs/solar-and-vehicles/your-options/clean-vehicles/charging-stations/ev-fleet-program/PGE_EV-Fleet-Guidebook.pdf" TargetMode="External"/><Relationship Id="rId370" Type="http://schemas.openxmlformats.org/officeDocument/2006/relationships/hyperlink" Target="https://afdc.energy.gov/laws/11923" TargetMode="External"/><Relationship Id="rId230" Type="http://schemas.openxmlformats.org/officeDocument/2006/relationships/hyperlink" Target="https://epa.ohio.gov/static/Portals/42/documents/DERG/DERG-RFPandApplication.pdf" TargetMode="External"/><Relationship Id="rId468" Type="http://schemas.openxmlformats.org/officeDocument/2006/relationships/hyperlink" Target="https://www.pacificpower.net/savings-energy-choices/electric-vehicles/business-charger-rebates.html" TargetMode="External"/><Relationship Id="rId675" Type="http://schemas.openxmlformats.org/officeDocument/2006/relationships/hyperlink" Target="https://www.evergy.com/ways-to-save/incentives-link/ev-charging-rebates/fleet-electrification" TargetMode="External"/><Relationship Id="rId25" Type="http://schemas.openxmlformats.org/officeDocument/2006/relationships/hyperlink" Target="https://drive.google.com/file/d/1YpWP8DAg9erdSc5hjAhj6sKs-Em8lHgM/view" TargetMode="External"/><Relationship Id="rId328" Type="http://schemas.openxmlformats.org/officeDocument/2006/relationships/hyperlink" Target="https://www.irs.gov/credits-deductions/credits-for-new-electric-vehicles-purchased-in-2022-or-before" TargetMode="External"/><Relationship Id="rId535" Type="http://schemas.openxmlformats.org/officeDocument/2006/relationships/hyperlink" Target="https://scdhec.gov/environment/businesses-communities-go-green/environmental-loans-grants-businesses-communities/south" TargetMode="External"/><Relationship Id="rId742" Type="http://schemas.openxmlformats.org/officeDocument/2006/relationships/hyperlink" Target="https://azure-na-assets.contentstack.com/v3/assets/blt1b5616c79bacadb4/bltae5d5bc4249ae26c/EVFastChargerPilotDiscountRates.pdf" TargetMode="External"/><Relationship Id="rId174" Type="http://schemas.openxmlformats.org/officeDocument/2006/relationships/hyperlink" Target="https://www.chugachelectric.com/energy-solutions/electric-vehicles" TargetMode="External"/><Relationship Id="rId381" Type="http://schemas.openxmlformats.org/officeDocument/2006/relationships/hyperlink" Target="https://afdc.energy.gov/laws/11518" TargetMode="External"/><Relationship Id="rId602" Type="http://schemas.openxmlformats.org/officeDocument/2006/relationships/hyperlink" Target="https://www.comed.com/SmartEnergy/InnovationTechnology/Pages/ElectricVehicles.aspx" TargetMode="External"/><Relationship Id="rId241" Type="http://schemas.openxmlformats.org/officeDocument/2006/relationships/hyperlink" Target="https://www.nvenergy.com/cleanenergy/electric-vehicles" TargetMode="External"/><Relationship Id="rId479" Type="http://schemas.openxmlformats.org/officeDocument/2006/relationships/hyperlink" Target="https://jointutilitiesofny.org/ev/make-ready/mhd-pilot-program" TargetMode="External"/><Relationship Id="rId686" Type="http://schemas.openxmlformats.org/officeDocument/2006/relationships/hyperlink" Target="https://www.oregon.gov/energy/Incentives/Pages/CREP.aspx" TargetMode="External"/><Relationship Id="rId36" Type="http://schemas.openxmlformats.org/officeDocument/2006/relationships/hyperlink" Target="https://www.eversource.com/content/ct-c/business/my-account/billing-payments/about-your-bill/rates-tariffs/electric-vehicle-rate-program" TargetMode="External"/><Relationship Id="rId339" Type="http://schemas.openxmlformats.org/officeDocument/2006/relationships/hyperlink" Target="https://greenmountainpower.com/rebates-programs/business-innovation/electric-vehicles/" TargetMode="External"/><Relationship Id="rId546" Type="http://schemas.openxmlformats.org/officeDocument/2006/relationships/hyperlink" Target="https://www.siliconvalleypower.com/home/showpublisheddocument/62861/636846079321770000" TargetMode="External"/><Relationship Id="rId753" Type="http://schemas.openxmlformats.org/officeDocument/2006/relationships/hyperlink" Target="https://afdc.energy.gov/laws/12476" TargetMode="External"/><Relationship Id="rId101" Type="http://schemas.openxmlformats.org/officeDocument/2006/relationships/hyperlink" Target="https://www.kub.org/bills-payments/understand-your-bill/business-rates/business-electric-rate-schedules" TargetMode="External"/><Relationship Id="rId185" Type="http://schemas.openxmlformats.org/officeDocument/2006/relationships/hyperlink" Target="https://www.energy.gov/communitiesLEAP/communities-leap" TargetMode="External"/><Relationship Id="rId406" Type="http://schemas.openxmlformats.org/officeDocument/2006/relationships/hyperlink" Target="https://www.pca.state.mn.us/air-water-land-climate/volkswagen-settlement-grants" TargetMode="External"/><Relationship Id="rId392" Type="http://schemas.openxmlformats.org/officeDocument/2006/relationships/hyperlink" Target="https://www.fema.gov/grants/mitigation/building-resilient-infrastructure-communities/before-apply" TargetMode="External"/><Relationship Id="rId613" Type="http://schemas.openxmlformats.org/officeDocument/2006/relationships/hyperlink" Target="https://scny.ev.energy/" TargetMode="External"/><Relationship Id="rId697" Type="http://schemas.openxmlformats.org/officeDocument/2006/relationships/hyperlink" Target="https://afdc.energy.gov/laws/13288" TargetMode="External"/><Relationship Id="rId252" Type="http://schemas.openxmlformats.org/officeDocument/2006/relationships/hyperlink" Target="https://www.tax.ny.gov/pit/credits/alt_fuels_elec_vehicles.htm" TargetMode="External"/><Relationship Id="rId47" Type="http://schemas.openxmlformats.org/officeDocument/2006/relationships/hyperlink" Target="https://dnr.mo.gov/document-search/fiscal-year-2022-implementation-guidelines-school-buses" TargetMode="External"/><Relationship Id="rId112" Type="http://schemas.openxmlformats.org/officeDocument/2006/relationships/hyperlink" Target="https://www.dep.pa.gov/Business/Air/Volkswagen/Pages/Driving-PA-Forward-Grant-and-Rebate-Awards.aspx" TargetMode="External"/><Relationship Id="rId557" Type="http://schemas.openxmlformats.org/officeDocument/2006/relationships/hyperlink" Target="https://emobility.entergy.com/assets/images/homepage/EV%20Charging%20Service%20Guide.pdf" TargetMode="External"/><Relationship Id="rId764" Type="http://schemas.openxmlformats.org/officeDocument/2006/relationships/hyperlink" Target="https://afdc.energy.gov/laws/13378" TargetMode="External"/><Relationship Id="rId196" Type="http://schemas.openxmlformats.org/officeDocument/2006/relationships/hyperlink" Target="https://www.mytpu.org/community-environment/clean-renewable-energy/electric-vehicles/public-electric-vehicle-charging/" TargetMode="External"/><Relationship Id="rId417" Type="http://schemas.openxmlformats.org/officeDocument/2006/relationships/hyperlink" Target="https://apps.psc.wi.gov/ERF/ERFview/viewdoc.aspx?docid=450820" TargetMode="External"/><Relationship Id="rId624" Type="http://schemas.openxmlformats.org/officeDocument/2006/relationships/hyperlink" Target="https://www.nationalgridus.com/ev-fleet-hub/Get-Started/Fleet-Advisory-Services-Program" TargetMode="External"/><Relationship Id="rId263" Type="http://schemas.openxmlformats.org/officeDocument/2006/relationships/hyperlink" Target="https://www.mass.gov/how-to/apply-for-massevip-workplace-fleet-charging-incentives" TargetMode="External"/><Relationship Id="rId470" Type="http://schemas.openxmlformats.org/officeDocument/2006/relationships/hyperlink" Target="https://www.blackhillsenergy.com/efficiency-and-savings/commercial-rebates" TargetMode="External"/><Relationship Id="rId58" Type="http://schemas.openxmlformats.org/officeDocument/2006/relationships/hyperlink" Target="https://energy.nv.gov/Resources/Nevada_Clean_Energy_Fund/" TargetMode="External"/><Relationship Id="rId123" Type="http://schemas.openxmlformats.org/officeDocument/2006/relationships/hyperlink" Target="https://calevip.org/incentive-project/sonoma-coast" TargetMode="External"/><Relationship Id="rId330" Type="http://schemas.openxmlformats.org/officeDocument/2006/relationships/hyperlink" Target="https://deq.louisiana.gov/page/louisiana-volkswagen-environmental-mitigation-trust" TargetMode="External"/><Relationship Id="rId568" Type="http://schemas.openxmlformats.org/officeDocument/2006/relationships/hyperlink" Target="https://www.energy.gov/sites/default/files/2022-12/School-FOA-Webinar-11-2022.pdf" TargetMode="External"/><Relationship Id="rId775" Type="http://schemas.openxmlformats.org/officeDocument/2006/relationships/hyperlink" Target="https://ecology.wa.gov/About-us/Payments-contracts-grants/Grants-loans/Find-a-grant-or-loan/Clean-diesel-grants" TargetMode="External"/><Relationship Id="rId428" Type="http://schemas.openxmlformats.org/officeDocument/2006/relationships/hyperlink" Target="https://www.epelectric.com/renewables-tech/electric-vehicles/ev-rates" TargetMode="External"/><Relationship Id="rId635" Type="http://schemas.openxmlformats.org/officeDocument/2006/relationships/hyperlink" Target="https://vacleancities.org/wp-content/uploads/2023/12/CMAQ-Application-Package-Final-12_11_23.pdf" TargetMode="External"/><Relationship Id="rId274" Type="http://schemas.openxmlformats.org/officeDocument/2006/relationships/hyperlink" Target="https://www.michigan.gov/documents/energy/ChargeUPMichiganRFP_673311_7.pdf" TargetMode="External"/><Relationship Id="rId481" Type="http://schemas.openxmlformats.org/officeDocument/2006/relationships/hyperlink" Target="https://www.fhwa.dot.gov/environment/cfi/cfi_webinar_2023-2-21.pdf" TargetMode="External"/><Relationship Id="rId702" Type="http://schemas.openxmlformats.org/officeDocument/2006/relationships/hyperlink" Target="https://mn.gov/commerce/energy/consumer/energy-programs/electric-school-bus-grants.jsp" TargetMode="External"/><Relationship Id="rId69" Type="http://schemas.openxmlformats.org/officeDocument/2006/relationships/hyperlink" Target="https://www.coned.com/en/our-energy-future/technology-innovation/electric-vehicles/power-ready-program" TargetMode="External"/><Relationship Id="rId134" Type="http://schemas.openxmlformats.org/officeDocument/2006/relationships/hyperlink" Target="https://calevip.org/faq/what-southern-california-incentive-project-scip" TargetMode="External"/><Relationship Id="rId579" Type="http://schemas.openxmlformats.org/officeDocument/2006/relationships/hyperlink" Target="https://onewri.sharepoint.com/sites/TRBpaper/Shared%20Documents/General/02.%20Pillars/Pillar%203/Financing%20funding%20+%20biz%20models/Funding%20&amp;%20Financing%20Clearinghouse/Homepage%20-%20Driving%20PA%20Forward" TargetMode="External"/><Relationship Id="rId786" Type="http://schemas.openxmlformats.org/officeDocument/2006/relationships/drawing" Target="../drawings/drawing2.xml"/><Relationship Id="rId341" Type="http://schemas.openxmlformats.org/officeDocument/2006/relationships/hyperlink" Target="https://epd.georgia.gov/forms-permits/air-protection-branch-forms-permits/clean-vehicle-tax-credits" TargetMode="External"/><Relationship Id="rId439" Type="http://schemas.openxmlformats.org/officeDocument/2006/relationships/hyperlink" Target="https://www.mississippipower.com/content/dam/mississippi-power/pdfs/residential/ev-rebates/3-23_MKT_Commercial%20EV%20rebate%20form.pdf" TargetMode="External"/><Relationship Id="rId646" Type="http://schemas.openxmlformats.org/officeDocument/2006/relationships/hyperlink" Target="https://www.azleg.gov/viewdocument/?docName=https://www.azleg.gov/ars/15/00923.htm" TargetMode="External"/><Relationship Id="rId201" Type="http://schemas.openxmlformats.org/officeDocument/2006/relationships/hyperlink" Target="https://www.anaheim.net/DocumentCenter/View/987/Electric-Vehicle-Charger-Application" TargetMode="External"/><Relationship Id="rId285" Type="http://schemas.openxmlformats.org/officeDocument/2006/relationships/hyperlink" Target="https://www.oregon.gov/energy/Incentives/Documents/2022-CREP-Flyer-Construction.pdf" TargetMode="External"/><Relationship Id="rId506" Type="http://schemas.openxmlformats.org/officeDocument/2006/relationships/hyperlink" Target="https://www.blackhillsenergy.com/sites/blackhillsenergy.com/files/sd_wy_commercial_ev_rebate.pdf" TargetMode="External"/><Relationship Id="rId492" Type="http://schemas.openxmlformats.org/officeDocument/2006/relationships/hyperlink" Target="https://afdc.energy.gov/laws/12229" TargetMode="External"/><Relationship Id="rId713" Type="http://schemas.openxmlformats.org/officeDocument/2006/relationships/hyperlink" Target="https://afdc.energy.gov/laws/13341" TargetMode="External"/><Relationship Id="rId145" Type="http://schemas.openxmlformats.org/officeDocument/2006/relationships/hyperlink" Target="https://www.mass.gov/doc/matrix-of-massevip-grant-programs/download" TargetMode="External"/><Relationship Id="rId352" Type="http://schemas.openxmlformats.org/officeDocument/2006/relationships/hyperlink" Target="https://eere-exchange.energy.gov/Default.aspx" TargetMode="External"/><Relationship Id="rId212" Type="http://schemas.openxmlformats.org/officeDocument/2006/relationships/hyperlink" Target="https://drive.google.com/file/d/1d-ljktN7_Ol11A_upbFBuggrefzrkLHp/view" TargetMode="External"/><Relationship Id="rId657" Type="http://schemas.openxmlformats.org/officeDocument/2006/relationships/hyperlink" Target="https://afdc.energy.gov/laws/12899" TargetMode="External"/><Relationship Id="rId296" Type="http://schemas.openxmlformats.org/officeDocument/2006/relationships/hyperlink" Target="https://www.duke-energy.com/business/products/park-and-plug/electric-school-buses" TargetMode="External"/><Relationship Id="rId517" Type="http://schemas.openxmlformats.org/officeDocument/2006/relationships/hyperlink" Target="https://3cenergy.org/central-coast-community-energy-launches-electric-bus-rebates/" TargetMode="External"/><Relationship Id="rId724" Type="http://schemas.openxmlformats.org/officeDocument/2006/relationships/hyperlink" Target="https://afdc.energy.gov/laws/13359" TargetMode="External"/><Relationship Id="rId60" Type="http://schemas.openxmlformats.org/officeDocument/2006/relationships/hyperlink" Target="https://ndep.nv.gov/air/vw-settlement/demf" TargetMode="External"/><Relationship Id="rId156" Type="http://schemas.openxmlformats.org/officeDocument/2006/relationships/hyperlink" Target="https://drive.google.com/file/d/16LBF9sUL6nx3cv1K0B73lTMgH1teAT9w/view" TargetMode="External"/><Relationship Id="rId363" Type="http://schemas.openxmlformats.org/officeDocument/2006/relationships/hyperlink" Target="https://afdc.energy.gov/laws/5182" TargetMode="External"/><Relationship Id="rId570" Type="http://schemas.openxmlformats.org/officeDocument/2006/relationships/hyperlink" Target="https://eere-exchange.energy.gov/Default.aspx" TargetMode="External"/><Relationship Id="rId223" Type="http://schemas.openxmlformats.org/officeDocument/2006/relationships/hyperlink" Target="https://drive.google.com/file/d/18IYc9Spc4wBa2T-ZJkLaiMpHF3M1mZOE/view" TargetMode="External"/><Relationship Id="rId430" Type="http://schemas.openxmlformats.org/officeDocument/2006/relationships/hyperlink" Target="https://afdc.energy.gov/laws/12871" TargetMode="External"/><Relationship Id="rId668" Type="http://schemas.openxmlformats.org/officeDocument/2006/relationships/hyperlink" Target="https://www.adeq.state.ar.us/air/grants.aspx" TargetMode="External"/><Relationship Id="rId18" Type="http://schemas.openxmlformats.org/officeDocument/2006/relationships/hyperlink" Target="https://afdc.energy.gov/laws/all?state=ME" TargetMode="External"/><Relationship Id="rId528" Type="http://schemas.openxmlformats.org/officeDocument/2006/relationships/hyperlink" Target="https://www.rge.com/en/smartenergy/electricvehicles/ev-fleet-assessment-program" TargetMode="External"/><Relationship Id="rId735" Type="http://schemas.openxmlformats.org/officeDocument/2006/relationships/hyperlink" Target="https://portal.nyserda.ny.gov/servlet/servlet.FileDownload?file=00P8z000002xUbkEAE" TargetMode="External"/><Relationship Id="rId167" Type="http://schemas.openxmlformats.org/officeDocument/2006/relationships/hyperlink" Target="https://www.energy.gov/indianenergy/office-indian-energy-policy-and-programs" TargetMode="External"/><Relationship Id="rId374" Type="http://schemas.openxmlformats.org/officeDocument/2006/relationships/hyperlink" Target="https://www.chargingrewards.com/faqs/cpsenergy/" TargetMode="External"/><Relationship Id="rId581" Type="http://schemas.openxmlformats.org/officeDocument/2006/relationships/hyperlink" Target="https://files.dep.state.pa.us/Air/Volkswagen/OnroadRebateProgramGuidelines.pdf" TargetMode="External"/><Relationship Id="rId71" Type="http://schemas.openxmlformats.org/officeDocument/2006/relationships/hyperlink" Target="https://www.cenhud.com/my-energy/electric-vehicles/EV-make-ready-program/" TargetMode="External"/><Relationship Id="rId234" Type="http://schemas.openxmlformats.org/officeDocument/2006/relationships/hyperlink" Target="https://www.aqmd.gov/home/technology/research-development-and-demontration" TargetMode="External"/><Relationship Id="rId679" Type="http://schemas.openxmlformats.org/officeDocument/2006/relationships/hyperlink" Target="https://epd.georgia.gov/outreach/grants/school-bus-grants/apply-funding" TargetMode="External"/><Relationship Id="rId2" Type="http://schemas.openxmlformats.org/officeDocument/2006/relationships/hyperlink" Target="https://www.fhwa.dot.gov/bipartisan-infrastructure-law/cmaq.cfm" TargetMode="External"/><Relationship Id="rId29" Type="http://schemas.openxmlformats.org/officeDocument/2006/relationships/hyperlink" Target="https://afdc.energy.gov/laws/12153" TargetMode="External"/><Relationship Id="rId441" Type="http://schemas.openxmlformats.org/officeDocument/2006/relationships/hyperlink" Target="https://www.firstenergycorp.com/help/electric-vehicles/maryland-ev/maryland-ev/ev-public-charging-stations.html" TargetMode="External"/><Relationship Id="rId539" Type="http://schemas.openxmlformats.org/officeDocument/2006/relationships/hyperlink" Target="https://www.xcelenergy.com/staticfiles/xe-responsive/Marketing/NM-Time-of-use-rate-FAQ.pdf" TargetMode="External"/><Relationship Id="rId746" Type="http://schemas.openxmlformats.org/officeDocument/2006/relationships/hyperlink" Target="https://afdc.energy.gov/laws/12572" TargetMode="External"/><Relationship Id="rId178" Type="http://schemas.openxmlformats.org/officeDocument/2006/relationships/hyperlink" Target="https://www.hudexchange.info/resource/6577/managing-cdbg-guidebook-for-cdbg-grantees-on-subrecipient-oversight/" TargetMode="External"/><Relationship Id="rId301" Type="http://schemas.openxmlformats.org/officeDocument/2006/relationships/hyperlink" Target="https://dep.nj.gov/wp-content/uploads/drivegreen/ippi/faq.pdf" TargetMode="External"/><Relationship Id="rId82" Type="http://schemas.openxmlformats.org/officeDocument/2006/relationships/hyperlink" Target="https://documents.deq.utah.gov/air-quality/planning/air-quality-policy/DAQ-2019-014602.pdf" TargetMode="External"/><Relationship Id="rId385" Type="http://schemas.openxmlformats.org/officeDocument/2006/relationships/hyperlink" Target="https://www.energy.gov/sites/default/files/2023-03/SEP%20Program%20Notice%2023-01%20Program%20Year%202023%20State%20Energy%20Program%20Formula%20Grant%20Application%20Instructions.pdf" TargetMode="External"/><Relationship Id="rId592" Type="http://schemas.openxmlformats.org/officeDocument/2006/relationships/hyperlink" Target="https://www.mbard.org/zero-emission-school-bus-program" TargetMode="External"/><Relationship Id="rId606" Type="http://schemas.openxmlformats.org/officeDocument/2006/relationships/hyperlink" Target="https://afdc.energy.gov/laws/12908" TargetMode="External"/><Relationship Id="rId245" Type="http://schemas.openxmlformats.org/officeDocument/2006/relationships/hyperlink" Target="https://portal.nyserda.ny.gov/servlet/servlet.FileDownload?file=00P8z000000nuMvEAI" TargetMode="External"/><Relationship Id="rId452" Type="http://schemas.openxmlformats.org/officeDocument/2006/relationships/hyperlink" Target="https://www.cenhud.com/en/my-energy/electric-vehicles/green-your-fleet/fleet-assessment-services/" TargetMode="External"/><Relationship Id="rId105" Type="http://schemas.openxmlformats.org/officeDocument/2006/relationships/hyperlink" Target="https://energy.sc.gov/programs/funding/loans/conserfund" TargetMode="External"/><Relationship Id="rId312" Type="http://schemas.openxmlformats.org/officeDocument/2006/relationships/hyperlink" Target="https://www.eweb.org/rebates-and-savings/electric-mobility/ev-incentives-business" TargetMode="External"/><Relationship Id="rId757" Type="http://schemas.openxmlformats.org/officeDocument/2006/relationships/hyperlink" Target="https://deq.wyoming.gov/outreach-public-information/school-bus-replacement-program/school-bus-replacement-application/" TargetMode="External"/><Relationship Id="rId93" Type="http://schemas.openxmlformats.org/officeDocument/2006/relationships/hyperlink" Target="https://www.tceq.texas.gov/airquality/terp/tcf.html" TargetMode="External"/><Relationship Id="rId189" Type="http://schemas.openxmlformats.org/officeDocument/2006/relationships/hyperlink" Target="https://www.aps.com/en/About/Sustainability-and-Innovation/Technology-and-Innovation/Electric-vehicles/Take-Charge-AZ" TargetMode="External"/><Relationship Id="rId396" Type="http://schemas.openxmlformats.org/officeDocument/2006/relationships/hyperlink" Target="https://www.doe.virginia.gov/programs-services/school-operations-support-services/facility-construction-maintenance/literary-fund-loans" TargetMode="External"/><Relationship Id="rId617" Type="http://schemas.openxmlformats.org/officeDocument/2006/relationships/hyperlink" Target="https://www.adeq.state.ar.us/air/planning/vw.aspx" TargetMode="External"/><Relationship Id="rId256" Type="http://schemas.openxmlformats.org/officeDocument/2006/relationships/hyperlink" Target="https://www.dec.ny.gov/energy/109181.html" TargetMode="External"/><Relationship Id="rId463" Type="http://schemas.openxmlformats.org/officeDocument/2006/relationships/hyperlink" Target="https://www.firstenergycorp.com/newsroom/news_articles/jcp-l-launches-electric-vehicle-charging-incentive-program.html" TargetMode="External"/><Relationship Id="rId670" Type="http://schemas.openxmlformats.org/officeDocument/2006/relationships/hyperlink" Target="https://www.legislature.mi.gov/(S(z05rnlbshybwvhy5m1r1fjp2))/mileg.aspx?page=getObject&amp;objectName=2023-SB-0303" TargetMode="External"/><Relationship Id="rId116" Type="http://schemas.openxmlformats.org/officeDocument/2006/relationships/hyperlink" Target="https://pwp.cityofpasadena.net/commercialchargerrebate/" TargetMode="External"/><Relationship Id="rId323" Type="http://schemas.openxmlformats.org/officeDocument/2006/relationships/hyperlink" Target="https://vppsa.com/2023-electric-vehicle-charging-station-rebate/" TargetMode="External"/><Relationship Id="rId530" Type="http://schemas.openxmlformats.org/officeDocument/2006/relationships/hyperlink" Target="https://www.oru.com/en/our-energy-future/technology-innovation/electric-vehicles/new-york/commercial-ev-drivers/fleet-owners-and-operators" TargetMode="External"/><Relationship Id="rId768" Type="http://schemas.openxmlformats.org/officeDocument/2006/relationships/hyperlink" Target="https://www.energy.gov/scep/energy-efficiency-and-conservation-block-grant-program" TargetMode="External"/><Relationship Id="rId20" Type="http://schemas.openxmlformats.org/officeDocument/2006/relationships/hyperlink" Target="https://vermontelectric.coop/energy-transformation-programs" TargetMode="External"/><Relationship Id="rId628" Type="http://schemas.openxmlformats.org/officeDocument/2006/relationships/hyperlink" Target="https://www.cvecoop.com/PDFs/RebateForms/2023/2023IncentiveForm--EVChargersCVEC.pdf" TargetMode="External"/><Relationship Id="rId267" Type="http://schemas.openxmlformats.org/officeDocument/2006/relationships/hyperlink" Target="https://www.nationalgridus.com/MA-Business/Energy-Saving-Programs/Electric-Vehicle-Charging-Station-Program" TargetMode="External"/><Relationship Id="rId474" Type="http://schemas.openxmlformats.org/officeDocument/2006/relationships/hyperlink" Target="https://www.duke-energy.com/business/products/ev-complete/charger-rebate" TargetMode="External"/><Relationship Id="rId127" Type="http://schemas.openxmlformats.org/officeDocument/2006/relationships/hyperlink" Target="https://calevip.org/faq/what-peninsula-silicon-valley-incentive-project" TargetMode="External"/><Relationship Id="rId681" Type="http://schemas.openxmlformats.org/officeDocument/2006/relationships/hyperlink" Target="https://www.mnpower.com/timeofday" TargetMode="External"/><Relationship Id="rId779" Type="http://schemas.openxmlformats.org/officeDocument/2006/relationships/hyperlink" Target="https://tax.colorado.gov/sites/tax/files/documents/ITT_Innovative_Truck_Credit_Jun_2023.pdf" TargetMode="External"/><Relationship Id="rId31" Type="http://schemas.openxmlformats.org/officeDocument/2006/relationships/hyperlink" Target="https://grotonutilities.com/electric-vehicle-rebate-program/" TargetMode="External"/><Relationship Id="rId334" Type="http://schemas.openxmlformats.org/officeDocument/2006/relationships/hyperlink" Target="https://www.nyserda.ny.gov/All-Programs/Clean-Transportation-Program" TargetMode="External"/><Relationship Id="rId541" Type="http://schemas.openxmlformats.org/officeDocument/2006/relationships/hyperlink" Target="https://deq.nd.gov/publications/AQ/Planning/VW/VWMitigationPlanv1.1.pdf" TargetMode="External"/><Relationship Id="rId639" Type="http://schemas.openxmlformats.org/officeDocument/2006/relationships/hyperlink" Target="https://fleetadvisoryma.nationalgrid.com/sites/default/files/25026_National_Grid_FASP_Recruitment_Brochure_v21_508.pdf" TargetMode="External"/><Relationship Id="rId180" Type="http://schemas.openxmlformats.org/officeDocument/2006/relationships/hyperlink" Target="https://www.epa.gov/system/files/documents/2023-08/dera-national-program-nofo-fY22-fY23-final-8-1-23-v4.pdf" TargetMode="External"/><Relationship Id="rId278" Type="http://schemas.openxmlformats.org/officeDocument/2006/relationships/hyperlink" Target="https://www.pacificpower.net/content/dam/pcorp/documents/en/pacificpower/savings-energy-choices/electric-vehicles/OR_EV_Grant_Matching_Support_Application.pdf" TargetMode="External"/><Relationship Id="rId401" Type="http://schemas.openxmlformats.org/officeDocument/2006/relationships/hyperlink" Target="https://www.transit.dot.gov/funding/grants/public-transportation-innovation-5312" TargetMode="External"/><Relationship Id="rId485" Type="http://schemas.openxmlformats.org/officeDocument/2006/relationships/hyperlink" Target="https://www.energy.gov/communitiesLEAP/communities-leap" TargetMode="External"/><Relationship Id="rId692" Type="http://schemas.openxmlformats.org/officeDocument/2006/relationships/hyperlink" Target="https://apps.ecology.wa.gov/publications/UIPages/documents/2302099.pdf" TargetMode="External"/><Relationship Id="rId706" Type="http://schemas.openxmlformats.org/officeDocument/2006/relationships/hyperlink" Target="https://afdc.energy.gov/laws/13186" TargetMode="External"/><Relationship Id="rId42" Type="http://schemas.openxmlformats.org/officeDocument/2006/relationships/hyperlink" Target="https://afdc.energy.gov/laws/11493" TargetMode="External"/><Relationship Id="rId138" Type="http://schemas.openxmlformats.org/officeDocument/2006/relationships/hyperlink" Target="https://alameda.upgrade.guide/recommendations/print/4973/?c=alameda" TargetMode="External"/><Relationship Id="rId345" Type="http://schemas.openxmlformats.org/officeDocument/2006/relationships/hyperlink" Target="https://www.michigan.gov/climateandenergy/0,4580,7-364--487842--,00.html" TargetMode="External"/><Relationship Id="rId552" Type="http://schemas.openxmlformats.org/officeDocument/2006/relationships/hyperlink" Target="https://dukeenergy.co1.qualtrics.com/jfe/form/SV_3shkKYf5250baIK" TargetMode="External"/><Relationship Id="rId191" Type="http://schemas.openxmlformats.org/officeDocument/2006/relationships/hyperlink" Target="https://www.srpnet.com/assets/srpnet/pdf/energy-savings-rebates/business/rebates/bev-charging-rebates-fact-sheet.pdf" TargetMode="External"/><Relationship Id="rId205" Type="http://schemas.openxmlformats.org/officeDocument/2006/relationships/hyperlink" Target="https://www.anaheim.net/DocumentCenter/View/36752/EV-Fleet-Charger-Infrastructure-Rebate-Reservation-Form" TargetMode="External"/><Relationship Id="rId412" Type="http://schemas.openxmlformats.org/officeDocument/2006/relationships/hyperlink" Target="https://afdc.energy.gov/laws/12835" TargetMode="External"/><Relationship Id="rId289" Type="http://schemas.openxmlformats.org/officeDocument/2006/relationships/hyperlink" Target="https://www.ameren.com/missouri/business/electric-vehicles/charging-stations/incentives" TargetMode="External"/><Relationship Id="rId496" Type="http://schemas.openxmlformats.org/officeDocument/2006/relationships/hyperlink" Target="https://dep.nj.gov/drivegreen/emobility/" TargetMode="External"/><Relationship Id="rId717" Type="http://schemas.openxmlformats.org/officeDocument/2006/relationships/hyperlink" Target="https://afdc.energy.gov/laws/13365" TargetMode="External"/><Relationship Id="rId53" Type="http://schemas.openxmlformats.org/officeDocument/2006/relationships/hyperlink" Target="https://afdc.energy.gov/laws/12545" TargetMode="External"/><Relationship Id="rId149" Type="http://schemas.openxmlformats.org/officeDocument/2006/relationships/hyperlink" Target="https://www.mass.gov/doc/dera-open-solicitation-grant-guidance-requirements/download" TargetMode="External"/><Relationship Id="rId356" Type="http://schemas.openxmlformats.org/officeDocument/2006/relationships/hyperlink" Target="https://www.baaqmd.gov/funding-and-incentives/businesses-and-fleets/school-buses" TargetMode="External"/><Relationship Id="rId563" Type="http://schemas.openxmlformats.org/officeDocument/2006/relationships/hyperlink" Target="https://afdc.energy.gov/laws/13145" TargetMode="External"/><Relationship Id="rId770" Type="http://schemas.openxmlformats.org/officeDocument/2006/relationships/hyperlink" Target="https://afdc.energy.gov/laws/12979" TargetMode="External"/><Relationship Id="rId216" Type="http://schemas.openxmlformats.org/officeDocument/2006/relationships/hyperlink" Target="https://deq.nc.gov/media/31228/open" TargetMode="External"/><Relationship Id="rId423" Type="http://schemas.openxmlformats.org/officeDocument/2006/relationships/hyperlink" Target="https://afdc.energy.gov/laws/12850" TargetMode="External"/><Relationship Id="rId258" Type="http://schemas.openxmlformats.org/officeDocument/2006/relationships/hyperlink" Target="https://entergyetech.com/truck-stop-fleet-electrification/" TargetMode="External"/><Relationship Id="rId465" Type="http://schemas.openxmlformats.org/officeDocument/2006/relationships/hyperlink" Target="https://afdc.energy.gov/laws/13063" TargetMode="External"/><Relationship Id="rId630" Type="http://schemas.openxmlformats.org/officeDocument/2006/relationships/hyperlink" Target="https://nppd.energywisenebraskagoev.com/ev-promotional-events/" TargetMode="External"/><Relationship Id="rId672" Type="http://schemas.openxmlformats.org/officeDocument/2006/relationships/hyperlink" Target="https://www.revisor.mn.gov/bills/text.php?session=ls93&amp;number=HF2310&amp;session_number=0&amp;session_year=2023&amp;version=list&amp;format=pdf" TargetMode="External"/><Relationship Id="rId728" Type="http://schemas.openxmlformats.org/officeDocument/2006/relationships/hyperlink" Target="https://afdc.energy.gov/laws/13177" TargetMode="External"/><Relationship Id="rId22" Type="http://schemas.openxmlformats.org/officeDocument/2006/relationships/hyperlink" Target="https://afdc.energy.gov/laws/12693" TargetMode="External"/><Relationship Id="rId64" Type="http://schemas.openxmlformats.org/officeDocument/2006/relationships/hyperlink" Target="https://www.nyserda.ny.gov/All-Programs/Truck-Voucher-Program" TargetMode="External"/><Relationship Id="rId118" Type="http://schemas.openxmlformats.org/officeDocument/2006/relationships/hyperlink" Target="https://www.tid.org/customer-service/save-energy-money/rebates/commercial-ev/" TargetMode="External"/><Relationship Id="rId325" Type="http://schemas.openxmlformats.org/officeDocument/2006/relationships/hyperlink" Target="https://www.adeq.state.ar.us/air/planning/gored/pdfs/Go_RED_Applicant_Guide_2021.pdf" TargetMode="External"/><Relationship Id="rId367" Type="http://schemas.openxmlformats.org/officeDocument/2006/relationships/hyperlink" Target="https://www.nvenergy.com/cleanenergy/electric-vehicles/school-buses" TargetMode="External"/><Relationship Id="rId532" Type="http://schemas.openxmlformats.org/officeDocument/2006/relationships/hyperlink" Target="https://cdnc-dcxprod2-sitecore.azureedge.net/-/media/files/oru/documents/energy-future/ev-make-ready-program/medium-heavy-duty-make-ready-implementation-plan.pdf?rev=7c58e72818a04bb9a64ec21ce91e1ea2&amp;hash=449D8B0C950C2779AB55D6D6888F99E8" TargetMode="External"/><Relationship Id="rId574" Type="http://schemas.openxmlformats.org/officeDocument/2006/relationships/hyperlink" Target="https://files.dep.state.pa.us/Air/Volkswagen/MHDZEV_ProgramGuidelines.pdf" TargetMode="External"/><Relationship Id="rId171" Type="http://schemas.openxmlformats.org/officeDocument/2006/relationships/hyperlink" Target="https://californiahvip.org/wp-content/uploads/2023/06/FY-22-23-PSBSA-SOP-Purchaser-Joint-Application-Guidance.pdf" TargetMode="External"/><Relationship Id="rId227" Type="http://schemas.openxmlformats.org/officeDocument/2006/relationships/hyperlink" Target="https://bidcondocs.delaware.gov/NAT/NAT_22002Vwemtfp_present.pdf" TargetMode="External"/><Relationship Id="rId781" Type="http://schemas.openxmlformats.org/officeDocument/2006/relationships/hyperlink" Target="https://www.connexusenergy.com/save-money-and-energy/programs-rebates/business-rebates/commercial-ev-charging-rebate" TargetMode="External"/><Relationship Id="rId269" Type="http://schemas.openxmlformats.org/officeDocument/2006/relationships/hyperlink" Target="https://www.transportation.gov/sites/dot.gov/files/2023-11/RAISE%202024%20NOFO%2011.30.23_0.pdf" TargetMode="External"/><Relationship Id="rId434" Type="http://schemas.openxmlformats.org/officeDocument/2006/relationships/hyperlink" Target="https://www.njleg.state.nj.us/bill-search/2022/A1282" TargetMode="External"/><Relationship Id="rId476" Type="http://schemas.openxmlformats.org/officeDocument/2006/relationships/hyperlink" Target="https://www.rockymountainpower.net/savings-energy-choices/electric-vehicles/utah-commercial-incentives.html" TargetMode="External"/><Relationship Id="rId641" Type="http://schemas.openxmlformats.org/officeDocument/2006/relationships/hyperlink" Target="https://afdc.energy.gov/laws/12635" TargetMode="External"/><Relationship Id="rId683" Type="http://schemas.openxmlformats.org/officeDocument/2006/relationships/hyperlink" Target="https://mn.my.xcelenergy.com/s/state-selector?return=%2Fs%2Fbusiness%2Frate-plans%2Foptimize-your-charge" TargetMode="External"/><Relationship Id="rId739" Type="http://schemas.openxmlformats.org/officeDocument/2006/relationships/hyperlink" Target="https://afdc.energy.gov/laws/13181" TargetMode="External"/><Relationship Id="rId33" Type="http://schemas.openxmlformats.org/officeDocument/2006/relationships/hyperlink" Target="https://norwichpublicutilities.com/wp-content/uploads/2022/12/2023-EV-Rebate.pdf" TargetMode="External"/><Relationship Id="rId129" Type="http://schemas.openxmlformats.org/officeDocument/2006/relationships/hyperlink" Target="https://calevip.org/incentive-project/san-joaquin-valley" TargetMode="External"/><Relationship Id="rId280" Type="http://schemas.openxmlformats.org/officeDocument/2006/relationships/hyperlink" Target="https://portlandgeneral.com/energy-choices/electric-vehicles-charging/business-charging-fleets/ev-charging-pilot-program-business/business-ev-charging-rebates-faq" TargetMode="External"/><Relationship Id="rId336" Type="http://schemas.openxmlformats.org/officeDocument/2006/relationships/hyperlink" Target="https://www.rienergy.com/RI-Business/Energy-Saving-Programs/Electric-Vehicle-Charging-Station-Program" TargetMode="External"/><Relationship Id="rId501" Type="http://schemas.openxmlformats.org/officeDocument/2006/relationships/hyperlink" Target="https://afdc.energy.gov/laws/11642" TargetMode="External"/><Relationship Id="rId543" Type="http://schemas.openxmlformats.org/officeDocument/2006/relationships/hyperlink" Target="https://afdc.energy.gov/laws/13004" TargetMode="External"/><Relationship Id="rId75" Type="http://schemas.openxmlformats.org/officeDocument/2006/relationships/hyperlink" Target="https://deq.utah.gov/air-quality/incentive-programs-aq/alternative-fuel-heavy-duty-vehicle-tax-credit-program" TargetMode="External"/><Relationship Id="rId140" Type="http://schemas.openxmlformats.org/officeDocument/2006/relationships/hyperlink" Target="https://dnrec.alpha.delaware.gov/air/mobile-sources/vw-mitigation-plan/" TargetMode="External"/><Relationship Id="rId182" Type="http://schemas.openxmlformats.org/officeDocument/2006/relationships/hyperlink" Target="https://appropriations.house.gov/sites/democrats.appropriations.house.gov/files/Fact%20Sheet%20on%20Reforms%202023.pdf" TargetMode="External"/><Relationship Id="rId378" Type="http://schemas.openxmlformats.org/officeDocument/2006/relationships/hyperlink" Target="https://iowadot.gov/dera/Application-Process" TargetMode="External"/><Relationship Id="rId403" Type="http://schemas.openxmlformats.org/officeDocument/2006/relationships/hyperlink" Target="https://www.eversource.com/content/docs/default-source/save-money-energy/eversource-ct-ev-business-application.pdf?sfvrsn=a6f1304c_12" TargetMode="External"/><Relationship Id="rId585" Type="http://schemas.openxmlformats.org/officeDocument/2006/relationships/hyperlink" Target="https://dukeenergy.co1.qualtrics.com/jfe/form/SV_3shkKYf5250baIK" TargetMode="External"/><Relationship Id="rId750" Type="http://schemas.openxmlformats.org/officeDocument/2006/relationships/hyperlink" Target="https://afdc.energy.gov/laws/13198" TargetMode="External"/><Relationship Id="rId6" Type="http://schemas.openxmlformats.org/officeDocument/2006/relationships/hyperlink" Target="https://www.dominionenergy.com/virginia/save-energy/electric-vehicles/powering-smart-transportation" TargetMode="External"/><Relationship Id="rId238" Type="http://schemas.openxmlformats.org/officeDocument/2006/relationships/hyperlink" Target="https://www2.illinois.gov/epa/topics/air-quality/driving-a-cleaner-illinois/Pages/default.aspx" TargetMode="External"/><Relationship Id="rId445" Type="http://schemas.openxmlformats.org/officeDocument/2006/relationships/hyperlink" Target="https://advance.lexis.com/documentpage/?pdmfid=1000516&amp;crid=f5a93f13-9afe-480a-94bc-02707b98cdcc&amp;config=00JABhZDIzMTViZS04NjcxLTQ1MDItOTllOS03MDg0ZTQxYzU4ZTQKAFBvZENhdGFsb2f8inKxYiqNVSihJeNKRlUp&amp;pddocfullpath=%2fshared%2fdocument%2fstatutes-legislation%2furn%3acontentItem%3a65N7-MRV3-GXF6-83N3-00008-00&amp;pdcontentcomponentid=234190&amp;pdteaserkey=sr0&amp;pditab=allpods&amp;ecomp=8s65kkk&amp;earg=sr0&amp;prid=dff15f62-4316-415d-8a66-0a21371a27f5" TargetMode="External"/><Relationship Id="rId487" Type="http://schemas.openxmlformats.org/officeDocument/2006/relationships/hyperlink" Target="https://afdc.energy.gov/laws/12827" TargetMode="External"/><Relationship Id="rId610" Type="http://schemas.openxmlformats.org/officeDocument/2006/relationships/hyperlink" Target="https://deq.utah.gov/air-quality/incentive-programs-aq/utah-clean-fleet-program" TargetMode="External"/><Relationship Id="rId652" Type="http://schemas.openxmlformats.org/officeDocument/2006/relationships/hyperlink" Target="https://www.mohaveelectric.com/energy-solutions/rebates/mohave-charged-rebates/" TargetMode="External"/><Relationship Id="rId694" Type="http://schemas.openxmlformats.org/officeDocument/2006/relationships/hyperlink" Target="https://www.uinet.com/documents/1678076/39448379/UI+Fleet+Assessment+Application+03012023.pdf/71c43dda-220c-5142-f1ac-0ad908b4b072?t=1679413301595" TargetMode="External"/><Relationship Id="rId708" Type="http://schemas.openxmlformats.org/officeDocument/2006/relationships/hyperlink" Target="https://afdc.energy.gov/laws/13238" TargetMode="External"/><Relationship Id="rId291" Type="http://schemas.openxmlformats.org/officeDocument/2006/relationships/hyperlink" Target="https://afdc.energy.gov/fuels/laws/NG?state=NC" TargetMode="External"/><Relationship Id="rId305" Type="http://schemas.openxmlformats.org/officeDocument/2006/relationships/hyperlink" Target="https://www.njeda.com/njzip/" TargetMode="External"/><Relationship Id="rId347" Type="http://schemas.openxmlformats.org/officeDocument/2006/relationships/hyperlink" Target="https://afdc.energy.gov/laws/11488" TargetMode="External"/><Relationship Id="rId512" Type="http://schemas.openxmlformats.org/officeDocument/2006/relationships/hyperlink" Target="https://visionelements.programprocessing.com/framework/JEA/JEA_ERP_Terms_and_Conditions_PY23.pdf" TargetMode="External"/><Relationship Id="rId44" Type="http://schemas.openxmlformats.org/officeDocument/2006/relationships/hyperlink" Target="https://www.consumersenergy.com/business/products-and-services/powermifleet" TargetMode="External"/><Relationship Id="rId86" Type="http://schemas.openxmlformats.org/officeDocument/2006/relationships/hyperlink" Target="https://www.deq.ok.gov/wp-content/uploads/air-division/VW_AFSB_FY20_Grant_Solicitation.pdf" TargetMode="External"/><Relationship Id="rId151" Type="http://schemas.openxmlformats.org/officeDocument/2006/relationships/hyperlink" Target="https://afdc.energy.gov/laws/12180" TargetMode="External"/><Relationship Id="rId389" Type="http://schemas.openxmlformats.org/officeDocument/2006/relationships/hyperlink" Target="https://www.energy.ca.gov/programs-and-topics/programs/clean-transportation-program/clean-transportation-program-investment-7" TargetMode="External"/><Relationship Id="rId554" Type="http://schemas.openxmlformats.org/officeDocument/2006/relationships/hyperlink" Target="https://www.duke-energy.com/business/products/park-and-plug/electric-school-buses?_gl=1*cpadrt*_ga*NzYyNjUzMTQxLjE2Nzk0OTg0OTY.*_ga_HB58MJRNTY*MTY4MTIyMzIwOC43LjAuMTY4MTIyMzIwOC4wLjAuMA.." TargetMode="External"/><Relationship Id="rId596" Type="http://schemas.openxmlformats.org/officeDocument/2006/relationships/hyperlink" Target="http://www.aqmd.gov/docs/default-source/aqmd-forms/moyer/pa2023-04-carl-moyer-program-announcement.pdf?sfvrsn=6" TargetMode="External"/><Relationship Id="rId761" Type="http://schemas.openxmlformats.org/officeDocument/2006/relationships/hyperlink" Target="https://afdc.energy.gov/laws/13354" TargetMode="External"/><Relationship Id="rId193" Type="http://schemas.openxmlformats.org/officeDocument/2006/relationships/hyperlink" Target="https://azdot.gov/motor-vehicles/vehicle-services/vehicle-registration/alternative-fuel-vehicle" TargetMode="External"/><Relationship Id="rId207" Type="http://schemas.openxmlformats.org/officeDocument/2006/relationships/hyperlink" Target="http://www.valleyair.org/transportation/removeII/Alt%20Fuel%20Mech%20Trng%20Guidelines%20Document%20Revised.pdf" TargetMode="External"/><Relationship Id="rId249" Type="http://schemas.openxmlformats.org/officeDocument/2006/relationships/hyperlink" Target="https://www.rge.com/smartenergy/electricvehicles/ev-charger-make-ready-program" TargetMode="External"/><Relationship Id="rId414" Type="http://schemas.openxmlformats.org/officeDocument/2006/relationships/hyperlink" Target="https://www.eversource.com/content/docs/default-source/about/light-duty-fleet-participant-guide.pdf?sfvrsn=1fbd5033_1" TargetMode="External"/><Relationship Id="rId456" Type="http://schemas.openxmlformats.org/officeDocument/2006/relationships/hyperlink" Target="https://www.michiganbusiness.org/mobility-funding/" TargetMode="External"/><Relationship Id="rId498" Type="http://schemas.openxmlformats.org/officeDocument/2006/relationships/hyperlink" Target="https://dep.nj.gov/wp-content/uploads/drivegreen/pdf/emobility-project-proposal.pdf" TargetMode="External"/><Relationship Id="rId621" Type="http://schemas.openxmlformats.org/officeDocument/2006/relationships/hyperlink" Target="https://www.tceq.texas.gov/downloads/air-quality/terp/txvemp/all-electric/all-electric-23-rfga.pdf" TargetMode="External"/><Relationship Id="rId663" Type="http://schemas.openxmlformats.org/officeDocument/2006/relationships/hyperlink" Target="https://www.dominionenergy.com/virginia/save-energy/electric-vehicles/charging-on-the-go/level-2-charging-program" TargetMode="External"/><Relationship Id="rId13" Type="http://schemas.openxmlformats.org/officeDocument/2006/relationships/hyperlink" Target="https://afdc.energy.gov/laws/12655" TargetMode="External"/><Relationship Id="rId109" Type="http://schemas.openxmlformats.org/officeDocument/2006/relationships/hyperlink" Target="https://californiahvip.org/" TargetMode="External"/><Relationship Id="rId260" Type="http://schemas.openxmlformats.org/officeDocument/2006/relationships/hyperlink" Target="https://entergyetech.com/truck-stop-fleet-electrification/" TargetMode="External"/><Relationship Id="rId316" Type="http://schemas.openxmlformats.org/officeDocument/2006/relationships/hyperlink" Target="https://afdc.energy.gov/laws/11499" TargetMode="External"/><Relationship Id="rId523" Type="http://schemas.openxmlformats.org/officeDocument/2006/relationships/hyperlink" Target="https://www.renewwisconsin.org/evs-for-good/" TargetMode="External"/><Relationship Id="rId719" Type="http://schemas.openxmlformats.org/officeDocument/2006/relationships/hyperlink" Target="https://afdc.energy.gov/laws/13362" TargetMode="External"/><Relationship Id="rId55" Type="http://schemas.openxmlformats.org/officeDocument/2006/relationships/hyperlink" Target="https://www.nvenergy.com/account-services/energy-pricing-plans/electric-vehicle" TargetMode="External"/><Relationship Id="rId97" Type="http://schemas.openxmlformats.org/officeDocument/2006/relationships/hyperlink" Target="https://www.energy.ca.gov/programs-and-topics/programs/clean-transportation-program" TargetMode="External"/><Relationship Id="rId120" Type="http://schemas.openxmlformats.org/officeDocument/2006/relationships/hyperlink" Target="https://calevip.org/faq/what-northern-california-incentive-project" TargetMode="External"/><Relationship Id="rId358" Type="http://schemas.openxmlformats.org/officeDocument/2006/relationships/hyperlink" Target="https://apps.ecology.wa.gov/publications/UIPages/documents/2302095.pdf" TargetMode="External"/><Relationship Id="rId565" Type="http://schemas.openxmlformats.org/officeDocument/2006/relationships/hyperlink" Target="https://afdc.energy.gov/laws/12735" TargetMode="External"/><Relationship Id="rId730" Type="http://schemas.openxmlformats.org/officeDocument/2006/relationships/hyperlink" Target="https://afdc.energy.gov/laws/13178" TargetMode="External"/><Relationship Id="rId772" Type="http://schemas.openxmlformats.org/officeDocument/2006/relationships/hyperlink" Target="https://afdc.energy.gov/laws/13183" TargetMode="External"/><Relationship Id="rId162" Type="http://schemas.openxmlformats.org/officeDocument/2006/relationships/hyperlink" Target="https://www.energy.gov/eere/wipo/state-energy-program-guidance" TargetMode="External"/><Relationship Id="rId218" Type="http://schemas.openxmlformats.org/officeDocument/2006/relationships/hyperlink" Target="https://www.holycross.com/charge-at-work/" TargetMode="External"/><Relationship Id="rId425" Type="http://schemas.openxmlformats.org/officeDocument/2006/relationships/hyperlink" Target="https://afdc.energy.gov/laws/12861" TargetMode="External"/><Relationship Id="rId467" Type="http://schemas.openxmlformats.org/officeDocument/2006/relationships/hyperlink" Target="https://www.aps.com/en/Utility/Regulatory-and-Legal/Rates-Schedules-and-Adjustors" TargetMode="External"/><Relationship Id="rId632" Type="http://schemas.openxmlformats.org/officeDocument/2006/relationships/hyperlink" Target="https://afdc.energy.gov/laws/12081" TargetMode="External"/><Relationship Id="rId271" Type="http://schemas.openxmlformats.org/officeDocument/2006/relationships/hyperlink" Target="https://energy.maryland.gov/transportation/SiteAssets/Pages/Clean-Fuels-Incentive-Program/FY23%20CFIP%20FOA-Final.pdf" TargetMode="External"/><Relationship Id="rId674" Type="http://schemas.openxmlformats.org/officeDocument/2006/relationships/hyperlink" Target="https://www.indianamichiganpower.com/clean-energy/electric-cars/business/charge-at-work-michigan" TargetMode="External"/><Relationship Id="rId24" Type="http://schemas.openxmlformats.org/officeDocument/2006/relationships/hyperlink" Target="https://afdc.energy.gov/fuels/laws/ELEC?state=MI" TargetMode="External"/><Relationship Id="rId66" Type="http://schemas.openxmlformats.org/officeDocument/2006/relationships/hyperlink" Target="https://www.nyseg.com/smartenergy/electricvehicles/dc-fc-incentive-program" TargetMode="External"/><Relationship Id="rId131" Type="http://schemas.openxmlformats.org/officeDocument/2006/relationships/hyperlink" Target="https://calevip.org/incentive-project/sacramento-county-incentive-project" TargetMode="External"/><Relationship Id="rId327" Type="http://schemas.openxmlformats.org/officeDocument/2006/relationships/hyperlink" Target="https://eda.gov/arpa/indigenous/" TargetMode="External"/><Relationship Id="rId369" Type="http://schemas.openxmlformats.org/officeDocument/2006/relationships/hyperlink" Target="https://www.aesindiana.com/ev-rates" TargetMode="External"/><Relationship Id="rId534" Type="http://schemas.openxmlformats.org/officeDocument/2006/relationships/hyperlink" Target="https://scdhec.gov/sites/default/files/media/document/BAQ_DERA_2022RFP.pdf" TargetMode="External"/><Relationship Id="rId576" Type="http://schemas.openxmlformats.org/officeDocument/2006/relationships/hyperlink" Target="https://afdc.energy.gov/laws/13135" TargetMode="External"/><Relationship Id="rId741" Type="http://schemas.openxmlformats.org/officeDocument/2006/relationships/hyperlink" Target="https://afdc.energy.gov/laws/13199" TargetMode="External"/><Relationship Id="rId783" Type="http://schemas.openxmlformats.org/officeDocument/2006/relationships/hyperlink" Target="https://www.epelectric.com/files/html/Rates_and_Regulatory/TX%20Rates/Section%201%20-%20Sheet%2039.0%20-%20Schedule%20EVC%20Electric%20Vehicle%20Charging%20Rate.pdf" TargetMode="External"/><Relationship Id="rId173" Type="http://schemas.openxmlformats.org/officeDocument/2006/relationships/hyperlink" Target="https://www.pge.com/pge_global/common/pdfs/solar-and-vehicles/your-options/clean-vehicles/charging-stations/ev-fleet-program/public-school-ev-fleet-program-overview.pdf" TargetMode="External"/><Relationship Id="rId229" Type="http://schemas.openxmlformats.org/officeDocument/2006/relationships/hyperlink" Target="https://epa.ohio.gov/divisions-and-offices/environmental-education/grant-programs/diesel-emission-reduction-grants" TargetMode="External"/><Relationship Id="rId380" Type="http://schemas.openxmlformats.org/officeDocument/2006/relationships/hyperlink" Target="https://appropriations.house.gov/fiscal-year-2024-member-request-guidance" TargetMode="External"/><Relationship Id="rId436" Type="http://schemas.openxmlformats.org/officeDocument/2006/relationships/hyperlink" Target="https://duquesnelight.com/energy-money-savings/electric-vehicles/business-ev-rate" TargetMode="External"/><Relationship Id="rId601" Type="http://schemas.openxmlformats.org/officeDocument/2006/relationships/hyperlink" Target="https://www.energy.gov/oced/energy-improvements-rural-or-remote-areas-0" TargetMode="External"/><Relationship Id="rId643" Type="http://schemas.openxmlformats.org/officeDocument/2006/relationships/hyperlink" Target="https://cdphe.colorado.gov/electric-school-buses" TargetMode="External"/><Relationship Id="rId240" Type="http://schemas.openxmlformats.org/officeDocument/2006/relationships/hyperlink" Target="https://ndep.nv.gov/uploads/air-vwset-docs/demf_2021_webinar_slides.pdf" TargetMode="External"/><Relationship Id="rId478" Type="http://schemas.openxmlformats.org/officeDocument/2006/relationships/hyperlink" Target="https://afdc.energy.gov/laws/12852" TargetMode="External"/><Relationship Id="rId685" Type="http://schemas.openxmlformats.org/officeDocument/2006/relationships/hyperlink" Target="https://www.duquesnelight.com/energy-money-savings/electric-vehicles/communitycharging" TargetMode="External"/><Relationship Id="rId35" Type="http://schemas.openxmlformats.org/officeDocument/2006/relationships/hyperlink" Target="https://afdc.energy.gov/laws/12417" TargetMode="External"/><Relationship Id="rId77" Type="http://schemas.openxmlformats.org/officeDocument/2006/relationships/hyperlink" Target="https://air.utah.gov/altfuel/apply.php?type=electric" TargetMode="External"/><Relationship Id="rId100" Type="http://schemas.openxmlformats.org/officeDocument/2006/relationships/hyperlink" Target="https://afdc.energy.gov/laws/12638" TargetMode="External"/><Relationship Id="rId282" Type="http://schemas.openxmlformats.org/officeDocument/2006/relationships/hyperlink" Target="https://assets.ctfassets.net/416ywc1laqmd/7mL7lWGIK6AthZTJYj9K9K/b634ded9e8ef1f5b40419ef45b942f81/pge-fleet-partner-program-faqs.pdf" TargetMode="External"/><Relationship Id="rId338" Type="http://schemas.openxmlformats.org/officeDocument/2006/relationships/hyperlink" Target="https://www.deq.idaho.gov/air-quality/improving-air-quality/volkswagen-and-diesel-funding/" TargetMode="External"/><Relationship Id="rId503" Type="http://schemas.openxmlformats.org/officeDocument/2006/relationships/hyperlink" Target="https://www.das.nh.gov/purchasing/docs/bids/RFP%20DES%202023-01.pdf" TargetMode="External"/><Relationship Id="rId545" Type="http://schemas.openxmlformats.org/officeDocument/2006/relationships/hyperlink" Target="https://afdc.energy.gov/laws/13039" TargetMode="External"/><Relationship Id="rId587" Type="http://schemas.openxmlformats.org/officeDocument/2006/relationships/hyperlink" Target="https://aforarizona.org/wp-content/uploads/2021/08/AZ-Transportation-Modernization-Grants-Snapshot.pdf" TargetMode="External"/><Relationship Id="rId710" Type="http://schemas.openxmlformats.org/officeDocument/2006/relationships/hyperlink" Target="https://afdc.energy.gov/laws/13210" TargetMode="External"/><Relationship Id="rId752" Type="http://schemas.openxmlformats.org/officeDocument/2006/relationships/hyperlink" Target="https://afdc.energy.gov/laws/13316" TargetMode="External"/><Relationship Id="rId8" Type="http://schemas.openxmlformats.org/officeDocument/2006/relationships/hyperlink" Target="https://cdn-dominionenergy-prd-001.azureedge.net/-/media/pdfs/virginia/save-energy/ev/scip/faqs_05062021.pdf?la=en&amp;rev=09bfc646a7354da9a802c63f9e5dec65&amp;hash=E2CDCA20DC0714555AC446C7B68E101B" TargetMode="External"/><Relationship Id="rId142" Type="http://schemas.openxmlformats.org/officeDocument/2006/relationships/hyperlink" Target="https://okcoop.org/wp-content/uploads/2023/01/2023-Rebate-Program-1.pdf" TargetMode="External"/><Relationship Id="rId184" Type="http://schemas.openxmlformats.org/officeDocument/2006/relationships/hyperlink" Target="https://dra.gov/funding-programs-states-economic-development/states-economic-development-assistance-program/" TargetMode="External"/><Relationship Id="rId391" Type="http://schemas.openxmlformats.org/officeDocument/2006/relationships/hyperlink" Target="https://epa.illinois.gov/content/dam/soi/en/web/epa/topics/air-quality/driving-a-cleaner-illinois/documents/faq-vw-round-4.pdf" TargetMode="External"/><Relationship Id="rId405" Type="http://schemas.openxmlformats.org/officeDocument/2006/relationships/hyperlink" Target="https://www.pca.state.mn.us/air-water-land-climate/electric-and-cleaner-school-buses" TargetMode="External"/><Relationship Id="rId447" Type="http://schemas.openxmlformats.org/officeDocument/2006/relationships/hyperlink" Target="https://afdc.energy.gov/laws/12907" TargetMode="External"/><Relationship Id="rId612" Type="http://schemas.openxmlformats.org/officeDocument/2006/relationships/hyperlink" Target="https://afdc.energy.gov/fuels/laws/ELEC?state=NY" TargetMode="External"/><Relationship Id="rId251" Type="http://schemas.openxmlformats.org/officeDocument/2006/relationships/hyperlink" Target="https://www.oru.com/en/our-energy-future/technology-innovation/electric-vehicles/new-york/commercial-ev-drivers/power-ready-program" TargetMode="External"/><Relationship Id="rId489" Type="http://schemas.openxmlformats.org/officeDocument/2006/relationships/hyperlink" Target="https://dep.nj.gov/stopthesoot/vehicle-electrification-projects/" TargetMode="External"/><Relationship Id="rId654" Type="http://schemas.openxmlformats.org/officeDocument/2006/relationships/hyperlink" Target="https://www.epa.gov/system/files/documents/2023-12/epa-ira-oejecr-ccg-nofo-final-2023-12-20.pdf" TargetMode="External"/><Relationship Id="rId696" Type="http://schemas.openxmlformats.org/officeDocument/2006/relationships/hyperlink" Target="https://afdc.energy.gov/laws/13350" TargetMode="External"/><Relationship Id="rId46" Type="http://schemas.openxmlformats.org/officeDocument/2006/relationships/hyperlink" Target="https://afdc.energy.gov/fuels/laws/ELEC?state=MN" TargetMode="External"/><Relationship Id="rId293" Type="http://schemas.openxmlformats.org/officeDocument/2006/relationships/hyperlink" Target="https://drive.google.com/file/d/1wnRhVO4Xd8ZsOnnVeZ0r2B9TAD7jdsHo/view" TargetMode="External"/><Relationship Id="rId307" Type="http://schemas.openxmlformats.org/officeDocument/2006/relationships/hyperlink" Target="https://www.ladwp.com/ladwp/faces/ladwp/commercial/c-savemoney/c-sm-rebatesandprograms/c-sm-rp-commevstation/c-sm-rp-faqs-commev?_afrLoop=1941241459819676&amp;_afrWindowMode=0&amp;_afrWindowId=1a6nnraau9_77" TargetMode="External"/><Relationship Id="rId349" Type="http://schemas.openxmlformats.org/officeDocument/2006/relationships/hyperlink" Target="https://www.env.nm.gov/air-quality/wp-content/uploads/sites/2/2021/11/NM-VW-Environmental-Trust-Program-2022-Guidelines-and-Application.pdf" TargetMode="External"/><Relationship Id="rId514" Type="http://schemas.openxmlformats.org/officeDocument/2006/relationships/hyperlink" Target="https://calevip.org/frequently-asked-questions" TargetMode="External"/><Relationship Id="rId556" Type="http://schemas.openxmlformats.org/officeDocument/2006/relationships/hyperlink" Target="https://www.duke-energy.com/energy-education/energy-savings-and-efficiency/fleet-electrification" TargetMode="External"/><Relationship Id="rId721" Type="http://schemas.openxmlformats.org/officeDocument/2006/relationships/hyperlink" Target="https://afdc.energy.gov/laws/13361" TargetMode="External"/><Relationship Id="rId763" Type="http://schemas.openxmlformats.org/officeDocument/2006/relationships/hyperlink" Target="https://www.nyserda.ny.gov/All-Programs/Electric-School-Buses/NY-School-Bus-Incentive-Program-Overview" TargetMode="External"/><Relationship Id="rId88" Type="http://schemas.openxmlformats.org/officeDocument/2006/relationships/hyperlink" Target="https://portlandgeneral.com/energy-choices/electric-vehicles-charging/business-charging-fleets/fleet-charging" TargetMode="External"/><Relationship Id="rId111" Type="http://schemas.openxmlformats.org/officeDocument/2006/relationships/hyperlink" Target="https://californiahvip.org/vehiclecatalog/" TargetMode="External"/><Relationship Id="rId153" Type="http://schemas.openxmlformats.org/officeDocument/2006/relationships/hyperlink" Target="https://www.ilga.gov/legislation/ilcs/fulltext.asp?DocName=022000050K16-108.5" TargetMode="External"/><Relationship Id="rId195" Type="http://schemas.openxmlformats.org/officeDocument/2006/relationships/hyperlink" Target="https://azdot.gov/sites/default/files/media/2021/08/Alt-Fuel-VLT-infographic.pdf" TargetMode="External"/><Relationship Id="rId209" Type="http://schemas.openxmlformats.org/officeDocument/2006/relationships/hyperlink" Target="https://ww2.valleyair.org/media/b1ghcbkp/replacement-guidelines.pdf" TargetMode="External"/><Relationship Id="rId360" Type="http://schemas.openxmlformats.org/officeDocument/2006/relationships/hyperlink" Target="https://www.alamedamp.com/349/Electric-Vehicles" TargetMode="External"/><Relationship Id="rId416" Type="http://schemas.openxmlformats.org/officeDocument/2006/relationships/hyperlink" Target="https://psc.wi.gov/Pages/ServiceType/OEI/EnergyInnovationGrantProgram.aspx" TargetMode="External"/><Relationship Id="rId598" Type="http://schemas.openxmlformats.org/officeDocument/2006/relationships/hyperlink" Target="https://ww2.valleyair.org/media/leejwuln/guidelines.pdf" TargetMode="External"/><Relationship Id="rId220" Type="http://schemas.openxmlformats.org/officeDocument/2006/relationships/hyperlink" Target="https://siea.com/uncategorized/21474/" TargetMode="External"/><Relationship Id="rId458" Type="http://schemas.openxmlformats.org/officeDocument/2006/relationships/hyperlink" Target="https://www.congress.gov/public-laws/117th-congress" TargetMode="External"/><Relationship Id="rId623" Type="http://schemas.openxmlformats.org/officeDocument/2006/relationships/hyperlink" Target="https://www.evergy.com/ways-to-save/incentives-link/ev-charging-rebates/fleet-electrification" TargetMode="External"/><Relationship Id="rId665" Type="http://schemas.openxmlformats.org/officeDocument/2006/relationships/hyperlink" Target="https://www.adeq.state.ar.us/air/planning/vw/pdfs/abc_applicant_guide_20220808.pdf" TargetMode="External"/><Relationship Id="rId15" Type="http://schemas.openxmlformats.org/officeDocument/2006/relationships/hyperlink" Target="https://ecology.wa.gov/About-us/Payments-contracts-grants/Grants-loans/Find-a-grant-or-loan/Volkswagen-enforcement-action-grants" TargetMode="External"/><Relationship Id="rId57" Type="http://schemas.openxmlformats.org/officeDocument/2006/relationships/hyperlink" Target="https://www.leg.state.nv.us/NRS/NRS-701B.html" TargetMode="External"/><Relationship Id="rId262" Type="http://schemas.openxmlformats.org/officeDocument/2006/relationships/hyperlink" Target="https://afdc.energy.gov/laws/12261" TargetMode="External"/><Relationship Id="rId318" Type="http://schemas.openxmlformats.org/officeDocument/2006/relationships/hyperlink" Target="https://www.tceq.texas.gov/downloads/air-quality/terp/tcsb/tcsb-22-webinar-presentation.pdf" TargetMode="External"/><Relationship Id="rId525" Type="http://schemas.openxmlformats.org/officeDocument/2006/relationships/hyperlink" Target="https://portal.ct.gov/-/media/DEEP/air/mobile/DERA/2023-State-Clean-Diesel-Project-Guidance-Document.pdf" TargetMode="External"/><Relationship Id="rId567" Type="http://schemas.openxmlformats.org/officeDocument/2006/relationships/hyperlink" Target="https://www.herox.com/energy-class/timeline" TargetMode="External"/><Relationship Id="rId732" Type="http://schemas.openxmlformats.org/officeDocument/2006/relationships/hyperlink" Target="https://energy.maryland.gov/govt/Pages/CleanEnergyandCommunityDevelopmentProgram.aspx" TargetMode="External"/><Relationship Id="rId99" Type="http://schemas.openxmlformats.org/officeDocument/2006/relationships/hyperlink" Target="https://caenergy.maps.arcgis.com/apps/webappviewer/index.html?id=a549177f996c4ee7a9b9925974a3b34a" TargetMode="External"/><Relationship Id="rId122" Type="http://schemas.openxmlformats.org/officeDocument/2006/relationships/hyperlink" Target="https://calevip.org/faq/what-central-coast-incentive-project" TargetMode="External"/><Relationship Id="rId164" Type="http://schemas.openxmlformats.org/officeDocument/2006/relationships/hyperlink" Target="https://www.alabamapower.com/content/dam/alabama-power/pdfs-docs/Rates/BEVT.pdf" TargetMode="External"/><Relationship Id="rId371" Type="http://schemas.openxmlformats.org/officeDocument/2006/relationships/hyperlink" Target="https://www.nhec.com/drive-electric/" TargetMode="External"/><Relationship Id="rId774" Type="http://schemas.openxmlformats.org/officeDocument/2006/relationships/hyperlink" Target="https://epa.ohio.gov/static/Portals/42/documents/VW/DMTF-RFA-June2023.pdf" TargetMode="External"/><Relationship Id="rId427" Type="http://schemas.openxmlformats.org/officeDocument/2006/relationships/hyperlink" Target="https://www.epelectric.com/files/html/Renewable/Electric%20Vehicles/Transportation%20Electrification%20Plan%20Webpage/3.1%20Commercial%20TEP%20Application%20%28English%29%20%281%29.pdf" TargetMode="External"/><Relationship Id="rId469" Type="http://schemas.openxmlformats.org/officeDocument/2006/relationships/hyperlink" Target="https://www.nyseg.com/en/smartenergy/electricvehicles/ev-fleet-assessment-program" TargetMode="External"/><Relationship Id="rId634" Type="http://schemas.openxmlformats.org/officeDocument/2006/relationships/hyperlink" Target="https://vacleancities.org/reports-2/cmaq-incentive-program/" TargetMode="External"/><Relationship Id="rId676" Type="http://schemas.openxmlformats.org/officeDocument/2006/relationships/hyperlink" Target="https://www.leg.state.nv.us/App/NELIS/REL/82nd2023/Bill/9886/Text" TargetMode="External"/><Relationship Id="rId26" Type="http://schemas.openxmlformats.org/officeDocument/2006/relationships/hyperlink" Target="https://portal.ct.gov/DEEP/Air/Mobile-Sources/VW/VW-Settlement---Grants" TargetMode="External"/><Relationship Id="rId231" Type="http://schemas.openxmlformats.org/officeDocument/2006/relationships/hyperlink" Target="https://www.energy.gov/indianenergy/current-funding-opportunities" TargetMode="External"/><Relationship Id="rId273" Type="http://schemas.openxmlformats.org/officeDocument/2006/relationships/hyperlink" Target="https://www.indianamichiganpower.com/company/about/rates/in" TargetMode="External"/><Relationship Id="rId329" Type="http://schemas.openxmlformats.org/officeDocument/2006/relationships/hyperlink" Target="https://hawaiienergy.com/for-business/rebates/electric-vehicle-charging-stations" TargetMode="External"/><Relationship Id="rId480" Type="http://schemas.openxmlformats.org/officeDocument/2006/relationships/hyperlink" Target="https://www.fhwa.dot.gov/environment/cfi/" TargetMode="External"/><Relationship Id="rId536" Type="http://schemas.openxmlformats.org/officeDocument/2006/relationships/hyperlink" Target="https://www.cga.ct.gov/2022/act/Pa/pdf/2022PA-00025-R00SB-00004-PA.PDF" TargetMode="External"/><Relationship Id="rId701" Type="http://schemas.openxmlformats.org/officeDocument/2006/relationships/hyperlink" Target="https://afdc.energy.gov/laws/13286" TargetMode="External"/><Relationship Id="rId68" Type="http://schemas.openxmlformats.org/officeDocument/2006/relationships/hyperlink" Target="https://www.nyseg.com/documents/40132/5899096/NY-EV-Make-Ready-Program-Participant-Guide.pdf/075951b6-1d36-758b-4e7d-0cfbd97b6481?version=1.0&amp;t=1645136572903" TargetMode="External"/><Relationship Id="rId133" Type="http://schemas.openxmlformats.org/officeDocument/2006/relationships/hyperlink" Target="https://calevip.org/incentive-project/southern-california" TargetMode="External"/><Relationship Id="rId175" Type="http://schemas.openxmlformats.org/officeDocument/2006/relationships/hyperlink" Target="https://www.alabamapower.com/business/pricing-and-rates/about-our-pricing.html" TargetMode="External"/><Relationship Id="rId340" Type="http://schemas.openxmlformats.org/officeDocument/2006/relationships/hyperlink" Target="http://brickellenergy.com/afloat-program/" TargetMode="External"/><Relationship Id="rId578" Type="http://schemas.openxmlformats.org/officeDocument/2006/relationships/hyperlink" Target="https://afdc.energy.gov/laws/13134" TargetMode="External"/><Relationship Id="rId743" Type="http://schemas.openxmlformats.org/officeDocument/2006/relationships/hyperlink" Target="https://apps.ecology.wa.gov/publications/UIPages/documents/2302099.pdf" TargetMode="External"/><Relationship Id="rId785" Type="http://schemas.openxmlformats.org/officeDocument/2006/relationships/printerSettings" Target="../printerSettings/printerSettings3.bin"/><Relationship Id="rId200" Type="http://schemas.openxmlformats.org/officeDocument/2006/relationships/hyperlink" Target="https://www.eastcentralenergy.com/sites/default/files/documents/Energy%20Services/2022%20programs%20%26%20rebates/EVs%202022.pdf" TargetMode="External"/><Relationship Id="rId382" Type="http://schemas.openxmlformats.org/officeDocument/2006/relationships/hyperlink" Target="https://afdc.energy.gov/laws/11518" TargetMode="External"/><Relationship Id="rId438" Type="http://schemas.openxmlformats.org/officeDocument/2006/relationships/hyperlink" Target="https://www.peco.com/SmartEnergy/InnovationTechnology/Pages/ElectricVehiclesL3.aspx" TargetMode="External"/><Relationship Id="rId603" Type="http://schemas.openxmlformats.org/officeDocument/2006/relationships/hyperlink" Target="https://energyoffice.colorado.gov/about-us/boards-commissions/community-access-enterprise" TargetMode="External"/><Relationship Id="rId645" Type="http://schemas.openxmlformats.org/officeDocument/2006/relationships/hyperlink" Target="https://afdc.energy.gov/laws/12993" TargetMode="External"/><Relationship Id="rId687" Type="http://schemas.openxmlformats.org/officeDocument/2006/relationships/hyperlink" Target="https://portlandgeneral.com/energy-choices/electric-vehicles-charging/funding-your-ev-or-charging-project/pge-drive-change-fund" TargetMode="External"/><Relationship Id="rId242" Type="http://schemas.openxmlformats.org/officeDocument/2006/relationships/hyperlink" Target="https://www.in.gov/idem/airquality/files/dieselwise_dera_proposal.pdf" TargetMode="External"/><Relationship Id="rId284" Type="http://schemas.openxmlformats.org/officeDocument/2006/relationships/hyperlink" Target="https://olis.oregonlegislature.gov/liz/2021R1/Measures/Overview/HB2021" TargetMode="External"/><Relationship Id="rId491" Type="http://schemas.openxmlformats.org/officeDocument/2006/relationships/hyperlink" Target="https://dep.nj.gov/ej/communities/" TargetMode="External"/><Relationship Id="rId505" Type="http://schemas.openxmlformats.org/officeDocument/2006/relationships/hyperlink" Target="https://www.blackhillsenergy.com/sites/blackhillsenergy.com/files/sd_wy_commercial_ev_rebate.pdf" TargetMode="External"/><Relationship Id="rId712" Type="http://schemas.openxmlformats.org/officeDocument/2006/relationships/hyperlink" Target="https://afdc.energy.gov/laws/13180" TargetMode="External"/><Relationship Id="rId37" Type="http://schemas.openxmlformats.org/officeDocument/2006/relationships/hyperlink" Target="https://otr.cfo.dc.gov/sites/default/files/dc/sites/otr/publication/attachments/2016%20AFVC_Commercial_Fill-in.pdf" TargetMode="External"/><Relationship Id="rId79" Type="http://schemas.openxmlformats.org/officeDocument/2006/relationships/hyperlink" Target="https://afdc.energy.gov/laws/11768" TargetMode="External"/><Relationship Id="rId102" Type="http://schemas.openxmlformats.org/officeDocument/2006/relationships/hyperlink" Target="https://www.kub.org/environmental/electric-vehicles" TargetMode="External"/><Relationship Id="rId144" Type="http://schemas.openxmlformats.org/officeDocument/2006/relationships/hyperlink" Target="https://www.mass.gov/doc/massevip-workplace-charging-requirements/download" TargetMode="External"/><Relationship Id="rId547" Type="http://schemas.openxmlformats.org/officeDocument/2006/relationships/hyperlink" Target="file:///C:\Users\MariaAlejandra.Achur\Downloads\sd1_SchoolDiscountRider.pdf" TargetMode="External"/><Relationship Id="rId589" Type="http://schemas.openxmlformats.org/officeDocument/2006/relationships/hyperlink" Target="https://www.epa.gov/grants/2022-targeted-airshed-grant-program-closed-announcement-fy-22" TargetMode="External"/><Relationship Id="rId754" Type="http://schemas.openxmlformats.org/officeDocument/2006/relationships/hyperlink" Target="https://www.efficiencymaine.com/ev-and-level-2-charger-rebates-for-businesses-and-organizations/" TargetMode="External"/><Relationship Id="rId90" Type="http://schemas.openxmlformats.org/officeDocument/2006/relationships/hyperlink" Target="https://afdc.energy.gov/laws/12073" TargetMode="External"/><Relationship Id="rId186" Type="http://schemas.openxmlformats.org/officeDocument/2006/relationships/hyperlink" Target="https://www.energy.gov/sites/default/files/2021-11/U.S.%20DOE%20Communities%20LEAP%20Opportunity%20Announcement%2011.8.21.pdf" TargetMode="External"/><Relationship Id="rId351" Type="http://schemas.openxmlformats.org/officeDocument/2006/relationships/hyperlink" Target="https://www.federalregister.gov/documents/2022/06/29/2022-13859/notice-of-availability-of-state-local-and-tribal-allocation-formulas-for-the-energy-efficiency-and" TargetMode="External"/><Relationship Id="rId393" Type="http://schemas.openxmlformats.org/officeDocument/2006/relationships/hyperlink" Target="https://www.ouc.com/business/commercial-ev-charging-service" TargetMode="External"/><Relationship Id="rId407" Type="http://schemas.openxmlformats.org/officeDocument/2006/relationships/hyperlink" Target="https://www.in.gov/idem/airquality/files/vw_trust_decree_apndx_d2.pdf" TargetMode="External"/><Relationship Id="rId449" Type="http://schemas.openxmlformats.org/officeDocument/2006/relationships/hyperlink" Target="https://afdc.energy.gov/laws/12909" TargetMode="External"/><Relationship Id="rId614" Type="http://schemas.openxmlformats.org/officeDocument/2006/relationships/hyperlink" Target="https://afdc.energy.gov/laws/12329" TargetMode="External"/><Relationship Id="rId656" Type="http://schemas.openxmlformats.org/officeDocument/2006/relationships/hyperlink" Target="https://www.emnrd.nm.gov/ecmd/wp-content/uploads/sites/3/Tax-Credit-Caps-for-Energy-Conserving-Products-2022-12.pdf" TargetMode="External"/><Relationship Id="rId211" Type="http://schemas.openxmlformats.org/officeDocument/2006/relationships/hyperlink" Target="https://energyoffice.colorado.gov/transportation/grants-incentives/charge-ahead-colorado" TargetMode="External"/><Relationship Id="rId253" Type="http://schemas.openxmlformats.org/officeDocument/2006/relationships/hyperlink" Target="https://afdc.energy.gov/fuels/laws/ELEC?state=NY" TargetMode="External"/><Relationship Id="rId295" Type="http://schemas.openxmlformats.org/officeDocument/2006/relationships/hyperlink" Target="https://afdc.energy.gov/fuels/laws/NG?state=NC" TargetMode="External"/><Relationship Id="rId309" Type="http://schemas.openxmlformats.org/officeDocument/2006/relationships/hyperlink" Target="https://oklahomacpace.org/wp-content/uploads/2021/11/OK-C-PACE-Program-Guidelines-AUG-2021.pdf" TargetMode="External"/><Relationship Id="rId460" Type="http://schemas.openxmlformats.org/officeDocument/2006/relationships/hyperlink" Target="https://econdev.greatriverenergy.com/assistance-programs/p/item/2407/electric-vehicle-charging" TargetMode="External"/><Relationship Id="rId516" Type="http://schemas.openxmlformats.org/officeDocument/2006/relationships/hyperlink" Target="https://calevip.org/incentive-project/south-central-coast" TargetMode="External"/><Relationship Id="rId698" Type="http://schemas.openxmlformats.org/officeDocument/2006/relationships/hyperlink" Target="https://afdc.energy.gov/laws/13322" TargetMode="External"/><Relationship Id="rId48" Type="http://schemas.openxmlformats.org/officeDocument/2006/relationships/hyperlink" Target="https://dnr.mo.gov/air/what-were-doing/volkswagen-trust-funds/school-buses" TargetMode="External"/><Relationship Id="rId113" Type="http://schemas.openxmlformats.org/officeDocument/2006/relationships/hyperlink" Target="https://www.peco.com/SmartEnergy/InnovationTechnology/Pages/ElectricVehiclesL3.aspx" TargetMode="External"/><Relationship Id="rId320" Type="http://schemas.openxmlformats.org/officeDocument/2006/relationships/hyperlink" Target="https://afdc.energy.gov/laws/12308" TargetMode="External"/><Relationship Id="rId558" Type="http://schemas.openxmlformats.org/officeDocument/2006/relationships/hyperlink" Target="https://afdc.energy.gov/laws/11994" TargetMode="External"/><Relationship Id="rId723" Type="http://schemas.openxmlformats.org/officeDocument/2006/relationships/hyperlink" Target="https://afdc.energy.gov/laws/13226" TargetMode="External"/><Relationship Id="rId765" Type="http://schemas.openxmlformats.org/officeDocument/2006/relationships/hyperlink" Target="https://afdc.energy.gov/laws/11897" TargetMode="External"/><Relationship Id="rId155" Type="http://schemas.openxmlformats.org/officeDocument/2006/relationships/hyperlink" Target="https://cdola.colorado.gov/funding-programs/energy/mineral-impact-assistance-fund-grant-eiaf" TargetMode="External"/><Relationship Id="rId197" Type="http://schemas.openxmlformats.org/officeDocument/2006/relationships/hyperlink" Target="https://epa.ohio.gov/divisions-and-offices/environmental-education/grant-programs/vw-mitigation-grants" TargetMode="External"/><Relationship Id="rId362" Type="http://schemas.openxmlformats.org/officeDocument/2006/relationships/hyperlink" Target="https://epd.georgia.gov/forms-permits/air-protection-branch-forms-permits/clean-vehicle-tax-credits" TargetMode="External"/><Relationship Id="rId418" Type="http://schemas.openxmlformats.org/officeDocument/2006/relationships/hyperlink" Target="https://psc.wi.gov/Documents/OEI/EIGP/EIGP_2022_Webinar_Presentation.pdf" TargetMode="External"/><Relationship Id="rId625" Type="http://schemas.openxmlformats.org/officeDocument/2006/relationships/hyperlink" Target="https://www.nationalgridus.com/Upstate-NY-Business/Energy-Saving-Programs/Electric-Vehicle-Charging-Station-Program" TargetMode="External"/><Relationship Id="rId222" Type="http://schemas.openxmlformats.org/officeDocument/2006/relationships/hyperlink" Target="https://siea.com/empowereveducation/" TargetMode="External"/><Relationship Id="rId264" Type="http://schemas.openxmlformats.org/officeDocument/2006/relationships/hyperlink" Target="https://www.mass.gov/how-to/apply-for-massevip-public-access-charging-incentives" TargetMode="External"/><Relationship Id="rId471" Type="http://schemas.openxmlformats.org/officeDocument/2006/relationships/hyperlink" Target="https://www.blackhillsenergy.com/commercial-electric-vehicle-charging-rebate" TargetMode="External"/><Relationship Id="rId667" Type="http://schemas.openxmlformats.org/officeDocument/2006/relationships/hyperlink" Target="https://www.fpl.com/electric-vehicles/evolution/business-solutions/tariffs.html" TargetMode="External"/><Relationship Id="rId17" Type="http://schemas.openxmlformats.org/officeDocument/2006/relationships/hyperlink" Target="https://www.clarkpublicutilities.com/business-customers/reduce-waste-in-your-business/all-programs/electric-vehicle-program/" TargetMode="External"/><Relationship Id="rId59" Type="http://schemas.openxmlformats.org/officeDocument/2006/relationships/hyperlink" Target="https://ndep.nv.gov/uploads/air-vwset-docs/2021_competitive_application.pdf" TargetMode="External"/><Relationship Id="rId124" Type="http://schemas.openxmlformats.org/officeDocument/2006/relationships/hyperlink" Target="https://calevip.org/faq/what-sonoma-coast-incentive-project" TargetMode="External"/><Relationship Id="rId527" Type="http://schemas.openxmlformats.org/officeDocument/2006/relationships/hyperlink" Target="https://www.iowarec.org/iowa-co-ops/our-members" TargetMode="External"/><Relationship Id="rId569" Type="http://schemas.openxmlformats.org/officeDocument/2006/relationships/hyperlink" Target="https://www.energy.gov/scep/grants-energy-improvements-public-school-facilities" TargetMode="External"/><Relationship Id="rId734" Type="http://schemas.openxmlformats.org/officeDocument/2006/relationships/hyperlink" Target="https://www.irs.gov/credits-deductions/alternative-fuel-vehicle-refueling-property-credit" TargetMode="External"/><Relationship Id="rId776" Type="http://schemas.openxmlformats.org/officeDocument/2006/relationships/hyperlink" Target="https://afdc.energy.gov/laws/13357" TargetMode="External"/><Relationship Id="rId70" Type="http://schemas.openxmlformats.org/officeDocument/2006/relationships/hyperlink" Target="https://ch-evmakeready.programprocessing.com/programapplication/?ft=75BC95B0538211EC9C507DABAF603ADC" TargetMode="External"/><Relationship Id="rId166" Type="http://schemas.openxmlformats.org/officeDocument/2006/relationships/hyperlink" Target="https://www.adeq.state.ar.us/air/grants.aspx" TargetMode="External"/><Relationship Id="rId331" Type="http://schemas.openxmlformats.org/officeDocument/2006/relationships/hyperlink" Target="https://www.efficiencymaine.com/electric-vehicle-rebates/" TargetMode="External"/><Relationship Id="rId373" Type="http://schemas.openxmlformats.org/officeDocument/2006/relationships/hyperlink" Target="https://www.hawaiianelectric.com/products-and-services/electric-vehicles/electric-vehicle-rates-and-enrollment/electric-bus-facility" TargetMode="External"/><Relationship Id="rId429" Type="http://schemas.openxmlformats.org/officeDocument/2006/relationships/hyperlink" Target="https://www.epelectric.com/files/html/Rates/NM_2021%20Tariffs/NM%20Rate%20No.%2042%20Expermental%20Electric%20Vehicle%20Charging%20Rate%20%28EEVC%29.pdf" TargetMode="External"/><Relationship Id="rId580" Type="http://schemas.openxmlformats.org/officeDocument/2006/relationships/hyperlink" Target="https://files.dep.state.pa.us/Air/Volkswagen/TruckBusFleetGrantProgramGuidelines.pdf" TargetMode="External"/><Relationship Id="rId636" Type="http://schemas.openxmlformats.org/officeDocument/2006/relationships/hyperlink" Target="https://afdc.energy.gov/laws/all?state=VA" TargetMode="External"/><Relationship Id="rId1" Type="http://schemas.openxmlformats.org/officeDocument/2006/relationships/hyperlink" Target="https://www.law.cornell.edu/uscode/text/23/149" TargetMode="External"/><Relationship Id="rId233" Type="http://schemas.openxmlformats.org/officeDocument/2006/relationships/hyperlink" Target="https://eda.gov/arpa/indigenous/faq/index.htm" TargetMode="External"/><Relationship Id="rId440" Type="http://schemas.openxmlformats.org/officeDocument/2006/relationships/hyperlink" Target="https://images.go.peco-energy.com/Web/EXEPECO/%7B4f0bb9e7-30a9-4516-a8bc-80cd5fd35b46%7D_PECO_L2_Commercial_EV_Program_Handbook.pdf" TargetMode="External"/><Relationship Id="rId678" Type="http://schemas.openxmlformats.org/officeDocument/2006/relationships/hyperlink" Target="https://www.uinet.com/smartenergy/electric_vehicles/ev_programs_for_your_business" TargetMode="External"/><Relationship Id="rId28" Type="http://schemas.openxmlformats.org/officeDocument/2006/relationships/hyperlink" Target="https://portal.ct.gov/DEEP/Air/Mobile-Sources/VW/VW-Settlement---FAQ" TargetMode="External"/><Relationship Id="rId275" Type="http://schemas.openxmlformats.org/officeDocument/2006/relationships/hyperlink" Target="https://www.dakotaelectric.com/member-services/programs-rebates/for-your-home/electric-vehicle-charging/" TargetMode="External"/><Relationship Id="rId300" Type="http://schemas.openxmlformats.org/officeDocument/2006/relationships/hyperlink" Target="https://southernpd.energywisenebraskagoev.com/commercial-incentives/" TargetMode="External"/><Relationship Id="rId482" Type="http://schemas.openxmlformats.org/officeDocument/2006/relationships/hyperlink" Target="https://www.grants.gov/web/grants/view-opportunity.html?oppId=346798" TargetMode="External"/><Relationship Id="rId538" Type="http://schemas.openxmlformats.org/officeDocument/2006/relationships/hyperlink" Target="https://nm.my.xcelenergy.com/s/business/rate-plans/time-of-use" TargetMode="External"/><Relationship Id="rId703" Type="http://schemas.openxmlformats.org/officeDocument/2006/relationships/hyperlink" Target="https://afdc.energy.gov/laws/13314" TargetMode="External"/><Relationship Id="rId745" Type="http://schemas.openxmlformats.org/officeDocument/2006/relationships/hyperlink" Target="https://afdc.energy.gov/laws/13244" TargetMode="External"/><Relationship Id="rId81" Type="http://schemas.openxmlformats.org/officeDocument/2006/relationships/hyperlink" Target="https://deq.utah.gov/air-quality/workplace-electric-vehicle-charging-funding-assistance-program" TargetMode="External"/><Relationship Id="rId135" Type="http://schemas.openxmlformats.org/officeDocument/2006/relationships/hyperlink" Target="https://www.burbankwaterandpower.com/leadthecharge" TargetMode="External"/><Relationship Id="rId177" Type="http://schemas.openxmlformats.org/officeDocument/2006/relationships/hyperlink" Target="https://www.hudexchange.info/programs/cdbg-entitlement/" TargetMode="External"/><Relationship Id="rId342" Type="http://schemas.openxmlformats.org/officeDocument/2006/relationships/hyperlink" Target="https://afdc.energy.gov/laws/10513" TargetMode="External"/><Relationship Id="rId384" Type="http://schemas.openxmlformats.org/officeDocument/2006/relationships/hyperlink" Target="https://www.nbrc.gov/content/Catalyst" TargetMode="External"/><Relationship Id="rId591" Type="http://schemas.openxmlformats.org/officeDocument/2006/relationships/hyperlink" Target="https://ww2.arb.ca.gov/our-work/programs/community-air-protection-program/community-air-grants/applicants/2022-community" TargetMode="External"/><Relationship Id="rId605" Type="http://schemas.openxmlformats.org/officeDocument/2006/relationships/hyperlink" Target="https://www.blackhillsenergy.com/efficiency-and-savings/commercial-rebates" TargetMode="External"/><Relationship Id="rId787" Type="http://schemas.openxmlformats.org/officeDocument/2006/relationships/vmlDrawing" Target="../drawings/vmlDrawing1.vml"/><Relationship Id="rId202" Type="http://schemas.openxmlformats.org/officeDocument/2006/relationships/hyperlink" Target="https://www.anaheim.net/3312/Public-EV-Charger-Rebate" TargetMode="External"/><Relationship Id="rId244" Type="http://schemas.openxmlformats.org/officeDocument/2006/relationships/hyperlink" Target="https://www.nyserda.ny.gov/All-Programs/Truck-Voucher-Program" TargetMode="External"/><Relationship Id="rId647" Type="http://schemas.openxmlformats.org/officeDocument/2006/relationships/hyperlink" Target="https://afdc.energy.gov/laws/13022" TargetMode="External"/><Relationship Id="rId689" Type="http://schemas.openxmlformats.org/officeDocument/2006/relationships/hyperlink" Target="https://epd.georgia.gov/2022-dera-state-grant" TargetMode="External"/><Relationship Id="rId39" Type="http://schemas.openxmlformats.org/officeDocument/2006/relationships/hyperlink" Target="https://afdc.energy.gov/laws/11493" TargetMode="External"/><Relationship Id="rId286" Type="http://schemas.openxmlformats.org/officeDocument/2006/relationships/hyperlink" Target="https://www.dep.pa.gov/Citizens/GrantsLoansRebates/Alternative-Fuels-Incentive-Grant/Pages/default.aspx" TargetMode="External"/><Relationship Id="rId451" Type="http://schemas.openxmlformats.org/officeDocument/2006/relationships/hyperlink" Target="https://www.consumersenergy.com/business/products-and-services/powermifleet" TargetMode="External"/><Relationship Id="rId493" Type="http://schemas.openxmlformats.org/officeDocument/2006/relationships/hyperlink" Target="https://app.smartsheet.com/b/form/08750a82a923448d8d53d35ef36a6cb8" TargetMode="External"/><Relationship Id="rId507" Type="http://schemas.openxmlformats.org/officeDocument/2006/relationships/hyperlink" Target="https://afdc.energy.gov/laws/12255" TargetMode="External"/><Relationship Id="rId549" Type="http://schemas.openxmlformats.org/officeDocument/2006/relationships/hyperlink" Target="https://www.blackhillsenergy.com/sites/blackhillsenergy.com/files/2022_time_of_day_rates_fact_sheet.pdf" TargetMode="External"/><Relationship Id="rId714" Type="http://schemas.openxmlformats.org/officeDocument/2006/relationships/hyperlink" Target="https://afdc.energy.gov/laws/13202" TargetMode="External"/><Relationship Id="rId756" Type="http://schemas.openxmlformats.org/officeDocument/2006/relationships/hyperlink" Target="https://deq.wyoming.gov/2023/12/deq-2024-school-bus-replacement-program-is-now-open/" TargetMode="External"/><Relationship Id="rId50" Type="http://schemas.openxmlformats.org/officeDocument/2006/relationships/hyperlink" Target="https://afdc.energy.gov/fuels/laws/NG?state=NC" TargetMode="External"/><Relationship Id="rId104" Type="http://schemas.openxmlformats.org/officeDocument/2006/relationships/hyperlink" Target="https://afdc.energy.gov/laws/12204" TargetMode="External"/><Relationship Id="rId146" Type="http://schemas.openxmlformats.org/officeDocument/2006/relationships/hyperlink" Target="https://www.mass.gov/doc/massevip-public-access-charging-requirements/download" TargetMode="External"/><Relationship Id="rId188" Type="http://schemas.openxmlformats.org/officeDocument/2006/relationships/hyperlink" Target="https://entergyetech.com/truck-stop-fleet-electrification/" TargetMode="External"/><Relationship Id="rId311" Type="http://schemas.openxmlformats.org/officeDocument/2006/relationships/hyperlink" Target="https://www.oregon.gov/deq/aq/programs/Pages/VW-Diesel-Settlement.aspx" TargetMode="External"/><Relationship Id="rId353" Type="http://schemas.openxmlformats.org/officeDocument/2006/relationships/hyperlink" Target="https://www.dteenergy.com/us/en/business/service-request/pev/pev-biz-fleet.html" TargetMode="External"/><Relationship Id="rId395" Type="http://schemas.openxmlformats.org/officeDocument/2006/relationships/hyperlink" Target="https://leg.colorado.gov/bills/sb21-260" TargetMode="External"/><Relationship Id="rId409" Type="http://schemas.openxmlformats.org/officeDocument/2006/relationships/hyperlink" Target="https://dnr.mo.gov/air/what-were-doing/volkswagen-trust-funds" TargetMode="External"/><Relationship Id="rId560" Type="http://schemas.openxmlformats.org/officeDocument/2006/relationships/hyperlink" Target="https://afdc.energy.gov/laws/12594" TargetMode="External"/><Relationship Id="rId92" Type="http://schemas.openxmlformats.org/officeDocument/2006/relationships/hyperlink" Target="https://wayback.archive-it.org/414/20210527094043" TargetMode="External"/><Relationship Id="rId213" Type="http://schemas.openxmlformats.org/officeDocument/2006/relationships/hyperlink" Target="https://energyoffice.colorado.gov/zero-emission-vehicles/recharge-colorado" TargetMode="External"/><Relationship Id="rId420" Type="http://schemas.openxmlformats.org/officeDocument/2006/relationships/hyperlink" Target="https://afdc.energy.gov/laws/12845" TargetMode="External"/><Relationship Id="rId616" Type="http://schemas.openxmlformats.org/officeDocument/2006/relationships/hyperlink" Target="https://www.energy.gov/lpo/tribal-energy-loan-guarantee-program" TargetMode="External"/><Relationship Id="rId658" Type="http://schemas.openxmlformats.org/officeDocument/2006/relationships/hyperlink" Target="https://epa.illinois.gov/topics/ceja.html" TargetMode="External"/><Relationship Id="rId255" Type="http://schemas.openxmlformats.org/officeDocument/2006/relationships/hyperlink" Target="https://www.dec.ny.gov/energy/109181.html" TargetMode="External"/><Relationship Id="rId297" Type="http://schemas.openxmlformats.org/officeDocument/2006/relationships/hyperlink" Target="https://neo.ne.gov/programs/loans/loans.html" TargetMode="External"/><Relationship Id="rId462" Type="http://schemas.openxmlformats.org/officeDocument/2006/relationships/hyperlink" Target="https://dep.nj.gov/ej/communities/" TargetMode="External"/><Relationship Id="rId518" Type="http://schemas.openxmlformats.org/officeDocument/2006/relationships/hyperlink" Target="https://3cenergy.org/wp-content/uploads/2023/02/3CE-PDIG_Electric-Bus_FY-22-23_2.28.23.pdf" TargetMode="External"/><Relationship Id="rId725" Type="http://schemas.openxmlformats.org/officeDocument/2006/relationships/hyperlink" Target="https://afdc.energy.gov/laws/13225" TargetMode="External"/><Relationship Id="rId115" Type="http://schemas.openxmlformats.org/officeDocument/2006/relationships/hyperlink" Target="https://www.ladwp.com/ladwp/faces/oracle/webcenter/portalapp/pagehierarchy/Page1888.jspx;jsessionid=yKBhk1BN2T5yphXSc7JGW258H22sGZLlV3GzPnkpV7wp2hSM2FrD!1109665642?_afrWindowId=null&amp;_afrLoop=397725492306425&amp;_afrWindowMode=0&amp;_adf.ctrl-state=1a6nnraau9_162" TargetMode="External"/><Relationship Id="rId157" Type="http://schemas.openxmlformats.org/officeDocument/2006/relationships/hyperlink" Target="https://www.blackhillsenergy.com/efficiency-and-savings/ready-ev" TargetMode="External"/><Relationship Id="rId322" Type="http://schemas.openxmlformats.org/officeDocument/2006/relationships/hyperlink" Target="https://www.tep.com/smart-ev-charging-program/" TargetMode="External"/><Relationship Id="rId364" Type="http://schemas.openxmlformats.org/officeDocument/2006/relationships/hyperlink" Target="https://energy.maryland.gov/transportation/Documents/FY22%20EVSE%20Rebate%20Program%20Guidelines.docx.pdf" TargetMode="External"/><Relationship Id="rId767" Type="http://schemas.openxmlformats.org/officeDocument/2006/relationships/hyperlink" Target="https://www.transportationandclimate.org/content/northeast-electric-vehicle-network" TargetMode="External"/><Relationship Id="rId61" Type="http://schemas.openxmlformats.org/officeDocument/2006/relationships/hyperlink" Target="https://afdc.energy.gov/laws/all?state=NV" TargetMode="External"/><Relationship Id="rId199" Type="http://schemas.openxmlformats.org/officeDocument/2006/relationships/hyperlink" Target="https://www.eastcentralenergy.com/electric-vehicles" TargetMode="External"/><Relationship Id="rId571" Type="http://schemas.openxmlformats.org/officeDocument/2006/relationships/hyperlink" Target="https://www.energy.gov/sites/default/files/2022-12/School-FOA-Webinar-11-2022.pdf" TargetMode="External"/><Relationship Id="rId627" Type="http://schemas.openxmlformats.org/officeDocument/2006/relationships/hyperlink" Target="https://onewri.sharepoint.com/:b:/s/TRBpaper/EVTPhqfjV_BMn7euwUI1zDwB0C1Xr9PN7H6CkdU98mFaXg?e=6FNbvy" TargetMode="External"/><Relationship Id="rId669" Type="http://schemas.openxmlformats.org/officeDocument/2006/relationships/hyperlink" Target="https://www.fpl.com/electric-vehicles/evolution/business-solutions/tariffs.html" TargetMode="External"/><Relationship Id="rId19" Type="http://schemas.openxmlformats.org/officeDocument/2006/relationships/hyperlink" Target="https://vermontelectric.coop/energy-transformation-programs" TargetMode="External"/><Relationship Id="rId224" Type="http://schemas.openxmlformats.org/officeDocument/2006/relationships/hyperlink" Target="https://powermidrive.powerclerk.com/MvcAccount/Login" TargetMode="External"/><Relationship Id="rId266" Type="http://schemas.openxmlformats.org/officeDocument/2006/relationships/hyperlink" Target="https://www.mass.gov/how-to/apply-for-a-diesel-emissions-reduction-act-dera-electric-solicitation-grant" TargetMode="External"/><Relationship Id="rId431" Type="http://schemas.openxmlformats.org/officeDocument/2006/relationships/hyperlink" Target="https://afdc.energy.gov/laws/12876" TargetMode="External"/><Relationship Id="rId473" Type="http://schemas.openxmlformats.org/officeDocument/2006/relationships/hyperlink" Target="https://www.duke-energy.com/business/products/ev-complete/charger-rebate" TargetMode="External"/><Relationship Id="rId529" Type="http://schemas.openxmlformats.org/officeDocument/2006/relationships/hyperlink" Target="https://www.nationalgridus.com/ev-fleet-hub/Get-Started/Fleet-Advisory-Services-Program" TargetMode="External"/><Relationship Id="rId680" Type="http://schemas.openxmlformats.org/officeDocument/2006/relationships/hyperlink" Target="https://dgs.maryland.gov/Pages/ElectricVehicle/About/Funding.aspx" TargetMode="External"/><Relationship Id="rId736" Type="http://schemas.openxmlformats.org/officeDocument/2006/relationships/hyperlink" Target="https://afdc.energy.gov/laws/13197" TargetMode="External"/><Relationship Id="rId30" Type="http://schemas.openxmlformats.org/officeDocument/2006/relationships/hyperlink" Target="https://grotonutilities.com/download/conserv/Electric-Charger-Rebate-Form.pdf" TargetMode="External"/><Relationship Id="rId126" Type="http://schemas.openxmlformats.org/officeDocument/2006/relationships/hyperlink" Target="https://calevip.org/faq/what-san-diego-county-incentive-project" TargetMode="External"/><Relationship Id="rId168" Type="http://schemas.openxmlformats.org/officeDocument/2006/relationships/hyperlink" Target="https://www.fema.gov/grants/mitigation/hazard-mitigation" TargetMode="External"/><Relationship Id="rId333" Type="http://schemas.openxmlformats.org/officeDocument/2006/relationships/hyperlink" Target="https://afdc.energy.gov/fuels/laws/NG?state=NV" TargetMode="External"/><Relationship Id="rId540" Type="http://schemas.openxmlformats.org/officeDocument/2006/relationships/hyperlink" Target="https://afdc.energy.gov/laws/12971" TargetMode="External"/><Relationship Id="rId778" Type="http://schemas.openxmlformats.org/officeDocument/2006/relationships/hyperlink" Target="https://afdc.energy.gov/laws/12633" TargetMode="External"/><Relationship Id="rId72" Type="http://schemas.openxmlformats.org/officeDocument/2006/relationships/hyperlink" Target="https://www.oru.com/en/our-energy-future/electric-vehicles/new-york/commercial-ev-drivers/-/media/files/oru/documents/energy-future/ev-make-ready-program/participant-guide.pdf?rev=eb0792dc1d164a20b8ea8558d137d18e" TargetMode="External"/><Relationship Id="rId375" Type="http://schemas.openxmlformats.org/officeDocument/2006/relationships/hyperlink" Target="https://afdc.energy.gov/laws/12204" TargetMode="External"/><Relationship Id="rId582" Type="http://schemas.openxmlformats.org/officeDocument/2006/relationships/hyperlink" Target="https://california.public.law/codes/ca_health_and_safety_code_section_44272" TargetMode="External"/><Relationship Id="rId638" Type="http://schemas.openxmlformats.org/officeDocument/2006/relationships/hyperlink" Target="https://energy.sc.gov/programs/funding/mini-grant-program" TargetMode="External"/><Relationship Id="rId3" Type="http://schemas.openxmlformats.org/officeDocument/2006/relationships/hyperlink" Target="https://www.ewgateway.org/wp-content/uploads/2021/11/CMAQ-Workbook-2022.pdf" TargetMode="External"/><Relationship Id="rId235" Type="http://schemas.openxmlformats.org/officeDocument/2006/relationships/hyperlink" Target="https://www.aqmd.gov/docs/default-source/technology-research/annual-reports-and-plan-updates/2020-annual-report-2021-plan-update.pdf" TargetMode="External"/><Relationship Id="rId277" Type="http://schemas.openxmlformats.org/officeDocument/2006/relationships/hyperlink" Target="https://www.pacificpower.net/savings-energy-choices/electric-vehicles/charging-station-grants.html" TargetMode="External"/><Relationship Id="rId400" Type="http://schemas.openxmlformats.org/officeDocument/2006/relationships/hyperlink" Target="https://afdc.energy.gov/laws/11552" TargetMode="External"/><Relationship Id="rId442" Type="http://schemas.openxmlformats.org/officeDocument/2006/relationships/hyperlink" Target="https://www.firstenergycorp.com/content/dam/customer/get-help/files/PEV/app-ev-charger-public.pdf" TargetMode="External"/><Relationship Id="rId484" Type="http://schemas.openxmlformats.org/officeDocument/2006/relationships/hyperlink" Target="https://3cenergy.org/rebates/electrify-your-ride-commercial-2/" TargetMode="External"/><Relationship Id="rId705" Type="http://schemas.openxmlformats.org/officeDocument/2006/relationships/hyperlink" Target="https://afdc.energy.gov/laws/13230" TargetMode="External"/><Relationship Id="rId137" Type="http://schemas.openxmlformats.org/officeDocument/2006/relationships/hyperlink" Target="https://www.burbankwaterandpower.com/commercial-ev-charging-station-program-dashboard" TargetMode="External"/><Relationship Id="rId302" Type="http://schemas.openxmlformats.org/officeDocument/2006/relationships/hyperlink" Target="https://dep.nj.gov/wp-content/uploads/drivegreen/ippi/overview.pdf" TargetMode="External"/><Relationship Id="rId344" Type="http://schemas.openxmlformats.org/officeDocument/2006/relationships/hyperlink" Target="https://www.transportation.gov/RAISEgrants/raise-application-faqs" TargetMode="External"/><Relationship Id="rId691" Type="http://schemas.openxmlformats.org/officeDocument/2006/relationships/hyperlink" Target="https://calevip.org/incentive-project/gspp-incentive-north-south" TargetMode="External"/><Relationship Id="rId747" Type="http://schemas.openxmlformats.org/officeDocument/2006/relationships/hyperlink" Target="https://afdc.energy.gov/laws/11638" TargetMode="External"/><Relationship Id="rId789" Type="http://schemas.openxmlformats.org/officeDocument/2006/relationships/comments" Target="../comments1.xml"/><Relationship Id="rId41" Type="http://schemas.openxmlformats.org/officeDocument/2006/relationships/hyperlink" Target="https://otr.cfo.dc.gov/sites/default/files/dc/sites/otr/publication/attachments/AlternativeFuelVehicleInfrastructureandConversionCreditsFAQs.pdf" TargetMode="External"/><Relationship Id="rId83" Type="http://schemas.openxmlformats.org/officeDocument/2006/relationships/hyperlink" Target="https://afdc.energy.gov/laws/12320" TargetMode="External"/><Relationship Id="rId179" Type="http://schemas.openxmlformats.org/officeDocument/2006/relationships/hyperlink" Target="https://www.epa.gov/grants/2022-2023-diesel-emissions-reduction-act-dera-national-grants" TargetMode="External"/><Relationship Id="rId386" Type="http://schemas.openxmlformats.org/officeDocument/2006/relationships/hyperlink" Target="https://www.rd.usda.gov/programs-services/community-facilities/community-facilities-direct-loan-grant-program" TargetMode="External"/><Relationship Id="rId551" Type="http://schemas.openxmlformats.org/officeDocument/2006/relationships/hyperlink" Target="https://www.alabamapower.com/content/dam/alabama-power/pdfs-docs/business/Make-Ready-Terms-and-Conditions.pdf" TargetMode="External"/><Relationship Id="rId593" Type="http://schemas.openxmlformats.org/officeDocument/2006/relationships/hyperlink" Target="https://cleanmobilityoptions.org/na-application-process/" TargetMode="External"/><Relationship Id="rId607" Type="http://schemas.openxmlformats.org/officeDocument/2006/relationships/hyperlink" Target="https://www.cvecoop.com/rebates.php" TargetMode="External"/><Relationship Id="rId649" Type="http://schemas.openxmlformats.org/officeDocument/2006/relationships/hyperlink" Target="https://www.bge.com/SmartEnergy/InnovationTechnology/Pages/MultifamilyPropertyRebateProgram.aspx" TargetMode="External"/><Relationship Id="rId190" Type="http://schemas.openxmlformats.org/officeDocument/2006/relationships/hyperlink" Target="https://savewithsrpbiz.com/rebates/evcharger.aspx" TargetMode="External"/><Relationship Id="rId204" Type="http://schemas.openxmlformats.org/officeDocument/2006/relationships/hyperlink" Target="https://www.anaheim.net/5889/EV-Fleet-Charger-Infrastructure-Rebate" TargetMode="External"/><Relationship Id="rId246" Type="http://schemas.openxmlformats.org/officeDocument/2006/relationships/hyperlink" Target="https://afdc.energy.gov/laws/12261" TargetMode="External"/><Relationship Id="rId288" Type="http://schemas.openxmlformats.org/officeDocument/2006/relationships/hyperlink" Target="https://afdc.energy.gov/laws/12361" TargetMode="External"/><Relationship Id="rId411" Type="http://schemas.openxmlformats.org/officeDocument/2006/relationships/hyperlink" Target="https://visionelements.programprocessing.com/framework/atlantic_city_electric/ACE_EVsmart_Program_Manual.pdf" TargetMode="External"/><Relationship Id="rId453" Type="http://schemas.openxmlformats.org/officeDocument/2006/relationships/hyperlink" Target="https://afdc.energy.gov/laws/13020" TargetMode="External"/><Relationship Id="rId509" Type="http://schemas.openxmlformats.org/officeDocument/2006/relationships/hyperlink" Target="https://www.deq.nc.gov/about/divisions/air-quality/motor-vehicles-and-air-quality/volkswagen-settlement/phase-2-volkswagen-settlement" TargetMode="External"/><Relationship Id="rId660" Type="http://schemas.openxmlformats.org/officeDocument/2006/relationships/hyperlink" Target="https://afdc.energy.gov/laws/4179" TargetMode="External"/><Relationship Id="rId106" Type="http://schemas.openxmlformats.org/officeDocument/2006/relationships/hyperlink" Target="http://www.energy.sc.gov/incentives/conserfund" TargetMode="External"/><Relationship Id="rId313" Type="http://schemas.openxmlformats.org/officeDocument/2006/relationships/hyperlink" Target="https://www.businessdevelopment.org/eerl.html" TargetMode="External"/><Relationship Id="rId495" Type="http://schemas.openxmlformats.org/officeDocument/2006/relationships/hyperlink" Target="https://afdc.energy.gov/fuels/laws/ELEC?state=IN" TargetMode="External"/><Relationship Id="rId716" Type="http://schemas.openxmlformats.org/officeDocument/2006/relationships/hyperlink" Target="https://afdc.energy.gov/laws/13339" TargetMode="External"/><Relationship Id="rId758" Type="http://schemas.openxmlformats.org/officeDocument/2006/relationships/hyperlink" Target="https://www.acogok.org/grants-administration/" TargetMode="External"/><Relationship Id="rId10" Type="http://schemas.openxmlformats.org/officeDocument/2006/relationships/hyperlink" Target="https://vermontelectric.coop/client_media/files/EV_charging_station_incentive_2021.pdf" TargetMode="External"/><Relationship Id="rId52" Type="http://schemas.openxmlformats.org/officeDocument/2006/relationships/hyperlink" Target="https://afdc.energy.gov/laws/12364" TargetMode="External"/><Relationship Id="rId94" Type="http://schemas.openxmlformats.org/officeDocument/2006/relationships/hyperlink" Target="https://afdc.energy.gov/laws/6583" TargetMode="External"/><Relationship Id="rId148" Type="http://schemas.openxmlformats.org/officeDocument/2006/relationships/hyperlink" Target="https://www.nationalgridus.com/media/pdfs/resi-ways-to-save/cm7175-ev-prescriptive_ma_fillable.pdf" TargetMode="External"/><Relationship Id="rId355" Type="http://schemas.openxmlformats.org/officeDocument/2006/relationships/hyperlink" Target="https://www.epa.gov/cleanschoolbus" TargetMode="External"/><Relationship Id="rId397" Type="http://schemas.openxmlformats.org/officeDocument/2006/relationships/hyperlink" Target="https://www.doe.virginia.gov/home/showpublisheddocument/37783/638063920750170000" TargetMode="External"/><Relationship Id="rId520" Type="http://schemas.openxmlformats.org/officeDocument/2006/relationships/hyperlink" Target="https://www.coned.com/en/our-energy-future/electric-vehicles/medium-heavy-duty-ev-charging-infrastructure-program" TargetMode="External"/><Relationship Id="rId562" Type="http://schemas.openxmlformats.org/officeDocument/2006/relationships/hyperlink" Target="https://cdphe.colorado.gov/clean-fleet-vehicle-technology-grant-program" TargetMode="External"/><Relationship Id="rId618" Type="http://schemas.openxmlformats.org/officeDocument/2006/relationships/hyperlink" Target="https://dnr.mo.gov/air/what-were-doing/volkswagen-trust-funds/school-buses" TargetMode="External"/><Relationship Id="rId215" Type="http://schemas.openxmlformats.org/officeDocument/2006/relationships/hyperlink" Target="https://deq.nc.gov/about/divisions/air-quality/motor-vehicles-and-air-quality/mobile-sources-emissions-reductions-grant" TargetMode="External"/><Relationship Id="rId257" Type="http://schemas.openxmlformats.org/officeDocument/2006/relationships/hyperlink" Target="https://entergyetech.com/truck-stop-fleet-electrification/" TargetMode="External"/><Relationship Id="rId422" Type="http://schemas.openxmlformats.org/officeDocument/2006/relationships/hyperlink" Target="https://www.tampaelectric.com/4b036b/siteassets/files/electricvehicles/drive-smart-faq.pdf" TargetMode="External"/><Relationship Id="rId464" Type="http://schemas.openxmlformats.org/officeDocument/2006/relationships/hyperlink" Target="https://www.epa.gov/inflation-reduction-act/clean-heavy-duty-vehicle-program" TargetMode="External"/><Relationship Id="rId299" Type="http://schemas.openxmlformats.org/officeDocument/2006/relationships/hyperlink" Target="https://nppd.energywisenebraskagoev.com/wp-content/uploads/ElectricVehicleBrochure.pdf" TargetMode="External"/><Relationship Id="rId727" Type="http://schemas.openxmlformats.org/officeDocument/2006/relationships/hyperlink" Target="https://afdc.energy.gov/laws/13179" TargetMode="External"/><Relationship Id="rId63" Type="http://schemas.openxmlformats.org/officeDocument/2006/relationships/hyperlink" Target="https://www.nvenergy.com/cleanenergy/electric-vehicles/school-buses" TargetMode="External"/><Relationship Id="rId159" Type="http://schemas.openxmlformats.org/officeDocument/2006/relationships/hyperlink" Target="https://www.aps.com/-/media/APS/APSCOM-PDFs/About/Sustainability-and-Innovation/Technology-and-Innovation/Electric-vehicles/TakeChargeAZ_FleetChargingFINAL.ashx?la=en" TargetMode="External"/><Relationship Id="rId366" Type="http://schemas.openxmlformats.org/officeDocument/2006/relationships/hyperlink" Target="https://www.rockymountainpower.net/savings-energy-choices/electric-vehicles/utah-incentives.html" TargetMode="External"/><Relationship Id="rId573" Type="http://schemas.openxmlformats.org/officeDocument/2006/relationships/hyperlink" Target="https://storymaps.arcgis.com/stories/6f5db16b8399488a8ef2567e1affa1e2" TargetMode="External"/><Relationship Id="rId780" Type="http://schemas.openxmlformats.org/officeDocument/2006/relationships/hyperlink" Target="https://www.rockymountainpower.net/savings-energy-choices/electric-vehicles/utah-commercial-incentives.html" TargetMode="External"/><Relationship Id="rId226" Type="http://schemas.openxmlformats.org/officeDocument/2006/relationships/hyperlink" Target="https://documents.dnrec.delaware.gov/energy/Documents/Transportation%20Program/EVSE-Rebate-Program-Description-and-Guidance.pdf" TargetMode="External"/><Relationship Id="rId433" Type="http://schemas.openxmlformats.org/officeDocument/2006/relationships/hyperlink" Target="https://pub.njleg.state.nj.us/Bills/2022/A1500/1282_E1.PDF" TargetMode="External"/><Relationship Id="rId640" Type="http://schemas.openxmlformats.org/officeDocument/2006/relationships/hyperlink" Target="https://images.go.peco-energy.com/Web/EXEPECO/%7B4f0bb9e7-30a9-4516-a8bc-80cd5fd35b46%7D_PECO_L2_Commercial_EV_Program_Handbook.pdf" TargetMode="External"/><Relationship Id="rId738" Type="http://schemas.openxmlformats.org/officeDocument/2006/relationships/hyperlink" Target="https://afdc.energy.gov/laws/13203" TargetMode="External"/><Relationship Id="rId74" Type="http://schemas.openxmlformats.org/officeDocument/2006/relationships/hyperlink" Target="https://documents.deq.utah.gov/air-quality/clean-fuels/tax-credit/DAQ-2018-008465.pdf" TargetMode="External"/><Relationship Id="rId377" Type="http://schemas.openxmlformats.org/officeDocument/2006/relationships/hyperlink" Target="https://danr.sd.gov/Environment/AirQuality/CleanDieselProgram/default.aspx" TargetMode="External"/><Relationship Id="rId500" Type="http://schemas.openxmlformats.org/officeDocument/2006/relationships/hyperlink" Target="https://app.leg.wa.gov/RCW/default.aspx?cite=82.16.0496" TargetMode="External"/><Relationship Id="rId584" Type="http://schemas.openxmlformats.org/officeDocument/2006/relationships/hyperlink" Target="https://afdc.energy.gov/laws/12726" TargetMode="External"/><Relationship Id="rId5" Type="http://schemas.openxmlformats.org/officeDocument/2006/relationships/hyperlink" Target="https://law.lis.virginia.gov/vacode/title22.1/chapter10/section22.1-146/" TargetMode="External"/><Relationship Id="rId237" Type="http://schemas.openxmlformats.org/officeDocument/2006/relationships/hyperlink" Target="https://afdc.energy.gov/laws/all?state=IL" TargetMode="External"/><Relationship Id="rId791" Type="http://schemas.microsoft.com/office/2019/04/relationships/namedSheetView" Target="../namedSheetViews/namedSheetView1.xml"/><Relationship Id="rId444" Type="http://schemas.openxmlformats.org/officeDocument/2006/relationships/hyperlink" Target="https://fleetadvisoryma.nationalgrid.com/about-program" TargetMode="External"/><Relationship Id="rId651" Type="http://schemas.openxmlformats.org/officeDocument/2006/relationships/hyperlink" Target="https://www.efficiencymaine.com/limited-time-electric-vehicle-incentives-for-fleet-vehicles-and-commercial-vans/" TargetMode="External"/><Relationship Id="rId749" Type="http://schemas.openxmlformats.org/officeDocument/2006/relationships/hyperlink" Target="https://afdc.energy.gov/laws/12967" TargetMode="External"/><Relationship Id="rId290" Type="http://schemas.openxmlformats.org/officeDocument/2006/relationships/hyperlink" Target="https://entergyetech.com/" TargetMode="External"/><Relationship Id="rId304" Type="http://schemas.openxmlformats.org/officeDocument/2006/relationships/hyperlink" Target="https://dem.ri.gov/environmental-protection-bureau/air-resources/mobile-sources/diesel-emissions-reduction-act-dera" TargetMode="External"/><Relationship Id="rId388" Type="http://schemas.openxmlformats.org/officeDocument/2006/relationships/hyperlink" Target="https://afdc.energy.gov/fuels/laws/HY?state=ne" TargetMode="External"/><Relationship Id="rId511" Type="http://schemas.openxmlformats.org/officeDocument/2006/relationships/hyperlink" Target="https://afdc.energy.gov/laws/13151" TargetMode="External"/><Relationship Id="rId609" Type="http://schemas.openxmlformats.org/officeDocument/2006/relationships/hyperlink" Target="https://documents.deq.utah.gov/air-quality/planning/air-quality-policy/DAQ-2021-004942.pdf" TargetMode="External"/><Relationship Id="rId85" Type="http://schemas.openxmlformats.org/officeDocument/2006/relationships/hyperlink" Target="https://www.deq.ok.gov/air-quality-division/volkswagen-settlement/alternative-fuel-school-bus-program/" TargetMode="External"/><Relationship Id="rId150" Type="http://schemas.openxmlformats.org/officeDocument/2006/relationships/hyperlink" Target="https://afdc.energy.gov/laws/9272" TargetMode="External"/><Relationship Id="rId595" Type="http://schemas.openxmlformats.org/officeDocument/2006/relationships/hyperlink" Target="http://www.aqmd.gov/home/programs/business/carl-moyer-memorial-air-quality-standards-attainment-(carl-moyer)-program" TargetMode="External"/><Relationship Id="rId248" Type="http://schemas.openxmlformats.org/officeDocument/2006/relationships/hyperlink" Target="https://www.nationalgridus.com/media/pdfs/bus-ways-to-save/ev/uny-ev-infrastructure-brochure.pdf" TargetMode="External"/><Relationship Id="rId455" Type="http://schemas.openxmlformats.org/officeDocument/2006/relationships/hyperlink" Target="https://www.duquesnelight.com/energy-money-savings/electric-vehicles/electricfleet" TargetMode="External"/><Relationship Id="rId662" Type="http://schemas.openxmlformats.org/officeDocument/2006/relationships/hyperlink" Target="https://www.njcleanenergy.com/ev" TargetMode="External"/><Relationship Id="rId12" Type="http://schemas.openxmlformats.org/officeDocument/2006/relationships/hyperlink" Target="https://afdc.energy.gov/laws/12018" TargetMode="External"/><Relationship Id="rId108" Type="http://schemas.openxmlformats.org/officeDocument/2006/relationships/hyperlink" Target="https://afdc.energy.gov/laws/11517" TargetMode="External"/><Relationship Id="rId315" Type="http://schemas.openxmlformats.org/officeDocument/2006/relationships/hyperlink" Target="https://austinenergy.com/green-power/plug-in-austin/workplace-charging/plug-in-charging-station-rebate-com" TargetMode="External"/><Relationship Id="rId522" Type="http://schemas.openxmlformats.org/officeDocument/2006/relationships/hyperlink" Target="https://nj.myaccount.pseg.com/myservicepublic/electricvehicles" TargetMode="External"/><Relationship Id="rId96" Type="http://schemas.openxmlformats.org/officeDocument/2006/relationships/hyperlink" Target="https://www.aqmd.gov/docs/default-source/technology-research/annual-reports-and-plan-updates/2020-annual-report-2021-plan-update.pdf" TargetMode="External"/><Relationship Id="rId161" Type="http://schemas.openxmlformats.org/officeDocument/2006/relationships/hyperlink" Target="https://www.adeq.state.ar.us/air/planning/vw/pdfs/evse-rebate-program-structure-final-1-11-21.pdf" TargetMode="External"/><Relationship Id="rId399" Type="http://schemas.openxmlformats.org/officeDocument/2006/relationships/hyperlink" Target="https://law.justia.com/codes/oklahoma/2021/title-68/section-68-2357-22/" TargetMode="External"/><Relationship Id="rId259" Type="http://schemas.openxmlformats.org/officeDocument/2006/relationships/hyperlink" Target="https://entergyetech.com/truck-stop-fleet-electrification/" TargetMode="External"/><Relationship Id="rId466" Type="http://schemas.openxmlformats.org/officeDocument/2006/relationships/hyperlink" Target="https://www.siliconvalleypower.com/sustainability/electric-vehicles/electric-vehicle-charging-station-rebate" TargetMode="External"/><Relationship Id="rId673" Type="http://schemas.openxmlformats.org/officeDocument/2006/relationships/hyperlink" Target="https://www.dteenergy.com/us/en/business/service-request/pev/pev-biz-charge-frwd.html" TargetMode="External"/><Relationship Id="rId23" Type="http://schemas.openxmlformats.org/officeDocument/2006/relationships/hyperlink" Target="https://afdc.energy.gov/laws/12328" TargetMode="External"/><Relationship Id="rId119" Type="http://schemas.openxmlformats.org/officeDocument/2006/relationships/hyperlink" Target="https://calevip.org/incentive-project/northern-california" TargetMode="External"/><Relationship Id="rId326" Type="http://schemas.openxmlformats.org/officeDocument/2006/relationships/hyperlink" Target="https://betterbuildingssolutioncenter.energy.gov/partners/hawaii-green-infrastructure-authority-hgia" TargetMode="External"/><Relationship Id="rId533" Type="http://schemas.openxmlformats.org/officeDocument/2006/relationships/hyperlink" Target="https://www.duke-energy.com/home/products/ev-complete/charger-solution" TargetMode="External"/><Relationship Id="rId740" Type="http://schemas.openxmlformats.org/officeDocument/2006/relationships/hyperlink" Target="https://afdc.energy.gov/laws/13223" TargetMode="External"/><Relationship Id="rId172" Type="http://schemas.openxmlformats.org/officeDocument/2006/relationships/hyperlink" Target="https://www.pge.com/pge_global/common/pdfs/solar-and-vehicles/your-options/clean-vehicles/charging-stations/ev-fleet-program/PGE-EV-Fleet-Program-Terms-Conditions-Contract.pdf" TargetMode="External"/><Relationship Id="rId477" Type="http://schemas.openxmlformats.org/officeDocument/2006/relationships/hyperlink" Target="https://www.rockymountainpower.net/content/dam/pcorp/documents/en/rockymountainpower/savings-energy-choices/electric-vehicles/AC_Level_2_Application.docx" TargetMode="External"/><Relationship Id="rId600" Type="http://schemas.openxmlformats.org/officeDocument/2006/relationships/hyperlink" Target="https://oced-exchange.energy.gov/Default.aspx" TargetMode="External"/><Relationship Id="rId684" Type="http://schemas.openxmlformats.org/officeDocument/2006/relationships/hyperlink" Target="https://www.dot.nd.gov/projects/lrtp/evplan.htm" TargetMode="External"/><Relationship Id="rId337" Type="http://schemas.openxmlformats.org/officeDocument/2006/relationships/hyperlink" Target="https://www.rienergy.com/media/ri-energy/pdfs/energy-efficiency/rie7175-ev-application_ri-fillable.pdf" TargetMode="External"/><Relationship Id="rId34" Type="http://schemas.openxmlformats.org/officeDocument/2006/relationships/hyperlink" Target="https://afdc.energy.gov/laws/12281" TargetMode="External"/><Relationship Id="rId544" Type="http://schemas.openxmlformats.org/officeDocument/2006/relationships/hyperlink" Target="https://afdc.energy.gov/laws/13005" TargetMode="External"/><Relationship Id="rId751" Type="http://schemas.openxmlformats.org/officeDocument/2006/relationships/hyperlink" Target="https://www.indianamichiganpower.com/clean-energy/electric-cars/business/charge-at-work-indiana" TargetMode="External"/><Relationship Id="rId183" Type="http://schemas.openxmlformats.org/officeDocument/2006/relationships/hyperlink" Target="https://appropriations.house.gov/sites/democrats.appropriations.house.gov/files/Ag%20Request%20Guidance.pdf" TargetMode="External"/><Relationship Id="rId390" Type="http://schemas.openxmlformats.org/officeDocument/2006/relationships/hyperlink" Target="https://www.fema.gov/sites/default/files/documents/fema_disaster-relief-fund-fy2024-funding-requirements.pdf" TargetMode="External"/><Relationship Id="rId404" Type="http://schemas.openxmlformats.org/officeDocument/2006/relationships/hyperlink" Target="https://www.ncleg.gov/EnactedLegislation/Statutes/HTML/BySection/Chapter_105/GS_105-164.13.html" TargetMode="External"/><Relationship Id="rId611" Type="http://schemas.openxmlformats.org/officeDocument/2006/relationships/hyperlink" Target="https://www.midamericanenergy.com/electric-vehicle-chargingbasics" TargetMode="External"/><Relationship Id="rId250" Type="http://schemas.openxmlformats.org/officeDocument/2006/relationships/hyperlink" Target="https://www.rge.com/documents/40137/2123543/NY-EV-Make-Ready-Program-Participant-Guide.pdf/8aed8089-0bbc-64b5-6300-b4a618e35ab0?version=1.0&amp;t=1654897167430" TargetMode="External"/><Relationship Id="rId488" Type="http://schemas.openxmlformats.org/officeDocument/2006/relationships/hyperlink" Target="https://dep.nj.gov/stopthesoot/equipment-modernization-program/" TargetMode="External"/><Relationship Id="rId695" Type="http://schemas.openxmlformats.org/officeDocument/2006/relationships/hyperlink" Target="https://afdc.energy.gov/laws/13373" TargetMode="External"/><Relationship Id="rId709" Type="http://schemas.openxmlformats.org/officeDocument/2006/relationships/hyperlink" Target="https://afdc.energy.gov/laws/13330" TargetMode="External"/><Relationship Id="rId45" Type="http://schemas.openxmlformats.org/officeDocument/2006/relationships/hyperlink" Target="https://www.consumersenergy.com/-/media/CE/Documents/business/products-and-services/power-mi-fleet/consumers-powermifleet-report-public-schools-fleet.ashx" TargetMode="External"/><Relationship Id="rId110" Type="http://schemas.openxmlformats.org/officeDocument/2006/relationships/hyperlink" Target="https://californiahvip.org/funding/" TargetMode="External"/><Relationship Id="rId348" Type="http://schemas.openxmlformats.org/officeDocument/2006/relationships/hyperlink" Target="https://raqc.egnyte.com/dl/ryNkMQYh78" TargetMode="External"/><Relationship Id="rId555" Type="http://schemas.openxmlformats.org/officeDocument/2006/relationships/hyperlink" Target="https://www.duke-energy.com/energy-education/electric-vehicles/business/contact-us?_gl=1*1sejpbx*_ga*NDkyMTYxOTIuMTY3NjkyMDEyNg..*_ga_HB58MJRNTY*MTY3Njk4ODg2Mi44LjEuMTY3Njk4OTA4OC4wLjAuMA..&amp;_ga=2.250806406.1441956738.1676920127-49216192.1676920126" TargetMode="External"/><Relationship Id="rId762" Type="http://schemas.openxmlformats.org/officeDocument/2006/relationships/hyperlink" Target="https://afdc.energy.gov/laws/12608" TargetMode="External"/><Relationship Id="rId194" Type="http://schemas.openxmlformats.org/officeDocument/2006/relationships/hyperlink" Target="https://www.azleg.gov/ars/28/05805.htm" TargetMode="External"/><Relationship Id="rId208" Type="http://schemas.openxmlformats.org/officeDocument/2006/relationships/hyperlink" Target="https://ww2.valleyair.org/grants/zero-emission-school-bus-replacement-incentive-program/" TargetMode="External"/><Relationship Id="rId415" Type="http://schemas.openxmlformats.org/officeDocument/2006/relationships/hyperlink" Target="https://afdc.energy.gov/laws/12839" TargetMode="External"/><Relationship Id="rId622" Type="http://schemas.openxmlformats.org/officeDocument/2006/relationships/hyperlink" Target="https://afdc.energy.gov/laws/12522" TargetMode="External"/><Relationship Id="rId261" Type="http://schemas.openxmlformats.org/officeDocument/2006/relationships/hyperlink" Target="https://afdc.energy.gov/laws/12261" TargetMode="External"/><Relationship Id="rId499" Type="http://schemas.openxmlformats.org/officeDocument/2006/relationships/hyperlink" Target="https://app.leg.wa.gov/RCW/default.aspx?cite=82.04.4496" TargetMode="External"/><Relationship Id="rId56" Type="http://schemas.openxmlformats.org/officeDocument/2006/relationships/hyperlink" Target="https://www.nvenergy.com/account-services/energy-pricing-plans/time-of-use/sign-up-residential" TargetMode="External"/><Relationship Id="rId359" Type="http://schemas.openxmlformats.org/officeDocument/2006/relationships/hyperlink" Target="https://oese.ed.gov/offices/education-stabilization-fund/elementary-secondary-school-emergency-relief-fund/" TargetMode="External"/><Relationship Id="rId566" Type="http://schemas.openxmlformats.org/officeDocument/2006/relationships/hyperlink" Target="https://www.fhwa.dot.gov/bipartisan-infrastructure-law/crp_fact_sheet.cfm" TargetMode="External"/><Relationship Id="rId773" Type="http://schemas.openxmlformats.org/officeDocument/2006/relationships/hyperlink" Target="https://afdc.energy.gov/laws/13209" TargetMode="External"/><Relationship Id="rId121" Type="http://schemas.openxmlformats.org/officeDocument/2006/relationships/hyperlink" Target="https://calevip.org/incentive-project/central-coast" TargetMode="External"/><Relationship Id="rId219" Type="http://schemas.openxmlformats.org/officeDocument/2006/relationships/hyperlink" Target="https://hce.formstack.com/forms/fleet_ev" TargetMode="External"/><Relationship Id="rId426" Type="http://schemas.openxmlformats.org/officeDocument/2006/relationships/hyperlink" Target="https://www.epelectric.com/renewables-tech/electric-vehicles/transportation-electrification-plan/commercial-rebate-programs" TargetMode="External"/><Relationship Id="rId633" Type="http://schemas.openxmlformats.org/officeDocument/2006/relationships/hyperlink" Target="https://www.mass.gov/doc/massevip-multi-unit-dwelling-educational-campus-charging-requirements/download" TargetMode="External"/><Relationship Id="rId67" Type="http://schemas.openxmlformats.org/officeDocument/2006/relationships/hyperlink" Target="https://www.nyseg.com/documents/40132/5899096/NY-EV-Make-Ready-Program-Participant-Guide.pdf/075951b6-1d36-758b-4e7d-0cfbd97b6481?version=1.0&amp;t=1645136572903" TargetMode="External"/><Relationship Id="rId272" Type="http://schemas.openxmlformats.org/officeDocument/2006/relationships/hyperlink" Target="https://www.dteenergy.com/us/en/residential/service-request/pev/pev-res-rate-plans.html" TargetMode="External"/><Relationship Id="rId577" Type="http://schemas.openxmlformats.org/officeDocument/2006/relationships/hyperlink" Target="https://onewri.sharepoint.com/sites/TRBpaper/Shared%20Documents/General/02.%20Pillars/Pillar%203/Financing%20funding%20+%20biz%20models/Funding%20&amp;%20Financing%20Clearinghouse/Homepage%20-%20Driving%20PA%20Forward" TargetMode="External"/><Relationship Id="rId700" Type="http://schemas.openxmlformats.org/officeDocument/2006/relationships/hyperlink" Target="https://afdc.energy.gov/laws/13358" TargetMode="External"/><Relationship Id="rId132" Type="http://schemas.openxmlformats.org/officeDocument/2006/relationships/hyperlink" Target="https://calevip.org/faq/what-sacramento-county-incentive-project" TargetMode="External"/><Relationship Id="rId784" Type="http://schemas.openxmlformats.org/officeDocument/2006/relationships/hyperlink" Target="https://clpud.org/energy-efficiency/ev-charging-station-rebate/" TargetMode="External"/><Relationship Id="rId437" Type="http://schemas.openxmlformats.org/officeDocument/2006/relationships/hyperlink" Target="https://afdc.energy.gov/laws/12933" TargetMode="External"/><Relationship Id="rId644" Type="http://schemas.openxmlformats.org/officeDocument/2006/relationships/hyperlink" Target="https://drive.google.com/file/d/1x-v8xTKE7wZeHnxVNOzLygxmK6UkwOPS/view" TargetMode="External"/><Relationship Id="rId283" Type="http://schemas.openxmlformats.org/officeDocument/2006/relationships/hyperlink" Target="https://www.oregon.gov/energy/Incentives/Pages/CREP.aspx" TargetMode="External"/><Relationship Id="rId490" Type="http://schemas.openxmlformats.org/officeDocument/2006/relationships/hyperlink" Target="https://dep.nj.gov/wp-content/uploads/stopthesoot/pdf/emp/instructions.pdf" TargetMode="External"/><Relationship Id="rId504" Type="http://schemas.openxmlformats.org/officeDocument/2006/relationships/hyperlink" Target="https://www.deq.nc.gov/about/divisions/air-quality/motor-vehicles-and-air-quality/volkswagen-settlement/phase-2-volkswagen-settlement/diesel-bus-and-vehicle-program/school-bus-program" TargetMode="External"/><Relationship Id="rId711" Type="http://schemas.openxmlformats.org/officeDocument/2006/relationships/hyperlink" Target="https://afdc.energy.gov/laws/13345" TargetMode="External"/><Relationship Id="rId78" Type="http://schemas.openxmlformats.org/officeDocument/2006/relationships/hyperlink" Target="https://air.utah.gov/altfuel/index.php" TargetMode="External"/><Relationship Id="rId143" Type="http://schemas.openxmlformats.org/officeDocument/2006/relationships/hyperlink" Target="https://energy.maryland.gov/transportation/Pages/Clean-Fuels-Incentive-Program.aspx" TargetMode="External"/><Relationship Id="rId350" Type="http://schemas.openxmlformats.org/officeDocument/2006/relationships/hyperlink" Target="https://www.energy.gov/scep/energy-efficiency-and-conservation-block-grant-program" TargetMode="External"/><Relationship Id="rId588" Type="http://schemas.openxmlformats.org/officeDocument/2006/relationships/hyperlink" Target="https://www.epa.gov/air-quality-implementation-plans/targeted-airshed-grants-program" TargetMode="External"/><Relationship Id="rId9" Type="http://schemas.openxmlformats.org/officeDocument/2006/relationships/hyperlink" Target="https://www.dominionenergy.com/our-stories/electric-school-buses" TargetMode="External"/><Relationship Id="rId210" Type="http://schemas.openxmlformats.org/officeDocument/2006/relationships/hyperlink" Target="https://ww2.valleyair.org/media/zf0pmzen/zero-emission-school-bus-program-presentation.pdf" TargetMode="External"/><Relationship Id="rId448" Type="http://schemas.openxmlformats.org/officeDocument/2006/relationships/hyperlink" Target="https://mgaleg.maryland.gov/mgawebsite/Legislation/Details/hb0696?ys=2022RS" TargetMode="External"/><Relationship Id="rId655" Type="http://schemas.openxmlformats.org/officeDocument/2006/relationships/hyperlink" Target="https://www.emnrd.nm.gov/ecmd/tax-incentives/sustainable-building-tax-credit-sbtc/" TargetMode="External"/><Relationship Id="rId294" Type="http://schemas.openxmlformats.org/officeDocument/2006/relationships/hyperlink" Target="https://nccleantech.ncsu.edu/our-work/center-projects/cfat-project-request-for-proposals-information/" TargetMode="External"/><Relationship Id="rId308" Type="http://schemas.openxmlformats.org/officeDocument/2006/relationships/hyperlink" Target="https://www.duke-energy.com/business/products/ev-complete/charger-prep-credit" TargetMode="External"/><Relationship Id="rId515" Type="http://schemas.openxmlformats.org/officeDocument/2006/relationships/hyperlink" Target="https://ebce.org/news-and-events/east-bay-community-energy-offers-incentives-for-installing-public-ev-charging-stations/" TargetMode="External"/><Relationship Id="rId722" Type="http://schemas.openxmlformats.org/officeDocument/2006/relationships/hyperlink" Target="https://afdc.energy.gov/laws/13172" TargetMode="External"/><Relationship Id="rId89" Type="http://schemas.openxmlformats.org/officeDocument/2006/relationships/hyperlink" Target="https://austinenergy.com/ae/green-power/plug-in-austin/workplace-charging" TargetMode="External"/><Relationship Id="rId154" Type="http://schemas.openxmlformats.org/officeDocument/2006/relationships/hyperlink" Target="https://idahopower.chooseev.com/incentives/" TargetMode="External"/><Relationship Id="rId361" Type="http://schemas.openxmlformats.org/officeDocument/2006/relationships/hyperlink" Target="https://www.lrec.coop/products-service/chargewise" TargetMode="External"/><Relationship Id="rId599" Type="http://schemas.openxmlformats.org/officeDocument/2006/relationships/hyperlink" Target="https://calevip.org/incentive-project/golden-state-priority-project" TargetMode="External"/><Relationship Id="rId459" Type="http://schemas.openxmlformats.org/officeDocument/2006/relationships/hyperlink" Target="https://www.congress.gov/117/plaws/publ169/PLAW-117publ169.pdf" TargetMode="External"/><Relationship Id="rId666" Type="http://schemas.openxmlformats.org/officeDocument/2006/relationships/hyperlink" Target="https://www.michigan.gov/egle/about/organization/materials-management/pollution-prevention/transportation/clean-diesel-initiative" TargetMode="External"/><Relationship Id="rId16" Type="http://schemas.openxmlformats.org/officeDocument/2006/relationships/hyperlink" Target="https://www.clarkpublicutilities.com/wp-content/uploads/2021/07/Com_EV_Level_II_Participation-Form.pdf" TargetMode="External"/><Relationship Id="rId221" Type="http://schemas.openxmlformats.org/officeDocument/2006/relationships/hyperlink" Target="https://siea.com/wp-content/uploads/2022/03/EvChargerRebateFlyer_2023.pdf" TargetMode="External"/><Relationship Id="rId319" Type="http://schemas.openxmlformats.org/officeDocument/2006/relationships/hyperlink" Target="https://www.ilga.gov/legislation/publicacts/101/PDF/101-0029.pdf" TargetMode="External"/><Relationship Id="rId526" Type="http://schemas.openxmlformats.org/officeDocument/2006/relationships/hyperlink" Target="https://portal.ct.gov/DEEP/Air/Mobile-Sources/DERA-Grants" TargetMode="External"/><Relationship Id="rId733" Type="http://schemas.openxmlformats.org/officeDocument/2006/relationships/hyperlink" Target="https://energy.maryland.gov/govt/Pages/smartenergycommunities.aspx" TargetMode="External"/><Relationship Id="rId165" Type="http://schemas.openxmlformats.org/officeDocument/2006/relationships/hyperlink" Target="https://www.adeq.state.ar.us/air/planning/gored/" TargetMode="External"/><Relationship Id="rId372" Type="http://schemas.openxmlformats.org/officeDocument/2006/relationships/hyperlink" Target="https://www.eversource.com/content/residential/account-billing/manage-bill/about-your-bill/rates-tariffs/electric-vehicle-rate-program" TargetMode="External"/><Relationship Id="rId677" Type="http://schemas.openxmlformats.org/officeDocument/2006/relationships/hyperlink" Target="https://mn.gov/commerce/energy/consumer/energy-programs/ev-rebates.jsp" TargetMode="External"/><Relationship Id="rId232" Type="http://schemas.openxmlformats.org/officeDocument/2006/relationships/hyperlink" Target="https://eda.gov/files/arpa/webinars/Indigenous-Communities-webinar-slides.pdf" TargetMode="External"/><Relationship Id="rId27" Type="http://schemas.openxmlformats.org/officeDocument/2006/relationships/hyperlink" Target="https://afdc.energy.gov/laws/11973" TargetMode="External"/><Relationship Id="rId537" Type="http://schemas.openxmlformats.org/officeDocument/2006/relationships/hyperlink" Target="https://afdc.energy.gov/laws/12949" TargetMode="External"/><Relationship Id="rId744" Type="http://schemas.openxmlformats.org/officeDocument/2006/relationships/hyperlink" Target="https://afdc.energy.gov/laws/13356" TargetMode="External"/><Relationship Id="rId80" Type="http://schemas.openxmlformats.org/officeDocument/2006/relationships/hyperlink" Target="https://afdc.energy.gov/laws/11925" TargetMode="External"/><Relationship Id="rId176" Type="http://schemas.openxmlformats.org/officeDocument/2006/relationships/hyperlink" Target="https://www.fema.gov/grants/mitigation/building-resilient-infrastructure-communities" TargetMode="External"/><Relationship Id="rId383" Type="http://schemas.openxmlformats.org/officeDocument/2006/relationships/hyperlink" Target="https://www.nbrc.gov/userfiles/files/'23%20Catalyst%20Program/NBRC%20Catalyst%20Program%20Overview.pdf" TargetMode="External"/><Relationship Id="rId590" Type="http://schemas.openxmlformats.org/officeDocument/2006/relationships/hyperlink" Target="https://ww2.arb.ca.gov/sites/default/files/2023-03/FINALCAG%20RFA%202022%20Extended%20031723.pdf" TargetMode="External"/><Relationship Id="rId604" Type="http://schemas.openxmlformats.org/officeDocument/2006/relationships/hyperlink" Target="https://afdc.energy.gov/laws/all?state=NV" TargetMode="External"/><Relationship Id="rId243" Type="http://schemas.openxmlformats.org/officeDocument/2006/relationships/hyperlink" Target="https://www.in.gov/idem/airquality/dieselwise/" TargetMode="External"/><Relationship Id="rId450" Type="http://schemas.openxmlformats.org/officeDocument/2006/relationships/hyperlink" Target="https://afdc.energy.gov/laws/12911" TargetMode="External"/><Relationship Id="rId688" Type="http://schemas.openxmlformats.org/officeDocument/2006/relationships/hyperlink" Target="https://energy.hawaii.gov/what-we-do/financial-assistance-and-grants/diesel-replacement/" TargetMode="External"/><Relationship Id="rId38" Type="http://schemas.openxmlformats.org/officeDocument/2006/relationships/hyperlink" Target="https://otr.cfo.dc.gov/sites/default/files/dc/sites/otr/publication/attachments/AlternativeFuelVehicleInfrastructureandConversionCreditsFAQs.pdf" TargetMode="External"/><Relationship Id="rId103" Type="http://schemas.openxmlformats.org/officeDocument/2006/relationships/hyperlink" Target="https://afdc.energy.gov/laws/12401" TargetMode="External"/><Relationship Id="rId310" Type="http://schemas.openxmlformats.org/officeDocument/2006/relationships/hyperlink" Target="https://oklahomacpace.org/resources/" TargetMode="External"/><Relationship Id="rId548" Type="http://schemas.openxmlformats.org/officeDocument/2006/relationships/hyperlink" Target="https://www.nyseg.com/smartenergy/electricvehicles/ev-fleet-assessment-program" TargetMode="External"/><Relationship Id="rId755" Type="http://schemas.openxmlformats.org/officeDocument/2006/relationships/hyperlink" Target="https://afdc.energy.gov/laws/13278" TargetMode="External"/><Relationship Id="rId91" Type="http://schemas.openxmlformats.org/officeDocument/2006/relationships/hyperlink" Target="https://www.tceq.texas.gov/airquality/terp/school-buses.html" TargetMode="External"/><Relationship Id="rId187" Type="http://schemas.openxmlformats.org/officeDocument/2006/relationships/hyperlink" Target="https://www.appropriations.senate.gov/congressionally-directed-spending-requests" TargetMode="External"/><Relationship Id="rId394" Type="http://schemas.openxmlformats.org/officeDocument/2006/relationships/hyperlink" Target="https://www.ouc.com/docs/customer-brochures/commercial_ev_brochure.pdf?sfvrsn=0" TargetMode="External"/><Relationship Id="rId408" Type="http://schemas.openxmlformats.org/officeDocument/2006/relationships/hyperlink" Target="https://afdc.energy.gov/laws/12481" TargetMode="External"/><Relationship Id="rId615" Type="http://schemas.openxmlformats.org/officeDocument/2006/relationships/hyperlink" Target="https://www.aps.com/en/Utility/Regulatory-and-Legal/Rates-Schedules-and-Adjustors" TargetMode="External"/><Relationship Id="rId254" Type="http://schemas.openxmlformats.org/officeDocument/2006/relationships/hyperlink" Target="https://www.dec.ny.gov/docs/administration_pdf/22zevinfs.pdf" TargetMode="External"/><Relationship Id="rId699" Type="http://schemas.openxmlformats.org/officeDocument/2006/relationships/hyperlink" Target="https://afdc.energy.gov/laws/13289" TargetMode="External"/><Relationship Id="rId49" Type="http://schemas.openxmlformats.org/officeDocument/2006/relationships/hyperlink" Target="https://www.ameren.com/missouri/company/environment-and-sustainability/electric-vehicles" TargetMode="External"/><Relationship Id="rId114" Type="http://schemas.openxmlformats.org/officeDocument/2006/relationships/hyperlink" Target="https://dem.ri.gov/sites/g/files/xkgbur861/files/2022-10/FY2022%20State%20DERA%20RFP%20FINAL.pdf" TargetMode="External"/><Relationship Id="rId461" Type="http://schemas.openxmlformats.org/officeDocument/2006/relationships/hyperlink" Target="https://www.firstenergycorp.com/help/electric-vehicles/nj-ev/new-jersey-ev.html" TargetMode="External"/><Relationship Id="rId559" Type="http://schemas.openxmlformats.org/officeDocument/2006/relationships/hyperlink" Target="https://www.srpnet.com/energy-savings-rebates/business/rebates/electrification" TargetMode="External"/><Relationship Id="rId766" Type="http://schemas.openxmlformats.org/officeDocument/2006/relationships/hyperlink" Target="https://apps.ecology.wa.gov/publications/SummaryPages/2302114.html" TargetMode="External"/><Relationship Id="rId198" Type="http://schemas.openxmlformats.org/officeDocument/2006/relationships/hyperlink" Target="https://www.cecoop.com/rebatesincentives" TargetMode="External"/><Relationship Id="rId321" Type="http://schemas.openxmlformats.org/officeDocument/2006/relationships/hyperlink" Target="https://iowadot.gov/dera/pdfs/DERA-Grant-Program-Information-Guide-2023.pdf" TargetMode="External"/><Relationship Id="rId419" Type="http://schemas.openxmlformats.org/officeDocument/2006/relationships/hyperlink" Target="https://afdc.energy.gov/laws/12844" TargetMode="External"/><Relationship Id="rId626" Type="http://schemas.openxmlformats.org/officeDocument/2006/relationships/hyperlink" Target="https://ww2.arb.ca.gov/planning-cmis-step-fy-22-23" TargetMode="External"/><Relationship Id="rId265" Type="http://schemas.openxmlformats.org/officeDocument/2006/relationships/hyperlink" Target="https://www.mass.gov/how-to/apply-for-massevip-multi-unit-dwelling-educational-campus-charging-incentives" TargetMode="External"/><Relationship Id="rId472" Type="http://schemas.openxmlformats.org/officeDocument/2006/relationships/hyperlink" Target="https://www.blackhillsenergy.com/efficiency-and-savings/welcome-ready-ev/welcome-colorado-ready-ev/commercial-time-day-rates" TargetMode="External"/><Relationship Id="rId125" Type="http://schemas.openxmlformats.org/officeDocument/2006/relationships/hyperlink" Target="https://calevip.org/incentive-project/san-diego-county" TargetMode="External"/><Relationship Id="rId332" Type="http://schemas.openxmlformats.org/officeDocument/2006/relationships/hyperlink" Target="https://www.leg.state.nv.us/NRS/NRS-445B.html" TargetMode="External"/><Relationship Id="rId777" Type="http://schemas.openxmlformats.org/officeDocument/2006/relationships/hyperlink" Target="https://afdc.energy.gov/laws/12125" TargetMode="External"/><Relationship Id="rId637" Type="http://schemas.openxmlformats.org/officeDocument/2006/relationships/hyperlink" Target="https://www.epa.gov/environmentaljustice/environmental-justice-small-grants-program" TargetMode="External"/><Relationship Id="rId276" Type="http://schemas.openxmlformats.org/officeDocument/2006/relationships/hyperlink" Target="https://www.connexusenergy.com/save-money-and-energy/programs-rebates/electric-vehicles" TargetMode="External"/><Relationship Id="rId483" Type="http://schemas.openxmlformats.org/officeDocument/2006/relationships/hyperlink" Target="https://afdc.energy.gov/laws/12502" TargetMode="External"/><Relationship Id="rId690" Type="http://schemas.openxmlformats.org/officeDocument/2006/relationships/hyperlink" Target="https://www.peco.com/smart-energy/innovation-technology/electric-vehicles-l3" TargetMode="External"/><Relationship Id="rId704" Type="http://schemas.openxmlformats.org/officeDocument/2006/relationships/hyperlink" Target="https://afdc.energy.gov/laws/13247" TargetMode="External"/><Relationship Id="rId40" Type="http://schemas.openxmlformats.org/officeDocument/2006/relationships/hyperlink" Target="https://otr.cfo.dc.gov/sites/default/files/dc/sites/otr/publication/attachments/2016%20AFVC_Commercial_Fill-in.pdf" TargetMode="External"/><Relationship Id="rId136" Type="http://schemas.openxmlformats.org/officeDocument/2006/relationships/hyperlink" Target="https://www.burbankwaterandpower.com/leadthecharge/com-ev-faq" TargetMode="External"/><Relationship Id="rId343" Type="http://schemas.openxmlformats.org/officeDocument/2006/relationships/hyperlink" Target="https://www.dec.ny.gov/chemical/109784.html" TargetMode="External"/><Relationship Id="rId550" Type="http://schemas.openxmlformats.org/officeDocument/2006/relationships/hyperlink" Target="https://afdc.energy.gov/laws/13127" TargetMode="External"/><Relationship Id="rId788" Type="http://schemas.openxmlformats.org/officeDocument/2006/relationships/ctrlProp" Target="../ctrlProps/ctrlProp1.xml"/><Relationship Id="rId203" Type="http://schemas.openxmlformats.org/officeDocument/2006/relationships/hyperlink" Target="https://www.anaheim.net/DocumentCenter/View/18907/Public-Access-Electric-Vehicle-Charging-Station-Rebate-Reservation-Request?bidId=" TargetMode="External"/><Relationship Id="rId648" Type="http://schemas.openxmlformats.org/officeDocument/2006/relationships/hyperlink" Target="https://www.pge.com/en/clean-energy/electric-vehicles/ev-fleet-program.html" TargetMode="External"/><Relationship Id="rId287" Type="http://schemas.openxmlformats.org/officeDocument/2006/relationships/hyperlink" Target="https://onewri.sharepoint.com/sites/TRBpaper/Shared%20Documents/General/02.%20Pillars/Pillar%203/Financing%20funding%20+%20biz%20models/Funding%20&amp;%20Financing%20Clearinghouse/Webinar%20-%20Overview%20and%20Application%20Process%20-%20Oct%202020" TargetMode="External"/><Relationship Id="rId410" Type="http://schemas.openxmlformats.org/officeDocument/2006/relationships/hyperlink" Target="https://www.atlanticcityelectric.com/SmartEnergy/InnovationAndTechnology/Pages/FleetChargerRebate.aspx" TargetMode="External"/><Relationship Id="rId494" Type="http://schemas.openxmlformats.org/officeDocument/2006/relationships/hyperlink" Target="https://www.indianamichiganpower.com/clean-energy/electric-cars/business/charge-at-work-indiana" TargetMode="External"/><Relationship Id="rId508" Type="http://schemas.openxmlformats.org/officeDocument/2006/relationships/hyperlink" Target="https://www.deq.nc.gov/air-quality/mobile/volkswagen/phase-2/nc-phase-2-school-bus-program-rfp/download?attachment" TargetMode="External"/><Relationship Id="rId715" Type="http://schemas.openxmlformats.org/officeDocument/2006/relationships/hyperlink" Target="https://afdc.energy.gov/laws/13187" TargetMode="External"/><Relationship Id="rId147" Type="http://schemas.openxmlformats.org/officeDocument/2006/relationships/hyperlink" Target="https://www.eversource.com/content/business/save-money-energy/clean-energy-options/electric-vehicles" TargetMode="External"/><Relationship Id="rId354" Type="http://schemas.openxmlformats.org/officeDocument/2006/relationships/hyperlink" Target="https://dte-efleets.powerclerk.com/MvcAccount/Login" TargetMode="External"/><Relationship Id="rId51" Type="http://schemas.openxmlformats.org/officeDocument/2006/relationships/hyperlink" Target="https://www.drivegreen.nj.gov/plugin.html" TargetMode="External"/><Relationship Id="rId561" Type="http://schemas.openxmlformats.org/officeDocument/2006/relationships/hyperlink" Target="file:///C:\Users\MariaAlejandra.Achur\Downloads\CFVT%20Program%20Guide_2023_03_30.pdf" TargetMode="External"/><Relationship Id="rId659" Type="http://schemas.openxmlformats.org/officeDocument/2006/relationships/hyperlink" Target="https://files.dep.state.pa.us/Energy/Office%20of%20Energy%20and%20Technology/OETDPortalFiles/GrantsLoansTaxCredits/AlternativeFuelsIncentiveGrant/AFIG/Public_Webinar_Alternative_Fuels_Incentive_Grant-20220816_1803-1.mp4" TargetMode="External"/><Relationship Id="rId214" Type="http://schemas.openxmlformats.org/officeDocument/2006/relationships/hyperlink" Target="https://drive.google.com/file/d/1rDmLa0X6Szmqi-2tplSpeq9AYaTO96qw/view" TargetMode="External"/><Relationship Id="rId298" Type="http://schemas.openxmlformats.org/officeDocument/2006/relationships/hyperlink" Target="https://nppd.energywisenebraskagoev.com/" TargetMode="External"/><Relationship Id="rId421" Type="http://schemas.openxmlformats.org/officeDocument/2006/relationships/hyperlink" Target="https://www.tampaelectric.com/electricvehicles/evsforbusiness/drivesmart/" TargetMode="External"/><Relationship Id="rId519" Type="http://schemas.openxmlformats.org/officeDocument/2006/relationships/hyperlink" Target="https://3cenergy.org/rebates/electric-bus-program/" TargetMode="External"/><Relationship Id="rId158" Type="http://schemas.openxmlformats.org/officeDocument/2006/relationships/hyperlink" Target="https://www.blackhillsenergy.com/sites/blackhillsenergy.com/files/2023%20COE%20EV%20Commercial%20Rebate%20Form.pdf" TargetMode="External"/><Relationship Id="rId726" Type="http://schemas.openxmlformats.org/officeDocument/2006/relationships/hyperlink" Target="https://afdc.energy.gov/laws/13347" TargetMode="External"/><Relationship Id="rId62" Type="http://schemas.openxmlformats.org/officeDocument/2006/relationships/hyperlink" Target="https://www.nvenergy.com/publish/content/dam/nvenergy/brochures_arch/cleanenergy/handbooks/SchoolBus-Handbook.pdf" TargetMode="External"/><Relationship Id="rId365" Type="http://schemas.openxmlformats.org/officeDocument/2006/relationships/hyperlink" Target="https://energy.maryland.gov/transportation/Pages/incentives_evserebate.aspx" TargetMode="External"/><Relationship Id="rId572" Type="http://schemas.openxmlformats.org/officeDocument/2006/relationships/hyperlink" Target="https://www.energy.gov/scep/grants-energy-improvements-public-school-facilities" TargetMode="External"/><Relationship Id="rId225" Type="http://schemas.openxmlformats.org/officeDocument/2006/relationships/hyperlink" Target="https://dnrec.alpha.delaware.gov/climate-coastal-energy/clean-transportation/ev-charging-equipment-rebates/" TargetMode="External"/><Relationship Id="rId432" Type="http://schemas.openxmlformats.org/officeDocument/2006/relationships/hyperlink" Target="https://lawfilesext.leg.wa.gov/biennium/2021-22/Pdf/Bills/Senate%20Passed%20Legislature/5693-S.PL.pdf?q=20230403075149" TargetMode="External"/><Relationship Id="rId737" Type="http://schemas.openxmlformats.org/officeDocument/2006/relationships/hyperlink" Target="https://afdc.energy.gov/laws/13178" TargetMode="External"/><Relationship Id="rId73" Type="http://schemas.openxmlformats.org/officeDocument/2006/relationships/hyperlink" Target="https://afdc.energy.gov/fuels/laws/ELEC?state=NY" TargetMode="External"/><Relationship Id="rId169" Type="http://schemas.openxmlformats.org/officeDocument/2006/relationships/hyperlink" Target="https://www.fema.gov/about/reports-and-data/disaster-relief-fund-monthly-reports" TargetMode="External"/><Relationship Id="rId376" Type="http://schemas.openxmlformats.org/officeDocument/2006/relationships/hyperlink" Target="https://danr.sd.gov/Environment/AirQuality/CleanDieselProgram/docs/R14App.pdf" TargetMode="External"/><Relationship Id="rId583" Type="http://schemas.openxmlformats.org/officeDocument/2006/relationships/hyperlink" Target="https://afdc.energy.gov/laws/12858" TargetMode="External"/><Relationship Id="rId790" Type="http://schemas.microsoft.com/office/2017/10/relationships/threadedComment" Target="../threadedComments/threadedComment1.xml"/><Relationship Id="rId4" Type="http://schemas.openxmlformats.org/officeDocument/2006/relationships/hyperlink" Target="https://lis.virginia.gov/cgi-bin/legp604.exe?071+ful+CHAP0121&amp;071+ful+CHAP0121" TargetMode="External"/><Relationship Id="rId236" Type="http://schemas.openxmlformats.org/officeDocument/2006/relationships/hyperlink" Target="https://portal.ct.gov/-/media/DEEP/air/mobile/VW/2022-07-28-VW-EVSE-R1-Webinar-Final.pdf" TargetMode="External"/><Relationship Id="rId443" Type="http://schemas.openxmlformats.org/officeDocument/2006/relationships/hyperlink" Target="https://www.firstenergycorp.com/help/electric-vehicles/maryland-ev/maryland-ev/ev-faqs.html" TargetMode="External"/><Relationship Id="rId650" Type="http://schemas.openxmlformats.org/officeDocument/2006/relationships/hyperlink" Target="https://www.delmarva.com/SmartEnergy/InnovationTechnology/Pages/WorkplaceChargerRebateProgram.aspx" TargetMode="External"/><Relationship Id="rId303" Type="http://schemas.openxmlformats.org/officeDocument/2006/relationships/hyperlink" Target="https://www.njcleanenergy.com/files/file/BPU/2022/EVs%20-%20Clean%20Fleet%20Application%20for%20FY%2023%20updated%208_1_22%20-%20FINAL.pdf" TargetMode="External"/><Relationship Id="rId748" Type="http://schemas.openxmlformats.org/officeDocument/2006/relationships/hyperlink" Target="https://www.evergy.com/manage-account/rate-information-link/plan-options/business-ev-plan" TargetMode="External"/><Relationship Id="rId84" Type="http://schemas.openxmlformats.org/officeDocument/2006/relationships/hyperlink" Target="https://afdc.energy.gov/laws/409" TargetMode="External"/><Relationship Id="rId387" Type="http://schemas.openxmlformats.org/officeDocument/2006/relationships/hyperlink" Target="https://www.rd.usda.gov/files/508_RD_RHS_CF_DirectLoanGuidanceBook_090919.pdf" TargetMode="External"/><Relationship Id="rId510" Type="http://schemas.openxmlformats.org/officeDocument/2006/relationships/hyperlink" Target="https://www.jea.com/Business_Resources/Rebates_for_Businesses/Electrification_Rebates_Program/" TargetMode="External"/><Relationship Id="rId594" Type="http://schemas.openxmlformats.org/officeDocument/2006/relationships/hyperlink" Target="https://cleanmobilityoptions.org/wp-content/uploads/2022/08/CMO-Implementation-Manual-Updated-6-27-22-FINAL.pdf" TargetMode="External"/><Relationship Id="rId608" Type="http://schemas.openxmlformats.org/officeDocument/2006/relationships/hyperlink" Target="https://okcoop.org/energy-efficiency-rebates/" TargetMode="External"/><Relationship Id="rId247" Type="http://schemas.openxmlformats.org/officeDocument/2006/relationships/hyperlink" Target="https://www.in.gov/idem/airquality/volkswagen-mitigation-trust/" TargetMode="External"/><Relationship Id="rId107" Type="http://schemas.openxmlformats.org/officeDocument/2006/relationships/hyperlink" Target="http://www.energy.sc.gov/files/CF%20FAQ%27s%20-%20Basics%20-10.07.2020_0.pdf" TargetMode="External"/><Relationship Id="rId454" Type="http://schemas.openxmlformats.org/officeDocument/2006/relationships/hyperlink" Target="https://www.azleg.gov/viewdocument/?docName=https://www.azleg.gov/ars/15/00923.htm" TargetMode="External"/><Relationship Id="rId661" Type="http://schemas.openxmlformats.org/officeDocument/2006/relationships/hyperlink" Target="https://afdc.energy.gov/laws/13158" TargetMode="External"/><Relationship Id="rId759" Type="http://schemas.openxmlformats.org/officeDocument/2006/relationships/hyperlink" Target="https://afdc.energy.gov/laws/13363" TargetMode="External"/><Relationship Id="rId11" Type="http://schemas.openxmlformats.org/officeDocument/2006/relationships/hyperlink" Target="https://vermontelectric.coop/energy-transformation-programs" TargetMode="External"/><Relationship Id="rId314" Type="http://schemas.openxmlformats.org/officeDocument/2006/relationships/hyperlink" Target="https://www.chargingrewards.com/cpsenergy/" TargetMode="External"/><Relationship Id="rId398" Type="http://schemas.openxmlformats.org/officeDocument/2006/relationships/hyperlink" Target="https://afdc.energy.gov/fuels/laws/NG?state=OK" TargetMode="External"/><Relationship Id="rId521" Type="http://schemas.openxmlformats.org/officeDocument/2006/relationships/hyperlink" Target="https://www.firelandsec.com/electric-vehicle-charger-rebates" TargetMode="External"/><Relationship Id="rId619" Type="http://schemas.openxmlformats.org/officeDocument/2006/relationships/hyperlink" Target="https://www.oregon.gov/deq/FilterDocs/VWBusApp.pdf" TargetMode="External"/><Relationship Id="rId95" Type="http://schemas.openxmlformats.org/officeDocument/2006/relationships/hyperlink" Target="https://www.aqmd.gov/home/technology/reports" TargetMode="External"/><Relationship Id="rId160" Type="http://schemas.openxmlformats.org/officeDocument/2006/relationships/hyperlink" Target="https://www.adeq.state.ar.us/energy/opportunities/evs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8" Type="http://schemas.microsoft.com/office/2017/10/relationships/threadedComment" Target="../threadedComments/threadedComment2.xml"/><Relationship Id="rId3" Type="http://schemas.openxmlformats.org/officeDocument/2006/relationships/hyperlink" Target="https://www.pge.com/en_US/residential/rate-plans/rate-plan-options/electric-vehicle-base-plan/electric-vehicle-base-plan.page" TargetMode="External"/><Relationship Id="rId7" Type="http://schemas.openxmlformats.org/officeDocument/2006/relationships/comments" Target="../comments2.xml"/><Relationship Id="rId2" Type="http://schemas.openxmlformats.org/officeDocument/2006/relationships/hyperlink" Target="https://nam04.safelinks.protection.outlook.com/?url=https%3A%2F%2Fhudsoncountyview.com%2Fmukherji-bill-to-establish-loan-program-for-school-districts-to-acquire-electric-school-buses-advances%2F&amp;data=04%7C01%7CMichelle.Levinson%40wri.org%7C97c1c5c14c0d40b34dd108d9a53fea37%7C476bac1f36b24ad98699cda6bad1f862%7C0%7C0%7C637722516198651560%7CUnknown%7CTWFpbGZsb3d8eyJWIjoiMC4wLjAwMDAiLCJQIjoiV2luMzIiLCJBTiI6Ik1haWwiLCJXVCI6Mn0%3D%7C1000&amp;sdata=wGs05RQIipHLTd4RBmBjSSGpkX4ZOBzWffAwphjFL%2Bk%3D&amp;reserved=0" TargetMode="External"/><Relationship Id="rId1" Type="http://schemas.openxmlformats.org/officeDocument/2006/relationships/hyperlink" Target="http://codes.ohio.gov/|http:/www.legislature.state.oh.us/" TargetMode="External"/><Relationship Id="rId6" Type="http://schemas.openxmlformats.org/officeDocument/2006/relationships/vmlDrawing" Target="../drawings/vmlDrawing2.vml"/><Relationship Id="rId5" Type="http://schemas.openxmlformats.org/officeDocument/2006/relationships/printerSettings" Target="../printerSettings/printerSettings6.bin"/><Relationship Id="rId4" Type="http://schemas.openxmlformats.org/officeDocument/2006/relationships/hyperlink" Target="https://portlandgeneral.com/about/info/pricing-plans/time-of-use/time-of-use-pricing-ho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D3026-44E9-4BC5-AFBB-58C424774556}">
  <dimension ref="A1:C31"/>
  <sheetViews>
    <sheetView tabSelected="1" workbookViewId="0">
      <selection activeCell="B11" sqref="B11"/>
    </sheetView>
  </sheetViews>
  <sheetFormatPr defaultColWidth="8.90625" defaultRowHeight="14.5" x14ac:dyDescent="0.35"/>
  <cols>
    <col min="2" max="2" width="112.453125" style="8" customWidth="1"/>
  </cols>
  <sheetData>
    <row r="1" spans="1:3" x14ac:dyDescent="0.35">
      <c r="A1" s="24"/>
      <c r="B1" s="25"/>
      <c r="C1" s="26"/>
    </row>
    <row r="2" spans="1:3" x14ac:dyDescent="0.35">
      <c r="A2" s="27"/>
      <c r="B2" s="28"/>
      <c r="C2" s="29"/>
    </row>
    <row r="3" spans="1:3" x14ac:dyDescent="0.35">
      <c r="A3" s="27"/>
      <c r="B3" s="28"/>
      <c r="C3" s="29"/>
    </row>
    <row r="4" spans="1:3" x14ac:dyDescent="0.35">
      <c r="A4" s="27"/>
      <c r="B4" s="28"/>
      <c r="C4" s="29"/>
    </row>
    <row r="5" spans="1:3" x14ac:dyDescent="0.35">
      <c r="A5" s="27"/>
      <c r="B5" s="28"/>
      <c r="C5" s="29"/>
    </row>
    <row r="6" spans="1:3" x14ac:dyDescent="0.35">
      <c r="A6" s="27"/>
      <c r="B6" s="28"/>
      <c r="C6" s="29"/>
    </row>
    <row r="7" spans="1:3" x14ac:dyDescent="0.35">
      <c r="A7" s="27"/>
      <c r="B7" s="28"/>
      <c r="C7" s="29"/>
    </row>
    <row r="8" spans="1:3" x14ac:dyDescent="0.35">
      <c r="A8" s="27"/>
      <c r="B8" s="28"/>
      <c r="C8" s="29"/>
    </row>
    <row r="9" spans="1:3" ht="15.5" x14ac:dyDescent="0.35">
      <c r="A9" s="27"/>
      <c r="B9" s="30" t="s">
        <v>0</v>
      </c>
      <c r="C9" s="29"/>
    </row>
    <row r="10" spans="1:3" x14ac:dyDescent="0.35">
      <c r="A10" s="27"/>
      <c r="B10" s="28"/>
      <c r="C10" s="29"/>
    </row>
    <row r="11" spans="1:3" x14ac:dyDescent="0.35">
      <c r="A11" s="27"/>
      <c r="B11" s="28" t="s">
        <v>1</v>
      </c>
      <c r="C11" s="29"/>
    </row>
    <row r="12" spans="1:3" x14ac:dyDescent="0.35">
      <c r="A12" s="27"/>
      <c r="B12" s="28" t="s">
        <v>4941</v>
      </c>
      <c r="C12" s="29"/>
    </row>
    <row r="13" spans="1:3" x14ac:dyDescent="0.35">
      <c r="A13" s="27"/>
      <c r="B13" s="28"/>
      <c r="C13" s="29"/>
    </row>
    <row r="14" spans="1:3" x14ac:dyDescent="0.35">
      <c r="A14" s="27"/>
      <c r="C14" s="29"/>
    </row>
    <row r="15" spans="1:3" x14ac:dyDescent="0.35">
      <c r="A15" s="27"/>
      <c r="B15" s="63" t="s">
        <v>2</v>
      </c>
      <c r="C15" s="29"/>
    </row>
    <row r="16" spans="1:3" x14ac:dyDescent="0.35">
      <c r="A16" s="27"/>
      <c r="B16" s="28" t="s">
        <v>3</v>
      </c>
      <c r="C16" s="29"/>
    </row>
    <row r="17" spans="1:3" x14ac:dyDescent="0.35">
      <c r="A17" s="27"/>
      <c r="B17" s="49" t="s">
        <v>4</v>
      </c>
      <c r="C17" s="29"/>
    </row>
    <row r="18" spans="1:3" x14ac:dyDescent="0.35">
      <c r="A18" s="27"/>
      <c r="B18" s="49" t="s">
        <v>5</v>
      </c>
      <c r="C18" s="29"/>
    </row>
    <row r="19" spans="1:3" x14ac:dyDescent="0.35">
      <c r="A19" s="27"/>
      <c r="B19" s="49" t="s">
        <v>6</v>
      </c>
      <c r="C19" s="29"/>
    </row>
    <row r="20" spans="1:3" ht="29" x14ac:dyDescent="0.35">
      <c r="A20" s="27"/>
      <c r="B20" s="63" t="s">
        <v>7</v>
      </c>
      <c r="C20" s="29"/>
    </row>
    <row r="21" spans="1:3" x14ac:dyDescent="0.35">
      <c r="A21" s="27"/>
      <c r="B21" s="34" t="s">
        <v>8</v>
      </c>
      <c r="C21" s="29"/>
    </row>
    <row r="22" spans="1:3" x14ac:dyDescent="0.35">
      <c r="A22" s="27"/>
      <c r="B22" s="34" t="s">
        <v>9</v>
      </c>
      <c r="C22" s="29"/>
    </row>
    <row r="23" spans="1:3" x14ac:dyDescent="0.35">
      <c r="A23" s="27"/>
      <c r="B23" s="34" t="s">
        <v>10</v>
      </c>
      <c r="C23" s="29"/>
    </row>
    <row r="24" spans="1:3" x14ac:dyDescent="0.35">
      <c r="A24" s="27"/>
      <c r="B24" s="34" t="s">
        <v>11</v>
      </c>
      <c r="C24" s="29"/>
    </row>
    <row r="25" spans="1:3" x14ac:dyDescent="0.35">
      <c r="A25" s="27"/>
      <c r="B25" s="34" t="s">
        <v>12</v>
      </c>
      <c r="C25" s="29"/>
    </row>
    <row r="26" spans="1:3" x14ac:dyDescent="0.35">
      <c r="A26" s="27"/>
      <c r="B26" s="34" t="s">
        <v>13</v>
      </c>
      <c r="C26" s="29"/>
    </row>
    <row r="27" spans="1:3" ht="43.5" x14ac:dyDescent="0.35">
      <c r="A27" s="27"/>
      <c r="B27" s="63" t="s">
        <v>14</v>
      </c>
      <c r="C27" s="29"/>
    </row>
    <row r="28" spans="1:3" x14ac:dyDescent="0.35">
      <c r="A28" s="27"/>
      <c r="B28" s="28"/>
      <c r="C28" s="29"/>
    </row>
    <row r="29" spans="1:3" ht="29" x14ac:dyDescent="0.35">
      <c r="A29" s="27"/>
      <c r="B29" s="28" t="s">
        <v>15</v>
      </c>
      <c r="C29" s="29"/>
    </row>
    <row r="30" spans="1:3" x14ac:dyDescent="0.35">
      <c r="A30" s="27"/>
      <c r="B30" s="28"/>
      <c r="C30" s="29"/>
    </row>
    <row r="31" spans="1:3" x14ac:dyDescent="0.35">
      <c r="A31" s="31"/>
      <c r="B31" s="32"/>
      <c r="C31" s="33"/>
    </row>
  </sheetData>
  <hyperlinks>
    <hyperlink ref="B21" r:id="rId1" xr:uid="{9285C62C-59E2-4C24-A5B4-DCEA80D14E9E}"/>
    <hyperlink ref="B22" r:id="rId2" xr:uid="{9D5CE567-D4F3-408B-AE99-81ACA00CE9F4}"/>
    <hyperlink ref="B23" r:id="rId3" display="U.S. Department of Transportation Funding and Financing Resource" xr:uid="{3261DD87-8817-46C9-8195-02F35AC19599}"/>
    <hyperlink ref="B24" r:id="rId4" display="Electrification Coalition EV Resource" xr:uid="{4FFE1048-F1BE-46C7-900E-091B18E984A7}"/>
    <hyperlink ref="B26" r:id="rId5" display="The White House's Building and Better America Report" xr:uid="{DDFD68F0-ED97-470F-B0D9-7A075443CAAF}"/>
    <hyperlink ref="B25" r:id="rId6" xr:uid="{72DCEA76-E30B-4502-ADE1-54477C2D3129}"/>
  </hyperlinks>
  <pageMargins left="0.7" right="0.7" top="0.75" bottom="0.75" header="0.3" footer="0.3"/>
  <pageSetup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D2290-ED79-4F82-8832-EC6801B0AE18}">
  <sheetPr codeName="Sheet3"/>
  <dimension ref="A1:U63"/>
  <sheetViews>
    <sheetView topLeftCell="R1" zoomScale="90" zoomScaleNormal="90" workbookViewId="0">
      <pane ySplit="1" topLeftCell="A2" activePane="bottomLeft" state="frozen"/>
      <selection activeCell="Z1" sqref="Z1"/>
      <selection pane="bottomLeft" activeCell="P14" sqref="P14"/>
    </sheetView>
  </sheetViews>
  <sheetFormatPr defaultColWidth="30.36328125" defaultRowHeight="14.5" x14ac:dyDescent="0.35"/>
  <sheetData>
    <row r="1" spans="1:21" s="178" customFormat="1" ht="15" thickBot="1" x14ac:dyDescent="0.4">
      <c r="A1" s="178" t="s">
        <v>16</v>
      </c>
      <c r="B1" s="178" t="s">
        <v>17</v>
      </c>
      <c r="C1" s="178" t="s">
        <v>18</v>
      </c>
      <c r="D1" s="178" t="s">
        <v>19</v>
      </c>
      <c r="E1" s="178" t="s">
        <v>20</v>
      </c>
      <c r="F1" s="178" t="s">
        <v>21</v>
      </c>
      <c r="G1" s="178" t="s">
        <v>22</v>
      </c>
      <c r="H1" s="178" t="s">
        <v>23</v>
      </c>
      <c r="I1" s="178" t="s">
        <v>24</v>
      </c>
      <c r="J1" s="178" t="s">
        <v>25</v>
      </c>
      <c r="K1" s="178" t="s">
        <v>26</v>
      </c>
      <c r="L1" s="178" t="s">
        <v>27</v>
      </c>
      <c r="M1" s="178" t="s">
        <v>28</v>
      </c>
      <c r="N1" s="178" t="s">
        <v>29</v>
      </c>
      <c r="O1" s="178" t="s">
        <v>30</v>
      </c>
      <c r="P1" s="178" t="s">
        <v>31</v>
      </c>
      <c r="Q1" s="178" t="s">
        <v>32</v>
      </c>
      <c r="R1" s="178" t="s">
        <v>33</v>
      </c>
      <c r="S1" s="178" t="s">
        <v>34</v>
      </c>
      <c r="T1" s="178" t="s">
        <v>35</v>
      </c>
      <c r="U1" s="178" t="s">
        <v>36</v>
      </c>
    </row>
    <row r="2" spans="1:21" s="47" customFormat="1" ht="159.75" customHeight="1" thickBot="1" x14ac:dyDescent="0.4">
      <c r="A2" s="47" t="s">
        <v>37</v>
      </c>
      <c r="B2" s="165" t="s">
        <v>38</v>
      </c>
      <c r="C2" s="46" t="s">
        <v>39</v>
      </c>
      <c r="D2" s="46" t="s">
        <v>40</v>
      </c>
      <c r="E2" s="46" t="s">
        <v>41</v>
      </c>
      <c r="F2" s="46" t="s">
        <v>42</v>
      </c>
      <c r="G2" s="46" t="s">
        <v>43</v>
      </c>
      <c r="H2" s="46" t="s">
        <v>44</v>
      </c>
      <c r="I2" s="46" t="s">
        <v>45</v>
      </c>
      <c r="J2" s="46" t="s">
        <v>46</v>
      </c>
      <c r="K2" s="46" t="s">
        <v>47</v>
      </c>
      <c r="L2" s="46" t="s">
        <v>48</v>
      </c>
      <c r="M2" s="46" t="s">
        <v>49</v>
      </c>
      <c r="N2" s="46" t="s">
        <v>50</v>
      </c>
      <c r="O2" s="46" t="s">
        <v>51</v>
      </c>
      <c r="P2" s="46" t="s">
        <v>52</v>
      </c>
      <c r="Q2" s="46" t="s">
        <v>53</v>
      </c>
      <c r="R2" s="46" t="s">
        <v>54</v>
      </c>
      <c r="S2" s="48" t="s">
        <v>55</v>
      </c>
      <c r="T2" s="48" t="s">
        <v>55</v>
      </c>
      <c r="U2" s="48" t="s">
        <v>55</v>
      </c>
    </row>
    <row r="3" spans="1:21" x14ac:dyDescent="0.35">
      <c r="B3" t="s">
        <v>57</v>
      </c>
      <c r="C3" t="s">
        <v>58</v>
      </c>
      <c r="D3" t="s">
        <v>59</v>
      </c>
      <c r="E3" t="s">
        <v>60</v>
      </c>
      <c r="F3" t="s">
        <v>61</v>
      </c>
      <c r="G3" t="s">
        <v>62</v>
      </c>
      <c r="H3" t="s">
        <v>63</v>
      </c>
      <c r="I3" t="s">
        <v>64</v>
      </c>
      <c r="J3" t="s">
        <v>65</v>
      </c>
      <c r="K3" t="s">
        <v>66</v>
      </c>
      <c r="L3" t="s">
        <v>67</v>
      </c>
      <c r="M3" t="s">
        <v>68</v>
      </c>
      <c r="N3" t="s">
        <v>69</v>
      </c>
      <c r="O3" t="s">
        <v>70</v>
      </c>
      <c r="P3" t="s">
        <v>71</v>
      </c>
      <c r="Q3" t="s">
        <v>58</v>
      </c>
      <c r="R3" t="s">
        <v>58</v>
      </c>
      <c r="S3" t="s">
        <v>58</v>
      </c>
      <c r="T3" t="s">
        <v>58</v>
      </c>
      <c r="U3" t="s">
        <v>58</v>
      </c>
    </row>
    <row r="4" spans="1:21" x14ac:dyDescent="0.35">
      <c r="B4" t="s">
        <v>73</v>
      </c>
      <c r="D4" t="s">
        <v>74</v>
      </c>
      <c r="E4" t="s">
        <v>75</v>
      </c>
      <c r="F4" t="s">
        <v>76</v>
      </c>
      <c r="G4" t="s">
        <v>77</v>
      </c>
      <c r="H4" t="s">
        <v>78</v>
      </c>
      <c r="I4" t="s">
        <v>79</v>
      </c>
      <c r="J4" t="s">
        <v>80</v>
      </c>
      <c r="K4" t="s">
        <v>81</v>
      </c>
      <c r="L4" t="s">
        <v>82</v>
      </c>
      <c r="M4" t="s">
        <v>83</v>
      </c>
      <c r="N4" t="s">
        <v>84</v>
      </c>
      <c r="O4" t="s">
        <v>85</v>
      </c>
      <c r="P4" t="s">
        <v>86</v>
      </c>
    </row>
    <row r="5" spans="1:21" x14ac:dyDescent="0.35">
      <c r="B5" t="s">
        <v>87</v>
      </c>
      <c r="D5" t="s">
        <v>88</v>
      </c>
      <c r="E5" t="s">
        <v>89</v>
      </c>
      <c r="F5" t="s">
        <v>90</v>
      </c>
      <c r="G5" t="s">
        <v>91</v>
      </c>
      <c r="H5" t="s">
        <v>92</v>
      </c>
      <c r="I5" t="s">
        <v>93</v>
      </c>
      <c r="J5" t="s">
        <v>94</v>
      </c>
      <c r="K5" t="s">
        <v>95</v>
      </c>
      <c r="L5" t="s">
        <v>96</v>
      </c>
      <c r="M5" t="s">
        <v>97</v>
      </c>
      <c r="O5" t="s">
        <v>99</v>
      </c>
      <c r="P5" t="s">
        <v>100</v>
      </c>
    </row>
    <row r="6" spans="1:21" x14ac:dyDescent="0.35">
      <c r="E6" t="s">
        <v>101</v>
      </c>
      <c r="F6" t="s">
        <v>102</v>
      </c>
      <c r="G6" t="s">
        <v>103</v>
      </c>
      <c r="H6" t="s">
        <v>65</v>
      </c>
      <c r="I6" t="s">
        <v>104</v>
      </c>
      <c r="K6" t="s">
        <v>105</v>
      </c>
      <c r="L6" t="s">
        <v>106</v>
      </c>
      <c r="M6" t="s">
        <v>107</v>
      </c>
      <c r="O6" t="s">
        <v>108</v>
      </c>
    </row>
    <row r="7" spans="1:21" x14ac:dyDescent="0.35">
      <c r="E7" t="s">
        <v>109</v>
      </c>
      <c r="F7" t="s">
        <v>110</v>
      </c>
      <c r="G7" t="s">
        <v>111</v>
      </c>
      <c r="I7" t="s">
        <v>112</v>
      </c>
      <c r="K7" t="s">
        <v>113</v>
      </c>
      <c r="M7" t="s">
        <v>114</v>
      </c>
      <c r="O7" t="s">
        <v>115</v>
      </c>
    </row>
    <row r="8" spans="1:21" x14ac:dyDescent="0.35">
      <c r="E8" t="s">
        <v>116</v>
      </c>
      <c r="F8" t="s">
        <v>117</v>
      </c>
      <c r="G8" t="s">
        <v>118</v>
      </c>
      <c r="I8" t="s">
        <v>119</v>
      </c>
      <c r="K8" t="s">
        <v>88</v>
      </c>
      <c r="M8" t="s">
        <v>120</v>
      </c>
      <c r="O8" t="s">
        <v>121</v>
      </c>
    </row>
    <row r="9" spans="1:21" x14ac:dyDescent="0.35">
      <c r="E9" t="s">
        <v>122</v>
      </c>
      <c r="F9" t="s">
        <v>123</v>
      </c>
      <c r="G9" t="s">
        <v>124</v>
      </c>
      <c r="I9" t="s">
        <v>125</v>
      </c>
      <c r="K9" t="s">
        <v>126</v>
      </c>
      <c r="M9" t="s">
        <v>127</v>
      </c>
      <c r="O9" t="s">
        <v>128</v>
      </c>
    </row>
    <row r="10" spans="1:21" x14ac:dyDescent="0.35">
      <c r="E10" t="s">
        <v>129</v>
      </c>
      <c r="F10" t="s">
        <v>130</v>
      </c>
      <c r="G10" t="s">
        <v>131</v>
      </c>
      <c r="I10" t="s">
        <v>132</v>
      </c>
      <c r="K10" t="s">
        <v>133</v>
      </c>
      <c r="M10" t="s">
        <v>98</v>
      </c>
      <c r="O10" t="s">
        <v>134</v>
      </c>
    </row>
    <row r="11" spans="1:21" x14ac:dyDescent="0.35">
      <c r="E11" t="s">
        <v>135</v>
      </c>
      <c r="F11" t="s">
        <v>136</v>
      </c>
      <c r="G11" t="s">
        <v>137</v>
      </c>
      <c r="I11" t="s">
        <v>138</v>
      </c>
      <c r="K11" t="s">
        <v>139</v>
      </c>
      <c r="O11" t="s">
        <v>88</v>
      </c>
    </row>
    <row r="12" spans="1:21" x14ac:dyDescent="0.35">
      <c r="E12" t="s">
        <v>140</v>
      </c>
      <c r="F12" t="s">
        <v>141</v>
      </c>
      <c r="G12" t="s">
        <v>142</v>
      </c>
      <c r="I12" t="s">
        <v>143</v>
      </c>
      <c r="K12" t="s">
        <v>144</v>
      </c>
      <c r="O12" t="s">
        <v>145</v>
      </c>
    </row>
    <row r="13" spans="1:21" x14ac:dyDescent="0.35">
      <c r="E13" t="s">
        <v>146</v>
      </c>
      <c r="F13" t="s">
        <v>147</v>
      </c>
      <c r="G13" t="s">
        <v>148</v>
      </c>
      <c r="I13" t="s">
        <v>149</v>
      </c>
      <c r="K13" t="s">
        <v>150</v>
      </c>
      <c r="O13" t="s">
        <v>151</v>
      </c>
    </row>
    <row r="14" spans="1:21" x14ac:dyDescent="0.35">
      <c r="E14" t="s">
        <v>152</v>
      </c>
      <c r="G14" t="s">
        <v>153</v>
      </c>
      <c r="I14" t="s">
        <v>154</v>
      </c>
    </row>
    <row r="15" spans="1:21" x14ac:dyDescent="0.35">
      <c r="E15" t="s">
        <v>156</v>
      </c>
      <c r="G15" t="s">
        <v>157</v>
      </c>
      <c r="I15" t="s">
        <v>158</v>
      </c>
    </row>
    <row r="16" spans="1:21" x14ac:dyDescent="0.35">
      <c r="E16" t="s">
        <v>159</v>
      </c>
      <c r="G16" t="s">
        <v>160</v>
      </c>
      <c r="I16" t="s">
        <v>161</v>
      </c>
    </row>
    <row r="17" spans="7:9" x14ac:dyDescent="0.35">
      <c r="G17" t="s">
        <v>162</v>
      </c>
      <c r="I17" t="s">
        <v>65</v>
      </c>
    </row>
    <row r="18" spans="7:9" x14ac:dyDescent="0.35">
      <c r="G18" t="s">
        <v>163</v>
      </c>
    </row>
    <row r="19" spans="7:9" x14ac:dyDescent="0.35">
      <c r="G19" t="s">
        <v>164</v>
      </c>
    </row>
    <row r="20" spans="7:9" x14ac:dyDescent="0.35">
      <c r="G20" t="s">
        <v>165</v>
      </c>
    </row>
    <row r="21" spans="7:9" x14ac:dyDescent="0.35">
      <c r="G21" t="s">
        <v>166</v>
      </c>
    </row>
    <row r="22" spans="7:9" x14ac:dyDescent="0.35">
      <c r="G22" t="s">
        <v>167</v>
      </c>
    </row>
    <row r="23" spans="7:9" x14ac:dyDescent="0.35">
      <c r="G23" t="s">
        <v>168</v>
      </c>
    </row>
    <row r="24" spans="7:9" x14ac:dyDescent="0.35">
      <c r="G24" t="s">
        <v>169</v>
      </c>
    </row>
    <row r="25" spans="7:9" x14ac:dyDescent="0.35">
      <c r="G25" t="s">
        <v>170</v>
      </c>
    </row>
    <row r="26" spans="7:9" x14ac:dyDescent="0.35">
      <c r="G26" t="s">
        <v>171</v>
      </c>
    </row>
    <row r="27" spans="7:9" x14ac:dyDescent="0.35">
      <c r="G27" t="s">
        <v>172</v>
      </c>
    </row>
    <row r="28" spans="7:9" x14ac:dyDescent="0.35">
      <c r="G28" t="s">
        <v>173</v>
      </c>
    </row>
    <row r="29" spans="7:9" x14ac:dyDescent="0.35">
      <c r="G29" t="s">
        <v>174</v>
      </c>
    </row>
    <row r="30" spans="7:9" x14ac:dyDescent="0.35">
      <c r="G30" t="s">
        <v>175</v>
      </c>
    </row>
    <row r="31" spans="7:9" x14ac:dyDescent="0.35">
      <c r="G31" t="s">
        <v>176</v>
      </c>
    </row>
    <row r="32" spans="7:9" x14ac:dyDescent="0.35">
      <c r="G32" t="s">
        <v>177</v>
      </c>
    </row>
    <row r="33" spans="7:7" x14ac:dyDescent="0.35">
      <c r="G33" t="s">
        <v>178</v>
      </c>
    </row>
    <row r="34" spans="7:7" x14ac:dyDescent="0.35">
      <c r="G34" t="s">
        <v>179</v>
      </c>
    </row>
    <row r="35" spans="7:7" x14ac:dyDescent="0.35">
      <c r="G35" t="s">
        <v>180</v>
      </c>
    </row>
    <row r="36" spans="7:7" x14ac:dyDescent="0.35">
      <c r="G36" t="s">
        <v>181</v>
      </c>
    </row>
    <row r="37" spans="7:7" x14ac:dyDescent="0.35">
      <c r="G37" t="s">
        <v>182</v>
      </c>
    </row>
    <row r="38" spans="7:7" x14ac:dyDescent="0.35">
      <c r="G38" t="s">
        <v>183</v>
      </c>
    </row>
    <row r="39" spans="7:7" x14ac:dyDescent="0.35">
      <c r="G39" t="s">
        <v>184</v>
      </c>
    </row>
    <row r="40" spans="7:7" x14ac:dyDescent="0.35">
      <c r="G40" t="s">
        <v>185</v>
      </c>
    </row>
    <row r="41" spans="7:7" x14ac:dyDescent="0.35">
      <c r="G41" t="s">
        <v>186</v>
      </c>
    </row>
    <row r="42" spans="7:7" x14ac:dyDescent="0.35">
      <c r="G42" t="s">
        <v>187</v>
      </c>
    </row>
    <row r="43" spans="7:7" x14ac:dyDescent="0.35">
      <c r="G43" t="s">
        <v>188</v>
      </c>
    </row>
    <row r="44" spans="7:7" x14ac:dyDescent="0.35">
      <c r="G44" t="s">
        <v>189</v>
      </c>
    </row>
    <row r="45" spans="7:7" x14ac:dyDescent="0.35">
      <c r="G45" t="s">
        <v>190</v>
      </c>
    </row>
    <row r="46" spans="7:7" x14ac:dyDescent="0.35">
      <c r="G46" t="s">
        <v>191</v>
      </c>
    </row>
    <row r="47" spans="7:7" x14ac:dyDescent="0.35">
      <c r="G47" t="s">
        <v>192</v>
      </c>
    </row>
    <row r="48" spans="7:7" x14ac:dyDescent="0.35">
      <c r="G48" t="s">
        <v>193</v>
      </c>
    </row>
    <row r="49" spans="7:7" x14ac:dyDescent="0.35">
      <c r="G49" t="s">
        <v>194</v>
      </c>
    </row>
    <row r="50" spans="7:7" x14ac:dyDescent="0.35">
      <c r="G50" t="s">
        <v>195</v>
      </c>
    </row>
    <row r="51" spans="7:7" x14ac:dyDescent="0.35">
      <c r="G51" t="s">
        <v>196</v>
      </c>
    </row>
    <row r="52" spans="7:7" x14ac:dyDescent="0.35">
      <c r="G52" t="s">
        <v>197</v>
      </c>
    </row>
    <row r="53" spans="7:7" x14ac:dyDescent="0.35">
      <c r="G53" t="s">
        <v>198</v>
      </c>
    </row>
    <row r="54" spans="7:7" x14ac:dyDescent="0.35">
      <c r="G54" t="s">
        <v>199</v>
      </c>
    </row>
    <row r="55" spans="7:7" x14ac:dyDescent="0.35">
      <c r="G55" t="s">
        <v>200</v>
      </c>
    </row>
    <row r="56" spans="7:7" x14ac:dyDescent="0.35">
      <c r="G56" t="s">
        <v>201</v>
      </c>
    </row>
    <row r="57" spans="7:7" x14ac:dyDescent="0.35">
      <c r="G57" t="s">
        <v>202</v>
      </c>
    </row>
    <row r="58" spans="7:7" x14ac:dyDescent="0.35">
      <c r="G58" t="s">
        <v>203</v>
      </c>
    </row>
    <row r="59" spans="7:7" x14ac:dyDescent="0.35">
      <c r="G59" t="s">
        <v>204</v>
      </c>
    </row>
    <row r="60" spans="7:7" x14ac:dyDescent="0.35">
      <c r="G60" t="s">
        <v>205</v>
      </c>
    </row>
    <row r="61" spans="7:7" x14ac:dyDescent="0.35">
      <c r="G61" t="s">
        <v>206</v>
      </c>
    </row>
    <row r="62" spans="7:7" x14ac:dyDescent="0.35">
      <c r="G62" t="s">
        <v>207</v>
      </c>
    </row>
    <row r="63" spans="7:7" x14ac:dyDescent="0.35">
      <c r="G63" t="s">
        <v>61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BEB23-F478-4B53-BF80-C14EA2A44EF0}">
  <sheetPr codeName="Sheet2"/>
  <dimension ref="A1:V1048465"/>
  <sheetViews>
    <sheetView topLeftCell="B1" zoomScale="90" zoomScaleNormal="90" workbookViewId="0">
      <pane ySplit="1" topLeftCell="A173" activePane="bottomLeft" state="frozen"/>
      <selection activeCell="K483" sqref="K483"/>
      <selection pane="bottomLeft" activeCell="F176" sqref="F176"/>
    </sheetView>
  </sheetViews>
  <sheetFormatPr defaultColWidth="8.90625" defaultRowHeight="14.5" x14ac:dyDescent="0.35"/>
  <cols>
    <col min="1" max="1" width="10.6328125" style="50" customWidth="1"/>
    <col min="2" max="2" width="65.81640625" style="56" customWidth="1"/>
    <col min="3" max="3" width="11.81640625" style="57" customWidth="1"/>
    <col min="4" max="4" width="35.90625" style="57" bestFit="1" customWidth="1"/>
    <col min="5" max="5" width="16.81640625" style="57" customWidth="1"/>
    <col min="6" max="6" width="18.453125" style="57" customWidth="1"/>
    <col min="7" max="7" width="26.36328125" style="5" customWidth="1"/>
    <col min="8" max="8" width="20.81640625" style="54" customWidth="1"/>
    <col min="9" max="9" width="28.08984375" style="20" customWidth="1"/>
    <col min="10" max="10" width="26.36328125" style="60" customWidth="1"/>
    <col min="11" max="13" width="15.90625" style="57" customWidth="1"/>
    <col min="14" max="14" width="35.36328125" style="57" bestFit="1" customWidth="1"/>
    <col min="15" max="15" width="35.08984375" style="56" bestFit="1" customWidth="1"/>
    <col min="16" max="16" width="31.08984375" style="50" customWidth="1"/>
    <col min="17" max="17" width="24.453125" customWidth="1"/>
    <col min="18" max="19" width="26.90625" bestFit="1" customWidth="1"/>
    <col min="20" max="20" width="21.54296875" customWidth="1"/>
  </cols>
  <sheetData>
    <row r="1" spans="1:20" s="178" customFormat="1" ht="15" thickBot="1" x14ac:dyDescent="0.4">
      <c r="A1" s="176" t="s">
        <v>17</v>
      </c>
      <c r="B1" s="177" t="s">
        <v>18</v>
      </c>
      <c r="C1" s="177" t="s">
        <v>19</v>
      </c>
      <c r="D1" s="177" t="s">
        <v>20</v>
      </c>
      <c r="E1" s="177" t="s">
        <v>21</v>
      </c>
      <c r="F1" s="177" t="s">
        <v>22</v>
      </c>
      <c r="G1" s="178" t="s">
        <v>23</v>
      </c>
      <c r="H1" s="177" t="s">
        <v>24</v>
      </c>
      <c r="I1" s="178" t="s">
        <v>208</v>
      </c>
      <c r="J1" s="177" t="s">
        <v>26</v>
      </c>
      <c r="K1" s="177" t="s">
        <v>27</v>
      </c>
      <c r="L1" s="177" t="s">
        <v>28</v>
      </c>
      <c r="M1" s="177" t="s">
        <v>29</v>
      </c>
      <c r="N1" s="177" t="s">
        <v>30</v>
      </c>
      <c r="O1" s="177" t="s">
        <v>31</v>
      </c>
      <c r="P1" s="177" t="s">
        <v>32</v>
      </c>
      <c r="Q1" s="178" t="s">
        <v>209</v>
      </c>
      <c r="R1" s="178" t="s">
        <v>34</v>
      </c>
      <c r="S1" s="178" t="s">
        <v>35</v>
      </c>
      <c r="T1" s="178" t="s">
        <v>36</v>
      </c>
    </row>
    <row r="2" spans="1:20" s="1" customFormat="1" ht="15" thickBot="1" x14ac:dyDescent="0.4">
      <c r="A2" s="50" t="s">
        <v>87</v>
      </c>
      <c r="B2" s="50" t="s">
        <v>210</v>
      </c>
      <c r="C2" s="50" t="s">
        <v>88</v>
      </c>
      <c r="D2" s="50" t="s">
        <v>152</v>
      </c>
      <c r="E2" s="50" t="s">
        <v>90</v>
      </c>
      <c r="F2" s="50" t="s">
        <v>131</v>
      </c>
      <c r="G2" t="s">
        <v>65</v>
      </c>
      <c r="H2" s="50" t="s">
        <v>65</v>
      </c>
      <c r="I2" t="s">
        <v>65</v>
      </c>
      <c r="J2" s="51" t="s">
        <v>113</v>
      </c>
      <c r="K2" s="50" t="s">
        <v>96</v>
      </c>
      <c r="L2" s="50" t="s">
        <v>107</v>
      </c>
      <c r="M2" s="50" t="s">
        <v>84</v>
      </c>
      <c r="N2" s="50" t="s">
        <v>108</v>
      </c>
      <c r="O2" s="50" t="s">
        <v>71</v>
      </c>
      <c r="P2" s="50" t="s">
        <v>211</v>
      </c>
      <c r="Q2" s="3" t="s">
        <v>212</v>
      </c>
      <c r="R2" s="7" t="s">
        <v>213</v>
      </c>
      <c r="S2" s="3" t="s">
        <v>214</v>
      </c>
      <c r="T2" s="7"/>
    </row>
    <row r="3" spans="1:20" x14ac:dyDescent="0.35">
      <c r="A3" s="50" t="s">
        <v>87</v>
      </c>
      <c r="B3" s="55" t="s">
        <v>215</v>
      </c>
      <c r="C3" s="50" t="s">
        <v>74</v>
      </c>
      <c r="D3" s="50" t="s">
        <v>135</v>
      </c>
      <c r="E3" s="50" t="s">
        <v>90</v>
      </c>
      <c r="F3" s="50" t="s">
        <v>186</v>
      </c>
      <c r="G3" t="s">
        <v>65</v>
      </c>
      <c r="H3" s="50" t="s">
        <v>65</v>
      </c>
      <c r="I3" t="s">
        <v>65</v>
      </c>
      <c r="J3" s="51" t="s">
        <v>144</v>
      </c>
      <c r="K3" s="50" t="s">
        <v>67</v>
      </c>
      <c r="L3" s="50" t="s">
        <v>98</v>
      </c>
      <c r="M3" s="50" t="s">
        <v>84</v>
      </c>
      <c r="N3" s="50" t="s">
        <v>134</v>
      </c>
      <c r="O3" s="50" t="s">
        <v>100</v>
      </c>
      <c r="P3" s="50" t="s">
        <v>216</v>
      </c>
      <c r="Q3" s="7" t="s">
        <v>217</v>
      </c>
      <c r="R3" s="7"/>
    </row>
    <row r="4" spans="1:20" x14ac:dyDescent="0.35">
      <c r="A4" s="50" t="s">
        <v>73</v>
      </c>
      <c r="B4" s="50" t="s">
        <v>218</v>
      </c>
      <c r="C4" s="50" t="s">
        <v>59</v>
      </c>
      <c r="D4" s="50" t="s">
        <v>60</v>
      </c>
      <c r="E4" s="50" t="s">
        <v>61</v>
      </c>
      <c r="F4" s="50" t="s">
        <v>61</v>
      </c>
      <c r="G4" s="41" t="s">
        <v>65</v>
      </c>
      <c r="H4" s="50" t="s">
        <v>65</v>
      </c>
      <c r="I4" t="s">
        <v>65</v>
      </c>
      <c r="J4" s="51" t="s">
        <v>88</v>
      </c>
      <c r="K4" s="50" t="s">
        <v>67</v>
      </c>
      <c r="L4" s="50" t="s">
        <v>98</v>
      </c>
      <c r="M4" s="51" t="s">
        <v>84</v>
      </c>
      <c r="N4" s="51" t="s">
        <v>134</v>
      </c>
      <c r="O4" s="51" t="s">
        <v>86</v>
      </c>
      <c r="Q4" s="3" t="s">
        <v>219</v>
      </c>
      <c r="R4" s="3" t="s">
        <v>220</v>
      </c>
      <c r="S4" s="3" t="s">
        <v>221</v>
      </c>
    </row>
    <row r="5" spans="1:20" x14ac:dyDescent="0.35">
      <c r="A5" s="50" t="s">
        <v>73</v>
      </c>
      <c r="B5" s="50" t="s">
        <v>222</v>
      </c>
      <c r="C5" s="50" t="s">
        <v>59</v>
      </c>
      <c r="D5" s="50" t="s">
        <v>60</v>
      </c>
      <c r="E5" s="50" t="s">
        <v>61</v>
      </c>
      <c r="F5" s="50" t="s">
        <v>77</v>
      </c>
      <c r="G5" t="s">
        <v>65</v>
      </c>
      <c r="H5" s="50" t="s">
        <v>65</v>
      </c>
      <c r="I5" t="s">
        <v>65</v>
      </c>
      <c r="J5" s="50" t="s">
        <v>88</v>
      </c>
      <c r="K5" s="50" t="s">
        <v>82</v>
      </c>
      <c r="L5" s="50" t="s">
        <v>83</v>
      </c>
      <c r="M5" s="50" t="s">
        <v>84</v>
      </c>
      <c r="N5" s="50" t="s">
        <v>134</v>
      </c>
      <c r="O5" s="50" t="s">
        <v>71</v>
      </c>
      <c r="P5" s="50" t="s">
        <v>223</v>
      </c>
      <c r="Q5" s="3" t="s">
        <v>224</v>
      </c>
      <c r="R5" s="3" t="s">
        <v>225</v>
      </c>
    </row>
    <row r="6" spans="1:20" x14ac:dyDescent="0.35">
      <c r="A6" s="50" t="s">
        <v>73</v>
      </c>
      <c r="B6" s="50" t="s">
        <v>226</v>
      </c>
      <c r="C6" s="50" t="s">
        <v>59</v>
      </c>
      <c r="D6" s="50" t="s">
        <v>75</v>
      </c>
      <c r="E6" s="50" t="s">
        <v>61</v>
      </c>
      <c r="F6" s="50" t="s">
        <v>206</v>
      </c>
      <c r="G6" s="9" t="s">
        <v>65</v>
      </c>
      <c r="H6" s="51" t="s">
        <v>65</v>
      </c>
      <c r="I6" s="9" t="s">
        <v>65</v>
      </c>
      <c r="J6" s="50" t="s">
        <v>95</v>
      </c>
      <c r="K6" s="50" t="s">
        <v>96</v>
      </c>
      <c r="L6" s="50" t="s">
        <v>68</v>
      </c>
      <c r="M6" s="50" t="s">
        <v>84</v>
      </c>
      <c r="N6" s="50" t="s">
        <v>134</v>
      </c>
      <c r="O6" s="51" t="s">
        <v>86</v>
      </c>
      <c r="P6" s="50" t="s">
        <v>227</v>
      </c>
      <c r="Q6" s="7" t="s">
        <v>228</v>
      </c>
      <c r="R6" s="3" t="s">
        <v>229</v>
      </c>
      <c r="S6" s="3" t="s">
        <v>230</v>
      </c>
    </row>
    <row r="7" spans="1:20" x14ac:dyDescent="0.35">
      <c r="A7" s="50" t="s">
        <v>87</v>
      </c>
      <c r="B7" s="50" t="s">
        <v>231</v>
      </c>
      <c r="C7" s="50" t="s">
        <v>59</v>
      </c>
      <c r="D7" s="50" t="s">
        <v>101</v>
      </c>
      <c r="E7" s="50" t="s">
        <v>90</v>
      </c>
      <c r="F7" s="50" t="s">
        <v>181</v>
      </c>
      <c r="G7" t="s">
        <v>65</v>
      </c>
      <c r="H7" s="50" t="s">
        <v>65</v>
      </c>
      <c r="I7" t="s">
        <v>65</v>
      </c>
      <c r="J7" s="51" t="s">
        <v>105</v>
      </c>
      <c r="K7" s="50" t="s">
        <v>96</v>
      </c>
      <c r="L7" s="50" t="s">
        <v>127</v>
      </c>
      <c r="M7" s="50" t="s">
        <v>84</v>
      </c>
      <c r="N7" s="50" t="s">
        <v>134</v>
      </c>
      <c r="O7" s="50" t="s">
        <v>100</v>
      </c>
      <c r="P7" s="50" t="s">
        <v>233</v>
      </c>
      <c r="Q7" s="7" t="s">
        <v>234</v>
      </c>
      <c r="R7" s="7"/>
    </row>
    <row r="8" spans="1:20" x14ac:dyDescent="0.35">
      <c r="A8" s="50" t="s">
        <v>57</v>
      </c>
      <c r="B8" s="50" t="s">
        <v>235</v>
      </c>
      <c r="C8" s="50" t="s">
        <v>59</v>
      </c>
      <c r="D8" s="50" t="s">
        <v>75</v>
      </c>
      <c r="E8" s="50" t="s">
        <v>90</v>
      </c>
      <c r="F8" s="50" t="s">
        <v>187</v>
      </c>
      <c r="G8" s="6">
        <v>300000</v>
      </c>
      <c r="H8" s="51" t="s">
        <v>79</v>
      </c>
      <c r="I8" s="9">
        <v>0.5</v>
      </c>
      <c r="J8" s="51" t="s">
        <v>105</v>
      </c>
      <c r="K8" s="50" t="s">
        <v>96</v>
      </c>
      <c r="L8" s="50" t="s">
        <v>120</v>
      </c>
      <c r="M8" s="50" t="s">
        <v>84</v>
      </c>
      <c r="N8" s="50" t="s">
        <v>145</v>
      </c>
      <c r="O8" s="50" t="s">
        <v>86</v>
      </c>
      <c r="P8" s="50" t="s">
        <v>236</v>
      </c>
      <c r="Q8" s="3" t="s">
        <v>237</v>
      </c>
      <c r="R8" s="7" t="s">
        <v>238</v>
      </c>
      <c r="S8" s="3"/>
      <c r="T8" s="7"/>
    </row>
    <row r="9" spans="1:20" x14ac:dyDescent="0.35">
      <c r="A9" s="50" t="s">
        <v>73</v>
      </c>
      <c r="B9" s="50" t="s">
        <v>239</v>
      </c>
      <c r="C9" s="50" t="s">
        <v>74</v>
      </c>
      <c r="D9" s="50" t="s">
        <v>135</v>
      </c>
      <c r="E9" s="50" t="s">
        <v>90</v>
      </c>
      <c r="F9" s="50" t="s">
        <v>189</v>
      </c>
      <c r="G9" s="6">
        <v>1000000</v>
      </c>
      <c r="H9" s="51" t="s">
        <v>119</v>
      </c>
      <c r="I9" s="11" t="s">
        <v>240</v>
      </c>
      <c r="J9" s="51" t="s">
        <v>144</v>
      </c>
      <c r="K9" s="50" t="s">
        <v>67</v>
      </c>
      <c r="L9" s="50" t="s">
        <v>98</v>
      </c>
      <c r="M9" s="50" t="s">
        <v>84</v>
      </c>
      <c r="N9" s="50" t="s">
        <v>134</v>
      </c>
      <c r="O9" s="50" t="s">
        <v>71</v>
      </c>
      <c r="Q9" s="7" t="s">
        <v>241</v>
      </c>
      <c r="R9" s="7" t="s">
        <v>241</v>
      </c>
      <c r="S9" s="7" t="s">
        <v>242</v>
      </c>
      <c r="T9" s="7"/>
    </row>
    <row r="10" spans="1:20" x14ac:dyDescent="0.35">
      <c r="A10" s="50" t="s">
        <v>57</v>
      </c>
      <c r="B10" s="50" t="s">
        <v>243</v>
      </c>
      <c r="C10" s="50" t="s">
        <v>59</v>
      </c>
      <c r="D10" s="50" t="s">
        <v>75</v>
      </c>
      <c r="E10" s="50" t="s">
        <v>61</v>
      </c>
      <c r="F10" s="50" t="s">
        <v>195</v>
      </c>
      <c r="G10" s="2">
        <v>10000</v>
      </c>
      <c r="H10" s="51" t="s">
        <v>79</v>
      </c>
      <c r="I10" s="11" t="s">
        <v>240</v>
      </c>
      <c r="J10" s="51" t="s">
        <v>95</v>
      </c>
      <c r="K10" s="50" t="s">
        <v>96</v>
      </c>
      <c r="L10" s="50" t="s">
        <v>68</v>
      </c>
      <c r="M10" s="50" t="s">
        <v>84</v>
      </c>
      <c r="N10" s="50" t="s">
        <v>70</v>
      </c>
      <c r="O10" s="50" t="s">
        <v>71</v>
      </c>
      <c r="P10" s="50" t="s">
        <v>244</v>
      </c>
      <c r="Q10" s="3" t="s">
        <v>245</v>
      </c>
      <c r="R10" s="3" t="s">
        <v>246</v>
      </c>
      <c r="S10" s="3" t="s">
        <v>247</v>
      </c>
    </row>
    <row r="11" spans="1:20" x14ac:dyDescent="0.35">
      <c r="A11" s="50" t="s">
        <v>57</v>
      </c>
      <c r="B11" s="55" t="s">
        <v>248</v>
      </c>
      <c r="C11" s="50" t="s">
        <v>59</v>
      </c>
      <c r="D11" s="50" t="s">
        <v>60</v>
      </c>
      <c r="E11" s="50" t="s">
        <v>61</v>
      </c>
      <c r="F11" s="50" t="s">
        <v>62</v>
      </c>
      <c r="G11" s="6">
        <v>100000</v>
      </c>
      <c r="H11" s="51" t="s">
        <v>119</v>
      </c>
      <c r="I11" s="9" t="s">
        <v>240</v>
      </c>
      <c r="J11" s="51" t="s">
        <v>133</v>
      </c>
      <c r="K11" s="50" t="s">
        <v>82</v>
      </c>
      <c r="L11" s="50" t="s">
        <v>120</v>
      </c>
      <c r="M11" s="51" t="s">
        <v>84</v>
      </c>
      <c r="N11" s="50" t="s">
        <v>134</v>
      </c>
      <c r="O11" s="51" t="s">
        <v>86</v>
      </c>
      <c r="P11" s="50" t="s">
        <v>249</v>
      </c>
      <c r="Q11" s="3" t="s">
        <v>250</v>
      </c>
      <c r="R11" s="7"/>
    </row>
    <row r="12" spans="1:20" x14ac:dyDescent="0.35">
      <c r="A12" s="50" t="s">
        <v>73</v>
      </c>
      <c r="B12" s="50" t="s">
        <v>252</v>
      </c>
      <c r="C12" s="50" t="s">
        <v>59</v>
      </c>
      <c r="D12" s="50" t="s">
        <v>60</v>
      </c>
      <c r="E12" s="50" t="s">
        <v>90</v>
      </c>
      <c r="F12" s="50" t="s">
        <v>131</v>
      </c>
      <c r="G12" s="6">
        <v>1000000</v>
      </c>
      <c r="H12" s="51" t="s">
        <v>119</v>
      </c>
      <c r="I12" s="11">
        <v>0.5</v>
      </c>
      <c r="J12" s="51" t="s">
        <v>133</v>
      </c>
      <c r="K12" s="50" t="s">
        <v>96</v>
      </c>
      <c r="L12" s="50" t="s">
        <v>127</v>
      </c>
      <c r="M12" s="50" t="s">
        <v>84</v>
      </c>
      <c r="N12" s="50" t="s">
        <v>134</v>
      </c>
      <c r="O12" s="51" t="s">
        <v>86</v>
      </c>
      <c r="P12" s="50" t="s">
        <v>253</v>
      </c>
      <c r="Q12" s="7" t="s">
        <v>254</v>
      </c>
      <c r="R12" s="7" t="s">
        <v>254</v>
      </c>
      <c r="S12" s="7" t="s">
        <v>255</v>
      </c>
      <c r="T12" s="7"/>
    </row>
    <row r="13" spans="1:20" x14ac:dyDescent="0.35">
      <c r="A13" s="50" t="s">
        <v>57</v>
      </c>
      <c r="B13" s="55" t="s">
        <v>256</v>
      </c>
      <c r="C13" s="50" t="s">
        <v>59</v>
      </c>
      <c r="D13" s="50" t="s">
        <v>60</v>
      </c>
      <c r="E13" s="50" t="s">
        <v>61</v>
      </c>
      <c r="F13" s="50" t="s">
        <v>189</v>
      </c>
      <c r="G13" s="6">
        <v>10000</v>
      </c>
      <c r="H13" s="51" t="s">
        <v>119</v>
      </c>
      <c r="I13" s="11" t="s">
        <v>240</v>
      </c>
      <c r="J13" s="51" t="s">
        <v>144</v>
      </c>
      <c r="K13" s="50" t="s">
        <v>67</v>
      </c>
      <c r="L13" s="50" t="s">
        <v>98</v>
      </c>
      <c r="M13" s="50" t="s">
        <v>84</v>
      </c>
      <c r="N13" s="50" t="s">
        <v>134</v>
      </c>
      <c r="O13" s="51" t="s">
        <v>86</v>
      </c>
      <c r="P13" s="50" t="s">
        <v>257</v>
      </c>
      <c r="Q13" s="3" t="s">
        <v>258</v>
      </c>
      <c r="R13" s="3"/>
      <c r="S13" s="7" t="s">
        <v>259</v>
      </c>
      <c r="T13" s="3" t="s">
        <v>260</v>
      </c>
    </row>
    <row r="14" spans="1:20" x14ac:dyDescent="0.35">
      <c r="A14" s="50" t="s">
        <v>87</v>
      </c>
      <c r="B14" s="50" t="s">
        <v>261</v>
      </c>
      <c r="C14" s="50" t="s">
        <v>59</v>
      </c>
      <c r="D14" s="50" t="s">
        <v>60</v>
      </c>
      <c r="E14" s="50" t="s">
        <v>61</v>
      </c>
      <c r="F14" s="50" t="s">
        <v>77</v>
      </c>
      <c r="G14" s="6">
        <v>5000000</v>
      </c>
      <c r="H14" s="51" t="s">
        <v>119</v>
      </c>
      <c r="I14" s="11" t="s">
        <v>240</v>
      </c>
      <c r="J14" s="51" t="s">
        <v>133</v>
      </c>
      <c r="K14" s="50" t="s">
        <v>82</v>
      </c>
      <c r="L14" s="50" t="s">
        <v>83</v>
      </c>
      <c r="M14" s="51" t="s">
        <v>84</v>
      </c>
      <c r="N14" s="50" t="s">
        <v>134</v>
      </c>
      <c r="O14" s="50" t="s">
        <v>100</v>
      </c>
      <c r="P14" s="50" t="s">
        <v>262</v>
      </c>
      <c r="Q14" s="3" t="s">
        <v>263</v>
      </c>
      <c r="R14" s="3" t="s">
        <v>264</v>
      </c>
      <c r="S14" s="3" t="s">
        <v>265</v>
      </c>
    </row>
    <row r="15" spans="1:20" x14ac:dyDescent="0.35">
      <c r="A15" s="50" t="s">
        <v>73</v>
      </c>
      <c r="B15" s="50" t="s">
        <v>266</v>
      </c>
      <c r="C15" s="50" t="s">
        <v>59</v>
      </c>
      <c r="D15" s="50" t="s">
        <v>60</v>
      </c>
      <c r="E15" s="50" t="s">
        <v>61</v>
      </c>
      <c r="F15" s="50" t="s">
        <v>207</v>
      </c>
      <c r="G15" s="2">
        <v>100000000</v>
      </c>
      <c r="H15" s="50" t="s">
        <v>119</v>
      </c>
      <c r="I15" s="39" t="s">
        <v>240</v>
      </c>
      <c r="J15" s="51" t="s">
        <v>133</v>
      </c>
      <c r="K15" s="51" t="s">
        <v>106</v>
      </c>
      <c r="L15" s="51" t="s">
        <v>97</v>
      </c>
      <c r="M15" s="50" t="s">
        <v>84</v>
      </c>
      <c r="N15" s="50" t="s">
        <v>134</v>
      </c>
      <c r="O15" s="51" t="s">
        <v>86</v>
      </c>
      <c r="P15" s="50" t="s">
        <v>267</v>
      </c>
      <c r="Q15" s="3" t="s">
        <v>268</v>
      </c>
      <c r="R15" s="3" t="s">
        <v>269</v>
      </c>
    </row>
    <row r="16" spans="1:20" x14ac:dyDescent="0.35">
      <c r="A16" s="50" t="s">
        <v>73</v>
      </c>
      <c r="B16" s="50" t="s">
        <v>270</v>
      </c>
      <c r="C16" s="50" t="s">
        <v>59</v>
      </c>
      <c r="D16" s="50" t="s">
        <v>60</v>
      </c>
      <c r="E16" s="50" t="s">
        <v>61</v>
      </c>
      <c r="F16" s="50" t="s">
        <v>62</v>
      </c>
      <c r="G16" s="6">
        <v>20000000</v>
      </c>
      <c r="H16" s="51" t="s">
        <v>119</v>
      </c>
      <c r="I16" s="6" t="s">
        <v>240</v>
      </c>
      <c r="J16" s="51" t="s">
        <v>126</v>
      </c>
      <c r="K16" s="50" t="s">
        <v>82</v>
      </c>
      <c r="L16" s="50" t="s">
        <v>107</v>
      </c>
      <c r="M16" s="50" t="s">
        <v>84</v>
      </c>
      <c r="N16" s="50" t="s">
        <v>134</v>
      </c>
      <c r="O16" s="50" t="s">
        <v>71</v>
      </c>
      <c r="P16" s="50" t="s">
        <v>271</v>
      </c>
      <c r="Q16" s="3" t="s">
        <v>272</v>
      </c>
      <c r="R16" s="3" t="s">
        <v>273</v>
      </c>
    </row>
    <row r="17" spans="1:20" x14ac:dyDescent="0.35">
      <c r="A17" s="50" t="s">
        <v>73</v>
      </c>
      <c r="B17" s="50" t="s">
        <v>274</v>
      </c>
      <c r="C17" s="50" t="s">
        <v>59</v>
      </c>
      <c r="D17" s="50" t="s">
        <v>60</v>
      </c>
      <c r="E17" s="50" t="s">
        <v>61</v>
      </c>
      <c r="F17" s="50" t="s">
        <v>206</v>
      </c>
      <c r="G17" t="s">
        <v>92</v>
      </c>
      <c r="H17" s="50" t="s">
        <v>119</v>
      </c>
      <c r="I17" s="9" t="s">
        <v>240</v>
      </c>
      <c r="J17" s="50" t="s">
        <v>144</v>
      </c>
      <c r="K17" s="50" t="s">
        <v>96</v>
      </c>
      <c r="L17" s="50" t="s">
        <v>107</v>
      </c>
      <c r="M17" s="50" t="s">
        <v>84</v>
      </c>
      <c r="N17" s="50" t="s">
        <v>134</v>
      </c>
      <c r="O17" s="51" t="s">
        <v>86</v>
      </c>
      <c r="P17" s="50" t="s">
        <v>275</v>
      </c>
      <c r="Q17" s="7" t="s">
        <v>276</v>
      </c>
      <c r="R17" s="3" t="s">
        <v>277</v>
      </c>
    </row>
    <row r="18" spans="1:20" x14ac:dyDescent="0.35">
      <c r="A18" s="50" t="s">
        <v>57</v>
      </c>
      <c r="B18" s="50" t="s">
        <v>278</v>
      </c>
      <c r="C18" s="50" t="s">
        <v>59</v>
      </c>
      <c r="D18" s="50" t="s">
        <v>60</v>
      </c>
      <c r="E18" s="50" t="s">
        <v>102</v>
      </c>
      <c r="F18" s="50" t="s">
        <v>177</v>
      </c>
      <c r="G18" s="39">
        <v>1</v>
      </c>
      <c r="H18" s="51" t="s">
        <v>79</v>
      </c>
      <c r="I18" s="6" t="s">
        <v>240</v>
      </c>
      <c r="J18" s="51" t="s">
        <v>81</v>
      </c>
      <c r="K18" s="50" t="s">
        <v>96</v>
      </c>
      <c r="L18" s="50" t="s">
        <v>107</v>
      </c>
      <c r="M18" s="50" t="s">
        <v>69</v>
      </c>
      <c r="N18" s="50" t="s">
        <v>145</v>
      </c>
      <c r="O18" s="50" t="s">
        <v>86</v>
      </c>
      <c r="P18" s="50" t="s">
        <v>4939</v>
      </c>
      <c r="Q18" s="3" t="s">
        <v>279</v>
      </c>
      <c r="R18" s="7" t="s">
        <v>280</v>
      </c>
      <c r="S18" s="3" t="s">
        <v>281</v>
      </c>
    </row>
    <row r="19" spans="1:20" x14ac:dyDescent="0.35">
      <c r="A19" s="50" t="s">
        <v>87</v>
      </c>
      <c r="B19" s="50" t="s">
        <v>282</v>
      </c>
      <c r="C19" s="50" t="s">
        <v>59</v>
      </c>
      <c r="D19" s="50" t="s">
        <v>60</v>
      </c>
      <c r="E19" s="50" t="s">
        <v>61</v>
      </c>
      <c r="F19" s="50" t="s">
        <v>182</v>
      </c>
      <c r="G19" s="6">
        <v>300000</v>
      </c>
      <c r="H19" s="51" t="s">
        <v>119</v>
      </c>
      <c r="I19" s="39">
        <v>0.24</v>
      </c>
      <c r="J19" s="51" t="s">
        <v>88</v>
      </c>
      <c r="K19" s="50" t="s">
        <v>67</v>
      </c>
      <c r="L19" s="50" t="s">
        <v>98</v>
      </c>
      <c r="M19" s="50" t="s">
        <v>84</v>
      </c>
      <c r="N19" s="50" t="s">
        <v>134</v>
      </c>
      <c r="O19" s="50" t="s">
        <v>100</v>
      </c>
      <c r="P19" s="50" t="s">
        <v>283</v>
      </c>
      <c r="Q19" s="3" t="s">
        <v>284</v>
      </c>
      <c r="R19" s="3" t="s">
        <v>285</v>
      </c>
      <c r="S19" s="3" t="s">
        <v>286</v>
      </c>
      <c r="T19" s="3"/>
    </row>
    <row r="20" spans="1:20" x14ac:dyDescent="0.35">
      <c r="A20" s="50" t="s">
        <v>73</v>
      </c>
      <c r="B20" s="50" t="s">
        <v>287</v>
      </c>
      <c r="C20" s="50" t="s">
        <v>74</v>
      </c>
      <c r="D20" s="50" t="s">
        <v>135</v>
      </c>
      <c r="E20" s="50" t="s">
        <v>61</v>
      </c>
      <c r="F20" s="50" t="s">
        <v>62</v>
      </c>
      <c r="G20" s="11" t="s">
        <v>65</v>
      </c>
      <c r="H20" s="50" t="s">
        <v>65</v>
      </c>
      <c r="I20" t="s">
        <v>65</v>
      </c>
      <c r="J20" s="51" t="s">
        <v>88</v>
      </c>
      <c r="K20" s="50" t="s">
        <v>106</v>
      </c>
      <c r="L20" s="50" t="s">
        <v>97</v>
      </c>
      <c r="M20" s="50" t="s">
        <v>84</v>
      </c>
      <c r="N20" s="50" t="s">
        <v>134</v>
      </c>
      <c r="O20" s="50" t="s">
        <v>71</v>
      </c>
      <c r="P20" s="50" t="s">
        <v>288</v>
      </c>
      <c r="Q20" s="3" t="s">
        <v>289</v>
      </c>
      <c r="R20" s="3" t="s">
        <v>290</v>
      </c>
    </row>
    <row r="21" spans="1:20" x14ac:dyDescent="0.35">
      <c r="A21" s="50" t="s">
        <v>73</v>
      </c>
      <c r="B21" s="50" t="s">
        <v>291</v>
      </c>
      <c r="C21" s="50" t="s">
        <v>59</v>
      </c>
      <c r="D21" s="50" t="s">
        <v>60</v>
      </c>
      <c r="E21" s="50" t="s">
        <v>61</v>
      </c>
      <c r="F21" s="50" t="s">
        <v>61</v>
      </c>
      <c r="G21" s="41" t="s">
        <v>65</v>
      </c>
      <c r="H21" s="50" t="s">
        <v>65</v>
      </c>
      <c r="I21" t="s">
        <v>65</v>
      </c>
      <c r="J21" s="51" t="s">
        <v>88</v>
      </c>
      <c r="K21" s="50" t="s">
        <v>67</v>
      </c>
      <c r="L21" s="51" t="s">
        <v>98</v>
      </c>
      <c r="M21" s="51" t="s">
        <v>84</v>
      </c>
      <c r="N21" s="50" t="s">
        <v>134</v>
      </c>
      <c r="O21" s="51" t="s">
        <v>86</v>
      </c>
      <c r="P21" s="50" t="s">
        <v>292</v>
      </c>
      <c r="Q21" s="3" t="s">
        <v>293</v>
      </c>
      <c r="R21" s="7"/>
    </row>
    <row r="22" spans="1:20" x14ac:dyDescent="0.35">
      <c r="A22" s="50" t="s">
        <v>87</v>
      </c>
      <c r="B22" s="50" t="s">
        <v>294</v>
      </c>
      <c r="C22" s="50" t="s">
        <v>59</v>
      </c>
      <c r="D22" s="50" t="s">
        <v>75</v>
      </c>
      <c r="E22" s="50" t="s">
        <v>102</v>
      </c>
      <c r="F22" s="50" t="s">
        <v>131</v>
      </c>
      <c r="G22" s="39">
        <v>1.17</v>
      </c>
      <c r="H22" s="51" t="s">
        <v>79</v>
      </c>
      <c r="I22" s="6" t="s">
        <v>240</v>
      </c>
      <c r="J22" s="51" t="s">
        <v>81</v>
      </c>
      <c r="K22" s="50" t="s">
        <v>67</v>
      </c>
      <c r="L22" s="50" t="s">
        <v>98</v>
      </c>
      <c r="M22" s="50" t="s">
        <v>69</v>
      </c>
      <c r="N22" s="50" t="s">
        <v>70</v>
      </c>
      <c r="O22" s="50" t="s">
        <v>100</v>
      </c>
      <c r="P22" s="50" t="s">
        <v>295</v>
      </c>
      <c r="Q22" s="3" t="s">
        <v>296</v>
      </c>
      <c r="R22" s="3" t="s">
        <v>297</v>
      </c>
      <c r="S22" s="3" t="s">
        <v>298</v>
      </c>
    </row>
    <row r="23" spans="1:20" x14ac:dyDescent="0.35">
      <c r="A23" s="50" t="s">
        <v>57</v>
      </c>
      <c r="B23" s="50" t="s">
        <v>299</v>
      </c>
      <c r="C23" s="50" t="s">
        <v>74</v>
      </c>
      <c r="D23" s="50" t="s">
        <v>135</v>
      </c>
      <c r="E23" s="50" t="s">
        <v>90</v>
      </c>
      <c r="F23" s="50" t="s">
        <v>189</v>
      </c>
      <c r="G23" s="2">
        <v>500000</v>
      </c>
      <c r="H23" s="51" t="s">
        <v>125</v>
      </c>
      <c r="I23" s="11" t="s">
        <v>240</v>
      </c>
      <c r="J23" s="51" t="s">
        <v>144</v>
      </c>
      <c r="K23" s="50" t="s">
        <v>67</v>
      </c>
      <c r="L23" s="50" t="s">
        <v>98</v>
      </c>
      <c r="M23" s="50" t="s">
        <v>84</v>
      </c>
      <c r="N23" s="50" t="s">
        <v>134</v>
      </c>
      <c r="O23" s="50" t="s">
        <v>71</v>
      </c>
      <c r="P23" s="50" t="s">
        <v>300</v>
      </c>
      <c r="Q23" s="7" t="s">
        <v>301</v>
      </c>
      <c r="R23" s="7" t="s">
        <v>302</v>
      </c>
      <c r="S23" s="7" t="s">
        <v>303</v>
      </c>
      <c r="T23" s="7" t="s">
        <v>304</v>
      </c>
    </row>
    <row r="24" spans="1:20" x14ac:dyDescent="0.35">
      <c r="A24" s="50" t="s">
        <v>87</v>
      </c>
      <c r="B24" s="55" t="s">
        <v>305</v>
      </c>
      <c r="C24" s="50" t="s">
        <v>59</v>
      </c>
      <c r="D24" s="50" t="s">
        <v>60</v>
      </c>
      <c r="E24" s="50" t="s">
        <v>90</v>
      </c>
      <c r="F24" s="50" t="s">
        <v>169</v>
      </c>
      <c r="G24" s="6">
        <v>150000</v>
      </c>
      <c r="H24" s="51" t="s">
        <v>79</v>
      </c>
      <c r="I24" s="11" t="s">
        <v>240</v>
      </c>
      <c r="J24" s="51" t="s">
        <v>105</v>
      </c>
      <c r="K24" s="50" t="s">
        <v>96</v>
      </c>
      <c r="L24" s="50" t="s">
        <v>107</v>
      </c>
      <c r="M24" s="50" t="s">
        <v>84</v>
      </c>
      <c r="N24" s="50" t="s">
        <v>70</v>
      </c>
      <c r="O24" s="50" t="s">
        <v>100</v>
      </c>
      <c r="P24" s="50" t="s">
        <v>306</v>
      </c>
      <c r="Q24" s="3" t="s">
        <v>307</v>
      </c>
      <c r="R24" s="3" t="s">
        <v>308</v>
      </c>
      <c r="S24" s="7"/>
      <c r="T24" s="7"/>
    </row>
    <row r="25" spans="1:20" x14ac:dyDescent="0.35">
      <c r="A25" s="50" t="s">
        <v>57</v>
      </c>
      <c r="B25" s="55" t="s">
        <v>309</v>
      </c>
      <c r="C25" s="50" t="s">
        <v>59</v>
      </c>
      <c r="D25" s="50" t="s">
        <v>60</v>
      </c>
      <c r="E25" s="50" t="s">
        <v>90</v>
      </c>
      <c r="F25" s="50" t="s">
        <v>124</v>
      </c>
      <c r="G25" s="2">
        <v>15000</v>
      </c>
      <c r="H25" s="51" t="s">
        <v>119</v>
      </c>
      <c r="I25" s="11" t="s">
        <v>240</v>
      </c>
      <c r="J25" s="51" t="s">
        <v>105</v>
      </c>
      <c r="K25" s="50" t="s">
        <v>67</v>
      </c>
      <c r="L25" s="50" t="s">
        <v>98</v>
      </c>
      <c r="M25" s="50" t="s">
        <v>84</v>
      </c>
      <c r="N25" s="50" t="s">
        <v>121</v>
      </c>
      <c r="O25" s="50" t="s">
        <v>71</v>
      </c>
      <c r="P25" s="50" t="s">
        <v>310</v>
      </c>
      <c r="Q25" s="7" t="s">
        <v>311</v>
      </c>
      <c r="R25" s="3" t="s">
        <v>312</v>
      </c>
      <c r="S25" s="7"/>
      <c r="T25" s="7"/>
    </row>
    <row r="26" spans="1:20" x14ac:dyDescent="0.35">
      <c r="A26" s="50" t="s">
        <v>87</v>
      </c>
      <c r="B26" s="50" t="s">
        <v>313</v>
      </c>
      <c r="C26" s="50" t="s">
        <v>88</v>
      </c>
      <c r="D26" s="50" t="s">
        <v>152</v>
      </c>
      <c r="E26" s="50" t="s">
        <v>90</v>
      </c>
      <c r="F26" s="50" t="s">
        <v>162</v>
      </c>
      <c r="G26" s="6" t="s">
        <v>65</v>
      </c>
      <c r="H26" s="50" t="s">
        <v>65</v>
      </c>
      <c r="I26" t="s">
        <v>65</v>
      </c>
      <c r="J26" s="51" t="s">
        <v>105</v>
      </c>
      <c r="K26" s="50" t="s">
        <v>96</v>
      </c>
      <c r="L26" s="50" t="s">
        <v>68</v>
      </c>
      <c r="M26" s="50" t="s">
        <v>84</v>
      </c>
      <c r="N26" s="50" t="s">
        <v>70</v>
      </c>
      <c r="O26" s="50" t="s">
        <v>71</v>
      </c>
      <c r="P26" s="50" t="s">
        <v>314</v>
      </c>
      <c r="Q26" s="7" t="s">
        <v>315</v>
      </c>
      <c r="R26" s="3" t="s">
        <v>316</v>
      </c>
      <c r="S26" s="7"/>
      <c r="T26" s="7"/>
    </row>
    <row r="27" spans="1:20" x14ac:dyDescent="0.35">
      <c r="A27" s="50" t="s">
        <v>57</v>
      </c>
      <c r="B27" s="55" t="s">
        <v>317</v>
      </c>
      <c r="C27" s="50" t="s">
        <v>74</v>
      </c>
      <c r="D27" s="50" t="s">
        <v>135</v>
      </c>
      <c r="E27" s="50" t="s">
        <v>90</v>
      </c>
      <c r="F27" s="50" t="s">
        <v>195</v>
      </c>
      <c r="G27" s="2">
        <v>25000000</v>
      </c>
      <c r="H27" s="51" t="s">
        <v>119</v>
      </c>
      <c r="I27" s="11" t="s">
        <v>240</v>
      </c>
      <c r="J27" s="51" t="s">
        <v>66</v>
      </c>
      <c r="K27" s="50" t="s">
        <v>67</v>
      </c>
      <c r="L27" s="50" t="s">
        <v>98</v>
      </c>
      <c r="M27" s="50" t="s">
        <v>84</v>
      </c>
      <c r="N27" s="50" t="s">
        <v>134</v>
      </c>
      <c r="O27" s="51" t="s">
        <v>86</v>
      </c>
      <c r="P27" s="50" t="s">
        <v>318</v>
      </c>
      <c r="Q27" s="3" t="s">
        <v>319</v>
      </c>
      <c r="R27" s="7" t="s">
        <v>320</v>
      </c>
      <c r="S27" s="7" t="s">
        <v>321</v>
      </c>
      <c r="T27" s="3" t="s">
        <v>322</v>
      </c>
    </row>
    <row r="28" spans="1:20" x14ac:dyDescent="0.35">
      <c r="A28" s="50" t="s">
        <v>87</v>
      </c>
      <c r="B28" s="50" t="s">
        <v>323</v>
      </c>
      <c r="C28" s="50" t="s">
        <v>59</v>
      </c>
      <c r="D28" s="50" t="s">
        <v>101</v>
      </c>
      <c r="E28" s="50" t="s">
        <v>102</v>
      </c>
      <c r="F28" s="50" t="s">
        <v>181</v>
      </c>
      <c r="G28" s="6" t="s">
        <v>65</v>
      </c>
      <c r="H28" s="50" t="s">
        <v>65</v>
      </c>
      <c r="I28" t="s">
        <v>65</v>
      </c>
      <c r="J28" s="51" t="s">
        <v>81</v>
      </c>
      <c r="K28" s="50" t="s">
        <v>96</v>
      </c>
      <c r="L28" s="50" t="s">
        <v>68</v>
      </c>
      <c r="M28" s="50" t="s">
        <v>84</v>
      </c>
      <c r="N28" s="50" t="s">
        <v>145</v>
      </c>
      <c r="O28" s="50" t="s">
        <v>100</v>
      </c>
      <c r="P28" s="50" t="s">
        <v>324</v>
      </c>
      <c r="Q28" s="7" t="s">
        <v>325</v>
      </c>
      <c r="R28" s="3"/>
      <c r="T28" s="3"/>
    </row>
    <row r="29" spans="1:20" x14ac:dyDescent="0.35">
      <c r="A29" s="50" t="s">
        <v>87</v>
      </c>
      <c r="B29" s="50" t="s">
        <v>326</v>
      </c>
      <c r="C29" s="50" t="s">
        <v>88</v>
      </c>
      <c r="D29" s="50" t="s">
        <v>152</v>
      </c>
      <c r="E29" s="50" t="s">
        <v>90</v>
      </c>
      <c r="F29" s="50" t="s">
        <v>177</v>
      </c>
      <c r="G29" s="6" t="s">
        <v>65</v>
      </c>
      <c r="H29" s="50" t="s">
        <v>65</v>
      </c>
      <c r="I29" t="s">
        <v>65</v>
      </c>
      <c r="J29" s="51" t="s">
        <v>66</v>
      </c>
      <c r="K29" s="50" t="s">
        <v>67</v>
      </c>
      <c r="L29" s="50" t="s">
        <v>98</v>
      </c>
      <c r="M29" s="50" t="s">
        <v>84</v>
      </c>
      <c r="N29" s="50" t="s">
        <v>108</v>
      </c>
      <c r="O29" s="50" t="s">
        <v>71</v>
      </c>
      <c r="P29" s="50" t="s">
        <v>327</v>
      </c>
      <c r="Q29" s="7" t="s">
        <v>328</v>
      </c>
      <c r="R29" s="3" t="s">
        <v>329</v>
      </c>
      <c r="S29" s="3"/>
    </row>
    <row r="30" spans="1:20" x14ac:dyDescent="0.35">
      <c r="A30" s="50" t="s">
        <v>57</v>
      </c>
      <c r="B30" s="55" t="s">
        <v>330</v>
      </c>
      <c r="C30" s="50" t="s">
        <v>59</v>
      </c>
      <c r="D30" s="50" t="s">
        <v>75</v>
      </c>
      <c r="E30" s="50" t="s">
        <v>102</v>
      </c>
      <c r="F30" s="50" t="s">
        <v>190</v>
      </c>
      <c r="G30" s="39">
        <v>0.45</v>
      </c>
      <c r="H30" s="50" t="s">
        <v>119</v>
      </c>
      <c r="I30" s="11">
        <v>0.55000000000000004</v>
      </c>
      <c r="J30" s="51" t="s">
        <v>81</v>
      </c>
      <c r="K30" s="50" t="s">
        <v>67</v>
      </c>
      <c r="L30" s="50" t="s">
        <v>98</v>
      </c>
      <c r="M30" s="50" t="s">
        <v>69</v>
      </c>
      <c r="N30" s="50" t="s">
        <v>108</v>
      </c>
      <c r="O30" s="51" t="s">
        <v>86</v>
      </c>
      <c r="P30" s="50" t="s">
        <v>331</v>
      </c>
      <c r="Q30" s="3" t="s">
        <v>332</v>
      </c>
      <c r="R30" s="7" t="s">
        <v>333</v>
      </c>
      <c r="S30" s="7" t="s">
        <v>334</v>
      </c>
      <c r="T30" s="7"/>
    </row>
    <row r="31" spans="1:20" x14ac:dyDescent="0.35">
      <c r="A31" s="50" t="s">
        <v>57</v>
      </c>
      <c r="B31" s="55" t="s">
        <v>4928</v>
      </c>
      <c r="C31" s="50" t="s">
        <v>59</v>
      </c>
      <c r="D31" s="50" t="s">
        <v>60</v>
      </c>
      <c r="E31" s="50" t="s">
        <v>61</v>
      </c>
      <c r="F31" s="50" t="s">
        <v>164</v>
      </c>
      <c r="G31" s="39">
        <v>0.45</v>
      </c>
      <c r="H31" s="51" t="s">
        <v>119</v>
      </c>
      <c r="I31" s="11">
        <v>0.55000000000000004</v>
      </c>
      <c r="J31" s="51" t="s">
        <v>81</v>
      </c>
      <c r="K31" s="50" t="s">
        <v>96</v>
      </c>
      <c r="L31" s="50" t="s">
        <v>68</v>
      </c>
      <c r="M31" s="50" t="s">
        <v>69</v>
      </c>
      <c r="N31" s="50" t="s">
        <v>70</v>
      </c>
      <c r="O31" s="51" t="s">
        <v>86</v>
      </c>
      <c r="P31" s="50" t="s">
        <v>336</v>
      </c>
      <c r="Q31" s="3" t="s">
        <v>337</v>
      </c>
      <c r="R31" s="7" t="s">
        <v>338</v>
      </c>
      <c r="S31" s="7" t="s">
        <v>339</v>
      </c>
      <c r="T31" s="7"/>
    </row>
    <row r="32" spans="1:20" x14ac:dyDescent="0.35">
      <c r="A32" s="50" t="s">
        <v>57</v>
      </c>
      <c r="B32" s="55" t="s">
        <v>340</v>
      </c>
      <c r="C32" s="50" t="s">
        <v>59</v>
      </c>
      <c r="D32" s="50" t="s">
        <v>60</v>
      </c>
      <c r="E32" s="50" t="s">
        <v>90</v>
      </c>
      <c r="F32" s="50" t="s">
        <v>182</v>
      </c>
      <c r="G32" s="39">
        <v>0.45</v>
      </c>
      <c r="H32" s="51" t="s">
        <v>119</v>
      </c>
      <c r="I32" s="39">
        <v>0.65</v>
      </c>
      <c r="J32" s="51" t="s">
        <v>105</v>
      </c>
      <c r="K32" s="50" t="s">
        <v>96</v>
      </c>
      <c r="L32" s="50" t="s">
        <v>127</v>
      </c>
      <c r="M32" s="50" t="s">
        <v>69</v>
      </c>
      <c r="N32" s="50" t="s">
        <v>145</v>
      </c>
      <c r="O32" s="51" t="s">
        <v>86</v>
      </c>
      <c r="P32" s="50" t="s">
        <v>341</v>
      </c>
      <c r="Q32" s="3" t="s">
        <v>342</v>
      </c>
      <c r="R32" s="3" t="s">
        <v>343</v>
      </c>
    </row>
    <row r="33" spans="1:20" x14ac:dyDescent="0.35">
      <c r="A33" s="50" t="s">
        <v>57</v>
      </c>
      <c r="B33" s="50" t="s">
        <v>4929</v>
      </c>
      <c r="C33" s="50" t="s">
        <v>59</v>
      </c>
      <c r="D33" s="50" t="s">
        <v>60</v>
      </c>
      <c r="E33" s="50" t="s">
        <v>61</v>
      </c>
      <c r="F33" s="50" t="s">
        <v>194</v>
      </c>
      <c r="G33" s="9">
        <v>0.45</v>
      </c>
      <c r="H33" s="50" t="s">
        <v>119</v>
      </c>
      <c r="I33" s="39">
        <v>0.55000000000000004</v>
      </c>
      <c r="J33" s="51" t="s">
        <v>81</v>
      </c>
      <c r="K33" s="50" t="s">
        <v>96</v>
      </c>
      <c r="L33" s="50" t="s">
        <v>127</v>
      </c>
      <c r="M33" s="50" t="s">
        <v>69</v>
      </c>
      <c r="N33" s="50" t="s">
        <v>145</v>
      </c>
      <c r="O33" s="51" t="s">
        <v>86</v>
      </c>
      <c r="P33" s="50" t="s">
        <v>344</v>
      </c>
      <c r="Q33" s="7" t="s">
        <v>345</v>
      </c>
      <c r="R33" s="3" t="s">
        <v>346</v>
      </c>
      <c r="S33" s="7" t="s">
        <v>347</v>
      </c>
      <c r="T33" s="7"/>
    </row>
    <row r="34" spans="1:20" x14ac:dyDescent="0.35">
      <c r="A34" s="50" t="s">
        <v>87</v>
      </c>
      <c r="B34" s="50" t="s">
        <v>348</v>
      </c>
      <c r="C34" s="50" t="s">
        <v>88</v>
      </c>
      <c r="D34" s="50" t="s">
        <v>152</v>
      </c>
      <c r="E34" s="50" t="s">
        <v>90</v>
      </c>
      <c r="F34" s="50" t="s">
        <v>182</v>
      </c>
      <c r="G34" s="6" t="s">
        <v>65</v>
      </c>
      <c r="H34" s="50" t="s">
        <v>65</v>
      </c>
      <c r="I34" t="s">
        <v>65</v>
      </c>
      <c r="J34" s="51" t="s">
        <v>95</v>
      </c>
      <c r="K34" s="50" t="s">
        <v>67</v>
      </c>
      <c r="L34" s="50" t="s">
        <v>98</v>
      </c>
      <c r="M34" s="50" t="s">
        <v>84</v>
      </c>
      <c r="N34" s="50" t="s">
        <v>70</v>
      </c>
      <c r="O34" s="50" t="s">
        <v>71</v>
      </c>
      <c r="P34" s="50" t="s">
        <v>349</v>
      </c>
      <c r="Q34" s="3" t="s">
        <v>350</v>
      </c>
      <c r="R34" s="3" t="s">
        <v>286</v>
      </c>
      <c r="S34" s="3"/>
    </row>
    <row r="35" spans="1:20" x14ac:dyDescent="0.35">
      <c r="A35" s="50" t="s">
        <v>87</v>
      </c>
      <c r="B35" s="50" t="s">
        <v>351</v>
      </c>
      <c r="C35" s="50" t="s">
        <v>59</v>
      </c>
      <c r="D35" s="50" t="s">
        <v>60</v>
      </c>
      <c r="E35" s="50" t="s">
        <v>102</v>
      </c>
      <c r="F35" s="50" t="s">
        <v>167</v>
      </c>
      <c r="G35" s="6" t="s">
        <v>65</v>
      </c>
      <c r="H35" s="50" t="s">
        <v>65</v>
      </c>
      <c r="I35" t="s">
        <v>65</v>
      </c>
      <c r="J35" s="51" t="s">
        <v>105</v>
      </c>
      <c r="K35" s="50" t="s">
        <v>96</v>
      </c>
      <c r="L35" s="50" t="s">
        <v>68</v>
      </c>
      <c r="M35" s="50" t="s">
        <v>69</v>
      </c>
      <c r="N35" s="50" t="s">
        <v>70</v>
      </c>
      <c r="O35" s="50" t="s">
        <v>100</v>
      </c>
      <c r="P35" s="50" t="s">
        <v>352</v>
      </c>
      <c r="Q35" s="7" t="s">
        <v>353</v>
      </c>
      <c r="R35" s="7"/>
      <c r="S35" s="7"/>
      <c r="T35" s="7"/>
    </row>
    <row r="36" spans="1:20" x14ac:dyDescent="0.35">
      <c r="A36" s="50" t="s">
        <v>87</v>
      </c>
      <c r="B36" s="50" t="s">
        <v>4930</v>
      </c>
      <c r="C36" s="50" t="s">
        <v>59</v>
      </c>
      <c r="D36" s="50" t="s">
        <v>60</v>
      </c>
      <c r="E36" s="50" t="s">
        <v>61</v>
      </c>
      <c r="F36" s="50" t="s">
        <v>77</v>
      </c>
      <c r="G36" s="6">
        <v>800000</v>
      </c>
      <c r="H36" s="51" t="s">
        <v>119</v>
      </c>
      <c r="I36" s="9" t="s">
        <v>240</v>
      </c>
      <c r="J36" s="51" t="s">
        <v>105</v>
      </c>
      <c r="K36" s="50" t="s">
        <v>96</v>
      </c>
      <c r="L36" s="50" t="s">
        <v>127</v>
      </c>
      <c r="M36" s="50" t="s">
        <v>69</v>
      </c>
      <c r="N36" s="50" t="s">
        <v>145</v>
      </c>
      <c r="O36" s="51" t="s">
        <v>100</v>
      </c>
      <c r="P36" s="50" t="s">
        <v>354</v>
      </c>
      <c r="Q36" s="3" t="s">
        <v>355</v>
      </c>
      <c r="R36" s="3"/>
    </row>
    <row r="37" spans="1:20" x14ac:dyDescent="0.35">
      <c r="A37" s="50" t="s">
        <v>57</v>
      </c>
      <c r="B37" s="172" t="s">
        <v>356</v>
      </c>
      <c r="C37" s="50" t="s">
        <v>88</v>
      </c>
      <c r="D37" s="50" t="s">
        <v>140</v>
      </c>
      <c r="E37" s="50" t="s">
        <v>76</v>
      </c>
      <c r="F37" s="50" t="s">
        <v>177</v>
      </c>
      <c r="G37" t="s">
        <v>92</v>
      </c>
      <c r="H37" s="50" t="s">
        <v>119</v>
      </c>
      <c r="I37" s="9" t="s">
        <v>65</v>
      </c>
      <c r="J37" s="51" t="s">
        <v>113</v>
      </c>
      <c r="K37" s="50" t="s">
        <v>67</v>
      </c>
      <c r="L37" s="50" t="s">
        <v>98</v>
      </c>
      <c r="M37" s="50" t="s">
        <v>84</v>
      </c>
      <c r="N37" s="50" t="s">
        <v>128</v>
      </c>
      <c r="O37" s="50" t="s">
        <v>71</v>
      </c>
      <c r="P37" s="50" t="s">
        <v>357</v>
      </c>
      <c r="Q37" s="3" t="s">
        <v>358</v>
      </c>
      <c r="R37" s="7" t="s">
        <v>359</v>
      </c>
    </row>
    <row r="38" spans="1:20" x14ac:dyDescent="0.35">
      <c r="A38" s="50" t="s">
        <v>87</v>
      </c>
      <c r="B38" s="50" t="s">
        <v>360</v>
      </c>
      <c r="C38" s="50" t="s">
        <v>59</v>
      </c>
      <c r="D38" s="50" t="s">
        <v>60</v>
      </c>
      <c r="E38" s="50" t="s">
        <v>102</v>
      </c>
      <c r="F38" s="50" t="s">
        <v>163</v>
      </c>
      <c r="G38" s="9">
        <v>0.75</v>
      </c>
      <c r="H38" s="51" t="s">
        <v>119</v>
      </c>
      <c r="I38" s="11" t="s">
        <v>240</v>
      </c>
      <c r="J38" s="51" t="s">
        <v>95</v>
      </c>
      <c r="K38" s="50" t="s">
        <v>96</v>
      </c>
      <c r="L38" s="50" t="s">
        <v>68</v>
      </c>
      <c r="M38" s="50" t="s">
        <v>69</v>
      </c>
      <c r="N38" s="50" t="s">
        <v>70</v>
      </c>
      <c r="O38" s="50" t="s">
        <v>100</v>
      </c>
      <c r="P38" s="50" t="s">
        <v>361</v>
      </c>
      <c r="Q38" s="7" t="s">
        <v>362</v>
      </c>
      <c r="R38" s="7" t="s">
        <v>363</v>
      </c>
      <c r="S38" s="7" t="s">
        <v>364</v>
      </c>
      <c r="T38" s="7"/>
    </row>
    <row r="39" spans="1:20" s="13" customFormat="1" x14ac:dyDescent="0.35">
      <c r="A39" s="55" t="s">
        <v>57</v>
      </c>
      <c r="B39" s="55" t="s">
        <v>4931</v>
      </c>
      <c r="C39" s="55" t="s">
        <v>59</v>
      </c>
      <c r="D39" s="55" t="s">
        <v>60</v>
      </c>
      <c r="E39" s="55" t="s">
        <v>61</v>
      </c>
      <c r="F39" s="55" t="s">
        <v>62</v>
      </c>
      <c r="G39" s="13" t="s">
        <v>92</v>
      </c>
      <c r="H39" s="61" t="s">
        <v>119</v>
      </c>
      <c r="I39" s="168" t="s">
        <v>240</v>
      </c>
      <c r="J39" s="61" t="s">
        <v>105</v>
      </c>
      <c r="K39" s="55" t="s">
        <v>96</v>
      </c>
      <c r="L39" s="55" t="s">
        <v>127</v>
      </c>
      <c r="M39" s="55" t="s">
        <v>69</v>
      </c>
      <c r="N39" s="55" t="s">
        <v>70</v>
      </c>
      <c r="O39" s="61" t="s">
        <v>86</v>
      </c>
      <c r="P39" s="55" t="s">
        <v>365</v>
      </c>
      <c r="Q39" s="169" t="s">
        <v>366</v>
      </c>
      <c r="R39" s="169" t="s">
        <v>367</v>
      </c>
    </row>
    <row r="40" spans="1:20" x14ac:dyDescent="0.35">
      <c r="A40" s="50" t="s">
        <v>57</v>
      </c>
      <c r="B40" s="50" t="s">
        <v>368</v>
      </c>
      <c r="C40" s="50" t="s">
        <v>59</v>
      </c>
      <c r="D40" s="50" t="s">
        <v>109</v>
      </c>
      <c r="E40" s="50" t="s">
        <v>90</v>
      </c>
      <c r="F40" s="50" t="s">
        <v>153</v>
      </c>
      <c r="G40" s="6">
        <v>2500</v>
      </c>
      <c r="H40" s="51" t="s">
        <v>64</v>
      </c>
      <c r="I40" s="11">
        <v>0.9</v>
      </c>
      <c r="J40" s="51" t="s">
        <v>105</v>
      </c>
      <c r="K40" s="50" t="s">
        <v>67</v>
      </c>
      <c r="L40" s="50" t="s">
        <v>98</v>
      </c>
      <c r="M40" s="50" t="s">
        <v>84</v>
      </c>
      <c r="N40" s="50" t="s">
        <v>369</v>
      </c>
      <c r="O40" s="50" t="s">
        <v>71</v>
      </c>
      <c r="P40" s="50" t="s">
        <v>370</v>
      </c>
      <c r="Q40" s="7" t="s">
        <v>371</v>
      </c>
      <c r="R40" s="62" t="s">
        <v>372</v>
      </c>
      <c r="S40" s="7"/>
      <c r="T40" s="7"/>
    </row>
    <row r="41" spans="1:20" x14ac:dyDescent="0.35">
      <c r="A41" s="50" t="s">
        <v>73</v>
      </c>
      <c r="B41" s="50" t="s">
        <v>373</v>
      </c>
      <c r="C41" s="50" t="s">
        <v>74</v>
      </c>
      <c r="D41" s="50" t="s">
        <v>135</v>
      </c>
      <c r="E41" s="50" t="s">
        <v>90</v>
      </c>
      <c r="F41" s="50" t="s">
        <v>176</v>
      </c>
      <c r="G41" s="6">
        <v>500000</v>
      </c>
      <c r="H41" s="51" t="s">
        <v>119</v>
      </c>
      <c r="I41" s="6" t="s">
        <v>240</v>
      </c>
      <c r="J41" s="51" t="s">
        <v>144</v>
      </c>
      <c r="K41" s="50" t="s">
        <v>67</v>
      </c>
      <c r="L41" s="50" t="s">
        <v>98</v>
      </c>
      <c r="M41" s="50" t="s">
        <v>84</v>
      </c>
      <c r="N41" s="50" t="s">
        <v>70</v>
      </c>
      <c r="O41" s="50" t="s">
        <v>71</v>
      </c>
      <c r="P41" s="50" t="s">
        <v>374</v>
      </c>
      <c r="Q41" s="3" t="s">
        <v>375</v>
      </c>
      <c r="R41" s="3" t="s">
        <v>376</v>
      </c>
      <c r="S41" s="3" t="s">
        <v>377</v>
      </c>
      <c r="T41" s="3"/>
    </row>
    <row r="42" spans="1:20" x14ac:dyDescent="0.35">
      <c r="A42" s="50" t="s">
        <v>57</v>
      </c>
      <c r="B42" s="50" t="s">
        <v>378</v>
      </c>
      <c r="C42" s="50" t="s">
        <v>59</v>
      </c>
      <c r="D42" s="50" t="s">
        <v>75</v>
      </c>
      <c r="E42" s="50" t="s">
        <v>102</v>
      </c>
      <c r="F42" s="50" t="s">
        <v>185</v>
      </c>
      <c r="G42" s="39">
        <v>0.75</v>
      </c>
      <c r="H42" s="51" t="s">
        <v>119</v>
      </c>
      <c r="I42" s="11">
        <v>0.25</v>
      </c>
      <c r="J42" s="51" t="s">
        <v>81</v>
      </c>
      <c r="K42" s="50" t="s">
        <v>96</v>
      </c>
      <c r="L42" s="50" t="s">
        <v>68</v>
      </c>
      <c r="M42" s="50" t="s">
        <v>69</v>
      </c>
      <c r="N42" s="50" t="s">
        <v>108</v>
      </c>
      <c r="O42" s="51" t="s">
        <v>86</v>
      </c>
      <c r="P42" s="50" t="s">
        <v>379</v>
      </c>
      <c r="Q42" s="3" t="s">
        <v>380</v>
      </c>
      <c r="R42" s="3" t="s">
        <v>381</v>
      </c>
      <c r="S42" s="3" t="s">
        <v>382</v>
      </c>
      <c r="T42" s="7"/>
    </row>
    <row r="43" spans="1:20" x14ac:dyDescent="0.35">
      <c r="A43" s="50" t="s">
        <v>57</v>
      </c>
      <c r="B43" s="55" t="s">
        <v>4932</v>
      </c>
      <c r="C43" s="50" t="s">
        <v>59</v>
      </c>
      <c r="D43" s="50" t="s">
        <v>60</v>
      </c>
      <c r="E43" s="50" t="s">
        <v>61</v>
      </c>
      <c r="F43" s="50" t="s">
        <v>118</v>
      </c>
      <c r="G43" s="6">
        <v>400000</v>
      </c>
      <c r="H43" s="50" t="s">
        <v>119</v>
      </c>
      <c r="I43" s="9">
        <v>0.55000000000000004</v>
      </c>
      <c r="J43" s="50" t="s">
        <v>81</v>
      </c>
      <c r="K43" s="50" t="s">
        <v>96</v>
      </c>
      <c r="L43" s="50" t="s">
        <v>68</v>
      </c>
      <c r="M43" s="50" t="s">
        <v>69</v>
      </c>
      <c r="N43" s="50" t="s">
        <v>70</v>
      </c>
      <c r="O43" s="51" t="s">
        <v>86</v>
      </c>
      <c r="P43" s="50" t="s">
        <v>383</v>
      </c>
      <c r="Q43" s="3" t="s">
        <v>384</v>
      </c>
      <c r="R43" s="7" t="s">
        <v>385</v>
      </c>
      <c r="S43" t="s">
        <v>386</v>
      </c>
    </row>
    <row r="44" spans="1:20" x14ac:dyDescent="0.35">
      <c r="A44" s="50" t="s">
        <v>57</v>
      </c>
      <c r="B44" s="50" t="s">
        <v>387</v>
      </c>
      <c r="C44" s="50" t="s">
        <v>59</v>
      </c>
      <c r="D44" s="50" t="s">
        <v>75</v>
      </c>
      <c r="E44" s="50" t="s">
        <v>102</v>
      </c>
      <c r="F44" s="50" t="s">
        <v>187</v>
      </c>
      <c r="G44" s="6">
        <v>156000</v>
      </c>
      <c r="H44" s="51" t="s">
        <v>119</v>
      </c>
      <c r="I44" s="11">
        <v>0.4</v>
      </c>
      <c r="J44" s="51" t="s">
        <v>81</v>
      </c>
      <c r="K44" s="50" t="s">
        <v>96</v>
      </c>
      <c r="L44" s="50" t="s">
        <v>97</v>
      </c>
      <c r="M44" s="50" t="s">
        <v>69</v>
      </c>
      <c r="N44" s="50" t="s">
        <v>145</v>
      </c>
      <c r="O44" s="51" t="s">
        <v>86</v>
      </c>
      <c r="P44" s="50" t="s">
        <v>388</v>
      </c>
      <c r="Q44" s="3" t="s">
        <v>389</v>
      </c>
      <c r="R44" s="3" t="s">
        <v>390</v>
      </c>
      <c r="S44" s="7"/>
      <c r="T44" s="7"/>
    </row>
    <row r="45" spans="1:20" x14ac:dyDescent="0.35">
      <c r="A45" s="50" t="s">
        <v>57</v>
      </c>
      <c r="B45" s="55" t="s">
        <v>392</v>
      </c>
      <c r="C45" s="50" t="s">
        <v>59</v>
      </c>
      <c r="D45" s="50" t="s">
        <v>75</v>
      </c>
      <c r="E45" s="50" t="s">
        <v>61</v>
      </c>
      <c r="F45" s="50" t="s">
        <v>184</v>
      </c>
      <c r="G45" s="6">
        <v>2000000</v>
      </c>
      <c r="H45" s="51" t="s">
        <v>119</v>
      </c>
      <c r="I45" s="11">
        <v>0.2</v>
      </c>
      <c r="J45" s="51" t="s">
        <v>81</v>
      </c>
      <c r="K45" s="50" t="s">
        <v>82</v>
      </c>
      <c r="L45" s="50" t="s">
        <v>68</v>
      </c>
      <c r="M45" s="50" t="s">
        <v>69</v>
      </c>
      <c r="N45" s="50" t="s">
        <v>70</v>
      </c>
      <c r="O45" s="51" t="s">
        <v>86</v>
      </c>
      <c r="P45" s="50" t="s">
        <v>393</v>
      </c>
      <c r="Q45" s="7" t="s">
        <v>394</v>
      </c>
      <c r="R45" s="3" t="s">
        <v>395</v>
      </c>
    </row>
    <row r="46" spans="1:20" x14ac:dyDescent="0.35">
      <c r="A46" s="50" t="s">
        <v>87</v>
      </c>
      <c r="B46" s="50" t="s">
        <v>396</v>
      </c>
      <c r="C46" s="50" t="s">
        <v>88</v>
      </c>
      <c r="D46" s="50" t="s">
        <v>152</v>
      </c>
      <c r="E46" s="50" t="s">
        <v>90</v>
      </c>
      <c r="F46" s="50" t="s">
        <v>162</v>
      </c>
      <c r="G46" s="6" t="s">
        <v>65</v>
      </c>
      <c r="H46" s="50" t="s">
        <v>65</v>
      </c>
      <c r="I46" t="s">
        <v>65</v>
      </c>
      <c r="J46" s="51" t="s">
        <v>150</v>
      </c>
      <c r="K46" s="50" t="s">
        <v>67</v>
      </c>
      <c r="L46" s="50" t="s">
        <v>98</v>
      </c>
      <c r="M46" s="50" t="s">
        <v>84</v>
      </c>
      <c r="N46" s="50" t="s">
        <v>70</v>
      </c>
      <c r="O46" s="50" t="s">
        <v>71</v>
      </c>
      <c r="P46" s="50" t="s">
        <v>397</v>
      </c>
      <c r="Q46" s="7" t="s">
        <v>398</v>
      </c>
      <c r="R46" s="3" t="s">
        <v>399</v>
      </c>
      <c r="T46" s="7"/>
    </row>
    <row r="47" spans="1:20" x14ac:dyDescent="0.35">
      <c r="A47" s="50" t="s">
        <v>87</v>
      </c>
      <c r="B47" s="50" t="s">
        <v>400</v>
      </c>
      <c r="C47" s="50" t="s">
        <v>59</v>
      </c>
      <c r="D47" s="50" t="s">
        <v>60</v>
      </c>
      <c r="E47" s="50" t="s">
        <v>102</v>
      </c>
      <c r="F47" s="50" t="s">
        <v>187</v>
      </c>
      <c r="G47" s="159">
        <v>150000</v>
      </c>
      <c r="H47" s="51" t="s">
        <v>64</v>
      </c>
      <c r="I47" s="11">
        <v>0.4</v>
      </c>
      <c r="J47" s="51" t="s">
        <v>81</v>
      </c>
      <c r="K47" s="50" t="s">
        <v>96</v>
      </c>
      <c r="L47" s="50" t="s">
        <v>127</v>
      </c>
      <c r="M47" s="50" t="s">
        <v>69</v>
      </c>
      <c r="N47" s="50" t="s">
        <v>145</v>
      </c>
      <c r="O47" s="50" t="s">
        <v>100</v>
      </c>
      <c r="P47" s="50" t="s">
        <v>401</v>
      </c>
      <c r="Q47" s="3" t="s">
        <v>402</v>
      </c>
      <c r="R47" s="3" t="s">
        <v>403</v>
      </c>
      <c r="S47" s="7" t="s">
        <v>404</v>
      </c>
      <c r="T47" s="7"/>
    </row>
    <row r="48" spans="1:20" x14ac:dyDescent="0.35">
      <c r="A48" s="50" t="s">
        <v>87</v>
      </c>
      <c r="B48" s="50" t="s">
        <v>405</v>
      </c>
      <c r="C48" s="50" t="s">
        <v>59</v>
      </c>
      <c r="D48" s="50" t="s">
        <v>60</v>
      </c>
      <c r="E48" s="50" t="s">
        <v>90</v>
      </c>
      <c r="F48" s="50" t="s">
        <v>163</v>
      </c>
      <c r="G48" s="2">
        <v>1000000</v>
      </c>
      <c r="H48" s="51" t="s">
        <v>119</v>
      </c>
      <c r="I48" s="11">
        <v>0.25</v>
      </c>
      <c r="J48" s="51" t="s">
        <v>81</v>
      </c>
      <c r="K48" s="50" t="s">
        <v>96</v>
      </c>
      <c r="L48" s="50" t="s">
        <v>127</v>
      </c>
      <c r="M48" s="50" t="s">
        <v>69</v>
      </c>
      <c r="N48" s="50" t="s">
        <v>70</v>
      </c>
      <c r="O48" s="50" t="s">
        <v>100</v>
      </c>
      <c r="P48" s="50" t="s">
        <v>406</v>
      </c>
      <c r="Q48" s="3" t="s">
        <v>407</v>
      </c>
      <c r="R48" s="3" t="s">
        <v>408</v>
      </c>
      <c r="S48" s="7"/>
      <c r="T48" s="7"/>
    </row>
    <row r="49" spans="1:22" x14ac:dyDescent="0.35">
      <c r="A49" s="50" t="s">
        <v>87</v>
      </c>
      <c r="B49" s="50" t="s">
        <v>409</v>
      </c>
      <c r="C49" s="50" t="s">
        <v>59</v>
      </c>
      <c r="D49" s="50" t="s">
        <v>60</v>
      </c>
      <c r="E49" s="50" t="s">
        <v>102</v>
      </c>
      <c r="F49" s="50" t="s">
        <v>160</v>
      </c>
      <c r="G49" s="6" t="s">
        <v>65</v>
      </c>
      <c r="H49" s="50" t="s">
        <v>65</v>
      </c>
      <c r="I49" t="s">
        <v>65</v>
      </c>
      <c r="J49" s="51" t="s">
        <v>105</v>
      </c>
      <c r="K49" s="50" t="s">
        <v>67</v>
      </c>
      <c r="L49" s="50" t="s">
        <v>98</v>
      </c>
      <c r="M49" s="50" t="s">
        <v>84</v>
      </c>
      <c r="N49" s="50" t="s">
        <v>410</v>
      </c>
      <c r="O49" s="50" t="s">
        <v>100</v>
      </c>
      <c r="P49" s="50" t="s">
        <v>411</v>
      </c>
      <c r="Q49" s="7" t="s">
        <v>412</v>
      </c>
      <c r="R49" s="7"/>
      <c r="S49" s="7"/>
      <c r="T49" s="7"/>
    </row>
    <row r="50" spans="1:22" x14ac:dyDescent="0.35">
      <c r="A50" s="50" t="s">
        <v>57</v>
      </c>
      <c r="B50" s="50" t="s">
        <v>413</v>
      </c>
      <c r="C50" s="50" t="s">
        <v>59</v>
      </c>
      <c r="D50" s="50" t="s">
        <v>60</v>
      </c>
      <c r="E50" s="50" t="s">
        <v>102</v>
      </c>
      <c r="F50" s="50" t="s">
        <v>184</v>
      </c>
      <c r="G50" s="6">
        <v>2000000</v>
      </c>
      <c r="H50" s="50" t="s">
        <v>119</v>
      </c>
      <c r="I50" s="39">
        <v>0.25</v>
      </c>
      <c r="J50" s="51" t="s">
        <v>81</v>
      </c>
      <c r="K50" s="50" t="s">
        <v>96</v>
      </c>
      <c r="L50" s="50" t="s">
        <v>97</v>
      </c>
      <c r="M50" s="50" t="s">
        <v>69</v>
      </c>
      <c r="N50" s="50" t="s">
        <v>70</v>
      </c>
      <c r="O50" s="51" t="s">
        <v>86</v>
      </c>
      <c r="P50" s="50" t="s">
        <v>415</v>
      </c>
      <c r="Q50" s="7" t="s">
        <v>416</v>
      </c>
      <c r="R50" s="3" t="s">
        <v>417</v>
      </c>
    </row>
    <row r="51" spans="1:22" x14ac:dyDescent="0.35">
      <c r="A51" s="145" t="s">
        <v>57</v>
      </c>
      <c r="B51" s="145" t="s">
        <v>418</v>
      </c>
      <c r="C51" s="50" t="s">
        <v>59</v>
      </c>
      <c r="D51" s="50" t="s">
        <v>75</v>
      </c>
      <c r="E51" s="50" t="s">
        <v>76</v>
      </c>
      <c r="F51" s="145" t="s">
        <v>164</v>
      </c>
      <c r="G51" t="s">
        <v>92</v>
      </c>
      <c r="H51" s="50" t="s">
        <v>119</v>
      </c>
      <c r="I51" s="9" t="s">
        <v>240</v>
      </c>
      <c r="J51" s="51" t="s">
        <v>113</v>
      </c>
      <c r="K51" s="50" t="s">
        <v>67</v>
      </c>
      <c r="L51" s="50" t="s">
        <v>98</v>
      </c>
      <c r="M51" s="50" t="s">
        <v>84</v>
      </c>
      <c r="N51" s="50" t="s">
        <v>85</v>
      </c>
      <c r="O51" s="50" t="s">
        <v>71</v>
      </c>
      <c r="P51" s="50" t="s">
        <v>419</v>
      </c>
      <c r="Q51" s="3" t="s">
        <v>420</v>
      </c>
      <c r="R51" s="3" t="s">
        <v>421</v>
      </c>
    </row>
    <row r="52" spans="1:22" x14ac:dyDescent="0.35">
      <c r="A52" s="50" t="s">
        <v>87</v>
      </c>
      <c r="B52" s="50" t="s">
        <v>422</v>
      </c>
      <c r="C52" s="50" t="s">
        <v>88</v>
      </c>
      <c r="D52" s="50" t="s">
        <v>152</v>
      </c>
      <c r="E52" s="50" t="s">
        <v>90</v>
      </c>
      <c r="F52" s="50" t="s">
        <v>181</v>
      </c>
      <c r="G52" s="6" t="s">
        <v>65</v>
      </c>
      <c r="H52" s="50" t="s">
        <v>65</v>
      </c>
      <c r="I52" t="s">
        <v>65</v>
      </c>
      <c r="J52" s="51" t="s">
        <v>81</v>
      </c>
      <c r="K52" s="50" t="s">
        <v>106</v>
      </c>
      <c r="L52" s="50" t="s">
        <v>120</v>
      </c>
      <c r="M52" s="50" t="s">
        <v>84</v>
      </c>
      <c r="N52" s="50" t="s">
        <v>99</v>
      </c>
      <c r="O52" s="50" t="s">
        <v>71</v>
      </c>
      <c r="P52" s="50" t="s">
        <v>423</v>
      </c>
      <c r="Q52" s="3" t="s">
        <v>424</v>
      </c>
      <c r="R52" s="7"/>
    </row>
    <row r="53" spans="1:22" x14ac:dyDescent="0.35">
      <c r="A53" s="50" t="s">
        <v>87</v>
      </c>
      <c r="B53" s="55" t="s">
        <v>425</v>
      </c>
      <c r="C53" s="50" t="s">
        <v>59</v>
      </c>
      <c r="D53" s="50" t="s">
        <v>75</v>
      </c>
      <c r="E53" s="50" t="s">
        <v>90</v>
      </c>
      <c r="F53" s="50" t="s">
        <v>124</v>
      </c>
      <c r="G53" s="6">
        <v>5000</v>
      </c>
      <c r="H53" s="51" t="s">
        <v>93</v>
      </c>
      <c r="I53" s="6" t="s">
        <v>240</v>
      </c>
      <c r="J53" s="51" t="s">
        <v>113</v>
      </c>
      <c r="K53" s="50" t="s">
        <v>106</v>
      </c>
      <c r="L53" s="50" t="s">
        <v>127</v>
      </c>
      <c r="M53" s="50" t="s">
        <v>84</v>
      </c>
      <c r="N53" s="50" t="s">
        <v>99</v>
      </c>
      <c r="O53" s="50" t="s">
        <v>100</v>
      </c>
      <c r="P53" s="50" t="s">
        <v>427</v>
      </c>
      <c r="Q53" s="3" t="s">
        <v>428</v>
      </c>
      <c r="R53" s="3" t="s">
        <v>429</v>
      </c>
      <c r="S53" s="7"/>
      <c r="T53" s="7"/>
    </row>
    <row r="54" spans="1:22" x14ac:dyDescent="0.35">
      <c r="A54" s="50" t="s">
        <v>57</v>
      </c>
      <c r="B54" s="55" t="s">
        <v>430</v>
      </c>
      <c r="C54" s="50" t="s">
        <v>88</v>
      </c>
      <c r="D54" s="50" t="s">
        <v>116</v>
      </c>
      <c r="E54" s="50" t="s">
        <v>90</v>
      </c>
      <c r="F54" s="50" t="s">
        <v>131</v>
      </c>
      <c r="G54" s="41" t="s">
        <v>65</v>
      </c>
      <c r="H54" s="50" t="s">
        <v>65</v>
      </c>
      <c r="I54" t="s">
        <v>65</v>
      </c>
      <c r="J54" s="51" t="s">
        <v>113</v>
      </c>
      <c r="K54" s="50" t="s">
        <v>67</v>
      </c>
      <c r="L54" s="50" t="s">
        <v>98</v>
      </c>
      <c r="M54" s="50" t="s">
        <v>84</v>
      </c>
      <c r="N54" s="50" t="s">
        <v>121</v>
      </c>
      <c r="O54" s="50" t="s">
        <v>71</v>
      </c>
      <c r="P54" s="50" t="s">
        <v>431</v>
      </c>
      <c r="Q54" s="7" t="s">
        <v>432</v>
      </c>
      <c r="R54" s="3" t="s">
        <v>433</v>
      </c>
      <c r="S54" s="7"/>
      <c r="T54" s="7"/>
    </row>
    <row r="55" spans="1:22" x14ac:dyDescent="0.35">
      <c r="A55" s="50" t="s">
        <v>57</v>
      </c>
      <c r="B55" s="172" t="s">
        <v>434</v>
      </c>
      <c r="C55" s="50" t="s">
        <v>88</v>
      </c>
      <c r="D55" s="50" t="s">
        <v>116</v>
      </c>
      <c r="E55" s="50" t="s">
        <v>76</v>
      </c>
      <c r="F55" s="50" t="s">
        <v>118</v>
      </c>
      <c r="G55" s="6" t="s">
        <v>65</v>
      </c>
      <c r="H55" s="50" t="s">
        <v>65</v>
      </c>
      <c r="I55" t="s">
        <v>65</v>
      </c>
      <c r="J55" s="51" t="s">
        <v>105</v>
      </c>
      <c r="K55" s="51" t="s">
        <v>67</v>
      </c>
      <c r="L55" s="50" t="s">
        <v>98</v>
      </c>
      <c r="M55" s="50" t="s">
        <v>84</v>
      </c>
      <c r="N55" s="50" t="s">
        <v>426</v>
      </c>
      <c r="O55" s="50" t="s">
        <v>71</v>
      </c>
      <c r="P55" s="50" t="s">
        <v>435</v>
      </c>
      <c r="Q55" s="7" t="s">
        <v>436</v>
      </c>
      <c r="R55" s="3" t="s">
        <v>437</v>
      </c>
      <c r="S55" s="3"/>
      <c r="T55" s="7"/>
    </row>
    <row r="56" spans="1:22" x14ac:dyDescent="0.35">
      <c r="A56" s="50" t="s">
        <v>57</v>
      </c>
      <c r="B56" s="172" t="s">
        <v>438</v>
      </c>
      <c r="C56" s="50" t="s">
        <v>88</v>
      </c>
      <c r="D56" s="50" t="s">
        <v>122</v>
      </c>
      <c r="E56" s="50" t="s">
        <v>76</v>
      </c>
      <c r="F56" s="50" t="s">
        <v>167</v>
      </c>
      <c r="G56" s="6" t="s">
        <v>65</v>
      </c>
      <c r="H56" s="50" t="s">
        <v>65</v>
      </c>
      <c r="I56" t="s">
        <v>65</v>
      </c>
      <c r="J56" s="51" t="s">
        <v>105</v>
      </c>
      <c r="K56" s="50" t="s">
        <v>67</v>
      </c>
      <c r="L56" s="50" t="s">
        <v>98</v>
      </c>
      <c r="M56" s="50" t="s">
        <v>84</v>
      </c>
      <c r="N56" s="50" t="s">
        <v>426</v>
      </c>
      <c r="O56" s="50" t="s">
        <v>71</v>
      </c>
      <c r="P56" s="50" t="s">
        <v>435</v>
      </c>
      <c r="Q56" s="7" t="s">
        <v>436</v>
      </c>
      <c r="R56" s="7"/>
      <c r="S56" s="7"/>
      <c r="T56" s="7"/>
    </row>
    <row r="57" spans="1:22" x14ac:dyDescent="0.35">
      <c r="A57" s="145" t="s">
        <v>57</v>
      </c>
      <c r="B57" s="145" t="s">
        <v>439</v>
      </c>
      <c r="C57" s="50" t="s">
        <v>88</v>
      </c>
      <c r="D57" s="50" t="s">
        <v>116</v>
      </c>
      <c r="E57" s="50" t="s">
        <v>76</v>
      </c>
      <c r="F57" s="145" t="s">
        <v>181</v>
      </c>
      <c r="G57" s="39" t="s">
        <v>65</v>
      </c>
      <c r="H57" s="50" t="s">
        <v>65</v>
      </c>
      <c r="I57" t="s">
        <v>65</v>
      </c>
      <c r="J57" s="51" t="s">
        <v>81</v>
      </c>
      <c r="K57" s="50" t="s">
        <v>96</v>
      </c>
      <c r="L57" s="50" t="s">
        <v>127</v>
      </c>
      <c r="M57" s="50" t="s">
        <v>84</v>
      </c>
      <c r="N57" s="50" t="s">
        <v>115</v>
      </c>
      <c r="O57" s="50" t="s">
        <v>71</v>
      </c>
      <c r="P57" s="50" t="s">
        <v>440</v>
      </c>
      <c r="Q57" s="7" t="s">
        <v>441</v>
      </c>
    </row>
    <row r="58" spans="1:22" x14ac:dyDescent="0.35">
      <c r="A58" s="50" t="s">
        <v>87</v>
      </c>
      <c r="B58" s="59" t="s">
        <v>442</v>
      </c>
      <c r="C58" s="58" t="s">
        <v>88</v>
      </c>
      <c r="D58" s="58" t="s">
        <v>140</v>
      </c>
      <c r="E58" s="58" t="s">
        <v>76</v>
      </c>
      <c r="F58" s="58" t="s">
        <v>137</v>
      </c>
      <c r="G58" t="s">
        <v>65</v>
      </c>
      <c r="H58" s="50" t="s">
        <v>65</v>
      </c>
      <c r="I58" s="9" t="s">
        <v>65</v>
      </c>
      <c r="J58" s="51" t="s">
        <v>113</v>
      </c>
      <c r="K58" s="50" t="s">
        <v>67</v>
      </c>
      <c r="L58" s="50" t="s">
        <v>98</v>
      </c>
      <c r="M58" s="50" t="s">
        <v>84</v>
      </c>
      <c r="N58" s="50" t="s">
        <v>128</v>
      </c>
      <c r="O58" s="50" t="s">
        <v>100</v>
      </c>
      <c r="P58" s="50" t="s">
        <v>443</v>
      </c>
      <c r="Q58" s="3" t="s">
        <v>444</v>
      </c>
      <c r="R58" s="3" t="s">
        <v>445</v>
      </c>
      <c r="S58" s="3" t="s">
        <v>446</v>
      </c>
      <c r="T58" s="17"/>
      <c r="U58" s="17"/>
      <c r="V58" s="17"/>
    </row>
    <row r="59" spans="1:22" x14ac:dyDescent="0.35">
      <c r="A59" s="50" t="s">
        <v>57</v>
      </c>
      <c r="B59" s="50" t="s">
        <v>232</v>
      </c>
      <c r="C59" s="50" t="s">
        <v>59</v>
      </c>
      <c r="D59" s="50" t="s">
        <v>101</v>
      </c>
      <c r="E59" s="50" t="s">
        <v>90</v>
      </c>
      <c r="F59" s="50" t="s">
        <v>124</v>
      </c>
      <c r="G59" s="6" t="s">
        <v>65</v>
      </c>
      <c r="H59" s="50" t="s">
        <v>65</v>
      </c>
      <c r="I59" t="s">
        <v>65</v>
      </c>
      <c r="J59" s="51" t="s">
        <v>81</v>
      </c>
      <c r="K59" s="50" t="s">
        <v>96</v>
      </c>
      <c r="L59" s="50" t="s">
        <v>107</v>
      </c>
      <c r="M59" s="50" t="s">
        <v>84</v>
      </c>
      <c r="N59" s="50" t="s">
        <v>108</v>
      </c>
      <c r="O59" s="51" t="s">
        <v>86</v>
      </c>
      <c r="P59" s="50" t="s">
        <v>447</v>
      </c>
      <c r="Q59" s="3" t="s">
        <v>448</v>
      </c>
      <c r="R59" s="3" t="s">
        <v>449</v>
      </c>
      <c r="S59" s="3" t="s">
        <v>450</v>
      </c>
      <c r="T59" s="3" t="s">
        <v>451</v>
      </c>
    </row>
    <row r="60" spans="1:22" x14ac:dyDescent="0.35">
      <c r="A60" s="145" t="s">
        <v>57</v>
      </c>
      <c r="B60" s="145" t="s">
        <v>452</v>
      </c>
      <c r="C60" s="50" t="s">
        <v>88</v>
      </c>
      <c r="D60" s="50" t="s">
        <v>116</v>
      </c>
      <c r="E60" s="50" t="s">
        <v>76</v>
      </c>
      <c r="F60" s="145" t="s">
        <v>181</v>
      </c>
      <c r="G60" s="39" t="s">
        <v>65</v>
      </c>
      <c r="H60" s="50" t="s">
        <v>65</v>
      </c>
      <c r="I60" t="s">
        <v>65</v>
      </c>
      <c r="J60" s="51" t="s">
        <v>105</v>
      </c>
      <c r="K60" s="50" t="s">
        <v>96</v>
      </c>
      <c r="L60" s="50" t="s">
        <v>127</v>
      </c>
      <c r="M60" s="50" t="s">
        <v>84</v>
      </c>
      <c r="N60" s="50" t="s">
        <v>115</v>
      </c>
      <c r="O60" s="50" t="s">
        <v>71</v>
      </c>
      <c r="P60" s="50" t="s">
        <v>453</v>
      </c>
      <c r="Q60" s="3" t="s">
        <v>454</v>
      </c>
    </row>
    <row r="61" spans="1:22" x14ac:dyDescent="0.35">
      <c r="A61" s="50" t="s">
        <v>57</v>
      </c>
      <c r="B61" s="145" t="s">
        <v>455</v>
      </c>
      <c r="C61" s="50" t="s">
        <v>59</v>
      </c>
      <c r="D61" s="50" t="s">
        <v>101</v>
      </c>
      <c r="E61" s="50" t="s">
        <v>76</v>
      </c>
      <c r="F61" s="50" t="s">
        <v>148</v>
      </c>
      <c r="G61" s="39">
        <v>1</v>
      </c>
      <c r="H61" s="50" t="s">
        <v>119</v>
      </c>
      <c r="I61" t="s">
        <v>547</v>
      </c>
      <c r="J61" s="51" t="s">
        <v>113</v>
      </c>
      <c r="K61" s="50" t="s">
        <v>67</v>
      </c>
      <c r="L61" s="50" t="s">
        <v>98</v>
      </c>
      <c r="M61" s="50" t="s">
        <v>84</v>
      </c>
      <c r="N61" s="50" t="s">
        <v>85</v>
      </c>
      <c r="O61" s="50" t="s">
        <v>71</v>
      </c>
      <c r="P61" s="50" t="s">
        <v>456</v>
      </c>
      <c r="Q61" s="3" t="s">
        <v>457</v>
      </c>
      <c r="R61" s="3" t="s">
        <v>458</v>
      </c>
      <c r="S61" s="7"/>
      <c r="T61" s="7"/>
    </row>
    <row r="62" spans="1:22" x14ac:dyDescent="0.35">
      <c r="A62" s="145" t="s">
        <v>57</v>
      </c>
      <c r="B62" s="173" t="s">
        <v>459</v>
      </c>
      <c r="C62" s="50" t="s">
        <v>88</v>
      </c>
      <c r="D62" s="50" t="s">
        <v>116</v>
      </c>
      <c r="E62" s="50" t="s">
        <v>76</v>
      </c>
      <c r="F62" s="145" t="s">
        <v>193</v>
      </c>
      <c r="G62" s="2" t="s">
        <v>65</v>
      </c>
      <c r="H62" s="50" t="s">
        <v>65</v>
      </c>
      <c r="I62" t="s">
        <v>65</v>
      </c>
      <c r="J62" s="52" t="s">
        <v>113</v>
      </c>
      <c r="K62" s="50" t="s">
        <v>67</v>
      </c>
      <c r="L62" s="50" t="s">
        <v>98</v>
      </c>
      <c r="M62" s="50" t="s">
        <v>84</v>
      </c>
      <c r="N62" s="50" t="s">
        <v>115</v>
      </c>
      <c r="O62" s="50" t="s">
        <v>71</v>
      </c>
      <c r="P62" s="174" t="s">
        <v>4915</v>
      </c>
      <c r="Q62" s="3" t="s">
        <v>978</v>
      </c>
      <c r="R62" s="3" t="s">
        <v>4914</v>
      </c>
      <c r="S62" s="3" t="s">
        <v>462</v>
      </c>
    </row>
    <row r="63" spans="1:22" s="17" customFormat="1" x14ac:dyDescent="0.35">
      <c r="A63" s="145" t="s">
        <v>57</v>
      </c>
      <c r="B63" s="145" t="s">
        <v>463</v>
      </c>
      <c r="C63" s="50" t="s">
        <v>88</v>
      </c>
      <c r="D63" s="50" t="s">
        <v>116</v>
      </c>
      <c r="E63" s="50" t="s">
        <v>76</v>
      </c>
      <c r="F63" s="145" t="s">
        <v>170</v>
      </c>
      <c r="G63" s="6" t="s">
        <v>65</v>
      </c>
      <c r="H63" s="50" t="s">
        <v>65</v>
      </c>
      <c r="I63" t="s">
        <v>65</v>
      </c>
      <c r="J63" s="51" t="s">
        <v>95</v>
      </c>
      <c r="K63" s="50" t="s">
        <v>67</v>
      </c>
      <c r="L63" s="50" t="s">
        <v>98</v>
      </c>
      <c r="M63" s="50" t="s">
        <v>84</v>
      </c>
      <c r="N63" s="50" t="s">
        <v>115</v>
      </c>
      <c r="O63" s="50" t="s">
        <v>71</v>
      </c>
      <c r="P63" s="50" t="s">
        <v>464</v>
      </c>
      <c r="Q63" s="7" t="s">
        <v>465</v>
      </c>
      <c r="R63" s="3" t="s">
        <v>466</v>
      </c>
      <c r="S63"/>
      <c r="T63"/>
      <c r="U63"/>
      <c r="V63"/>
    </row>
    <row r="64" spans="1:22" s="17" customFormat="1" x14ac:dyDescent="0.35">
      <c r="A64" s="50" t="s">
        <v>57</v>
      </c>
      <c r="B64" s="55" t="s">
        <v>4933</v>
      </c>
      <c r="C64" s="50" t="s">
        <v>59</v>
      </c>
      <c r="D64" s="50" t="s">
        <v>60</v>
      </c>
      <c r="E64" s="50" t="s">
        <v>61</v>
      </c>
      <c r="F64" s="50" t="s">
        <v>188</v>
      </c>
      <c r="G64" s="39">
        <v>0.45</v>
      </c>
      <c r="H64" s="51" t="s">
        <v>64</v>
      </c>
      <c r="I64" s="11">
        <v>0.55000000000000004</v>
      </c>
      <c r="J64" s="51" t="s">
        <v>81</v>
      </c>
      <c r="K64" s="50" t="s">
        <v>96</v>
      </c>
      <c r="L64" s="50" t="s">
        <v>120</v>
      </c>
      <c r="M64" s="50" t="s">
        <v>69</v>
      </c>
      <c r="N64" s="50" t="s">
        <v>145</v>
      </c>
      <c r="O64" s="51" t="s">
        <v>86</v>
      </c>
      <c r="P64" s="50" t="s">
        <v>467</v>
      </c>
      <c r="Q64" s="3" t="s">
        <v>468</v>
      </c>
      <c r="R64" s="3" t="s">
        <v>469</v>
      </c>
      <c r="S64" s="3"/>
      <c r="T64" s="7"/>
      <c r="U64"/>
      <c r="V64"/>
    </row>
    <row r="65" spans="1:20" x14ac:dyDescent="0.35">
      <c r="A65" s="50" t="s">
        <v>87</v>
      </c>
      <c r="B65" s="50" t="s">
        <v>470</v>
      </c>
      <c r="C65" s="50" t="s">
        <v>59</v>
      </c>
      <c r="D65" s="50" t="s">
        <v>75</v>
      </c>
      <c r="E65" s="50" t="s">
        <v>102</v>
      </c>
      <c r="F65" s="50" t="s">
        <v>137</v>
      </c>
      <c r="G65" s="9">
        <v>0.65</v>
      </c>
      <c r="H65" s="51" t="s">
        <v>119</v>
      </c>
      <c r="I65" s="9">
        <v>0.35</v>
      </c>
      <c r="J65" s="50" t="s">
        <v>105</v>
      </c>
      <c r="K65" s="50" t="s">
        <v>96</v>
      </c>
      <c r="L65" s="50" t="s">
        <v>97</v>
      </c>
      <c r="M65" s="50" t="s">
        <v>84</v>
      </c>
      <c r="N65" s="50" t="s">
        <v>85</v>
      </c>
      <c r="O65" s="50" t="s">
        <v>100</v>
      </c>
      <c r="P65" s="50" t="s">
        <v>4938</v>
      </c>
      <c r="Q65" s="3" t="s">
        <v>471</v>
      </c>
      <c r="R65" s="3" t="s">
        <v>472</v>
      </c>
      <c r="S65" s="3" t="s">
        <v>473</v>
      </c>
      <c r="T65" s="3" t="s">
        <v>474</v>
      </c>
    </row>
    <row r="66" spans="1:20" x14ac:dyDescent="0.35">
      <c r="A66" s="145" t="s">
        <v>57</v>
      </c>
      <c r="B66" s="145" t="s">
        <v>475</v>
      </c>
      <c r="C66" s="50" t="s">
        <v>88</v>
      </c>
      <c r="D66" s="50" t="s">
        <v>116</v>
      </c>
      <c r="E66" s="50" t="s">
        <v>76</v>
      </c>
      <c r="F66" s="145" t="s">
        <v>171</v>
      </c>
      <c r="G66" s="12" t="s">
        <v>65</v>
      </c>
      <c r="H66" s="50" t="s">
        <v>65</v>
      </c>
      <c r="I66" t="s">
        <v>65</v>
      </c>
      <c r="J66" s="51" t="s">
        <v>105</v>
      </c>
      <c r="K66" s="50" t="s">
        <v>67</v>
      </c>
      <c r="L66" s="50" t="s">
        <v>98</v>
      </c>
      <c r="M66" s="50" t="s">
        <v>84</v>
      </c>
      <c r="N66" s="50" t="s">
        <v>115</v>
      </c>
      <c r="O66" s="50" t="s">
        <v>71</v>
      </c>
      <c r="P66" s="50" t="s">
        <v>476</v>
      </c>
      <c r="Q66" s="7" t="s">
        <v>477</v>
      </c>
    </row>
    <row r="67" spans="1:20" x14ac:dyDescent="0.35">
      <c r="A67" s="145" t="s">
        <v>57</v>
      </c>
      <c r="B67" s="145" t="s">
        <v>478</v>
      </c>
      <c r="C67" s="50" t="s">
        <v>88</v>
      </c>
      <c r="D67" s="50" t="s">
        <v>116</v>
      </c>
      <c r="E67" s="50" t="s">
        <v>76</v>
      </c>
      <c r="F67" s="145" t="s">
        <v>187</v>
      </c>
      <c r="G67" s="6" t="s">
        <v>65</v>
      </c>
      <c r="H67" s="50" t="s">
        <v>65</v>
      </c>
      <c r="I67" t="s">
        <v>65</v>
      </c>
      <c r="J67" s="51" t="s">
        <v>105</v>
      </c>
      <c r="K67" s="50" t="s">
        <v>96</v>
      </c>
      <c r="L67" s="50" t="s">
        <v>107</v>
      </c>
      <c r="M67" s="50" t="s">
        <v>84</v>
      </c>
      <c r="N67" s="50" t="s">
        <v>115</v>
      </c>
      <c r="O67" s="50" t="s">
        <v>71</v>
      </c>
      <c r="P67" s="50" t="s">
        <v>479</v>
      </c>
      <c r="Q67" s="7" t="s">
        <v>480</v>
      </c>
    </row>
    <row r="68" spans="1:20" x14ac:dyDescent="0.35">
      <c r="A68" s="50" t="s">
        <v>73</v>
      </c>
      <c r="B68" s="50" t="s">
        <v>481</v>
      </c>
      <c r="C68" s="50" t="s">
        <v>59</v>
      </c>
      <c r="D68" s="50" t="s">
        <v>60</v>
      </c>
      <c r="E68" s="50" t="s">
        <v>61</v>
      </c>
      <c r="F68" s="50" t="s">
        <v>62</v>
      </c>
      <c r="G68" t="s">
        <v>92</v>
      </c>
      <c r="H68" s="50" t="s">
        <v>119</v>
      </c>
      <c r="I68" s="9" t="s">
        <v>240</v>
      </c>
      <c r="J68" s="51" t="s">
        <v>139</v>
      </c>
      <c r="K68" s="50" t="s">
        <v>67</v>
      </c>
      <c r="L68" s="51" t="s">
        <v>98</v>
      </c>
      <c r="M68" s="50" t="s">
        <v>84</v>
      </c>
      <c r="N68" s="50" t="s">
        <v>115</v>
      </c>
      <c r="O68" s="50" t="s">
        <v>71</v>
      </c>
      <c r="P68" s="50" t="s">
        <v>482</v>
      </c>
      <c r="Q68" s="3" t="s">
        <v>483</v>
      </c>
      <c r="R68" s="3" t="s">
        <v>484</v>
      </c>
    </row>
    <row r="69" spans="1:20" x14ac:dyDescent="0.35">
      <c r="A69" s="50" t="s">
        <v>87</v>
      </c>
      <c r="B69" s="50" t="s">
        <v>485</v>
      </c>
      <c r="C69" s="50" t="s">
        <v>59</v>
      </c>
      <c r="D69" s="50" t="s">
        <v>60</v>
      </c>
      <c r="E69" s="50" t="s">
        <v>90</v>
      </c>
      <c r="F69" s="50" t="s">
        <v>193</v>
      </c>
      <c r="G69" s="39">
        <v>0.5</v>
      </c>
      <c r="H69" s="51" t="s">
        <v>119</v>
      </c>
      <c r="I69" s="39">
        <v>0.5</v>
      </c>
      <c r="J69" s="51" t="s">
        <v>113</v>
      </c>
      <c r="K69" s="50" t="s">
        <v>67</v>
      </c>
      <c r="L69" s="50" t="s">
        <v>98</v>
      </c>
      <c r="M69" s="50" t="s">
        <v>84</v>
      </c>
      <c r="N69" s="50" t="s">
        <v>85</v>
      </c>
      <c r="O69" s="50" t="s">
        <v>100</v>
      </c>
      <c r="P69" s="50" t="s">
        <v>486</v>
      </c>
      <c r="Q69" s="7" t="s">
        <v>487</v>
      </c>
      <c r="R69" s="7" t="s">
        <v>488</v>
      </c>
      <c r="S69" s="19" t="s">
        <v>489</v>
      </c>
    </row>
    <row r="70" spans="1:20" x14ac:dyDescent="0.35">
      <c r="A70" s="50" t="s">
        <v>87</v>
      </c>
      <c r="B70" s="50" t="s">
        <v>490</v>
      </c>
      <c r="C70" s="50" t="s">
        <v>59</v>
      </c>
      <c r="D70" s="50" t="s">
        <v>75</v>
      </c>
      <c r="E70" s="50" t="s">
        <v>102</v>
      </c>
      <c r="F70" s="50" t="s">
        <v>118</v>
      </c>
      <c r="G70" s="6">
        <v>9300</v>
      </c>
      <c r="H70" s="51" t="s">
        <v>119</v>
      </c>
      <c r="I70" s="11">
        <v>0.1</v>
      </c>
      <c r="J70" s="51" t="s">
        <v>113</v>
      </c>
      <c r="K70" s="50" t="s">
        <v>67</v>
      </c>
      <c r="L70" s="50" t="s">
        <v>98</v>
      </c>
      <c r="M70" s="50" t="s">
        <v>84</v>
      </c>
      <c r="N70" s="50" t="s">
        <v>85</v>
      </c>
      <c r="O70" s="50" t="s">
        <v>100</v>
      </c>
      <c r="P70" s="50" t="s">
        <v>491</v>
      </c>
      <c r="Q70" s="3" t="s">
        <v>492</v>
      </c>
      <c r="R70" s="7" t="s">
        <v>493</v>
      </c>
      <c r="T70" s="7"/>
    </row>
    <row r="71" spans="1:20" x14ac:dyDescent="0.35">
      <c r="A71" s="50" t="s">
        <v>73</v>
      </c>
      <c r="B71" s="50" t="s">
        <v>494</v>
      </c>
      <c r="C71" s="50" t="s">
        <v>59</v>
      </c>
      <c r="D71" s="50" t="s">
        <v>75</v>
      </c>
      <c r="E71" s="50" t="s">
        <v>102</v>
      </c>
      <c r="F71" s="50" t="s">
        <v>171</v>
      </c>
      <c r="G71" s="6">
        <v>70000</v>
      </c>
      <c r="H71" s="51" t="s">
        <v>119</v>
      </c>
      <c r="I71" s="39">
        <v>0.66600000000000004</v>
      </c>
      <c r="J71" s="51" t="s">
        <v>113</v>
      </c>
      <c r="K71" s="50" t="s">
        <v>96</v>
      </c>
      <c r="L71" s="50" t="s">
        <v>68</v>
      </c>
      <c r="M71" s="50" t="s">
        <v>84</v>
      </c>
      <c r="N71" s="50" t="s">
        <v>99</v>
      </c>
      <c r="O71" s="50" t="s">
        <v>71</v>
      </c>
      <c r="P71" s="50" t="s">
        <v>495</v>
      </c>
      <c r="Q71" s="3" t="s">
        <v>496</v>
      </c>
      <c r="R71" s="3" t="s">
        <v>497</v>
      </c>
      <c r="S71" s="3" t="s">
        <v>498</v>
      </c>
      <c r="T71" s="3"/>
    </row>
    <row r="72" spans="1:20" x14ac:dyDescent="0.35">
      <c r="A72" s="50" t="s">
        <v>57</v>
      </c>
      <c r="B72" s="50" t="s">
        <v>499</v>
      </c>
      <c r="C72" s="50" t="s">
        <v>59</v>
      </c>
      <c r="D72" s="50" t="s">
        <v>60</v>
      </c>
      <c r="E72" s="50" t="s">
        <v>102</v>
      </c>
      <c r="F72" s="50" t="s">
        <v>172</v>
      </c>
      <c r="G72" s="39">
        <v>0.85</v>
      </c>
      <c r="H72" s="51" t="s">
        <v>64</v>
      </c>
      <c r="I72" s="39">
        <v>0.15</v>
      </c>
      <c r="J72" s="51" t="s">
        <v>66</v>
      </c>
      <c r="K72" s="50" t="s">
        <v>96</v>
      </c>
      <c r="L72" s="50" t="s">
        <v>97</v>
      </c>
      <c r="M72" s="50" t="s">
        <v>69</v>
      </c>
      <c r="N72" s="50" t="s">
        <v>108</v>
      </c>
      <c r="O72" s="51" t="s">
        <v>86</v>
      </c>
      <c r="P72" s="50" t="s">
        <v>500</v>
      </c>
      <c r="Q72" s="3" t="s">
        <v>501</v>
      </c>
      <c r="R72" s="3" t="s">
        <v>502</v>
      </c>
      <c r="S72" s="3" t="s">
        <v>503</v>
      </c>
    </row>
    <row r="73" spans="1:20" x14ac:dyDescent="0.35">
      <c r="A73" s="50" t="s">
        <v>57</v>
      </c>
      <c r="B73" s="55" t="s">
        <v>4934</v>
      </c>
      <c r="C73" s="50" t="s">
        <v>59</v>
      </c>
      <c r="D73" s="50" t="s">
        <v>60</v>
      </c>
      <c r="E73" s="50" t="s">
        <v>61</v>
      </c>
      <c r="F73" s="50" t="s">
        <v>170</v>
      </c>
      <c r="G73" s="9">
        <v>0.45</v>
      </c>
      <c r="H73" s="51" t="s">
        <v>64</v>
      </c>
      <c r="I73" s="11">
        <v>0.55000000000000004</v>
      </c>
      <c r="J73" s="51" t="s">
        <v>81</v>
      </c>
      <c r="K73" s="50" t="s">
        <v>96</v>
      </c>
      <c r="L73" s="50" t="s">
        <v>120</v>
      </c>
      <c r="M73" s="50" t="s">
        <v>69</v>
      </c>
      <c r="N73" s="50" t="s">
        <v>70</v>
      </c>
      <c r="O73" s="51" t="s">
        <v>86</v>
      </c>
      <c r="P73" s="50" t="s">
        <v>505</v>
      </c>
      <c r="Q73" s="3" t="s">
        <v>506</v>
      </c>
      <c r="R73" s="7" t="s">
        <v>507</v>
      </c>
      <c r="S73" s="7"/>
      <c r="T73" s="7"/>
    </row>
    <row r="74" spans="1:20" x14ac:dyDescent="0.35">
      <c r="A74" s="50" t="s">
        <v>87</v>
      </c>
      <c r="B74" s="50" t="s">
        <v>508</v>
      </c>
      <c r="C74" s="50" t="s">
        <v>59</v>
      </c>
      <c r="D74" s="50" t="s">
        <v>60</v>
      </c>
      <c r="E74" s="50" t="s">
        <v>102</v>
      </c>
      <c r="F74" s="50" t="s">
        <v>186</v>
      </c>
      <c r="G74" s="6">
        <v>50000</v>
      </c>
      <c r="H74" s="51" t="s">
        <v>64</v>
      </c>
      <c r="I74" s="11">
        <v>0.7</v>
      </c>
      <c r="J74" s="51" t="s">
        <v>66</v>
      </c>
      <c r="K74" s="50" t="s">
        <v>67</v>
      </c>
      <c r="L74" s="50" t="s">
        <v>98</v>
      </c>
      <c r="M74" s="50" t="s">
        <v>69</v>
      </c>
      <c r="N74" s="50" t="s">
        <v>145</v>
      </c>
      <c r="O74" s="50" t="s">
        <v>100</v>
      </c>
      <c r="P74" s="50" t="s">
        <v>509</v>
      </c>
      <c r="Q74" s="3" t="s">
        <v>510</v>
      </c>
      <c r="R74" s="3" t="s">
        <v>511</v>
      </c>
      <c r="S74" s="3"/>
      <c r="T74" s="7"/>
    </row>
    <row r="75" spans="1:20" x14ac:dyDescent="0.35">
      <c r="A75" s="145" t="s">
        <v>57</v>
      </c>
      <c r="B75" s="145" t="s">
        <v>512</v>
      </c>
      <c r="C75" s="50" t="s">
        <v>88</v>
      </c>
      <c r="D75" s="50" t="s">
        <v>116</v>
      </c>
      <c r="E75" s="50" t="s">
        <v>76</v>
      </c>
      <c r="F75" s="145" t="s">
        <v>181</v>
      </c>
      <c r="G75" s="39" t="s">
        <v>65</v>
      </c>
      <c r="H75" s="50" t="s">
        <v>65</v>
      </c>
      <c r="I75" t="s">
        <v>65</v>
      </c>
      <c r="J75" s="51" t="s">
        <v>81</v>
      </c>
      <c r="K75" s="50" t="s">
        <v>96</v>
      </c>
      <c r="L75" s="50" t="s">
        <v>127</v>
      </c>
      <c r="M75" s="50" t="s">
        <v>84</v>
      </c>
      <c r="N75" s="50" t="s">
        <v>115</v>
      </c>
      <c r="O75" s="50" t="s">
        <v>71</v>
      </c>
      <c r="P75" s="50" t="s">
        <v>513</v>
      </c>
      <c r="Q75" s="7" t="s">
        <v>514</v>
      </c>
    </row>
    <row r="76" spans="1:20" x14ac:dyDescent="0.35">
      <c r="A76" s="145" t="s">
        <v>57</v>
      </c>
      <c r="B76" s="145" t="s">
        <v>515</v>
      </c>
      <c r="C76" s="50" t="s">
        <v>88</v>
      </c>
      <c r="D76" s="50" t="s">
        <v>116</v>
      </c>
      <c r="E76" s="50" t="s">
        <v>76</v>
      </c>
      <c r="F76" s="145" t="s">
        <v>181</v>
      </c>
      <c r="G76" s="39" t="s">
        <v>65</v>
      </c>
      <c r="H76" s="50" t="s">
        <v>65</v>
      </c>
      <c r="I76" t="s">
        <v>65</v>
      </c>
      <c r="J76" s="51" t="s">
        <v>81</v>
      </c>
      <c r="K76" s="50" t="s">
        <v>96</v>
      </c>
      <c r="L76" s="50" t="s">
        <v>127</v>
      </c>
      <c r="M76" s="50" t="s">
        <v>84</v>
      </c>
      <c r="N76" s="50" t="s">
        <v>115</v>
      </c>
      <c r="O76" s="50" t="s">
        <v>71</v>
      </c>
      <c r="P76" s="50" t="s">
        <v>516</v>
      </c>
      <c r="Q76" s="3" t="s">
        <v>517</v>
      </c>
      <c r="R76" s="3" t="s">
        <v>518</v>
      </c>
    </row>
    <row r="77" spans="1:20" x14ac:dyDescent="0.35">
      <c r="A77" s="50" t="s">
        <v>87</v>
      </c>
      <c r="B77" s="50" t="s">
        <v>519</v>
      </c>
      <c r="C77" s="50" t="s">
        <v>59</v>
      </c>
      <c r="D77" s="50" t="s">
        <v>60</v>
      </c>
      <c r="E77" s="50" t="s">
        <v>90</v>
      </c>
      <c r="F77" s="50" t="s">
        <v>192</v>
      </c>
      <c r="G77" s="39">
        <v>0.8</v>
      </c>
      <c r="H77" s="51" t="s">
        <v>64</v>
      </c>
      <c r="I77" s="11">
        <v>0.2</v>
      </c>
      <c r="J77" s="51" t="s">
        <v>81</v>
      </c>
      <c r="K77" s="51" t="s">
        <v>96</v>
      </c>
      <c r="L77" s="50" t="s">
        <v>68</v>
      </c>
      <c r="M77" s="50" t="s">
        <v>69</v>
      </c>
      <c r="N77" s="50" t="s">
        <v>70</v>
      </c>
      <c r="O77" s="50" t="s">
        <v>100</v>
      </c>
      <c r="P77" s="50" t="s">
        <v>411</v>
      </c>
      <c r="Q77" s="7" t="s">
        <v>520</v>
      </c>
      <c r="R77" s="7" t="s">
        <v>521</v>
      </c>
      <c r="S77" s="7" t="s">
        <v>522</v>
      </c>
      <c r="T77" s="7"/>
    </row>
    <row r="78" spans="1:20" x14ac:dyDescent="0.35">
      <c r="A78" s="50" t="s">
        <v>87</v>
      </c>
      <c r="B78" s="50" t="s">
        <v>523</v>
      </c>
      <c r="C78" s="50" t="s">
        <v>59</v>
      </c>
      <c r="D78" s="50" t="s">
        <v>75</v>
      </c>
      <c r="E78" s="50" t="s">
        <v>102</v>
      </c>
      <c r="F78" s="50" t="s">
        <v>180</v>
      </c>
      <c r="G78" s="39">
        <v>1</v>
      </c>
      <c r="H78" s="51" t="s">
        <v>64</v>
      </c>
      <c r="I78" s="39">
        <v>0.25</v>
      </c>
      <c r="J78" s="51" t="s">
        <v>81</v>
      </c>
      <c r="K78" s="50" t="s">
        <v>96</v>
      </c>
      <c r="L78" s="50" t="s">
        <v>97</v>
      </c>
      <c r="M78" s="50" t="s">
        <v>69</v>
      </c>
      <c r="N78" s="50" t="s">
        <v>145</v>
      </c>
      <c r="O78" s="50" t="s">
        <v>100</v>
      </c>
      <c r="P78" s="50" t="s">
        <v>524</v>
      </c>
      <c r="Q78" s="7" t="s">
        <v>525</v>
      </c>
      <c r="R78" s="3" t="s">
        <v>526</v>
      </c>
    </row>
    <row r="79" spans="1:20" x14ac:dyDescent="0.35">
      <c r="A79" s="145" t="s">
        <v>57</v>
      </c>
      <c r="B79" s="145" t="s">
        <v>527</v>
      </c>
      <c r="C79" s="50" t="s">
        <v>88</v>
      </c>
      <c r="D79" s="50" t="s">
        <v>116</v>
      </c>
      <c r="E79" s="50" t="s">
        <v>76</v>
      </c>
      <c r="F79" s="145" t="s">
        <v>163</v>
      </c>
      <c r="G79" s="6" t="s">
        <v>65</v>
      </c>
      <c r="H79" s="50" t="s">
        <v>65</v>
      </c>
      <c r="I79" t="s">
        <v>65</v>
      </c>
      <c r="J79" s="51" t="s">
        <v>105</v>
      </c>
      <c r="K79" s="50" t="s">
        <v>67</v>
      </c>
      <c r="L79" s="50" t="s">
        <v>98</v>
      </c>
      <c r="M79" s="50" t="s">
        <v>84</v>
      </c>
      <c r="N79" s="50" t="s">
        <v>426</v>
      </c>
      <c r="O79" s="50" t="s">
        <v>71</v>
      </c>
      <c r="P79" s="50" t="s">
        <v>528</v>
      </c>
      <c r="Q79" s="3" t="s">
        <v>529</v>
      </c>
      <c r="R79" s="3" t="s">
        <v>530</v>
      </c>
    </row>
    <row r="80" spans="1:20" x14ac:dyDescent="0.35">
      <c r="A80" s="50" t="s">
        <v>57</v>
      </c>
      <c r="B80" s="50" t="s">
        <v>531</v>
      </c>
      <c r="C80" s="50" t="s">
        <v>59</v>
      </c>
      <c r="D80" s="50" t="s">
        <v>109</v>
      </c>
      <c r="E80" s="50" t="s">
        <v>90</v>
      </c>
      <c r="F80" s="50" t="s">
        <v>193</v>
      </c>
      <c r="G80" s="6">
        <v>10500</v>
      </c>
      <c r="H80" s="51" t="s">
        <v>64</v>
      </c>
      <c r="I80" s="11" t="s">
        <v>240</v>
      </c>
      <c r="J80" s="51" t="s">
        <v>81</v>
      </c>
      <c r="K80" s="50" t="s">
        <v>67</v>
      </c>
      <c r="L80" s="50" t="s">
        <v>98</v>
      </c>
      <c r="M80" s="50" t="s">
        <v>84</v>
      </c>
      <c r="N80" s="50" t="s">
        <v>70</v>
      </c>
      <c r="O80" s="50" t="s">
        <v>71</v>
      </c>
      <c r="P80" s="50" t="s">
        <v>532</v>
      </c>
      <c r="Q80" s="3" t="s">
        <v>533</v>
      </c>
      <c r="R80" s="3" t="s">
        <v>534</v>
      </c>
      <c r="S80" s="3" t="s">
        <v>535</v>
      </c>
    </row>
    <row r="81" spans="1:22" x14ac:dyDescent="0.35">
      <c r="A81" s="145" t="s">
        <v>57</v>
      </c>
      <c r="B81" s="145" t="s">
        <v>536</v>
      </c>
      <c r="C81" s="50" t="s">
        <v>88</v>
      </c>
      <c r="D81" s="50" t="s">
        <v>116</v>
      </c>
      <c r="E81" s="50" t="s">
        <v>76</v>
      </c>
      <c r="F81" s="145" t="s">
        <v>181</v>
      </c>
      <c r="G81" s="39" t="s">
        <v>65</v>
      </c>
      <c r="H81" s="50" t="s">
        <v>65</v>
      </c>
      <c r="I81" t="s">
        <v>65</v>
      </c>
      <c r="J81" s="51" t="s">
        <v>81</v>
      </c>
      <c r="K81" s="50" t="s">
        <v>96</v>
      </c>
      <c r="L81" s="50" t="s">
        <v>127</v>
      </c>
      <c r="M81" s="50" t="s">
        <v>84</v>
      </c>
      <c r="N81" s="50" t="s">
        <v>134</v>
      </c>
      <c r="O81" s="50" t="s">
        <v>71</v>
      </c>
      <c r="P81" s="50" t="s">
        <v>537</v>
      </c>
      <c r="Q81" s="3" t="s">
        <v>538</v>
      </c>
      <c r="R81" s="3" t="s">
        <v>518</v>
      </c>
    </row>
    <row r="82" spans="1:22" x14ac:dyDescent="0.35">
      <c r="A82" s="50" t="s">
        <v>57</v>
      </c>
      <c r="B82" s="50" t="s">
        <v>539</v>
      </c>
      <c r="C82" s="50" t="s">
        <v>59</v>
      </c>
      <c r="D82" s="50" t="s">
        <v>75</v>
      </c>
      <c r="E82" s="50" t="s">
        <v>76</v>
      </c>
      <c r="F82" s="50" t="s">
        <v>124</v>
      </c>
      <c r="G82" s="6">
        <v>125000</v>
      </c>
      <c r="H82" s="51" t="s">
        <v>93</v>
      </c>
      <c r="I82" s="6" t="s">
        <v>240</v>
      </c>
      <c r="J82" s="51" t="s">
        <v>113</v>
      </c>
      <c r="K82" s="50" t="s">
        <v>106</v>
      </c>
      <c r="L82" s="50" t="s">
        <v>127</v>
      </c>
      <c r="M82" s="50" t="s">
        <v>84</v>
      </c>
      <c r="N82" s="50" t="s">
        <v>426</v>
      </c>
      <c r="O82" s="51" t="s">
        <v>86</v>
      </c>
      <c r="P82" s="50" t="s">
        <v>540</v>
      </c>
      <c r="Q82" s="3" t="s">
        <v>541</v>
      </c>
      <c r="R82" s="3" t="s">
        <v>542</v>
      </c>
      <c r="S82" s="3"/>
      <c r="T82" s="7"/>
    </row>
    <row r="83" spans="1:22" x14ac:dyDescent="0.35">
      <c r="A83" s="50" t="s">
        <v>57</v>
      </c>
      <c r="B83" s="172" t="s">
        <v>4917</v>
      </c>
      <c r="C83" s="50" t="s">
        <v>59</v>
      </c>
      <c r="D83" s="50" t="s">
        <v>75</v>
      </c>
      <c r="E83" s="50" t="s">
        <v>76</v>
      </c>
      <c r="F83" s="50" t="s">
        <v>182</v>
      </c>
      <c r="G83" s="6">
        <v>215000</v>
      </c>
      <c r="H83" s="51" t="s">
        <v>119</v>
      </c>
      <c r="I83" s="6" t="s">
        <v>240</v>
      </c>
      <c r="J83" s="51" t="s">
        <v>66</v>
      </c>
      <c r="K83" s="50" t="s">
        <v>67</v>
      </c>
      <c r="L83" s="50" t="s">
        <v>98</v>
      </c>
      <c r="M83" s="50" t="s">
        <v>84</v>
      </c>
      <c r="N83" s="50" t="s">
        <v>70</v>
      </c>
      <c r="O83" s="50" t="s">
        <v>71</v>
      </c>
      <c r="P83" s="50" t="s">
        <v>544</v>
      </c>
      <c r="Q83" s="3" t="s">
        <v>545</v>
      </c>
      <c r="R83" s="3" t="s">
        <v>546</v>
      </c>
      <c r="S83" s="3"/>
    </row>
    <row r="84" spans="1:22" x14ac:dyDescent="0.35">
      <c r="A84" s="145" t="s">
        <v>57</v>
      </c>
      <c r="B84" s="173" t="s">
        <v>4916</v>
      </c>
      <c r="C84" s="50" t="s">
        <v>59</v>
      </c>
      <c r="D84" s="50" t="s">
        <v>75</v>
      </c>
      <c r="E84" s="50" t="s">
        <v>76</v>
      </c>
      <c r="F84" s="145" t="s">
        <v>163</v>
      </c>
      <c r="G84" s="6">
        <v>197000</v>
      </c>
      <c r="H84" s="51" t="s">
        <v>64</v>
      </c>
      <c r="I84" s="155" t="s">
        <v>547</v>
      </c>
      <c r="J84" s="51" t="s">
        <v>66</v>
      </c>
      <c r="K84" s="50" t="s">
        <v>67</v>
      </c>
      <c r="L84" s="50" t="s">
        <v>98</v>
      </c>
      <c r="M84" s="50" t="s">
        <v>84</v>
      </c>
      <c r="N84" s="50" t="s">
        <v>410</v>
      </c>
      <c r="O84" s="50" t="s">
        <v>71</v>
      </c>
      <c r="P84" s="174" t="s">
        <v>548</v>
      </c>
      <c r="Q84" s="3" t="s">
        <v>549</v>
      </c>
      <c r="R84" s="3" t="s">
        <v>546</v>
      </c>
      <c r="S84" s="3" t="s">
        <v>550</v>
      </c>
    </row>
    <row r="85" spans="1:22" x14ac:dyDescent="0.35">
      <c r="A85" s="145" t="s">
        <v>57</v>
      </c>
      <c r="B85" s="145" t="s">
        <v>551</v>
      </c>
      <c r="C85" s="50" t="s">
        <v>59</v>
      </c>
      <c r="D85" s="50" t="s">
        <v>75</v>
      </c>
      <c r="E85" s="50" t="s">
        <v>76</v>
      </c>
      <c r="F85" s="145" t="s">
        <v>124</v>
      </c>
      <c r="G85" s="12">
        <v>200000</v>
      </c>
      <c r="H85" s="51" t="s">
        <v>64</v>
      </c>
      <c r="I85" s="155">
        <v>0.5</v>
      </c>
      <c r="J85" s="51" t="s">
        <v>66</v>
      </c>
      <c r="K85" s="50" t="s">
        <v>67</v>
      </c>
      <c r="L85" s="50" t="s">
        <v>98</v>
      </c>
      <c r="M85" s="50" t="s">
        <v>84</v>
      </c>
      <c r="N85" s="50" t="s">
        <v>70</v>
      </c>
      <c r="O85" s="50" t="s">
        <v>71</v>
      </c>
      <c r="P85" s="174" t="s">
        <v>4937</v>
      </c>
      <c r="Q85" s="3" t="s">
        <v>552</v>
      </c>
      <c r="R85" s="3" t="s">
        <v>553</v>
      </c>
      <c r="S85" s="3" t="s">
        <v>554</v>
      </c>
    </row>
    <row r="86" spans="1:22" x14ac:dyDescent="0.35">
      <c r="A86" s="50" t="s">
        <v>57</v>
      </c>
      <c r="B86" s="50" t="s">
        <v>4927</v>
      </c>
      <c r="C86" s="50" t="s">
        <v>59</v>
      </c>
      <c r="D86" s="50" t="s">
        <v>89</v>
      </c>
      <c r="E86" s="50" t="s">
        <v>102</v>
      </c>
      <c r="F86" s="50" t="s">
        <v>181</v>
      </c>
      <c r="G86" s="39">
        <v>1</v>
      </c>
      <c r="H86" s="51" t="s">
        <v>79</v>
      </c>
      <c r="I86" s="6" t="s">
        <v>547</v>
      </c>
      <c r="J86" s="51" t="s">
        <v>81</v>
      </c>
      <c r="K86" s="50" t="s">
        <v>96</v>
      </c>
      <c r="L86" s="50" t="s">
        <v>120</v>
      </c>
      <c r="M86" s="50" t="s">
        <v>69</v>
      </c>
      <c r="N86" s="50" t="s">
        <v>145</v>
      </c>
      <c r="O86" s="50" t="s">
        <v>71</v>
      </c>
      <c r="P86" s="50" t="s">
        <v>555</v>
      </c>
      <c r="Q86" s="3" t="s">
        <v>556</v>
      </c>
      <c r="R86" s="3" t="s">
        <v>557</v>
      </c>
      <c r="S86" s="3" t="s">
        <v>556</v>
      </c>
    </row>
    <row r="87" spans="1:22" x14ac:dyDescent="0.35">
      <c r="A87" s="50" t="s">
        <v>57</v>
      </c>
      <c r="B87" s="50" t="s">
        <v>558</v>
      </c>
      <c r="C87" s="50" t="s">
        <v>59</v>
      </c>
      <c r="D87" s="50" t="s">
        <v>75</v>
      </c>
      <c r="E87" s="50" t="s">
        <v>76</v>
      </c>
      <c r="F87" s="50" t="s">
        <v>194</v>
      </c>
      <c r="G87" s="2">
        <v>250</v>
      </c>
      <c r="H87" s="51" t="s">
        <v>93</v>
      </c>
      <c r="I87" s="11" t="s">
        <v>240</v>
      </c>
      <c r="J87" s="51" t="s">
        <v>113</v>
      </c>
      <c r="K87" s="50" t="s">
        <v>67</v>
      </c>
      <c r="L87" s="50" t="s">
        <v>98</v>
      </c>
      <c r="M87" s="50" t="s">
        <v>84</v>
      </c>
      <c r="N87" s="50" t="s">
        <v>85</v>
      </c>
      <c r="O87" s="50" t="s">
        <v>71</v>
      </c>
      <c r="P87" s="50" t="s">
        <v>559</v>
      </c>
      <c r="Q87" s="7" t="s">
        <v>560</v>
      </c>
      <c r="R87" s="7" t="s">
        <v>560</v>
      </c>
      <c r="S87" s="7"/>
      <c r="T87" s="7"/>
    </row>
    <row r="88" spans="1:22" x14ac:dyDescent="0.35">
      <c r="A88" s="50" t="s">
        <v>87</v>
      </c>
      <c r="B88" s="161" t="s">
        <v>562</v>
      </c>
      <c r="C88" s="50" t="s">
        <v>59</v>
      </c>
      <c r="D88" s="50" t="s">
        <v>109</v>
      </c>
      <c r="E88" s="50" t="s">
        <v>90</v>
      </c>
      <c r="F88" s="50" t="s">
        <v>111</v>
      </c>
      <c r="G88" s="170">
        <v>5</v>
      </c>
      <c r="H88" s="52" t="s">
        <v>119</v>
      </c>
      <c r="I88" s="11" t="s">
        <v>547</v>
      </c>
      <c r="J88" s="51" t="s">
        <v>113</v>
      </c>
      <c r="K88" s="50" t="s">
        <v>67</v>
      </c>
      <c r="L88" s="50" t="s">
        <v>98</v>
      </c>
      <c r="M88" s="50" t="s">
        <v>84</v>
      </c>
      <c r="N88" s="50" t="s">
        <v>70</v>
      </c>
      <c r="O88" s="50" t="s">
        <v>71</v>
      </c>
      <c r="P88" s="50" t="s">
        <v>563</v>
      </c>
      <c r="Q88" s="7" t="s">
        <v>564</v>
      </c>
      <c r="R88" s="7" t="s">
        <v>565</v>
      </c>
      <c r="S88" s="3" t="s">
        <v>566</v>
      </c>
      <c r="T88" s="7" t="s">
        <v>567</v>
      </c>
    </row>
    <row r="89" spans="1:22" x14ac:dyDescent="0.35">
      <c r="A89" s="50" t="s">
        <v>73</v>
      </c>
      <c r="B89" s="50" t="s">
        <v>568</v>
      </c>
      <c r="C89" s="50" t="s">
        <v>59</v>
      </c>
      <c r="D89" s="58" t="s">
        <v>109</v>
      </c>
      <c r="E89" s="58" t="s">
        <v>110</v>
      </c>
      <c r="F89" s="50" t="s">
        <v>200</v>
      </c>
      <c r="G89" s="160">
        <v>0.5</v>
      </c>
      <c r="H89" s="51" t="s">
        <v>125</v>
      </c>
      <c r="I89" s="43">
        <v>0.5</v>
      </c>
      <c r="J89" s="58" t="s">
        <v>113</v>
      </c>
      <c r="K89" s="58" t="s">
        <v>67</v>
      </c>
      <c r="L89" s="58" t="s">
        <v>98</v>
      </c>
      <c r="M89" s="58" t="s">
        <v>84</v>
      </c>
      <c r="N89" s="59" t="s">
        <v>410</v>
      </c>
      <c r="O89" s="50" t="s">
        <v>71</v>
      </c>
      <c r="Q89" s="3" t="s">
        <v>569</v>
      </c>
      <c r="R89" s="3" t="s">
        <v>570</v>
      </c>
      <c r="S89" s="3" t="s">
        <v>571</v>
      </c>
      <c r="T89" s="17"/>
      <c r="U89" s="17"/>
      <c r="V89" s="17"/>
    </row>
    <row r="90" spans="1:22" x14ac:dyDescent="0.35">
      <c r="A90" s="50" t="s">
        <v>57</v>
      </c>
      <c r="B90" s="50" t="s">
        <v>572</v>
      </c>
      <c r="C90" s="50" t="s">
        <v>59</v>
      </c>
      <c r="D90" s="50" t="s">
        <v>75</v>
      </c>
      <c r="E90" s="50" t="s">
        <v>90</v>
      </c>
      <c r="F90" s="50" t="s">
        <v>193</v>
      </c>
      <c r="G90" s="6">
        <v>2500</v>
      </c>
      <c r="H90" s="51" t="s">
        <v>64</v>
      </c>
      <c r="I90" s="11" t="s">
        <v>240</v>
      </c>
      <c r="J90" s="51" t="s">
        <v>113</v>
      </c>
      <c r="K90" s="50" t="s">
        <v>67</v>
      </c>
      <c r="L90" s="50" t="s">
        <v>98</v>
      </c>
      <c r="M90" s="50" t="s">
        <v>84</v>
      </c>
      <c r="N90" s="50" t="s">
        <v>145</v>
      </c>
      <c r="O90" s="50" t="s">
        <v>71</v>
      </c>
      <c r="Q90" s="7" t="s">
        <v>573</v>
      </c>
      <c r="R90" s="7" t="s">
        <v>574</v>
      </c>
      <c r="S90" s="19" t="s">
        <v>575</v>
      </c>
    </row>
    <row r="91" spans="1:22" x14ac:dyDescent="0.35">
      <c r="A91" s="50" t="s">
        <v>57</v>
      </c>
      <c r="B91" s="50" t="s">
        <v>576</v>
      </c>
      <c r="C91" s="50" t="s">
        <v>59</v>
      </c>
      <c r="D91" s="50" t="s">
        <v>75</v>
      </c>
      <c r="E91" s="50" t="s">
        <v>90</v>
      </c>
      <c r="F91" s="50" t="s">
        <v>153</v>
      </c>
      <c r="G91" s="21">
        <v>100000</v>
      </c>
      <c r="H91" s="51" t="s">
        <v>64</v>
      </c>
      <c r="I91" s="11" t="s">
        <v>547</v>
      </c>
      <c r="J91" s="51" t="s">
        <v>66</v>
      </c>
      <c r="K91" s="50" t="s">
        <v>67</v>
      </c>
      <c r="L91" s="50" t="s">
        <v>98</v>
      </c>
      <c r="M91" s="50" t="s">
        <v>84</v>
      </c>
      <c r="N91" s="50" t="s">
        <v>70</v>
      </c>
      <c r="O91" s="50" t="s">
        <v>71</v>
      </c>
      <c r="P91" s="50" t="s">
        <v>577</v>
      </c>
      <c r="Q91" s="3" t="s">
        <v>578</v>
      </c>
      <c r="S91" s="7"/>
      <c r="T91" s="7"/>
    </row>
    <row r="92" spans="1:22" x14ac:dyDescent="0.35">
      <c r="A92" s="50" t="s">
        <v>57</v>
      </c>
      <c r="B92" s="50" t="s">
        <v>579</v>
      </c>
      <c r="C92" s="50" t="s">
        <v>59</v>
      </c>
      <c r="D92" s="50" t="s">
        <v>109</v>
      </c>
      <c r="E92" s="50" t="s">
        <v>90</v>
      </c>
      <c r="F92" s="50" t="s">
        <v>131</v>
      </c>
      <c r="G92" s="12">
        <v>8000</v>
      </c>
      <c r="H92" s="51" t="s">
        <v>64</v>
      </c>
      <c r="I92" s="6" t="s">
        <v>240</v>
      </c>
      <c r="J92" s="51" t="s">
        <v>113</v>
      </c>
      <c r="K92" s="50" t="s">
        <v>67</v>
      </c>
      <c r="L92" s="50" t="s">
        <v>98</v>
      </c>
      <c r="M92" s="50" t="s">
        <v>84</v>
      </c>
      <c r="N92" s="50" t="s">
        <v>70</v>
      </c>
      <c r="O92" s="50" t="s">
        <v>71</v>
      </c>
      <c r="P92" s="50" t="s">
        <v>580</v>
      </c>
      <c r="Q92" s="167" t="s">
        <v>581</v>
      </c>
      <c r="R92" s="3" t="s">
        <v>582</v>
      </c>
      <c r="S92" s="7"/>
      <c r="T92" s="7"/>
    </row>
    <row r="93" spans="1:22" x14ac:dyDescent="0.35">
      <c r="A93" s="50" t="s">
        <v>57</v>
      </c>
      <c r="B93" s="55" t="s">
        <v>583</v>
      </c>
      <c r="C93" s="50" t="s">
        <v>59</v>
      </c>
      <c r="D93" s="50" t="s">
        <v>109</v>
      </c>
      <c r="E93" s="50" t="s">
        <v>61</v>
      </c>
      <c r="F93" s="50" t="s">
        <v>61</v>
      </c>
      <c r="G93" s="21">
        <v>7500</v>
      </c>
      <c r="H93" s="51" t="s">
        <v>64</v>
      </c>
      <c r="I93" s="6" t="s">
        <v>240</v>
      </c>
      <c r="J93" s="51" t="s">
        <v>113</v>
      </c>
      <c r="K93" s="50" t="s">
        <v>67</v>
      </c>
      <c r="L93" s="50" t="s">
        <v>98</v>
      </c>
      <c r="M93" s="50" t="s">
        <v>84</v>
      </c>
      <c r="N93" s="50" t="s">
        <v>70</v>
      </c>
      <c r="O93" s="50" t="s">
        <v>71</v>
      </c>
      <c r="P93" s="50" t="s">
        <v>584</v>
      </c>
      <c r="Q93" s="3" t="s">
        <v>585</v>
      </c>
      <c r="R93" s="7" t="s">
        <v>586</v>
      </c>
    </row>
    <row r="94" spans="1:22" x14ac:dyDescent="0.35">
      <c r="A94" s="50" t="s">
        <v>87</v>
      </c>
      <c r="B94" s="50" t="s">
        <v>587</v>
      </c>
      <c r="C94" s="50" t="s">
        <v>88</v>
      </c>
      <c r="D94" s="50" t="s">
        <v>152</v>
      </c>
      <c r="E94" s="50" t="s">
        <v>90</v>
      </c>
      <c r="F94" s="50" t="s">
        <v>182</v>
      </c>
      <c r="G94" s="6" t="s">
        <v>65</v>
      </c>
      <c r="H94" s="50" t="s">
        <v>65</v>
      </c>
      <c r="I94" t="s">
        <v>65</v>
      </c>
      <c r="J94" s="51" t="s">
        <v>113</v>
      </c>
      <c r="K94" s="50" t="s">
        <v>67</v>
      </c>
      <c r="L94" s="50" t="s">
        <v>98</v>
      </c>
      <c r="M94" s="50" t="s">
        <v>84</v>
      </c>
      <c r="N94" s="50" t="s">
        <v>128</v>
      </c>
      <c r="O94" s="50" t="s">
        <v>71</v>
      </c>
      <c r="P94" s="50" t="s">
        <v>588</v>
      </c>
      <c r="Q94" s="3" t="s">
        <v>589</v>
      </c>
      <c r="R94" s="3" t="s">
        <v>286</v>
      </c>
      <c r="S94" s="3"/>
    </row>
    <row r="95" spans="1:22" x14ac:dyDescent="0.35">
      <c r="A95" s="145" t="s">
        <v>87</v>
      </c>
      <c r="B95" s="145" t="s">
        <v>590</v>
      </c>
      <c r="C95" s="50" t="s">
        <v>59</v>
      </c>
      <c r="D95" s="50" t="s">
        <v>101</v>
      </c>
      <c r="E95" s="50" t="s">
        <v>76</v>
      </c>
      <c r="F95" s="145" t="s">
        <v>179</v>
      </c>
      <c r="G95" s="12">
        <v>100000</v>
      </c>
      <c r="H95" s="51" t="s">
        <v>132</v>
      </c>
      <c r="I95" s="155" t="s">
        <v>4936</v>
      </c>
      <c r="J95" s="51" t="s">
        <v>113</v>
      </c>
      <c r="K95" s="50" t="s">
        <v>67</v>
      </c>
      <c r="L95" s="50" t="s">
        <v>98</v>
      </c>
      <c r="M95" s="50" t="s">
        <v>84</v>
      </c>
      <c r="N95" s="50" t="s">
        <v>426</v>
      </c>
      <c r="O95" s="50" t="s">
        <v>100</v>
      </c>
      <c r="P95" s="174" t="s">
        <v>591</v>
      </c>
      <c r="Q95" s="3" t="s">
        <v>592</v>
      </c>
    </row>
    <row r="96" spans="1:22" x14ac:dyDescent="0.35">
      <c r="A96" s="50" t="s">
        <v>87</v>
      </c>
      <c r="B96" s="50" t="s">
        <v>593</v>
      </c>
      <c r="C96" s="50" t="s">
        <v>88</v>
      </c>
      <c r="D96" s="50" t="s">
        <v>116</v>
      </c>
      <c r="E96" s="50" t="s">
        <v>76</v>
      </c>
      <c r="F96" s="50" t="s">
        <v>186</v>
      </c>
      <c r="G96" s="6">
        <v>400000</v>
      </c>
      <c r="H96" s="51" t="s">
        <v>119</v>
      </c>
      <c r="I96" s="6" t="s">
        <v>240</v>
      </c>
      <c r="J96" s="51" t="s">
        <v>105</v>
      </c>
      <c r="K96" s="50" t="s">
        <v>67</v>
      </c>
      <c r="L96" s="50" t="s">
        <v>98</v>
      </c>
      <c r="M96" s="50" t="s">
        <v>84</v>
      </c>
      <c r="N96" s="50" t="s">
        <v>426</v>
      </c>
      <c r="O96" s="50" t="s">
        <v>100</v>
      </c>
      <c r="P96" s="50" t="s">
        <v>594</v>
      </c>
      <c r="Q96" s="3" t="s">
        <v>595</v>
      </c>
      <c r="R96" s="3" t="s">
        <v>596</v>
      </c>
      <c r="S96" s="3" t="s">
        <v>597</v>
      </c>
      <c r="T96" s="7" t="s">
        <v>598</v>
      </c>
    </row>
    <row r="97" spans="1:21" x14ac:dyDescent="0.35">
      <c r="A97" s="50" t="s">
        <v>57</v>
      </c>
      <c r="B97" s="55" t="s">
        <v>599</v>
      </c>
      <c r="C97" s="50" t="s">
        <v>59</v>
      </c>
      <c r="D97" s="50" t="s">
        <v>89</v>
      </c>
      <c r="E97" s="50" t="s">
        <v>90</v>
      </c>
      <c r="F97" s="50" t="s">
        <v>179</v>
      </c>
      <c r="G97" s="21">
        <v>175000</v>
      </c>
      <c r="H97" s="51" t="s">
        <v>64</v>
      </c>
      <c r="I97" s="6" t="s">
        <v>240</v>
      </c>
      <c r="J97" s="51" t="s">
        <v>81</v>
      </c>
      <c r="K97" s="50" t="s">
        <v>106</v>
      </c>
      <c r="L97" s="50" t="s">
        <v>120</v>
      </c>
      <c r="M97" s="50" t="s">
        <v>69</v>
      </c>
      <c r="N97" s="50" t="s">
        <v>70</v>
      </c>
      <c r="O97" s="50" t="s">
        <v>86</v>
      </c>
      <c r="P97" s="50" t="s">
        <v>600</v>
      </c>
      <c r="Q97" s="3" t="s">
        <v>601</v>
      </c>
      <c r="R97" s="3" t="s">
        <v>602</v>
      </c>
      <c r="S97" s="3" t="s">
        <v>603</v>
      </c>
    </row>
    <row r="98" spans="1:21" x14ac:dyDescent="0.35">
      <c r="A98" s="50" t="s">
        <v>87</v>
      </c>
      <c r="B98" s="50" t="s">
        <v>604</v>
      </c>
      <c r="C98" s="50" t="s">
        <v>59</v>
      </c>
      <c r="D98" s="50" t="s">
        <v>75</v>
      </c>
      <c r="E98" s="50" t="s">
        <v>90</v>
      </c>
      <c r="F98" s="50" t="s">
        <v>181</v>
      </c>
      <c r="G98" s="6">
        <v>7500</v>
      </c>
      <c r="H98" s="51" t="s">
        <v>64</v>
      </c>
      <c r="I98" s="6" t="s">
        <v>65</v>
      </c>
      <c r="J98" s="51" t="s">
        <v>95</v>
      </c>
      <c r="K98" s="50" t="s">
        <v>96</v>
      </c>
      <c r="L98" s="50" t="s">
        <v>120</v>
      </c>
      <c r="M98" s="50" t="s">
        <v>84</v>
      </c>
      <c r="N98" s="50" t="s">
        <v>70</v>
      </c>
      <c r="O98" s="50" t="s">
        <v>100</v>
      </c>
      <c r="P98" s="50" t="s">
        <v>605</v>
      </c>
      <c r="Q98" s="3" t="s">
        <v>606</v>
      </c>
      <c r="R98" s="3"/>
      <c r="S98" s="3"/>
    </row>
    <row r="99" spans="1:21" x14ac:dyDescent="0.35">
      <c r="A99" s="50" t="s">
        <v>57</v>
      </c>
      <c r="B99" s="50" t="s">
        <v>607</v>
      </c>
      <c r="C99" s="50" t="s">
        <v>59</v>
      </c>
      <c r="D99" s="50" t="s">
        <v>75</v>
      </c>
      <c r="E99" s="50" t="s">
        <v>76</v>
      </c>
      <c r="F99" s="50" t="s">
        <v>124</v>
      </c>
      <c r="G99" s="6">
        <v>42000</v>
      </c>
      <c r="H99" s="51" t="s">
        <v>93</v>
      </c>
      <c r="I99" s="39">
        <v>0.5</v>
      </c>
      <c r="J99" s="51" t="s">
        <v>105</v>
      </c>
      <c r="K99" s="50" t="s">
        <v>67</v>
      </c>
      <c r="L99" s="50" t="s">
        <v>98</v>
      </c>
      <c r="M99" s="50" t="s">
        <v>84</v>
      </c>
      <c r="N99" s="50" t="s">
        <v>108</v>
      </c>
      <c r="O99" s="50" t="s">
        <v>71</v>
      </c>
      <c r="P99" s="50" t="s">
        <v>608</v>
      </c>
      <c r="Q99" s="7" t="s">
        <v>609</v>
      </c>
      <c r="R99" s="3" t="s">
        <v>610</v>
      </c>
      <c r="S99" s="3" t="s">
        <v>611</v>
      </c>
      <c r="T99" s="3" t="s">
        <v>612</v>
      </c>
    </row>
    <row r="100" spans="1:21" x14ac:dyDescent="0.35">
      <c r="A100" s="50" t="s">
        <v>87</v>
      </c>
      <c r="B100" s="50" t="s">
        <v>613</v>
      </c>
      <c r="C100" s="50" t="s">
        <v>59</v>
      </c>
      <c r="D100" s="50" t="s">
        <v>60</v>
      </c>
      <c r="E100" s="50" t="s">
        <v>90</v>
      </c>
      <c r="F100" s="50" t="s">
        <v>192</v>
      </c>
      <c r="G100" s="6">
        <v>200000</v>
      </c>
      <c r="H100" s="51" t="s">
        <v>64</v>
      </c>
      <c r="I100" s="11" t="s">
        <v>240</v>
      </c>
      <c r="J100" s="51" t="s">
        <v>66</v>
      </c>
      <c r="K100" s="51" t="s">
        <v>67</v>
      </c>
      <c r="L100" s="50" t="s">
        <v>98</v>
      </c>
      <c r="M100" s="50" t="s">
        <v>69</v>
      </c>
      <c r="N100" s="50" t="s">
        <v>145</v>
      </c>
      <c r="O100" s="50" t="s">
        <v>100</v>
      </c>
      <c r="P100" s="50" t="s">
        <v>411</v>
      </c>
      <c r="Q100" s="7" t="s">
        <v>614</v>
      </c>
      <c r="R100" s="3" t="s">
        <v>615</v>
      </c>
      <c r="S100" s="3" t="s">
        <v>616</v>
      </c>
      <c r="T100" s="7" t="s">
        <v>617</v>
      </c>
    </row>
    <row r="101" spans="1:21" x14ac:dyDescent="0.35">
      <c r="A101" s="50" t="s">
        <v>57</v>
      </c>
      <c r="B101" s="50" t="s">
        <v>618</v>
      </c>
      <c r="C101" s="50" t="s">
        <v>59</v>
      </c>
      <c r="D101" s="50" t="s">
        <v>75</v>
      </c>
      <c r="E101" s="50" t="s">
        <v>76</v>
      </c>
      <c r="F101" s="50" t="s">
        <v>124</v>
      </c>
      <c r="G101" s="6">
        <v>6000</v>
      </c>
      <c r="H101" s="50" t="s">
        <v>93</v>
      </c>
      <c r="I101" s="6" t="s">
        <v>240</v>
      </c>
      <c r="J101" s="51" t="s">
        <v>113</v>
      </c>
      <c r="K101" s="50" t="s">
        <v>67</v>
      </c>
      <c r="L101" s="50" t="s">
        <v>98</v>
      </c>
      <c r="M101" s="51" t="s">
        <v>84</v>
      </c>
      <c r="N101" s="50" t="s">
        <v>85</v>
      </c>
      <c r="O101" s="50" t="s">
        <v>71</v>
      </c>
      <c r="P101" s="50" t="s">
        <v>619</v>
      </c>
      <c r="Q101" s="3" t="s">
        <v>620</v>
      </c>
      <c r="R101" s="7" t="s">
        <v>621</v>
      </c>
      <c r="S101" s="7"/>
      <c r="T101" s="7"/>
    </row>
    <row r="102" spans="1:21" x14ac:dyDescent="0.35">
      <c r="A102" s="145" t="s">
        <v>57</v>
      </c>
      <c r="B102" s="145" t="s">
        <v>622</v>
      </c>
      <c r="C102" s="50" t="s">
        <v>59</v>
      </c>
      <c r="D102" s="50" t="s">
        <v>75</v>
      </c>
      <c r="E102" s="50" t="s">
        <v>76</v>
      </c>
      <c r="F102" s="145" t="s">
        <v>169</v>
      </c>
      <c r="G102" s="6">
        <v>30000</v>
      </c>
      <c r="H102" s="51" t="s">
        <v>132</v>
      </c>
      <c r="I102" s="11">
        <v>0.5</v>
      </c>
      <c r="J102" s="51" t="s">
        <v>113</v>
      </c>
      <c r="K102" s="50" t="s">
        <v>67</v>
      </c>
      <c r="L102" s="50" t="s">
        <v>98</v>
      </c>
      <c r="M102" s="50" t="s">
        <v>84</v>
      </c>
      <c r="N102" s="50" t="s">
        <v>426</v>
      </c>
      <c r="O102" s="50" t="s">
        <v>71</v>
      </c>
      <c r="P102" s="50" t="s">
        <v>623</v>
      </c>
      <c r="Q102" s="3" t="s">
        <v>624</v>
      </c>
      <c r="R102" s="7"/>
    </row>
    <row r="103" spans="1:21" x14ac:dyDescent="0.35">
      <c r="A103" s="145" t="s">
        <v>87</v>
      </c>
      <c r="B103" s="145" t="s">
        <v>625</v>
      </c>
      <c r="C103" s="50" t="s">
        <v>59</v>
      </c>
      <c r="D103" s="50" t="s">
        <v>75</v>
      </c>
      <c r="E103" s="50" t="s">
        <v>76</v>
      </c>
      <c r="F103" s="145" t="s">
        <v>169</v>
      </c>
      <c r="G103" s="6">
        <v>30000</v>
      </c>
      <c r="H103" s="51" t="s">
        <v>132</v>
      </c>
      <c r="I103" s="11">
        <v>0.5</v>
      </c>
      <c r="J103" s="51" t="s">
        <v>113</v>
      </c>
      <c r="K103" s="50" t="s">
        <v>67</v>
      </c>
      <c r="L103" s="50" t="s">
        <v>98</v>
      </c>
      <c r="M103" s="50" t="s">
        <v>84</v>
      </c>
      <c r="N103" s="50" t="s">
        <v>426</v>
      </c>
      <c r="O103" s="50" t="s">
        <v>100</v>
      </c>
      <c r="P103" s="50" t="s">
        <v>626</v>
      </c>
      <c r="Q103" s="3" t="s">
        <v>627</v>
      </c>
      <c r="R103" s="7"/>
    </row>
    <row r="104" spans="1:21" x14ac:dyDescent="0.35">
      <c r="A104" s="50" t="s">
        <v>87</v>
      </c>
      <c r="B104" s="50" t="s">
        <v>628</v>
      </c>
      <c r="C104" s="50" t="s">
        <v>59</v>
      </c>
      <c r="D104" s="50" t="s">
        <v>60</v>
      </c>
      <c r="E104" s="50" t="s">
        <v>102</v>
      </c>
      <c r="F104" s="50" t="s">
        <v>118</v>
      </c>
      <c r="G104" s="45">
        <v>375000</v>
      </c>
      <c r="H104" s="50" t="s">
        <v>64</v>
      </c>
      <c r="I104" s="9" t="s">
        <v>240</v>
      </c>
      <c r="J104" s="50" t="s">
        <v>81</v>
      </c>
      <c r="K104" s="50" t="s">
        <v>96</v>
      </c>
      <c r="L104" s="50" t="s">
        <v>68</v>
      </c>
      <c r="M104" s="50" t="s">
        <v>69</v>
      </c>
      <c r="N104" s="50" t="s">
        <v>410</v>
      </c>
      <c r="O104" s="50" t="s">
        <v>100</v>
      </c>
      <c r="P104" s="50" t="s">
        <v>629</v>
      </c>
      <c r="Q104" s="3" t="s">
        <v>630</v>
      </c>
      <c r="R104" s="7" t="s">
        <v>391</v>
      </c>
    </row>
    <row r="105" spans="1:21" x14ac:dyDescent="0.35">
      <c r="A105" s="145" t="s">
        <v>87</v>
      </c>
      <c r="B105" s="145" t="s">
        <v>631</v>
      </c>
      <c r="C105" s="50" t="s">
        <v>59</v>
      </c>
      <c r="D105" s="50" t="s">
        <v>75</v>
      </c>
      <c r="E105" s="50" t="s">
        <v>76</v>
      </c>
      <c r="F105" s="145" t="s">
        <v>169</v>
      </c>
      <c r="G105" s="6">
        <v>30000</v>
      </c>
      <c r="H105" s="51" t="s">
        <v>132</v>
      </c>
      <c r="I105" s="11">
        <v>0.5</v>
      </c>
      <c r="J105" s="51" t="s">
        <v>113</v>
      </c>
      <c r="K105" s="50" t="s">
        <v>67</v>
      </c>
      <c r="L105" s="50" t="s">
        <v>98</v>
      </c>
      <c r="M105" s="50" t="s">
        <v>84</v>
      </c>
      <c r="N105" s="50" t="s">
        <v>426</v>
      </c>
      <c r="O105" s="50" t="s">
        <v>100</v>
      </c>
      <c r="P105" s="50" t="s">
        <v>632</v>
      </c>
      <c r="Q105" s="3" t="s">
        <v>633</v>
      </c>
    </row>
    <row r="106" spans="1:21" x14ac:dyDescent="0.35">
      <c r="A106" s="50" t="s">
        <v>87</v>
      </c>
      <c r="B106" s="50" t="s">
        <v>634</v>
      </c>
      <c r="C106" s="50" t="s">
        <v>59</v>
      </c>
      <c r="D106" s="50" t="s">
        <v>75</v>
      </c>
      <c r="E106" s="50" t="s">
        <v>76</v>
      </c>
      <c r="F106" s="50" t="s">
        <v>157</v>
      </c>
      <c r="G106" s="6">
        <v>35000</v>
      </c>
      <c r="H106" s="51" t="s">
        <v>119</v>
      </c>
      <c r="I106" s="11" t="s">
        <v>240</v>
      </c>
      <c r="J106" s="51" t="s">
        <v>113</v>
      </c>
      <c r="K106" s="50" t="s">
        <v>106</v>
      </c>
      <c r="L106" s="50" t="s">
        <v>97</v>
      </c>
      <c r="M106" s="50" t="s">
        <v>84</v>
      </c>
      <c r="N106" s="50" t="s">
        <v>85</v>
      </c>
      <c r="O106" s="50" t="s">
        <v>100</v>
      </c>
      <c r="P106" s="50" t="s">
        <v>635</v>
      </c>
      <c r="Q106" s="7" t="s">
        <v>636</v>
      </c>
      <c r="R106" s="7"/>
      <c r="S106" s="7"/>
      <c r="T106" s="7"/>
    </row>
    <row r="107" spans="1:21" x14ac:dyDescent="0.35">
      <c r="A107" s="50" t="s">
        <v>57</v>
      </c>
      <c r="B107" s="50" t="s">
        <v>434</v>
      </c>
      <c r="C107" s="50" t="s">
        <v>88</v>
      </c>
      <c r="D107" s="50" t="s">
        <v>116</v>
      </c>
      <c r="E107" s="50" t="s">
        <v>76</v>
      </c>
      <c r="F107" s="50" t="s">
        <v>167</v>
      </c>
      <c r="G107" s="6" t="s">
        <v>65</v>
      </c>
      <c r="H107" s="50" t="s">
        <v>65</v>
      </c>
      <c r="I107" t="s">
        <v>65</v>
      </c>
      <c r="J107" s="51" t="s">
        <v>105</v>
      </c>
      <c r="K107" s="51" t="s">
        <v>67</v>
      </c>
      <c r="L107" s="50" t="s">
        <v>98</v>
      </c>
      <c r="M107" s="50" t="s">
        <v>84</v>
      </c>
      <c r="N107" s="50" t="s">
        <v>115</v>
      </c>
      <c r="O107" s="50" t="s">
        <v>71</v>
      </c>
      <c r="P107" s="50" t="s">
        <v>435</v>
      </c>
      <c r="Q107" s="7" t="s">
        <v>436</v>
      </c>
      <c r="R107" s="7" t="s">
        <v>637</v>
      </c>
      <c r="S107" s="7"/>
      <c r="T107" s="7"/>
    </row>
    <row r="108" spans="1:21" x14ac:dyDescent="0.35">
      <c r="A108" s="50" t="s">
        <v>57</v>
      </c>
      <c r="B108" s="50" t="s">
        <v>638</v>
      </c>
      <c r="C108" s="50" t="s">
        <v>59</v>
      </c>
      <c r="D108" s="50" t="s">
        <v>60</v>
      </c>
      <c r="E108" s="50" t="s">
        <v>90</v>
      </c>
      <c r="F108" s="50" t="s">
        <v>162</v>
      </c>
      <c r="G108" s="6">
        <v>80000</v>
      </c>
      <c r="H108" s="51" t="s">
        <v>93</v>
      </c>
      <c r="I108" s="11" t="s">
        <v>547</v>
      </c>
      <c r="J108" s="51" t="s">
        <v>113</v>
      </c>
      <c r="K108" s="50" t="s">
        <v>96</v>
      </c>
      <c r="L108" s="50" t="s">
        <v>120</v>
      </c>
      <c r="M108" s="50" t="s">
        <v>84</v>
      </c>
      <c r="N108" s="50" t="s">
        <v>99</v>
      </c>
      <c r="O108" s="51" t="s">
        <v>86</v>
      </c>
      <c r="P108" s="50" t="s">
        <v>639</v>
      </c>
      <c r="Q108" s="7" t="s">
        <v>640</v>
      </c>
      <c r="R108" s="3" t="s">
        <v>641</v>
      </c>
      <c r="S108" s="3"/>
      <c r="T108" s="7"/>
    </row>
    <row r="109" spans="1:21" x14ac:dyDescent="0.35">
      <c r="A109" s="50" t="s">
        <v>57</v>
      </c>
      <c r="B109" s="50" t="s">
        <v>642</v>
      </c>
      <c r="C109" s="50" t="s">
        <v>59</v>
      </c>
      <c r="D109" s="50" t="s">
        <v>60</v>
      </c>
      <c r="E109" s="50" t="s">
        <v>90</v>
      </c>
      <c r="F109" s="50" t="s">
        <v>179</v>
      </c>
      <c r="G109" s="21">
        <v>10000</v>
      </c>
      <c r="H109" s="51" t="s">
        <v>64</v>
      </c>
      <c r="I109" s="6" t="s">
        <v>240</v>
      </c>
      <c r="J109" s="51" t="s">
        <v>95</v>
      </c>
      <c r="K109" s="50" t="s">
        <v>106</v>
      </c>
      <c r="L109" s="50" t="s">
        <v>120</v>
      </c>
      <c r="M109" s="50" t="s">
        <v>84</v>
      </c>
      <c r="N109" s="50" t="s">
        <v>108</v>
      </c>
      <c r="O109" s="51" t="s">
        <v>86</v>
      </c>
      <c r="P109" s="50" t="s">
        <v>643</v>
      </c>
      <c r="Q109" s="3" t="s">
        <v>644</v>
      </c>
      <c r="R109" s="3" t="s">
        <v>645</v>
      </c>
      <c r="S109" s="3" t="s">
        <v>646</v>
      </c>
    </row>
    <row r="110" spans="1:21" x14ac:dyDescent="0.35">
      <c r="A110" s="50" t="s">
        <v>57</v>
      </c>
      <c r="B110" s="50" t="s">
        <v>647</v>
      </c>
      <c r="C110" s="50" t="s">
        <v>59</v>
      </c>
      <c r="D110" s="50" t="s">
        <v>75</v>
      </c>
      <c r="E110" s="50" t="s">
        <v>76</v>
      </c>
      <c r="F110" s="50" t="s">
        <v>196</v>
      </c>
      <c r="G110" s="6">
        <v>500</v>
      </c>
      <c r="H110" s="51" t="s">
        <v>93</v>
      </c>
      <c r="I110" s="11" t="s">
        <v>240</v>
      </c>
      <c r="J110" s="51" t="s">
        <v>113</v>
      </c>
      <c r="K110" s="50" t="s">
        <v>67</v>
      </c>
      <c r="L110" s="50" t="s">
        <v>98</v>
      </c>
      <c r="M110" s="50" t="s">
        <v>84</v>
      </c>
      <c r="N110" s="50" t="s">
        <v>85</v>
      </c>
      <c r="O110" s="50" t="s">
        <v>71</v>
      </c>
      <c r="Q110" s="7" t="s">
        <v>648</v>
      </c>
      <c r="R110" s="7" t="s">
        <v>649</v>
      </c>
      <c r="S110" s="3" t="s">
        <v>650</v>
      </c>
    </row>
    <row r="111" spans="1:21" x14ac:dyDescent="0.35">
      <c r="A111" s="50" t="s">
        <v>87</v>
      </c>
      <c r="B111" s="50" t="s">
        <v>651</v>
      </c>
      <c r="C111" s="50" t="s">
        <v>59</v>
      </c>
      <c r="D111" s="50" t="s">
        <v>60</v>
      </c>
      <c r="E111" s="50" t="s">
        <v>102</v>
      </c>
      <c r="F111" s="50" t="s">
        <v>174</v>
      </c>
      <c r="G111" s="6">
        <v>90000</v>
      </c>
      <c r="H111" s="51" t="s">
        <v>64</v>
      </c>
      <c r="I111" s="39">
        <v>0.5</v>
      </c>
      <c r="J111" s="51" t="s">
        <v>66</v>
      </c>
      <c r="K111" s="50" t="s">
        <v>96</v>
      </c>
      <c r="L111" s="50" t="s">
        <v>97</v>
      </c>
      <c r="M111" s="50" t="s">
        <v>69</v>
      </c>
      <c r="N111" s="50" t="s">
        <v>70</v>
      </c>
      <c r="O111" s="50" t="s">
        <v>100</v>
      </c>
      <c r="P111" s="50" t="s">
        <v>652</v>
      </c>
      <c r="Q111" s="3" t="s">
        <v>653</v>
      </c>
      <c r="R111" s="3" t="s">
        <v>654</v>
      </c>
      <c r="S111" s="3"/>
      <c r="T111" s="3" t="s">
        <v>655</v>
      </c>
      <c r="U111" s="3" t="s">
        <v>656</v>
      </c>
    </row>
    <row r="112" spans="1:21" x14ac:dyDescent="0.35">
      <c r="A112" s="50" t="s">
        <v>57</v>
      </c>
      <c r="B112" s="50" t="s">
        <v>657</v>
      </c>
      <c r="C112" s="50" t="s">
        <v>59</v>
      </c>
      <c r="D112" s="50" t="s">
        <v>109</v>
      </c>
      <c r="E112" s="50" t="s">
        <v>90</v>
      </c>
      <c r="F112" s="50" t="s">
        <v>153</v>
      </c>
      <c r="G112" s="6">
        <v>2500</v>
      </c>
      <c r="H112" s="51" t="s">
        <v>93</v>
      </c>
      <c r="I112" s="11">
        <v>0.9</v>
      </c>
      <c r="J112" s="51" t="s">
        <v>113</v>
      </c>
      <c r="K112" s="50" t="s">
        <v>67</v>
      </c>
      <c r="L112" s="50" t="s">
        <v>98</v>
      </c>
      <c r="M112" s="50" t="s">
        <v>84</v>
      </c>
      <c r="N112" s="50" t="s">
        <v>85</v>
      </c>
      <c r="O112" s="50" t="s">
        <v>71</v>
      </c>
      <c r="P112" s="50" t="s">
        <v>658</v>
      </c>
      <c r="Q112" s="7" t="s">
        <v>371</v>
      </c>
      <c r="R112" s="7" t="s">
        <v>659</v>
      </c>
      <c r="S112" s="7"/>
      <c r="T112" s="7"/>
    </row>
    <row r="113" spans="1:22" x14ac:dyDescent="0.35">
      <c r="A113" s="50" t="s">
        <v>57</v>
      </c>
      <c r="B113" s="50" t="s">
        <v>660</v>
      </c>
      <c r="C113" s="50" t="s">
        <v>88</v>
      </c>
      <c r="D113" s="50" t="s">
        <v>116</v>
      </c>
      <c r="E113" s="50" t="s">
        <v>90</v>
      </c>
      <c r="F113" s="50" t="s">
        <v>177</v>
      </c>
      <c r="G113" s="6" t="s">
        <v>65</v>
      </c>
      <c r="H113" s="50" t="s">
        <v>65</v>
      </c>
      <c r="I113" t="s">
        <v>65</v>
      </c>
      <c r="J113" s="51" t="s">
        <v>66</v>
      </c>
      <c r="K113" s="51" t="s">
        <v>67</v>
      </c>
      <c r="L113" s="51" t="s">
        <v>98</v>
      </c>
      <c r="M113" s="51" t="s">
        <v>84</v>
      </c>
      <c r="N113" s="50" t="s">
        <v>70</v>
      </c>
      <c r="O113" s="50" t="s">
        <v>71</v>
      </c>
      <c r="P113" s="50" t="s">
        <v>661</v>
      </c>
      <c r="Q113" s="3" t="s">
        <v>662</v>
      </c>
      <c r="R113" s="7" t="s">
        <v>663</v>
      </c>
      <c r="S113" s="3" t="s">
        <v>664</v>
      </c>
    </row>
    <row r="114" spans="1:22" x14ac:dyDescent="0.35">
      <c r="A114" s="50" t="s">
        <v>57</v>
      </c>
      <c r="B114" s="50" t="s">
        <v>434</v>
      </c>
      <c r="C114" s="50" t="s">
        <v>88</v>
      </c>
      <c r="D114" s="50" t="s">
        <v>116</v>
      </c>
      <c r="E114" s="50" t="s">
        <v>76</v>
      </c>
      <c r="F114" s="50" t="s">
        <v>173</v>
      </c>
      <c r="G114" t="s">
        <v>65</v>
      </c>
      <c r="H114" s="50" t="s">
        <v>65</v>
      </c>
      <c r="I114" t="s">
        <v>65</v>
      </c>
      <c r="J114" s="51" t="s">
        <v>105</v>
      </c>
      <c r="K114" s="51" t="s">
        <v>67</v>
      </c>
      <c r="L114" s="50" t="s">
        <v>98</v>
      </c>
      <c r="M114" s="50" t="s">
        <v>84</v>
      </c>
      <c r="N114" s="50" t="s">
        <v>426</v>
      </c>
      <c r="O114" s="50" t="s">
        <v>71</v>
      </c>
      <c r="P114" s="50" t="s">
        <v>435</v>
      </c>
      <c r="Q114" s="7" t="s">
        <v>436</v>
      </c>
      <c r="R114" s="7" t="s">
        <v>637</v>
      </c>
      <c r="S114" s="7"/>
      <c r="T114" s="7"/>
    </row>
    <row r="115" spans="1:22" x14ac:dyDescent="0.35">
      <c r="A115" s="50" t="s">
        <v>57</v>
      </c>
      <c r="B115" s="50" t="s">
        <v>434</v>
      </c>
      <c r="C115" s="50" t="s">
        <v>59</v>
      </c>
      <c r="D115" s="50" t="s">
        <v>101</v>
      </c>
      <c r="E115" s="50" t="s">
        <v>76</v>
      </c>
      <c r="F115" s="50" t="s">
        <v>192</v>
      </c>
      <c r="G115" t="s">
        <v>65</v>
      </c>
      <c r="H115" s="50" t="s">
        <v>65</v>
      </c>
      <c r="I115" t="s">
        <v>65</v>
      </c>
      <c r="J115" s="51" t="s">
        <v>105</v>
      </c>
      <c r="K115" s="51" t="s">
        <v>67</v>
      </c>
      <c r="L115" s="50" t="s">
        <v>98</v>
      </c>
      <c r="M115" s="50" t="s">
        <v>84</v>
      </c>
      <c r="N115" s="50" t="s">
        <v>426</v>
      </c>
      <c r="O115" s="50" t="s">
        <v>71</v>
      </c>
      <c r="P115" s="50" t="s">
        <v>435</v>
      </c>
      <c r="Q115" s="7" t="s">
        <v>436</v>
      </c>
      <c r="R115" s="7" t="s">
        <v>637</v>
      </c>
      <c r="S115" s="7"/>
      <c r="T115" s="7"/>
    </row>
    <row r="116" spans="1:22" x14ac:dyDescent="0.35">
      <c r="A116" s="50" t="s">
        <v>87</v>
      </c>
      <c r="B116" s="50" t="s">
        <v>665</v>
      </c>
      <c r="C116" s="50" t="s">
        <v>59</v>
      </c>
      <c r="D116" s="50" t="s">
        <v>60</v>
      </c>
      <c r="E116" s="50" t="s">
        <v>102</v>
      </c>
      <c r="F116" s="50" t="s">
        <v>142</v>
      </c>
      <c r="G116" s="39">
        <v>0.45</v>
      </c>
      <c r="H116" s="51" t="s">
        <v>125</v>
      </c>
      <c r="I116" s="11">
        <v>0.55000000000000004</v>
      </c>
      <c r="J116" s="51" t="s">
        <v>81</v>
      </c>
      <c r="K116" s="50" t="s">
        <v>96</v>
      </c>
      <c r="L116" s="50" t="s">
        <v>68</v>
      </c>
      <c r="M116" s="50" t="s">
        <v>69</v>
      </c>
      <c r="N116" s="50" t="s">
        <v>145</v>
      </c>
      <c r="O116" s="50" t="s">
        <v>100</v>
      </c>
      <c r="P116" s="50" t="s">
        <v>666</v>
      </c>
      <c r="Q116" s="3" t="s">
        <v>667</v>
      </c>
      <c r="R116" s="3" t="s">
        <v>668</v>
      </c>
      <c r="S116" s="3" t="s">
        <v>669</v>
      </c>
      <c r="T116" s="7"/>
    </row>
    <row r="117" spans="1:22" x14ac:dyDescent="0.35">
      <c r="A117" s="145" t="s">
        <v>57</v>
      </c>
      <c r="B117" s="145" t="s">
        <v>4921</v>
      </c>
      <c r="C117" s="50" t="s">
        <v>59</v>
      </c>
      <c r="D117" s="50" t="s">
        <v>75</v>
      </c>
      <c r="E117" s="50" t="s">
        <v>76</v>
      </c>
      <c r="F117" s="145" t="s">
        <v>148</v>
      </c>
      <c r="G117" s="6">
        <v>20889</v>
      </c>
      <c r="H117" s="51" t="s">
        <v>93</v>
      </c>
      <c r="I117" s="11">
        <v>0.2</v>
      </c>
      <c r="J117" s="51" t="s">
        <v>113</v>
      </c>
      <c r="K117" s="50" t="s">
        <v>67</v>
      </c>
      <c r="L117" s="50" t="s">
        <v>98</v>
      </c>
      <c r="M117" s="50" t="s">
        <v>84</v>
      </c>
      <c r="N117" s="50" t="s">
        <v>85</v>
      </c>
      <c r="O117" s="50" t="s">
        <v>71</v>
      </c>
      <c r="P117" s="50" t="s">
        <v>670</v>
      </c>
      <c r="Q117" s="3" t="s">
        <v>671</v>
      </c>
    </row>
    <row r="118" spans="1:22" x14ac:dyDescent="0.35">
      <c r="A118" s="50" t="s">
        <v>57</v>
      </c>
      <c r="B118" s="172" t="s">
        <v>672</v>
      </c>
      <c r="C118" s="50" t="s">
        <v>59</v>
      </c>
      <c r="D118" s="50" t="s">
        <v>75</v>
      </c>
      <c r="E118" s="50" t="s">
        <v>76</v>
      </c>
      <c r="F118" s="50" t="s">
        <v>137</v>
      </c>
      <c r="G118" s="6">
        <v>20000</v>
      </c>
      <c r="H118" s="51" t="s">
        <v>125</v>
      </c>
      <c r="I118" s="11" t="s">
        <v>240</v>
      </c>
      <c r="J118" s="51" t="s">
        <v>113</v>
      </c>
      <c r="K118" s="50" t="s">
        <v>106</v>
      </c>
      <c r="L118" s="50" t="s">
        <v>120</v>
      </c>
      <c r="M118" s="50" t="s">
        <v>84</v>
      </c>
      <c r="N118" s="50" t="s">
        <v>426</v>
      </c>
      <c r="O118" s="50" t="s">
        <v>71</v>
      </c>
      <c r="Q118" s="3" t="s">
        <v>673</v>
      </c>
      <c r="R118" s="3" t="s">
        <v>4918</v>
      </c>
      <c r="S118" s="7"/>
      <c r="T118" s="7"/>
    </row>
    <row r="119" spans="1:22" x14ac:dyDescent="0.35">
      <c r="A119" s="50" t="s">
        <v>57</v>
      </c>
      <c r="B119" s="50" t="s">
        <v>674</v>
      </c>
      <c r="C119" s="50" t="s">
        <v>88</v>
      </c>
      <c r="D119" s="50" t="s">
        <v>116</v>
      </c>
      <c r="E119" s="50" t="s">
        <v>76</v>
      </c>
      <c r="F119" s="50" t="s">
        <v>111</v>
      </c>
      <c r="G119" t="s">
        <v>92</v>
      </c>
      <c r="H119" s="51" t="s">
        <v>119</v>
      </c>
      <c r="I119" s="9" t="s">
        <v>240</v>
      </c>
      <c r="J119" s="51" t="s">
        <v>105</v>
      </c>
      <c r="K119" s="50" t="s">
        <v>67</v>
      </c>
      <c r="L119" s="50" t="s">
        <v>98</v>
      </c>
      <c r="M119" s="50" t="s">
        <v>84</v>
      </c>
      <c r="N119" s="50" t="s">
        <v>426</v>
      </c>
      <c r="O119" s="50" t="s">
        <v>71</v>
      </c>
      <c r="Q119" s="3" t="s">
        <v>675</v>
      </c>
      <c r="R119" s="3" t="s">
        <v>676</v>
      </c>
      <c r="S119" s="3"/>
      <c r="T119" s="7"/>
    </row>
    <row r="120" spans="1:22" x14ac:dyDescent="0.35">
      <c r="A120" s="145" t="s">
        <v>87</v>
      </c>
      <c r="B120" s="173" t="s">
        <v>677</v>
      </c>
      <c r="C120" s="50" t="s">
        <v>59</v>
      </c>
      <c r="D120" s="50" t="s">
        <v>75</v>
      </c>
      <c r="E120" s="50" t="s">
        <v>76</v>
      </c>
      <c r="F120" s="145" t="s">
        <v>137</v>
      </c>
      <c r="G120" s="6">
        <v>20000</v>
      </c>
      <c r="H120" s="51" t="s">
        <v>132</v>
      </c>
      <c r="I120" s="11" t="s">
        <v>240</v>
      </c>
      <c r="J120" s="51" t="s">
        <v>113</v>
      </c>
      <c r="K120" s="50" t="s">
        <v>106</v>
      </c>
      <c r="L120" s="50" t="s">
        <v>97</v>
      </c>
      <c r="M120" s="50" t="s">
        <v>84</v>
      </c>
      <c r="N120" s="50" t="s">
        <v>426</v>
      </c>
      <c r="O120" s="50" t="s">
        <v>100</v>
      </c>
      <c r="P120" s="50" t="s">
        <v>678</v>
      </c>
      <c r="Q120" s="3" t="s">
        <v>673</v>
      </c>
      <c r="R120" s="3" t="s">
        <v>679</v>
      </c>
      <c r="S120" s="3" t="s">
        <v>680</v>
      </c>
    </row>
    <row r="121" spans="1:22" x14ac:dyDescent="0.35">
      <c r="A121" s="50" t="s">
        <v>87</v>
      </c>
      <c r="B121" s="50" t="s">
        <v>681</v>
      </c>
      <c r="C121" s="50" t="s">
        <v>59</v>
      </c>
      <c r="D121" s="50" t="s">
        <v>75</v>
      </c>
      <c r="E121" s="50" t="s">
        <v>90</v>
      </c>
      <c r="F121" s="50" t="s">
        <v>169</v>
      </c>
      <c r="G121" s="6">
        <v>4000</v>
      </c>
      <c r="H121" s="51" t="s">
        <v>93</v>
      </c>
      <c r="I121" s="11">
        <v>0.6</v>
      </c>
      <c r="J121" s="51" t="s">
        <v>105</v>
      </c>
      <c r="K121" s="50" t="s">
        <v>67</v>
      </c>
      <c r="L121" s="50" t="s">
        <v>98</v>
      </c>
      <c r="M121" s="50" t="s">
        <v>84</v>
      </c>
      <c r="N121" s="50" t="s">
        <v>85</v>
      </c>
      <c r="O121" s="50" t="s">
        <v>100</v>
      </c>
      <c r="P121" s="50" t="s">
        <v>682</v>
      </c>
      <c r="Q121" s="3" t="s">
        <v>683</v>
      </c>
      <c r="R121" s="7" t="s">
        <v>684</v>
      </c>
      <c r="S121" s="7"/>
      <c r="T121" s="7"/>
    </row>
    <row r="122" spans="1:22" x14ac:dyDescent="0.35">
      <c r="A122" s="145" t="s">
        <v>87</v>
      </c>
      <c r="B122" s="145" t="s">
        <v>687</v>
      </c>
      <c r="C122" s="50" t="s">
        <v>59</v>
      </c>
      <c r="D122" s="50" t="s">
        <v>75</v>
      </c>
      <c r="E122" s="50" t="s">
        <v>76</v>
      </c>
      <c r="F122" s="145" t="s">
        <v>91</v>
      </c>
      <c r="G122" s="6">
        <v>20000</v>
      </c>
      <c r="H122" s="51" t="s">
        <v>104</v>
      </c>
      <c r="I122" s="11" t="s">
        <v>547</v>
      </c>
      <c r="J122" s="51" t="s">
        <v>113</v>
      </c>
      <c r="K122" s="50" t="s">
        <v>67</v>
      </c>
      <c r="L122" s="50" t="s">
        <v>98</v>
      </c>
      <c r="M122" s="50" t="s">
        <v>84</v>
      </c>
      <c r="N122" s="50" t="s">
        <v>426</v>
      </c>
      <c r="O122" s="50" t="s">
        <v>100</v>
      </c>
      <c r="P122" s="50" t="s">
        <v>688</v>
      </c>
      <c r="Q122" s="3" t="s">
        <v>689</v>
      </c>
      <c r="R122" s="3" t="s">
        <v>690</v>
      </c>
    </row>
    <row r="123" spans="1:22" s="13" customFormat="1" x14ac:dyDescent="0.35">
      <c r="A123" s="50" t="s">
        <v>87</v>
      </c>
      <c r="B123" s="50" t="s">
        <v>691</v>
      </c>
      <c r="C123" s="50" t="s">
        <v>59</v>
      </c>
      <c r="D123" s="50" t="s">
        <v>75</v>
      </c>
      <c r="E123" s="50" t="s">
        <v>102</v>
      </c>
      <c r="F123" s="50" t="s">
        <v>196</v>
      </c>
      <c r="G123" s="6">
        <v>975000</v>
      </c>
      <c r="H123" s="51" t="s">
        <v>125</v>
      </c>
      <c r="I123" s="6" t="s">
        <v>240</v>
      </c>
      <c r="J123" s="51" t="s">
        <v>66</v>
      </c>
      <c r="K123" s="50" t="s">
        <v>96</v>
      </c>
      <c r="L123" s="50" t="s">
        <v>127</v>
      </c>
      <c r="M123" s="50" t="s">
        <v>69</v>
      </c>
      <c r="N123" s="50" t="s">
        <v>70</v>
      </c>
      <c r="O123" s="50" t="s">
        <v>100</v>
      </c>
      <c r="P123" s="50" t="s">
        <v>692</v>
      </c>
      <c r="Q123" s="7" t="s">
        <v>693</v>
      </c>
      <c r="R123" s="7" t="s">
        <v>694</v>
      </c>
      <c r="S123"/>
      <c r="T123"/>
      <c r="U123"/>
      <c r="V123"/>
    </row>
    <row r="124" spans="1:22" x14ac:dyDescent="0.35">
      <c r="A124" s="145" t="s">
        <v>57</v>
      </c>
      <c r="B124" s="145" t="s">
        <v>695</v>
      </c>
      <c r="C124" s="50" t="s">
        <v>59</v>
      </c>
      <c r="D124" s="50" t="s">
        <v>75</v>
      </c>
      <c r="E124" s="50" t="s">
        <v>76</v>
      </c>
      <c r="F124" s="145" t="s">
        <v>148</v>
      </c>
      <c r="G124" s="6">
        <v>1000</v>
      </c>
      <c r="H124" s="51" t="s">
        <v>93</v>
      </c>
      <c r="I124" s="11">
        <v>0.4</v>
      </c>
      <c r="J124" s="51" t="s">
        <v>113</v>
      </c>
      <c r="K124" s="50" t="s">
        <v>67</v>
      </c>
      <c r="L124" s="50" t="s">
        <v>98</v>
      </c>
      <c r="M124" s="50" t="s">
        <v>84</v>
      </c>
      <c r="N124" s="50" t="s">
        <v>85</v>
      </c>
      <c r="O124" s="50" t="s">
        <v>71</v>
      </c>
      <c r="P124" s="11" t="s">
        <v>696</v>
      </c>
      <c r="Q124" s="3" t="s">
        <v>697</v>
      </c>
      <c r="R124" s="3" t="s">
        <v>698</v>
      </c>
    </row>
    <row r="125" spans="1:22" x14ac:dyDescent="0.35">
      <c r="A125" s="50" t="s">
        <v>57</v>
      </c>
      <c r="B125" s="50" t="s">
        <v>699</v>
      </c>
      <c r="C125" s="50" t="s">
        <v>59</v>
      </c>
      <c r="D125" s="50" t="s">
        <v>60</v>
      </c>
      <c r="E125" s="50" t="s">
        <v>90</v>
      </c>
      <c r="F125" s="50" t="s">
        <v>169</v>
      </c>
      <c r="G125" s="2">
        <v>1000000</v>
      </c>
      <c r="H125" s="52" t="s">
        <v>119</v>
      </c>
      <c r="I125" s="151" t="s">
        <v>547</v>
      </c>
      <c r="J125" s="52" t="s">
        <v>144</v>
      </c>
      <c r="K125" s="50" t="s">
        <v>67</v>
      </c>
      <c r="L125" s="50" t="s">
        <v>98</v>
      </c>
      <c r="M125" s="50" t="s">
        <v>84</v>
      </c>
      <c r="N125" s="50" t="s">
        <v>134</v>
      </c>
      <c r="O125" s="52" t="s">
        <v>86</v>
      </c>
      <c r="P125" s="50" t="s">
        <v>700</v>
      </c>
      <c r="Q125" s="3" t="s">
        <v>701</v>
      </c>
      <c r="R125" s="3" t="s">
        <v>702</v>
      </c>
      <c r="S125" s="3"/>
      <c r="T125" s="3"/>
    </row>
    <row r="126" spans="1:22" x14ac:dyDescent="0.35">
      <c r="A126" s="50" t="s">
        <v>57</v>
      </c>
      <c r="B126" s="50" t="s">
        <v>703</v>
      </c>
      <c r="C126" s="50" t="s">
        <v>59</v>
      </c>
      <c r="D126" s="50" t="s">
        <v>60</v>
      </c>
      <c r="E126" s="50" t="s">
        <v>90</v>
      </c>
      <c r="F126" s="50" t="s">
        <v>169</v>
      </c>
      <c r="G126" s="6">
        <v>150000</v>
      </c>
      <c r="H126" s="51" t="s">
        <v>119</v>
      </c>
      <c r="I126" s="151" t="s">
        <v>547</v>
      </c>
      <c r="J126" s="51" t="s">
        <v>144</v>
      </c>
      <c r="K126" s="50" t="s">
        <v>67</v>
      </c>
      <c r="L126" s="50" t="s">
        <v>98</v>
      </c>
      <c r="M126" s="50" t="s">
        <v>84</v>
      </c>
      <c r="N126" s="50" t="s">
        <v>134</v>
      </c>
      <c r="O126" s="51" t="s">
        <v>86</v>
      </c>
      <c r="P126" s="50" t="s">
        <v>700</v>
      </c>
      <c r="Q126" s="3" t="s">
        <v>704</v>
      </c>
      <c r="R126" s="3" t="s">
        <v>702</v>
      </c>
      <c r="S126" s="7"/>
      <c r="T126" s="7"/>
    </row>
    <row r="127" spans="1:22" x14ac:dyDescent="0.35">
      <c r="A127" s="50" t="s">
        <v>57</v>
      </c>
      <c r="B127" s="50" t="s">
        <v>707</v>
      </c>
      <c r="C127" s="50" t="s">
        <v>59</v>
      </c>
      <c r="D127" s="50" t="s">
        <v>75</v>
      </c>
      <c r="E127" s="50" t="s">
        <v>76</v>
      </c>
      <c r="F127" s="50" t="s">
        <v>182</v>
      </c>
      <c r="G127" s="6">
        <v>13630</v>
      </c>
      <c r="H127" s="51" t="s">
        <v>119</v>
      </c>
      <c r="I127" s="11" t="s">
        <v>240</v>
      </c>
      <c r="J127" s="51" t="s">
        <v>113</v>
      </c>
      <c r="K127" s="50" t="s">
        <v>67</v>
      </c>
      <c r="L127" s="50" t="s">
        <v>98</v>
      </c>
      <c r="M127" s="50" t="s">
        <v>84</v>
      </c>
      <c r="N127" s="50" t="s">
        <v>115</v>
      </c>
      <c r="O127" s="50" t="s">
        <v>71</v>
      </c>
      <c r="Q127" s="3" t="s">
        <v>708</v>
      </c>
      <c r="R127" s="7"/>
      <c r="S127" s="7"/>
      <c r="T127" s="7"/>
    </row>
    <row r="128" spans="1:22" x14ac:dyDescent="0.35">
      <c r="A128" s="50" t="s">
        <v>87</v>
      </c>
      <c r="B128" s="50" t="s">
        <v>709</v>
      </c>
      <c r="C128" s="50" t="s">
        <v>59</v>
      </c>
      <c r="D128" s="50" t="s">
        <v>75</v>
      </c>
      <c r="E128" s="50" t="s">
        <v>76</v>
      </c>
      <c r="F128" s="50" t="s">
        <v>196</v>
      </c>
      <c r="G128" s="6">
        <v>50000</v>
      </c>
      <c r="H128" s="51" t="s">
        <v>119</v>
      </c>
      <c r="I128" s="39">
        <v>0.4</v>
      </c>
      <c r="J128" s="51" t="s">
        <v>113</v>
      </c>
      <c r="K128" s="50" t="s">
        <v>106</v>
      </c>
      <c r="L128" s="50" t="s">
        <v>97</v>
      </c>
      <c r="M128" s="50" t="s">
        <v>84</v>
      </c>
      <c r="N128" s="50" t="s">
        <v>85</v>
      </c>
      <c r="O128" s="50" t="s">
        <v>100</v>
      </c>
      <c r="Q128" s="7" t="s">
        <v>710</v>
      </c>
      <c r="R128" s="7"/>
      <c r="S128" s="7" t="s">
        <v>711</v>
      </c>
    </row>
    <row r="129" spans="1:20" x14ac:dyDescent="0.35">
      <c r="A129" s="50" t="s">
        <v>57</v>
      </c>
      <c r="B129" s="50" t="s">
        <v>712</v>
      </c>
      <c r="C129" s="50" t="s">
        <v>59</v>
      </c>
      <c r="D129" s="50" t="s">
        <v>75</v>
      </c>
      <c r="E129" s="50" t="s">
        <v>76</v>
      </c>
      <c r="F129" s="50" t="s">
        <v>124</v>
      </c>
      <c r="G129" s="6">
        <v>1000</v>
      </c>
      <c r="H129" s="51" t="s">
        <v>93</v>
      </c>
      <c r="I129" s="6" t="s">
        <v>240</v>
      </c>
      <c r="J129" s="51" t="s">
        <v>105</v>
      </c>
      <c r="K129" s="50" t="s">
        <v>67</v>
      </c>
      <c r="L129" s="50" t="s">
        <v>98</v>
      </c>
      <c r="M129" s="50" t="s">
        <v>84</v>
      </c>
      <c r="N129" s="50" t="s">
        <v>410</v>
      </c>
      <c r="O129" s="50" t="s">
        <v>71</v>
      </c>
      <c r="P129" s="50" t="s">
        <v>713</v>
      </c>
      <c r="Q129" s="3" t="s">
        <v>714</v>
      </c>
      <c r="R129" s="7"/>
      <c r="S129" s="7"/>
      <c r="T129" s="7"/>
    </row>
    <row r="130" spans="1:20" x14ac:dyDescent="0.35">
      <c r="A130" s="145" t="s">
        <v>57</v>
      </c>
      <c r="B130" s="173" t="s">
        <v>715</v>
      </c>
      <c r="C130" s="50" t="s">
        <v>59</v>
      </c>
      <c r="D130" s="50" t="s">
        <v>75</v>
      </c>
      <c r="E130" s="50" t="s">
        <v>76</v>
      </c>
      <c r="F130" s="145" t="s">
        <v>179</v>
      </c>
      <c r="G130" s="152">
        <v>11100</v>
      </c>
      <c r="H130" s="51" t="s">
        <v>132</v>
      </c>
      <c r="I130" s="11" t="s">
        <v>547</v>
      </c>
      <c r="J130" s="51" t="s">
        <v>113</v>
      </c>
      <c r="K130" s="50" t="s">
        <v>96</v>
      </c>
      <c r="L130" s="50" t="s">
        <v>120</v>
      </c>
      <c r="M130" s="50" t="s">
        <v>84</v>
      </c>
      <c r="N130" s="50" t="s">
        <v>426</v>
      </c>
      <c r="O130" s="50" t="s">
        <v>71</v>
      </c>
      <c r="P130" s="174" t="s">
        <v>716</v>
      </c>
      <c r="Q130" s="7" t="s">
        <v>4913</v>
      </c>
      <c r="R130" s="3" t="s">
        <v>717</v>
      </c>
      <c r="S130" s="3" t="s">
        <v>718</v>
      </c>
    </row>
    <row r="131" spans="1:20" x14ac:dyDescent="0.35">
      <c r="A131" s="50" t="s">
        <v>73</v>
      </c>
      <c r="B131" s="50" t="s">
        <v>719</v>
      </c>
      <c r="C131" s="50" t="s">
        <v>59</v>
      </c>
      <c r="D131" s="50" t="s">
        <v>60</v>
      </c>
      <c r="E131" s="50" t="s">
        <v>90</v>
      </c>
      <c r="F131" s="50" t="s">
        <v>186</v>
      </c>
      <c r="G131" s="6">
        <v>1000000</v>
      </c>
      <c r="H131" s="51" t="s">
        <v>119</v>
      </c>
      <c r="I131" s="6" t="s">
        <v>240</v>
      </c>
      <c r="J131" s="51" t="s">
        <v>144</v>
      </c>
      <c r="K131" s="50" t="s">
        <v>96</v>
      </c>
      <c r="L131" s="50" t="s">
        <v>120</v>
      </c>
      <c r="M131" s="50" t="s">
        <v>84</v>
      </c>
      <c r="N131" s="50" t="s">
        <v>99</v>
      </c>
      <c r="O131" s="51" t="s">
        <v>86</v>
      </c>
      <c r="Q131" s="3" t="s">
        <v>720</v>
      </c>
      <c r="R131" s="3" t="s">
        <v>721</v>
      </c>
      <c r="S131" s="3" t="s">
        <v>722</v>
      </c>
      <c r="T131" s="7"/>
    </row>
    <row r="132" spans="1:20" x14ac:dyDescent="0.35">
      <c r="A132" s="50" t="s">
        <v>73</v>
      </c>
      <c r="B132" s="50" t="s">
        <v>723</v>
      </c>
      <c r="C132" s="50" t="s">
        <v>59</v>
      </c>
      <c r="D132" s="50" t="s">
        <v>60</v>
      </c>
      <c r="E132" s="50" t="s">
        <v>61</v>
      </c>
      <c r="F132" s="50" t="s">
        <v>206</v>
      </c>
      <c r="G132" t="s">
        <v>92</v>
      </c>
      <c r="H132" s="50" t="s">
        <v>119</v>
      </c>
      <c r="I132" s="9" t="s">
        <v>240</v>
      </c>
      <c r="J132" s="50" t="s">
        <v>126</v>
      </c>
      <c r="K132" s="50" t="s">
        <v>96</v>
      </c>
      <c r="L132" s="50" t="s">
        <v>120</v>
      </c>
      <c r="M132" s="50" t="s">
        <v>84</v>
      </c>
      <c r="N132" s="50" t="s">
        <v>115</v>
      </c>
      <c r="O132" s="51" t="s">
        <v>86</v>
      </c>
      <c r="P132" s="50" t="s">
        <v>724</v>
      </c>
      <c r="Q132" s="7" t="s">
        <v>725</v>
      </c>
      <c r="R132" s="3" t="s">
        <v>726</v>
      </c>
    </row>
    <row r="133" spans="1:20" x14ac:dyDescent="0.35">
      <c r="A133" s="50" t="s">
        <v>57</v>
      </c>
      <c r="B133" s="50" t="s">
        <v>727</v>
      </c>
      <c r="C133" s="50" t="s">
        <v>59</v>
      </c>
      <c r="D133" s="59" t="s">
        <v>109</v>
      </c>
      <c r="E133" s="59" t="s">
        <v>110</v>
      </c>
      <c r="F133" s="50" t="s">
        <v>200</v>
      </c>
      <c r="G133" s="42">
        <v>10000</v>
      </c>
      <c r="H133" s="51" t="s">
        <v>93</v>
      </c>
      <c r="I133" s="39">
        <v>0.5</v>
      </c>
      <c r="J133" s="50" t="s">
        <v>113</v>
      </c>
      <c r="K133" s="50" t="s">
        <v>67</v>
      </c>
      <c r="L133" s="50" t="s">
        <v>98</v>
      </c>
      <c r="M133" s="50" t="s">
        <v>84</v>
      </c>
      <c r="N133" s="50" t="s">
        <v>85</v>
      </c>
      <c r="O133" s="50" t="s">
        <v>71</v>
      </c>
      <c r="P133" s="50" t="s">
        <v>728</v>
      </c>
      <c r="Q133" s="3" t="s">
        <v>570</v>
      </c>
      <c r="R133" s="3" t="s">
        <v>569</v>
      </c>
      <c r="S133" s="3" t="s">
        <v>571</v>
      </c>
    </row>
    <row r="134" spans="1:20" x14ac:dyDescent="0.35">
      <c r="A134" s="50" t="s">
        <v>87</v>
      </c>
      <c r="B134" s="50" t="s">
        <v>729</v>
      </c>
      <c r="C134" s="50" t="s">
        <v>59</v>
      </c>
      <c r="D134" s="50" t="s">
        <v>75</v>
      </c>
      <c r="E134" s="50" t="s">
        <v>76</v>
      </c>
      <c r="F134" s="50" t="s">
        <v>177</v>
      </c>
      <c r="G134" s="6">
        <v>10000</v>
      </c>
      <c r="H134" s="51" t="s">
        <v>93</v>
      </c>
      <c r="I134" s="9" t="s">
        <v>240</v>
      </c>
      <c r="J134" s="51" t="s">
        <v>105</v>
      </c>
      <c r="K134" s="50" t="s">
        <v>106</v>
      </c>
      <c r="L134" s="50" t="s">
        <v>97</v>
      </c>
      <c r="M134" s="50" t="s">
        <v>84</v>
      </c>
      <c r="N134" s="50" t="s">
        <v>85</v>
      </c>
      <c r="O134" s="50" t="s">
        <v>100</v>
      </c>
      <c r="P134" s="50" t="s">
        <v>730</v>
      </c>
      <c r="Q134" s="3" t="s">
        <v>731</v>
      </c>
      <c r="R134" s="3" t="s">
        <v>706</v>
      </c>
      <c r="S134" s="3" t="s">
        <v>706</v>
      </c>
    </row>
    <row r="135" spans="1:20" x14ac:dyDescent="0.35">
      <c r="A135" s="50" t="s">
        <v>87</v>
      </c>
      <c r="B135" s="50" t="s">
        <v>733</v>
      </c>
      <c r="C135" s="50" t="s">
        <v>59</v>
      </c>
      <c r="D135" s="50" t="s">
        <v>75</v>
      </c>
      <c r="E135" s="50" t="s">
        <v>76</v>
      </c>
      <c r="F135" s="50" t="s">
        <v>124</v>
      </c>
      <c r="G135" s="6">
        <v>10000</v>
      </c>
      <c r="H135" s="50" t="s">
        <v>93</v>
      </c>
      <c r="I135" s="11" t="s">
        <v>240</v>
      </c>
      <c r="J135" s="51" t="s">
        <v>105</v>
      </c>
      <c r="K135" s="50" t="s">
        <v>67</v>
      </c>
      <c r="L135" s="50" t="s">
        <v>98</v>
      </c>
      <c r="M135" s="50" t="s">
        <v>84</v>
      </c>
      <c r="N135" s="50" t="s">
        <v>426</v>
      </c>
      <c r="O135" s="50" t="s">
        <v>100</v>
      </c>
      <c r="P135" s="50" t="s">
        <v>734</v>
      </c>
      <c r="Q135" s="3" t="s">
        <v>735</v>
      </c>
      <c r="R135" s="3" t="s">
        <v>736</v>
      </c>
      <c r="S135" s="7"/>
      <c r="T135" s="7"/>
    </row>
    <row r="136" spans="1:20" x14ac:dyDescent="0.35">
      <c r="A136" s="50" t="s">
        <v>87</v>
      </c>
      <c r="B136" s="50" t="s">
        <v>737</v>
      </c>
      <c r="C136" s="50" t="s">
        <v>59</v>
      </c>
      <c r="D136" s="50" t="s">
        <v>75</v>
      </c>
      <c r="E136" s="50" t="s">
        <v>76</v>
      </c>
      <c r="F136" s="50" t="s">
        <v>124</v>
      </c>
      <c r="G136" s="6">
        <v>10000</v>
      </c>
      <c r="H136" s="50" t="s">
        <v>93</v>
      </c>
      <c r="I136" s="11" t="s">
        <v>240</v>
      </c>
      <c r="J136" s="51" t="s">
        <v>113</v>
      </c>
      <c r="K136" s="51" t="s">
        <v>67</v>
      </c>
      <c r="L136" s="51" t="s">
        <v>98</v>
      </c>
      <c r="M136" s="50" t="s">
        <v>84</v>
      </c>
      <c r="N136" s="50" t="s">
        <v>85</v>
      </c>
      <c r="O136" s="50" t="s">
        <v>100</v>
      </c>
      <c r="P136" s="50" t="s">
        <v>738</v>
      </c>
      <c r="Q136" s="3" t="s">
        <v>739</v>
      </c>
      <c r="R136" s="3" t="s">
        <v>740</v>
      </c>
      <c r="S136" s="7"/>
      <c r="T136" s="7"/>
    </row>
    <row r="137" spans="1:20" x14ac:dyDescent="0.35">
      <c r="A137" s="50" t="s">
        <v>57</v>
      </c>
      <c r="B137" s="50" t="s">
        <v>741</v>
      </c>
      <c r="C137" s="50" t="s">
        <v>59</v>
      </c>
      <c r="D137" s="50" t="s">
        <v>60</v>
      </c>
      <c r="E137" s="50" t="s">
        <v>90</v>
      </c>
      <c r="F137" s="50" t="s">
        <v>179</v>
      </c>
      <c r="G137" s="6">
        <v>4000</v>
      </c>
      <c r="H137" s="51" t="s">
        <v>104</v>
      </c>
      <c r="I137" s="6" t="s">
        <v>240</v>
      </c>
      <c r="J137" s="51" t="s">
        <v>113</v>
      </c>
      <c r="K137" s="50" t="s">
        <v>67</v>
      </c>
      <c r="L137" s="50" t="s">
        <v>98</v>
      </c>
      <c r="M137" s="50" t="s">
        <v>84</v>
      </c>
      <c r="N137" s="50" t="s">
        <v>85</v>
      </c>
      <c r="O137" s="50" t="s">
        <v>71</v>
      </c>
      <c r="P137" s="50" t="s">
        <v>742</v>
      </c>
      <c r="Q137" s="3" t="s">
        <v>743</v>
      </c>
      <c r="R137" s="3" t="s">
        <v>744</v>
      </c>
      <c r="S137" s="3" t="s">
        <v>745</v>
      </c>
    </row>
    <row r="138" spans="1:20" x14ac:dyDescent="0.35">
      <c r="A138" s="50" t="s">
        <v>57</v>
      </c>
      <c r="B138" s="50" t="s">
        <v>746</v>
      </c>
      <c r="C138" s="50" t="s">
        <v>59</v>
      </c>
      <c r="D138" s="50" t="s">
        <v>75</v>
      </c>
      <c r="E138" s="50" t="s">
        <v>90</v>
      </c>
      <c r="F138" s="50" t="s">
        <v>142</v>
      </c>
      <c r="G138" s="6">
        <v>40000</v>
      </c>
      <c r="H138" s="51" t="s">
        <v>119</v>
      </c>
      <c r="I138" s="11">
        <v>0.2</v>
      </c>
      <c r="J138" s="51" t="s">
        <v>105</v>
      </c>
      <c r="K138" s="50" t="s">
        <v>67</v>
      </c>
      <c r="L138" s="50" t="s">
        <v>98</v>
      </c>
      <c r="M138" s="50" t="s">
        <v>84</v>
      </c>
      <c r="N138" s="50" t="s">
        <v>85</v>
      </c>
      <c r="O138" s="50" t="s">
        <v>71</v>
      </c>
      <c r="P138" s="50" t="s">
        <v>747</v>
      </c>
      <c r="Q138" s="3" t="s">
        <v>748</v>
      </c>
      <c r="R138" s="3" t="s">
        <v>749</v>
      </c>
      <c r="S138" s="7" t="s">
        <v>750</v>
      </c>
      <c r="T138" s="7"/>
    </row>
    <row r="139" spans="1:20" x14ac:dyDescent="0.35">
      <c r="A139" s="50" t="s">
        <v>57</v>
      </c>
      <c r="B139" s="50" t="s">
        <v>751</v>
      </c>
      <c r="C139" s="50" t="s">
        <v>59</v>
      </c>
      <c r="D139" s="50" t="s">
        <v>109</v>
      </c>
      <c r="E139" s="50" t="s">
        <v>61</v>
      </c>
      <c r="F139" s="50" t="s">
        <v>61</v>
      </c>
      <c r="G139" s="39">
        <v>0.3</v>
      </c>
      <c r="H139" s="51" t="s">
        <v>93</v>
      </c>
      <c r="I139" s="39">
        <v>0.7</v>
      </c>
      <c r="J139" s="51" t="s">
        <v>113</v>
      </c>
      <c r="K139" s="50" t="s">
        <v>82</v>
      </c>
      <c r="L139" s="50" t="s">
        <v>97</v>
      </c>
      <c r="M139" s="50" t="s">
        <v>84</v>
      </c>
      <c r="N139" s="50" t="s">
        <v>99</v>
      </c>
      <c r="O139" s="50" t="s">
        <v>71</v>
      </c>
      <c r="P139" s="50" t="s">
        <v>4940</v>
      </c>
      <c r="Q139" s="3" t="s">
        <v>752</v>
      </c>
      <c r="R139" s="7" t="s">
        <v>753</v>
      </c>
    </row>
    <row r="140" spans="1:20" x14ac:dyDescent="0.35">
      <c r="A140" s="145" t="s">
        <v>57</v>
      </c>
      <c r="B140" s="145" t="s">
        <v>754</v>
      </c>
      <c r="C140" s="50" t="s">
        <v>59</v>
      </c>
      <c r="D140" s="50" t="s">
        <v>75</v>
      </c>
      <c r="E140" s="50" t="s">
        <v>76</v>
      </c>
      <c r="F140" s="145" t="s">
        <v>124</v>
      </c>
      <c r="G140" s="6">
        <v>8000</v>
      </c>
      <c r="H140" s="51" t="s">
        <v>93</v>
      </c>
      <c r="I140" s="11" t="s">
        <v>547</v>
      </c>
      <c r="J140" s="51" t="s">
        <v>113</v>
      </c>
      <c r="K140" s="50" t="s">
        <v>67</v>
      </c>
      <c r="L140" s="50" t="s">
        <v>98</v>
      </c>
      <c r="M140" s="50" t="s">
        <v>84</v>
      </c>
      <c r="N140" s="50" t="s">
        <v>426</v>
      </c>
      <c r="O140" s="50" t="s">
        <v>71</v>
      </c>
      <c r="P140" s="50" t="s">
        <v>755</v>
      </c>
      <c r="Q140" s="3" t="s">
        <v>756</v>
      </c>
      <c r="R140" s="7" t="s">
        <v>757</v>
      </c>
      <c r="T140" s="7"/>
    </row>
    <row r="141" spans="1:20" x14ac:dyDescent="0.35">
      <c r="A141" s="50" t="s">
        <v>57</v>
      </c>
      <c r="B141" s="50" t="s">
        <v>758</v>
      </c>
      <c r="C141" s="50" t="s">
        <v>59</v>
      </c>
      <c r="D141" s="50" t="s">
        <v>75</v>
      </c>
      <c r="E141" s="50" t="s">
        <v>90</v>
      </c>
      <c r="F141" s="50" t="s">
        <v>181</v>
      </c>
      <c r="G141" s="6">
        <v>4000</v>
      </c>
      <c r="H141" s="51" t="s">
        <v>104</v>
      </c>
      <c r="I141" s="151" t="s">
        <v>547</v>
      </c>
      <c r="J141" s="51" t="s">
        <v>113</v>
      </c>
      <c r="K141" s="50" t="s">
        <v>106</v>
      </c>
      <c r="L141" s="50" t="s">
        <v>120</v>
      </c>
      <c r="M141" s="50" t="s">
        <v>84</v>
      </c>
      <c r="N141" s="50" t="s">
        <v>85</v>
      </c>
      <c r="O141" s="50" t="s">
        <v>71</v>
      </c>
      <c r="P141" s="50" t="s">
        <v>759</v>
      </c>
      <c r="Q141" s="3" t="s">
        <v>760</v>
      </c>
      <c r="R141" s="3" t="s">
        <v>761</v>
      </c>
      <c r="S141" s="3"/>
    </row>
    <row r="142" spans="1:20" x14ac:dyDescent="0.35">
      <c r="A142" s="50" t="s">
        <v>57</v>
      </c>
      <c r="B142" s="50" t="s">
        <v>762</v>
      </c>
      <c r="C142" s="50" t="s">
        <v>59</v>
      </c>
      <c r="D142" s="50" t="s">
        <v>75</v>
      </c>
      <c r="E142" s="50" t="s">
        <v>76</v>
      </c>
      <c r="F142" s="50" t="s">
        <v>124</v>
      </c>
      <c r="G142" s="6">
        <v>7500</v>
      </c>
      <c r="H142" s="51" t="s">
        <v>93</v>
      </c>
      <c r="I142" s="11" t="s">
        <v>240</v>
      </c>
      <c r="J142" s="51" t="s">
        <v>113</v>
      </c>
      <c r="K142" s="50" t="s">
        <v>106</v>
      </c>
      <c r="L142" s="50" t="s">
        <v>127</v>
      </c>
      <c r="M142" s="50" t="s">
        <v>84</v>
      </c>
      <c r="N142" s="50" t="s">
        <v>426</v>
      </c>
      <c r="O142" s="50" t="s">
        <v>71</v>
      </c>
      <c r="P142" s="50" t="s">
        <v>763</v>
      </c>
      <c r="Q142" s="3" t="s">
        <v>764</v>
      </c>
      <c r="R142" s="3" t="s">
        <v>765</v>
      </c>
      <c r="S142" s="3" t="s">
        <v>766</v>
      </c>
      <c r="T142" s="7"/>
    </row>
    <row r="143" spans="1:20" x14ac:dyDescent="0.35">
      <c r="A143" s="50" t="s">
        <v>57</v>
      </c>
      <c r="B143" s="50" t="s">
        <v>767</v>
      </c>
      <c r="C143" s="50" t="s">
        <v>59</v>
      </c>
      <c r="D143" s="50" t="s">
        <v>89</v>
      </c>
      <c r="E143" s="50" t="s">
        <v>90</v>
      </c>
      <c r="F143" s="50" t="s">
        <v>124</v>
      </c>
      <c r="G143" s="6">
        <v>120000</v>
      </c>
      <c r="H143" s="51" t="s">
        <v>64</v>
      </c>
      <c r="I143" s="6" t="s">
        <v>240</v>
      </c>
      <c r="J143" s="51" t="s">
        <v>81</v>
      </c>
      <c r="K143" s="50" t="s">
        <v>106</v>
      </c>
      <c r="L143" s="50" t="s">
        <v>127</v>
      </c>
      <c r="M143" s="50" t="s">
        <v>84</v>
      </c>
      <c r="N143" s="50" t="s">
        <v>145</v>
      </c>
      <c r="O143" s="50" t="s">
        <v>71</v>
      </c>
      <c r="P143" s="50" t="s">
        <v>768</v>
      </c>
      <c r="Q143" s="3" t="s">
        <v>769</v>
      </c>
      <c r="R143" s="3" t="s">
        <v>770</v>
      </c>
      <c r="S143" s="3" t="s">
        <v>771</v>
      </c>
      <c r="T143" s="7"/>
    </row>
    <row r="144" spans="1:20" x14ac:dyDescent="0.35">
      <c r="A144" s="50" t="s">
        <v>73</v>
      </c>
      <c r="B144" s="50" t="s">
        <v>772</v>
      </c>
      <c r="C144" s="50" t="s">
        <v>74</v>
      </c>
      <c r="D144" s="50" t="s">
        <v>135</v>
      </c>
      <c r="E144" s="50" t="s">
        <v>123</v>
      </c>
      <c r="F144" s="50" t="s">
        <v>185</v>
      </c>
      <c r="G144" s="39">
        <v>1</v>
      </c>
      <c r="H144" s="51" t="s">
        <v>125</v>
      </c>
      <c r="I144" s="9" t="s">
        <v>547</v>
      </c>
      <c r="J144" s="51" t="s">
        <v>144</v>
      </c>
      <c r="K144" s="50" t="s">
        <v>82</v>
      </c>
      <c r="L144" s="50" t="s">
        <v>83</v>
      </c>
      <c r="M144" s="50" t="s">
        <v>84</v>
      </c>
      <c r="N144" s="50" t="s">
        <v>426</v>
      </c>
      <c r="O144" s="51" t="s">
        <v>86</v>
      </c>
      <c r="P144" s="50" t="s">
        <v>773</v>
      </c>
      <c r="Q144" s="3" t="s">
        <v>774</v>
      </c>
      <c r="R144" s="3" t="s">
        <v>775</v>
      </c>
      <c r="S144" s="7"/>
      <c r="T144" s="7"/>
    </row>
    <row r="145" spans="1:20" x14ac:dyDescent="0.35">
      <c r="A145" s="50" t="s">
        <v>57</v>
      </c>
      <c r="B145" s="50" t="s">
        <v>776</v>
      </c>
      <c r="C145" s="50" t="s">
        <v>59</v>
      </c>
      <c r="D145" s="50" t="s">
        <v>75</v>
      </c>
      <c r="E145" s="50" t="s">
        <v>76</v>
      </c>
      <c r="F145" s="50" t="s">
        <v>168</v>
      </c>
      <c r="G145" s="6">
        <v>8000</v>
      </c>
      <c r="H145" s="51" t="s">
        <v>64</v>
      </c>
      <c r="I145" s="6" t="s">
        <v>240</v>
      </c>
      <c r="J145" s="51" t="s">
        <v>105</v>
      </c>
      <c r="K145" s="50" t="s">
        <v>106</v>
      </c>
      <c r="L145" s="50" t="s">
        <v>120</v>
      </c>
      <c r="M145" s="50" t="s">
        <v>84</v>
      </c>
      <c r="N145" s="50" t="s">
        <v>108</v>
      </c>
      <c r="O145" s="50" t="s">
        <v>71</v>
      </c>
      <c r="Q145" s="3" t="s">
        <v>777</v>
      </c>
      <c r="R145" s="3" t="s">
        <v>778</v>
      </c>
      <c r="S145" s="7" t="s">
        <v>779</v>
      </c>
    </row>
    <row r="146" spans="1:20" x14ac:dyDescent="0.35">
      <c r="A146" s="50" t="s">
        <v>57</v>
      </c>
      <c r="B146" s="50" t="s">
        <v>780</v>
      </c>
      <c r="C146" s="50" t="s">
        <v>59</v>
      </c>
      <c r="D146" s="50" t="s">
        <v>75</v>
      </c>
      <c r="E146" s="50" t="s">
        <v>76</v>
      </c>
      <c r="F146" s="50" t="s">
        <v>171</v>
      </c>
      <c r="G146" s="6">
        <v>7500</v>
      </c>
      <c r="H146" s="51" t="s">
        <v>93</v>
      </c>
      <c r="I146" s="6" t="s">
        <v>240</v>
      </c>
      <c r="J146" s="51" t="s">
        <v>113</v>
      </c>
      <c r="K146" s="50" t="s">
        <v>67</v>
      </c>
      <c r="L146" s="50" t="s">
        <v>98</v>
      </c>
      <c r="M146" s="50" t="s">
        <v>84</v>
      </c>
      <c r="N146" s="50" t="s">
        <v>85</v>
      </c>
      <c r="O146" s="50" t="s">
        <v>71</v>
      </c>
      <c r="P146" s="50" t="s">
        <v>781</v>
      </c>
      <c r="Q146" s="7" t="s">
        <v>782</v>
      </c>
      <c r="R146" s="3" t="s">
        <v>783</v>
      </c>
    </row>
    <row r="147" spans="1:20" x14ac:dyDescent="0.35">
      <c r="A147" s="50" t="s">
        <v>73</v>
      </c>
      <c r="B147" s="50" t="s">
        <v>784</v>
      </c>
      <c r="C147" s="50" t="s">
        <v>59</v>
      </c>
      <c r="D147" s="50" t="s">
        <v>60</v>
      </c>
      <c r="E147" s="50" t="s">
        <v>61</v>
      </c>
      <c r="F147" s="50" t="s">
        <v>62</v>
      </c>
      <c r="G147" s="41" t="s">
        <v>65</v>
      </c>
      <c r="H147" s="50" t="s">
        <v>65</v>
      </c>
      <c r="I147" t="s">
        <v>65</v>
      </c>
      <c r="J147" s="51" t="s">
        <v>150</v>
      </c>
      <c r="K147" s="50" t="s">
        <v>67</v>
      </c>
      <c r="L147" s="50" t="s">
        <v>98</v>
      </c>
      <c r="M147" s="50" t="s">
        <v>84</v>
      </c>
      <c r="N147" s="50" t="s">
        <v>134</v>
      </c>
      <c r="O147" s="50" t="s">
        <v>71</v>
      </c>
      <c r="P147" s="50" t="s">
        <v>785</v>
      </c>
      <c r="Q147" s="3" t="s">
        <v>786</v>
      </c>
      <c r="R147" s="3" t="s">
        <v>787</v>
      </c>
      <c r="S147" s="7"/>
    </row>
    <row r="148" spans="1:20" x14ac:dyDescent="0.35">
      <c r="A148" s="50" t="s">
        <v>57</v>
      </c>
      <c r="B148" s="55" t="s">
        <v>788</v>
      </c>
      <c r="C148" s="50" t="s">
        <v>59</v>
      </c>
      <c r="D148" s="50" t="s">
        <v>89</v>
      </c>
      <c r="E148" s="50" t="s">
        <v>90</v>
      </c>
      <c r="F148" s="50" t="s">
        <v>124</v>
      </c>
      <c r="G148" s="2">
        <v>395000</v>
      </c>
      <c r="H148" s="52" t="s">
        <v>64</v>
      </c>
      <c r="I148" s="2" t="s">
        <v>240</v>
      </c>
      <c r="J148" s="52" t="s">
        <v>66</v>
      </c>
      <c r="K148" s="50" t="s">
        <v>106</v>
      </c>
      <c r="L148" s="50" t="s">
        <v>127</v>
      </c>
      <c r="M148" s="50" t="s">
        <v>69</v>
      </c>
      <c r="N148" s="50" t="s">
        <v>145</v>
      </c>
      <c r="O148" s="50" t="s">
        <v>86</v>
      </c>
      <c r="P148" s="50" t="s">
        <v>789</v>
      </c>
      <c r="Q148" s="3" t="s">
        <v>790</v>
      </c>
      <c r="R148" s="3" t="s">
        <v>791</v>
      </c>
      <c r="S148" s="3"/>
    </row>
    <row r="149" spans="1:20" x14ac:dyDescent="0.35">
      <c r="A149" s="50" t="s">
        <v>57</v>
      </c>
      <c r="B149" s="50" t="s">
        <v>792</v>
      </c>
      <c r="C149" s="50" t="s">
        <v>59</v>
      </c>
      <c r="D149" s="50" t="s">
        <v>75</v>
      </c>
      <c r="E149" s="50" t="s">
        <v>76</v>
      </c>
      <c r="F149" s="50" t="s">
        <v>124</v>
      </c>
      <c r="G149" s="6">
        <v>3000</v>
      </c>
      <c r="H149" s="51" t="s">
        <v>104</v>
      </c>
      <c r="I149" s="6" t="s">
        <v>240</v>
      </c>
      <c r="J149" s="51" t="s">
        <v>113</v>
      </c>
      <c r="K149" s="50" t="s">
        <v>106</v>
      </c>
      <c r="L149" s="50" t="s">
        <v>127</v>
      </c>
      <c r="M149" s="50" t="s">
        <v>84</v>
      </c>
      <c r="N149" s="50" t="s">
        <v>85</v>
      </c>
      <c r="O149" s="50" t="s">
        <v>71</v>
      </c>
      <c r="Q149" s="3" t="s">
        <v>793</v>
      </c>
      <c r="R149" s="3" t="s">
        <v>794</v>
      </c>
      <c r="S149" s="7"/>
      <c r="T149" s="7"/>
    </row>
    <row r="150" spans="1:20" x14ac:dyDescent="0.35">
      <c r="A150" s="50" t="s">
        <v>57</v>
      </c>
      <c r="B150" s="50" t="s">
        <v>795</v>
      </c>
      <c r="C150" s="50" t="s">
        <v>59</v>
      </c>
      <c r="D150" s="50" t="s">
        <v>75</v>
      </c>
      <c r="E150" s="50" t="s">
        <v>76</v>
      </c>
      <c r="F150" s="50" t="s">
        <v>111</v>
      </c>
      <c r="G150" s="6">
        <v>5400</v>
      </c>
      <c r="H150" s="51" t="s">
        <v>104</v>
      </c>
      <c r="I150" s="11">
        <v>0.15</v>
      </c>
      <c r="J150" s="51" t="s">
        <v>113</v>
      </c>
      <c r="K150" s="50" t="s">
        <v>106</v>
      </c>
      <c r="L150" s="50" t="s">
        <v>97</v>
      </c>
      <c r="M150" s="50" t="s">
        <v>84</v>
      </c>
      <c r="N150" s="50" t="s">
        <v>85</v>
      </c>
      <c r="O150" s="50" t="s">
        <v>71</v>
      </c>
      <c r="Q150" s="7" t="s">
        <v>796</v>
      </c>
      <c r="R150" s="7"/>
      <c r="S150" s="7"/>
      <c r="T150" s="7"/>
    </row>
    <row r="151" spans="1:20" x14ac:dyDescent="0.35">
      <c r="A151" s="50" t="s">
        <v>57</v>
      </c>
      <c r="B151" s="50" t="s">
        <v>797</v>
      </c>
      <c r="C151" s="50" t="s">
        <v>59</v>
      </c>
      <c r="D151" s="50" t="s">
        <v>109</v>
      </c>
      <c r="E151" s="50" t="s">
        <v>90</v>
      </c>
      <c r="F151" s="50" t="s">
        <v>181</v>
      </c>
      <c r="G151" s="39">
        <v>0.5</v>
      </c>
      <c r="H151" s="51" t="s">
        <v>93</v>
      </c>
      <c r="I151" s="39">
        <v>0.5</v>
      </c>
      <c r="J151" s="51" t="s">
        <v>126</v>
      </c>
      <c r="K151" s="50" t="s">
        <v>67</v>
      </c>
      <c r="L151" s="50" t="s">
        <v>98</v>
      </c>
      <c r="M151" s="50" t="s">
        <v>84</v>
      </c>
      <c r="N151" s="50" t="s">
        <v>85</v>
      </c>
      <c r="O151" s="50" t="s">
        <v>71</v>
      </c>
      <c r="Q151" s="3" t="s">
        <v>798</v>
      </c>
      <c r="R151" s="7" t="s">
        <v>799</v>
      </c>
      <c r="S151" s="3" t="s">
        <v>800</v>
      </c>
      <c r="T151" s="3"/>
    </row>
    <row r="152" spans="1:20" x14ac:dyDescent="0.35">
      <c r="A152" s="50" t="s">
        <v>57</v>
      </c>
      <c r="B152" s="50" t="s">
        <v>801</v>
      </c>
      <c r="C152" s="50" t="s">
        <v>59</v>
      </c>
      <c r="D152" s="50" t="s">
        <v>75</v>
      </c>
      <c r="E152" s="50" t="s">
        <v>76</v>
      </c>
      <c r="F152" s="50" t="s">
        <v>171</v>
      </c>
      <c r="G152" s="6">
        <v>5000</v>
      </c>
      <c r="H152" s="51" t="s">
        <v>93</v>
      </c>
      <c r="I152" s="6" t="s">
        <v>240</v>
      </c>
      <c r="J152" s="51" t="s">
        <v>105</v>
      </c>
      <c r="K152" s="50" t="s">
        <v>67</v>
      </c>
      <c r="L152" s="50" t="s">
        <v>98</v>
      </c>
      <c r="M152" s="50" t="s">
        <v>84</v>
      </c>
      <c r="N152" s="50" t="s">
        <v>85</v>
      </c>
      <c r="O152" s="50" t="s">
        <v>71</v>
      </c>
      <c r="P152" s="50" t="s">
        <v>802</v>
      </c>
      <c r="Q152" s="3" t="s">
        <v>803</v>
      </c>
      <c r="R152" s="3" t="s">
        <v>804</v>
      </c>
    </row>
    <row r="153" spans="1:20" x14ac:dyDescent="0.35">
      <c r="A153" s="50" t="s">
        <v>57</v>
      </c>
      <c r="B153" s="50" t="s">
        <v>805</v>
      </c>
      <c r="C153" s="50" t="s">
        <v>59</v>
      </c>
      <c r="D153" s="50" t="s">
        <v>75</v>
      </c>
      <c r="E153" s="50" t="s">
        <v>76</v>
      </c>
      <c r="F153" s="50" t="s">
        <v>174</v>
      </c>
      <c r="G153" s="6">
        <v>5000</v>
      </c>
      <c r="H153" s="51" t="s">
        <v>93</v>
      </c>
      <c r="I153" s="39">
        <v>0.5</v>
      </c>
      <c r="J153" s="51" t="s">
        <v>105</v>
      </c>
      <c r="K153" s="50" t="s">
        <v>67</v>
      </c>
      <c r="L153" s="50" t="s">
        <v>98</v>
      </c>
      <c r="M153" s="50" t="s">
        <v>84</v>
      </c>
      <c r="N153" s="50" t="s">
        <v>85</v>
      </c>
      <c r="O153" s="50" t="s">
        <v>71</v>
      </c>
      <c r="P153" s="174" t="s">
        <v>806</v>
      </c>
      <c r="Q153" s="3" t="s">
        <v>807</v>
      </c>
      <c r="R153" s="3" t="s">
        <v>808</v>
      </c>
      <c r="S153" s="3" t="s">
        <v>809</v>
      </c>
    </row>
    <row r="154" spans="1:20" x14ac:dyDescent="0.35">
      <c r="A154" s="50" t="s">
        <v>57</v>
      </c>
      <c r="B154" s="50" t="s">
        <v>810</v>
      </c>
      <c r="C154" s="50" t="s">
        <v>59</v>
      </c>
      <c r="D154" s="50" t="s">
        <v>75</v>
      </c>
      <c r="E154" s="50" t="s">
        <v>102</v>
      </c>
      <c r="F154" s="50" t="s">
        <v>170</v>
      </c>
      <c r="G154" s="6">
        <v>50000</v>
      </c>
      <c r="H154" s="51" t="s">
        <v>125</v>
      </c>
      <c r="I154" s="11">
        <v>0.4</v>
      </c>
      <c r="J154" s="51" t="s">
        <v>95</v>
      </c>
      <c r="K154" s="50" t="s">
        <v>67</v>
      </c>
      <c r="L154" s="50" t="s">
        <v>98</v>
      </c>
      <c r="M154" s="50" t="s">
        <v>84</v>
      </c>
      <c r="N154" s="50" t="s">
        <v>85</v>
      </c>
      <c r="O154" s="50" t="s">
        <v>71</v>
      </c>
      <c r="P154" s="50" t="s">
        <v>811</v>
      </c>
      <c r="Q154" s="7" t="s">
        <v>812</v>
      </c>
      <c r="R154" s="3" t="s">
        <v>686</v>
      </c>
      <c r="S154" s="7"/>
      <c r="T154" s="7"/>
    </row>
    <row r="155" spans="1:20" x14ac:dyDescent="0.35">
      <c r="A155" s="50" t="s">
        <v>87</v>
      </c>
      <c r="B155" s="50" t="s">
        <v>813</v>
      </c>
      <c r="C155" s="50" t="s">
        <v>59</v>
      </c>
      <c r="D155" s="50" t="s">
        <v>75</v>
      </c>
      <c r="E155" s="50" t="s">
        <v>90</v>
      </c>
      <c r="F155" s="50" t="s">
        <v>124</v>
      </c>
      <c r="G155" s="6">
        <v>80000</v>
      </c>
      <c r="H155" s="51" t="s">
        <v>93</v>
      </c>
      <c r="I155" s="6" t="s">
        <v>240</v>
      </c>
      <c r="J155" s="51" t="s">
        <v>113</v>
      </c>
      <c r="K155" s="50" t="s">
        <v>106</v>
      </c>
      <c r="L155" s="50" t="s">
        <v>127</v>
      </c>
      <c r="M155" s="50" t="s">
        <v>84</v>
      </c>
      <c r="N155" s="50" t="s">
        <v>99</v>
      </c>
      <c r="O155" s="50" t="s">
        <v>100</v>
      </c>
      <c r="P155" s="50" t="s">
        <v>814</v>
      </c>
      <c r="Q155" s="3" t="s">
        <v>815</v>
      </c>
      <c r="R155" s="3" t="s">
        <v>816</v>
      </c>
      <c r="S155" s="3"/>
      <c r="T155" s="7"/>
    </row>
    <row r="156" spans="1:20" x14ac:dyDescent="0.35">
      <c r="A156" s="50" t="s">
        <v>87</v>
      </c>
      <c r="B156" s="50" t="s">
        <v>817</v>
      </c>
      <c r="C156" s="50" t="s">
        <v>59</v>
      </c>
      <c r="D156" s="50" t="s">
        <v>75</v>
      </c>
      <c r="E156" s="50" t="s">
        <v>90</v>
      </c>
      <c r="F156" s="50" t="s">
        <v>124</v>
      </c>
      <c r="G156" s="6">
        <v>80000</v>
      </c>
      <c r="H156" s="51" t="s">
        <v>93</v>
      </c>
      <c r="I156" s="11">
        <v>0.25</v>
      </c>
      <c r="J156" s="51" t="s">
        <v>113</v>
      </c>
      <c r="K156" s="50" t="s">
        <v>106</v>
      </c>
      <c r="L156" s="50" t="s">
        <v>127</v>
      </c>
      <c r="M156" s="50" t="s">
        <v>84</v>
      </c>
      <c r="N156" s="50" t="s">
        <v>99</v>
      </c>
      <c r="O156" s="50" t="s">
        <v>100</v>
      </c>
      <c r="P156" s="50" t="s">
        <v>818</v>
      </c>
      <c r="Q156" s="3" t="s">
        <v>819</v>
      </c>
      <c r="R156" s="3" t="s">
        <v>820</v>
      </c>
      <c r="S156" s="7"/>
      <c r="T156" s="7"/>
    </row>
    <row r="157" spans="1:20" x14ac:dyDescent="0.35">
      <c r="A157" s="50" t="s">
        <v>57</v>
      </c>
      <c r="B157" s="50" t="s">
        <v>821</v>
      </c>
      <c r="C157" s="50" t="s">
        <v>59</v>
      </c>
      <c r="D157" s="50" t="s">
        <v>75</v>
      </c>
      <c r="E157" s="50" t="s">
        <v>76</v>
      </c>
      <c r="F157" s="50" t="s">
        <v>103</v>
      </c>
      <c r="G157" s="6">
        <v>5000</v>
      </c>
      <c r="H157" s="50" t="s">
        <v>93</v>
      </c>
      <c r="I157" s="9" t="s">
        <v>240</v>
      </c>
      <c r="J157" s="50" t="s">
        <v>113</v>
      </c>
      <c r="K157" s="50" t="s">
        <v>67</v>
      </c>
      <c r="L157" s="50" t="s">
        <v>98</v>
      </c>
      <c r="M157" s="50" t="s">
        <v>84</v>
      </c>
      <c r="N157" s="50" t="s">
        <v>85</v>
      </c>
      <c r="O157" s="50" t="s">
        <v>71</v>
      </c>
      <c r="P157" s="50" t="s">
        <v>822</v>
      </c>
      <c r="Q157" s="3" t="s">
        <v>823</v>
      </c>
      <c r="R157" s="3" t="s">
        <v>824</v>
      </c>
    </row>
    <row r="158" spans="1:20" x14ac:dyDescent="0.35">
      <c r="A158" s="50" t="s">
        <v>57</v>
      </c>
      <c r="B158" s="50" t="s">
        <v>825</v>
      </c>
      <c r="C158" s="50" t="s">
        <v>59</v>
      </c>
      <c r="D158" s="50" t="s">
        <v>75</v>
      </c>
      <c r="E158" s="50" t="s">
        <v>76</v>
      </c>
      <c r="F158" s="50" t="s">
        <v>178</v>
      </c>
      <c r="G158" s="6">
        <v>2500</v>
      </c>
      <c r="H158" s="50" t="s">
        <v>93</v>
      </c>
      <c r="I158" s="39">
        <v>0.25</v>
      </c>
      <c r="J158" s="51" t="s">
        <v>113</v>
      </c>
      <c r="K158" s="50" t="s">
        <v>67</v>
      </c>
      <c r="L158" s="50" t="s">
        <v>98</v>
      </c>
      <c r="M158" s="50" t="s">
        <v>84</v>
      </c>
      <c r="N158" s="50" t="s">
        <v>85</v>
      </c>
      <c r="O158" s="50" t="s">
        <v>71</v>
      </c>
      <c r="Q158" s="3" t="s">
        <v>826</v>
      </c>
      <c r="R158" s="3" t="s">
        <v>827</v>
      </c>
      <c r="S158" s="3"/>
    </row>
    <row r="159" spans="1:20" x14ac:dyDescent="0.35">
      <c r="A159" s="145" t="s">
        <v>57</v>
      </c>
      <c r="B159" s="145" t="s">
        <v>828</v>
      </c>
      <c r="C159" s="50" t="s">
        <v>59</v>
      </c>
      <c r="D159" s="50" t="s">
        <v>75</v>
      </c>
      <c r="E159" s="50" t="s">
        <v>76</v>
      </c>
      <c r="F159" s="145" t="s">
        <v>148</v>
      </c>
      <c r="G159" s="6">
        <v>5000</v>
      </c>
      <c r="H159" s="51" t="s">
        <v>104</v>
      </c>
      <c r="I159" s="11" t="s">
        <v>240</v>
      </c>
      <c r="J159" s="51" t="s">
        <v>113</v>
      </c>
      <c r="K159" s="50" t="s">
        <v>67</v>
      </c>
      <c r="L159" s="50" t="s">
        <v>98</v>
      </c>
      <c r="M159" s="50" t="s">
        <v>84</v>
      </c>
      <c r="N159" s="50" t="s">
        <v>426</v>
      </c>
      <c r="O159" s="50" t="s">
        <v>71</v>
      </c>
      <c r="P159" s="50" t="s">
        <v>829</v>
      </c>
      <c r="Q159" s="3" t="s">
        <v>830</v>
      </c>
      <c r="R159" s="3" t="s">
        <v>831</v>
      </c>
      <c r="S159" s="3" t="s">
        <v>832</v>
      </c>
    </row>
    <row r="160" spans="1:20" x14ac:dyDescent="0.35">
      <c r="A160" s="50" t="s">
        <v>87</v>
      </c>
      <c r="B160" s="50" t="s">
        <v>833</v>
      </c>
      <c r="C160" s="50" t="s">
        <v>59</v>
      </c>
      <c r="D160" s="50" t="s">
        <v>75</v>
      </c>
      <c r="E160" s="50" t="s">
        <v>90</v>
      </c>
      <c r="F160" s="50" t="s">
        <v>124</v>
      </c>
      <c r="G160" s="6">
        <v>5000</v>
      </c>
      <c r="H160" s="51" t="s">
        <v>93</v>
      </c>
      <c r="I160" s="11" t="s">
        <v>240</v>
      </c>
      <c r="J160" s="51" t="s">
        <v>113</v>
      </c>
      <c r="K160" s="50" t="s">
        <v>106</v>
      </c>
      <c r="L160" s="50" t="s">
        <v>127</v>
      </c>
      <c r="M160" s="50" t="s">
        <v>84</v>
      </c>
      <c r="N160" s="50" t="s">
        <v>99</v>
      </c>
      <c r="O160" s="50" t="s">
        <v>100</v>
      </c>
      <c r="P160" s="50" t="s">
        <v>834</v>
      </c>
      <c r="Q160" s="3" t="s">
        <v>835</v>
      </c>
      <c r="R160" s="3" t="s">
        <v>836</v>
      </c>
      <c r="S160" s="7"/>
      <c r="T160" s="7"/>
    </row>
    <row r="161" spans="1:20" x14ac:dyDescent="0.35">
      <c r="A161" s="145" t="s">
        <v>57</v>
      </c>
      <c r="B161" s="145" t="s">
        <v>837</v>
      </c>
      <c r="C161" s="50" t="s">
        <v>59</v>
      </c>
      <c r="D161" s="50" t="s">
        <v>75</v>
      </c>
      <c r="E161" s="50" t="s">
        <v>76</v>
      </c>
      <c r="F161" s="145" t="s">
        <v>124</v>
      </c>
      <c r="G161" s="12">
        <v>5000</v>
      </c>
      <c r="H161" s="51" t="s">
        <v>838</v>
      </c>
      <c r="I161" s="11" t="s">
        <v>547</v>
      </c>
      <c r="J161" s="51" t="s">
        <v>113</v>
      </c>
      <c r="K161" s="50" t="s">
        <v>67</v>
      </c>
      <c r="L161" s="50" t="s">
        <v>98</v>
      </c>
      <c r="M161" s="50" t="s">
        <v>84</v>
      </c>
      <c r="N161" s="50" t="s">
        <v>85</v>
      </c>
      <c r="O161" s="50" t="s">
        <v>71</v>
      </c>
      <c r="P161" s="50" t="s">
        <v>839</v>
      </c>
      <c r="Q161" s="7" t="s">
        <v>840</v>
      </c>
      <c r="R161" s="3" t="s">
        <v>841</v>
      </c>
    </row>
    <row r="162" spans="1:20" x14ac:dyDescent="0.35">
      <c r="A162" s="50" t="s">
        <v>87</v>
      </c>
      <c r="B162" s="50" t="s">
        <v>842</v>
      </c>
      <c r="C162" s="50" t="s">
        <v>59</v>
      </c>
      <c r="D162" s="50" t="s">
        <v>75</v>
      </c>
      <c r="E162" s="50" t="s">
        <v>90</v>
      </c>
      <c r="F162" s="50" t="s">
        <v>124</v>
      </c>
      <c r="G162" s="6">
        <v>80000</v>
      </c>
      <c r="H162" s="51" t="s">
        <v>93</v>
      </c>
      <c r="I162" s="11">
        <v>0.25</v>
      </c>
      <c r="J162" s="51" t="s">
        <v>113</v>
      </c>
      <c r="K162" s="50" t="s">
        <v>106</v>
      </c>
      <c r="L162" s="50" t="s">
        <v>127</v>
      </c>
      <c r="M162" s="50" t="s">
        <v>84</v>
      </c>
      <c r="N162" s="50" t="s">
        <v>99</v>
      </c>
      <c r="O162" s="50" t="s">
        <v>100</v>
      </c>
      <c r="P162" s="50" t="s">
        <v>818</v>
      </c>
      <c r="Q162" s="3" t="s">
        <v>843</v>
      </c>
      <c r="R162" s="3" t="s">
        <v>844</v>
      </c>
      <c r="S162" s="7"/>
      <c r="T162" s="7"/>
    </row>
    <row r="163" spans="1:20" x14ac:dyDescent="0.35">
      <c r="A163" s="50" t="s">
        <v>87</v>
      </c>
      <c r="B163" s="50" t="s">
        <v>845</v>
      </c>
      <c r="C163" s="50" t="s">
        <v>59</v>
      </c>
      <c r="D163" s="50" t="s">
        <v>75</v>
      </c>
      <c r="E163" s="50" t="s">
        <v>90</v>
      </c>
      <c r="F163" s="50" t="s">
        <v>124</v>
      </c>
      <c r="G163" s="6">
        <v>3500</v>
      </c>
      <c r="H163" s="51" t="s">
        <v>93</v>
      </c>
      <c r="I163" s="11" t="s">
        <v>240</v>
      </c>
      <c r="J163" s="51" t="s">
        <v>113</v>
      </c>
      <c r="K163" s="50" t="s">
        <v>106</v>
      </c>
      <c r="L163" s="50" t="s">
        <v>127</v>
      </c>
      <c r="M163" s="50" t="s">
        <v>84</v>
      </c>
      <c r="N163" s="50" t="s">
        <v>99</v>
      </c>
      <c r="O163" s="50" t="s">
        <v>100</v>
      </c>
      <c r="P163" s="50" t="s">
        <v>846</v>
      </c>
      <c r="Q163" s="3" t="s">
        <v>847</v>
      </c>
      <c r="R163" s="3" t="s">
        <v>848</v>
      </c>
      <c r="S163" s="7"/>
      <c r="T163" s="7"/>
    </row>
    <row r="164" spans="1:20" x14ac:dyDescent="0.35">
      <c r="A164" s="145" t="s">
        <v>57</v>
      </c>
      <c r="B164" s="145" t="s">
        <v>849</v>
      </c>
      <c r="C164" s="50" t="s">
        <v>59</v>
      </c>
      <c r="D164" s="50" t="s">
        <v>89</v>
      </c>
      <c r="E164" s="50" t="s">
        <v>76</v>
      </c>
      <c r="F164" s="145" t="s">
        <v>163</v>
      </c>
      <c r="G164" s="6">
        <v>250000</v>
      </c>
      <c r="H164" s="51" t="s">
        <v>64</v>
      </c>
      <c r="I164" s="155" t="s">
        <v>547</v>
      </c>
      <c r="J164" s="51" t="s">
        <v>66</v>
      </c>
      <c r="K164" s="50" t="s">
        <v>67</v>
      </c>
      <c r="L164" s="50" t="s">
        <v>98</v>
      </c>
      <c r="M164" s="50" t="s">
        <v>69</v>
      </c>
      <c r="N164" s="50" t="s">
        <v>410</v>
      </c>
      <c r="O164" s="50" t="s">
        <v>71</v>
      </c>
      <c r="P164" s="50" t="s">
        <v>850</v>
      </c>
      <c r="Q164" s="3" t="s">
        <v>851</v>
      </c>
    </row>
    <row r="165" spans="1:20" x14ac:dyDescent="0.35">
      <c r="A165" s="50" t="s">
        <v>57</v>
      </c>
      <c r="B165" s="50" t="s">
        <v>852</v>
      </c>
      <c r="C165" s="50" t="s">
        <v>59</v>
      </c>
      <c r="D165" s="50" t="s">
        <v>60</v>
      </c>
      <c r="E165" s="50" t="s">
        <v>90</v>
      </c>
      <c r="F165" s="50" t="s">
        <v>124</v>
      </c>
      <c r="G165" s="39">
        <v>1</v>
      </c>
      <c r="H165" s="51" t="s">
        <v>119</v>
      </c>
      <c r="I165" s="11" t="s">
        <v>240</v>
      </c>
      <c r="J165" s="51" t="s">
        <v>105</v>
      </c>
      <c r="K165" s="50" t="s">
        <v>96</v>
      </c>
      <c r="L165" s="50" t="s">
        <v>127</v>
      </c>
      <c r="M165" s="50" t="s">
        <v>84</v>
      </c>
      <c r="N165" s="50" t="s">
        <v>108</v>
      </c>
      <c r="O165" s="50" t="s">
        <v>71</v>
      </c>
      <c r="P165" s="50" t="s">
        <v>853</v>
      </c>
      <c r="Q165" s="3" t="s">
        <v>854</v>
      </c>
      <c r="R165" s="3" t="s">
        <v>855</v>
      </c>
      <c r="S165" s="7"/>
      <c r="T165" s="7"/>
    </row>
    <row r="166" spans="1:20" x14ac:dyDescent="0.35">
      <c r="A166" s="50" t="s">
        <v>57</v>
      </c>
      <c r="B166" s="50" t="s">
        <v>856</v>
      </c>
      <c r="C166" s="50" t="s">
        <v>59</v>
      </c>
      <c r="D166" s="50" t="s">
        <v>75</v>
      </c>
      <c r="E166" s="50" t="s">
        <v>76</v>
      </c>
      <c r="F166" s="50" t="s">
        <v>137</v>
      </c>
      <c r="G166" s="2">
        <v>3000</v>
      </c>
      <c r="H166" s="51" t="s">
        <v>119</v>
      </c>
      <c r="I166" s="11" t="s">
        <v>240</v>
      </c>
      <c r="J166" s="51" t="s">
        <v>113</v>
      </c>
      <c r="K166" s="50" t="s">
        <v>67</v>
      </c>
      <c r="L166" s="50" t="s">
        <v>98</v>
      </c>
      <c r="M166" s="50" t="s">
        <v>84</v>
      </c>
      <c r="N166" s="50" t="s">
        <v>85</v>
      </c>
      <c r="O166" s="50" t="s">
        <v>71</v>
      </c>
      <c r="Q166" s="3" t="s">
        <v>857</v>
      </c>
      <c r="R166" s="3" t="s">
        <v>858</v>
      </c>
      <c r="S166" s="3" t="s">
        <v>859</v>
      </c>
    </row>
    <row r="167" spans="1:20" x14ac:dyDescent="0.35">
      <c r="A167" s="50" t="s">
        <v>57</v>
      </c>
      <c r="B167" s="50" t="s">
        <v>860</v>
      </c>
      <c r="C167" s="50" t="s">
        <v>59</v>
      </c>
      <c r="D167" s="50" t="s">
        <v>75</v>
      </c>
      <c r="E167" s="50" t="s">
        <v>76</v>
      </c>
      <c r="F167" s="50" t="s">
        <v>192</v>
      </c>
      <c r="G167" s="6">
        <v>5000</v>
      </c>
      <c r="H167" s="51" t="s">
        <v>93</v>
      </c>
      <c r="I167" s="11" t="s">
        <v>240</v>
      </c>
      <c r="J167" s="51" t="s">
        <v>113</v>
      </c>
      <c r="K167" s="51" t="s">
        <v>67</v>
      </c>
      <c r="L167" s="50" t="s">
        <v>98</v>
      </c>
      <c r="M167" s="50" t="s">
        <v>84</v>
      </c>
      <c r="N167" s="50" t="s">
        <v>85</v>
      </c>
      <c r="O167" s="50" t="s">
        <v>71</v>
      </c>
      <c r="Q167" s="3" t="s">
        <v>861</v>
      </c>
      <c r="R167" s="7" t="s">
        <v>862</v>
      </c>
      <c r="S167" s="7" t="s">
        <v>863</v>
      </c>
      <c r="T167" s="7"/>
    </row>
    <row r="168" spans="1:20" x14ac:dyDescent="0.35">
      <c r="A168" s="50" t="s">
        <v>57</v>
      </c>
      <c r="B168" s="50" t="s">
        <v>865</v>
      </c>
      <c r="C168" s="50" t="s">
        <v>59</v>
      </c>
      <c r="D168" s="50" t="s">
        <v>75</v>
      </c>
      <c r="E168" s="50" t="s">
        <v>76</v>
      </c>
      <c r="F168" s="50" t="s">
        <v>111</v>
      </c>
      <c r="G168" s="6">
        <v>4000</v>
      </c>
      <c r="H168" s="50" t="s">
        <v>104</v>
      </c>
      <c r="I168" s="11" t="s">
        <v>240</v>
      </c>
      <c r="J168" s="51" t="s">
        <v>113</v>
      </c>
      <c r="K168" s="50" t="s">
        <v>67</v>
      </c>
      <c r="L168" s="50" t="s">
        <v>98</v>
      </c>
      <c r="M168" s="50" t="s">
        <v>84</v>
      </c>
      <c r="N168" s="50" t="s">
        <v>85</v>
      </c>
      <c r="O168" s="50" t="s">
        <v>71</v>
      </c>
      <c r="P168" s="50" t="s">
        <v>866</v>
      </c>
      <c r="Q168" s="7" t="s">
        <v>867</v>
      </c>
      <c r="R168" s="3" t="s">
        <v>868</v>
      </c>
      <c r="S168" s="3" t="s">
        <v>869</v>
      </c>
      <c r="T168" s="7"/>
    </row>
    <row r="169" spans="1:20" x14ac:dyDescent="0.35">
      <c r="A169" s="50" t="s">
        <v>73</v>
      </c>
      <c r="B169" s="50" t="s">
        <v>870</v>
      </c>
      <c r="C169" s="50" t="s">
        <v>59</v>
      </c>
      <c r="D169" s="50" t="s">
        <v>60</v>
      </c>
      <c r="E169" s="50" t="s">
        <v>61</v>
      </c>
      <c r="F169" s="50" t="s">
        <v>206</v>
      </c>
      <c r="G169" s="9">
        <v>0.9</v>
      </c>
      <c r="H169" s="50" t="s">
        <v>119</v>
      </c>
      <c r="I169" s="9">
        <v>0.1</v>
      </c>
      <c r="J169" s="50" t="s">
        <v>139</v>
      </c>
      <c r="K169" s="50" t="s">
        <v>67</v>
      </c>
      <c r="L169" s="50" t="s">
        <v>98</v>
      </c>
      <c r="M169" s="50" t="s">
        <v>84</v>
      </c>
      <c r="N169" s="50" t="s">
        <v>115</v>
      </c>
      <c r="O169" s="50" t="s">
        <v>71</v>
      </c>
      <c r="P169" s="50" t="s">
        <v>871</v>
      </c>
      <c r="Q169" s="7" t="s">
        <v>872</v>
      </c>
    </row>
    <row r="170" spans="1:20" x14ac:dyDescent="0.35">
      <c r="A170" s="50" t="s">
        <v>57</v>
      </c>
      <c r="B170" s="55" t="s">
        <v>873</v>
      </c>
      <c r="C170" s="50" t="s">
        <v>88</v>
      </c>
      <c r="D170" s="50" t="s">
        <v>116</v>
      </c>
      <c r="E170" s="50" t="s">
        <v>61</v>
      </c>
      <c r="F170" s="50" t="s">
        <v>62</v>
      </c>
      <c r="G170" s="164">
        <v>50000</v>
      </c>
      <c r="H170" s="51" t="s">
        <v>119</v>
      </c>
      <c r="I170" t="s">
        <v>65</v>
      </c>
      <c r="J170" s="51" t="s">
        <v>144</v>
      </c>
      <c r="K170" s="50" t="s">
        <v>82</v>
      </c>
      <c r="L170" s="50" t="s">
        <v>127</v>
      </c>
      <c r="M170" s="51" t="s">
        <v>84</v>
      </c>
      <c r="N170" s="51" t="s">
        <v>115</v>
      </c>
      <c r="O170" s="50" t="s">
        <v>86</v>
      </c>
      <c r="Q170" s="3" t="s">
        <v>874</v>
      </c>
      <c r="R170" s="3" t="s">
        <v>875</v>
      </c>
    </row>
    <row r="171" spans="1:20" x14ac:dyDescent="0.35">
      <c r="A171" s="145" t="s">
        <v>87</v>
      </c>
      <c r="B171" s="145" t="s">
        <v>876</v>
      </c>
      <c r="C171" s="50" t="s">
        <v>59</v>
      </c>
      <c r="D171" s="50" t="s">
        <v>75</v>
      </c>
      <c r="E171" s="50" t="s">
        <v>76</v>
      </c>
      <c r="F171" s="145" t="s">
        <v>180</v>
      </c>
      <c r="G171" s="6">
        <v>3500</v>
      </c>
      <c r="H171" s="51" t="s">
        <v>93</v>
      </c>
      <c r="I171" s="11">
        <v>0.5</v>
      </c>
      <c r="J171" s="51" t="s">
        <v>113</v>
      </c>
      <c r="K171" s="50" t="s">
        <v>67</v>
      </c>
      <c r="L171" s="50" t="s">
        <v>98</v>
      </c>
      <c r="M171" s="50" t="s">
        <v>84</v>
      </c>
      <c r="N171" s="50" t="s">
        <v>426</v>
      </c>
      <c r="O171" s="50" t="s">
        <v>100</v>
      </c>
      <c r="Q171" s="3" t="s">
        <v>877</v>
      </c>
      <c r="R171" s="3" t="s">
        <v>878</v>
      </c>
    </row>
    <row r="172" spans="1:20" x14ac:dyDescent="0.35">
      <c r="A172" s="50" t="s">
        <v>57</v>
      </c>
      <c r="B172" s="50" t="s">
        <v>879</v>
      </c>
      <c r="C172" s="50" t="s">
        <v>59</v>
      </c>
      <c r="D172" s="50" t="s">
        <v>109</v>
      </c>
      <c r="E172" s="50" t="s">
        <v>90</v>
      </c>
      <c r="F172" s="50" t="s">
        <v>185</v>
      </c>
      <c r="G172" s="39">
        <v>0.45</v>
      </c>
      <c r="H172" s="51" t="s">
        <v>125</v>
      </c>
      <c r="I172" s="11">
        <v>0.55000000000000004</v>
      </c>
      <c r="J172" s="51" t="s">
        <v>126</v>
      </c>
      <c r="K172" s="50" t="s">
        <v>67</v>
      </c>
      <c r="L172" s="50" t="s">
        <v>98</v>
      </c>
      <c r="M172" s="50" t="s">
        <v>84</v>
      </c>
      <c r="N172" s="50" t="s">
        <v>85</v>
      </c>
      <c r="O172" s="50" t="s">
        <v>71</v>
      </c>
      <c r="P172" s="146" t="s">
        <v>880</v>
      </c>
      <c r="Q172" s="3" t="s">
        <v>881</v>
      </c>
      <c r="R172" s="3" t="s">
        <v>882</v>
      </c>
      <c r="S172" s="3"/>
      <c r="T172" s="7"/>
    </row>
    <row r="173" spans="1:20" x14ac:dyDescent="0.35">
      <c r="A173" s="50" t="s">
        <v>57</v>
      </c>
      <c r="B173" s="50" t="s">
        <v>883</v>
      </c>
      <c r="C173" s="50" t="s">
        <v>59</v>
      </c>
      <c r="D173" s="50" t="s">
        <v>75</v>
      </c>
      <c r="E173" s="50" t="s">
        <v>102</v>
      </c>
      <c r="F173" s="50" t="s">
        <v>170</v>
      </c>
      <c r="G173" s="6">
        <v>50000</v>
      </c>
      <c r="H173" s="51" t="s">
        <v>119</v>
      </c>
      <c r="I173" s="11" t="s">
        <v>240</v>
      </c>
      <c r="J173" s="51" t="s">
        <v>113</v>
      </c>
      <c r="K173" s="50" t="s">
        <v>67</v>
      </c>
      <c r="L173" s="50" t="s">
        <v>98</v>
      </c>
      <c r="M173" s="50" t="s">
        <v>84</v>
      </c>
      <c r="N173" s="50" t="s">
        <v>85</v>
      </c>
      <c r="O173" s="50" t="s">
        <v>71</v>
      </c>
      <c r="P173" s="50" t="s">
        <v>811</v>
      </c>
      <c r="Q173" s="3" t="s">
        <v>884</v>
      </c>
      <c r="R173" s="7" t="s">
        <v>885</v>
      </c>
      <c r="S173" s="7"/>
      <c r="T173" s="7"/>
    </row>
    <row r="174" spans="1:20" x14ac:dyDescent="0.35">
      <c r="A174" s="50" t="s">
        <v>57</v>
      </c>
      <c r="B174" s="50" t="s">
        <v>887</v>
      </c>
      <c r="C174" s="50" t="s">
        <v>59</v>
      </c>
      <c r="D174" s="50" t="s">
        <v>75</v>
      </c>
      <c r="E174" s="50" t="s">
        <v>90</v>
      </c>
      <c r="F174" s="50" t="s">
        <v>181</v>
      </c>
      <c r="G174" s="6">
        <v>500000</v>
      </c>
      <c r="H174" s="51" t="s">
        <v>125</v>
      </c>
      <c r="I174" s="6" t="s">
        <v>65</v>
      </c>
      <c r="J174" s="51" t="s">
        <v>95</v>
      </c>
      <c r="K174" s="50" t="s">
        <v>96</v>
      </c>
      <c r="L174" s="50" t="s">
        <v>120</v>
      </c>
      <c r="M174" s="50" t="s">
        <v>84</v>
      </c>
      <c r="N174" s="50" t="s">
        <v>99</v>
      </c>
      <c r="O174" s="50" t="s">
        <v>86</v>
      </c>
      <c r="P174" s="50" t="s">
        <v>888</v>
      </c>
      <c r="Q174" s="3" t="s">
        <v>606</v>
      </c>
      <c r="R174" s="3" t="s">
        <v>889</v>
      </c>
      <c r="S174" s="3" t="s">
        <v>890</v>
      </c>
    </row>
    <row r="175" spans="1:20" x14ac:dyDescent="0.35">
      <c r="A175" s="50" t="s">
        <v>73</v>
      </c>
      <c r="B175" s="50" t="s">
        <v>891</v>
      </c>
      <c r="C175" s="50" t="s">
        <v>74</v>
      </c>
      <c r="D175" s="50" t="s">
        <v>135</v>
      </c>
      <c r="E175" s="50" t="s">
        <v>90</v>
      </c>
      <c r="F175" s="50" t="s">
        <v>157</v>
      </c>
      <c r="G175" s="39">
        <v>1</v>
      </c>
      <c r="H175" s="51" t="s">
        <v>119</v>
      </c>
      <c r="I175" s="11" t="s">
        <v>547</v>
      </c>
      <c r="J175" s="51" t="s">
        <v>144</v>
      </c>
      <c r="K175" s="50" t="s">
        <v>67</v>
      </c>
      <c r="L175" s="50" t="s">
        <v>98</v>
      </c>
      <c r="M175" s="50" t="s">
        <v>84</v>
      </c>
      <c r="N175" s="50" t="s">
        <v>115</v>
      </c>
      <c r="O175" s="50" t="s">
        <v>71</v>
      </c>
      <c r="Q175" s="3" t="s">
        <v>892</v>
      </c>
      <c r="R175" s="3"/>
      <c r="S175" s="7"/>
      <c r="T175" s="7"/>
    </row>
    <row r="176" spans="1:20" x14ac:dyDescent="0.35">
      <c r="A176" s="50" t="s">
        <v>73</v>
      </c>
      <c r="B176" s="50" t="s">
        <v>893</v>
      </c>
      <c r="C176" s="50" t="s">
        <v>59</v>
      </c>
      <c r="D176" s="50" t="s">
        <v>60</v>
      </c>
      <c r="E176" s="50" t="s">
        <v>61</v>
      </c>
      <c r="F176" s="50" t="s">
        <v>207</v>
      </c>
      <c r="G176" t="s">
        <v>92</v>
      </c>
      <c r="H176" s="50" t="s">
        <v>119</v>
      </c>
      <c r="I176" s="9" t="s">
        <v>240</v>
      </c>
      <c r="J176" s="51" t="s">
        <v>133</v>
      </c>
      <c r="K176" s="50" t="s">
        <v>96</v>
      </c>
      <c r="L176" s="50" t="s">
        <v>97</v>
      </c>
      <c r="M176" s="50" t="s">
        <v>84</v>
      </c>
      <c r="N176" s="50" t="s">
        <v>115</v>
      </c>
      <c r="O176" s="51" t="s">
        <v>86</v>
      </c>
      <c r="P176" s="50" t="s">
        <v>894</v>
      </c>
      <c r="Q176" s="3" t="s">
        <v>895</v>
      </c>
      <c r="R176" s="7"/>
    </row>
    <row r="177" spans="1:20" x14ac:dyDescent="0.35">
      <c r="A177" s="50" t="s">
        <v>87</v>
      </c>
      <c r="B177" s="50" t="s">
        <v>896</v>
      </c>
      <c r="C177" s="50" t="s">
        <v>59</v>
      </c>
      <c r="D177" s="50" t="s">
        <v>75</v>
      </c>
      <c r="E177" s="50" t="s">
        <v>90</v>
      </c>
      <c r="F177" s="50" t="s">
        <v>124</v>
      </c>
      <c r="G177" s="6">
        <v>80000</v>
      </c>
      <c r="H177" s="51" t="s">
        <v>93</v>
      </c>
      <c r="I177" s="11" t="s">
        <v>240</v>
      </c>
      <c r="J177" s="51" t="s">
        <v>113</v>
      </c>
      <c r="K177" s="50" t="s">
        <v>106</v>
      </c>
      <c r="L177" s="50" t="s">
        <v>127</v>
      </c>
      <c r="M177" s="50" t="s">
        <v>84</v>
      </c>
      <c r="N177" s="50" t="s">
        <v>99</v>
      </c>
      <c r="O177" s="50" t="s">
        <v>100</v>
      </c>
      <c r="P177" s="50" t="s">
        <v>897</v>
      </c>
      <c r="Q177" s="3" t="s">
        <v>898</v>
      </c>
      <c r="R177" s="3" t="s">
        <v>899</v>
      </c>
      <c r="S177" s="7"/>
      <c r="T177" s="7"/>
    </row>
    <row r="178" spans="1:20" x14ac:dyDescent="0.35">
      <c r="A178" s="50" t="s">
        <v>73</v>
      </c>
      <c r="B178" s="50" t="s">
        <v>900</v>
      </c>
      <c r="C178" s="50" t="s">
        <v>59</v>
      </c>
      <c r="D178" s="50" t="s">
        <v>60</v>
      </c>
      <c r="E178" s="50" t="s">
        <v>61</v>
      </c>
      <c r="F178" s="50" t="s">
        <v>62</v>
      </c>
      <c r="G178" s="39">
        <v>0.8</v>
      </c>
      <c r="H178" s="51" t="s">
        <v>119</v>
      </c>
      <c r="I178" s="39">
        <v>0.2</v>
      </c>
      <c r="J178" s="51" t="s">
        <v>95</v>
      </c>
      <c r="K178" s="50" t="s">
        <v>106</v>
      </c>
      <c r="L178" s="50" t="s">
        <v>107</v>
      </c>
      <c r="M178" s="50" t="s">
        <v>84</v>
      </c>
      <c r="N178" s="50" t="s">
        <v>115</v>
      </c>
      <c r="O178" s="51" t="s">
        <v>86</v>
      </c>
      <c r="P178" s="50" t="s">
        <v>901</v>
      </c>
      <c r="Q178" s="7" t="s">
        <v>902</v>
      </c>
      <c r="R178" s="3" t="s">
        <v>903</v>
      </c>
      <c r="S178" s="3" t="s">
        <v>904</v>
      </c>
    </row>
    <row r="179" spans="1:20" x14ac:dyDescent="0.35">
      <c r="A179" s="50" t="s">
        <v>73</v>
      </c>
      <c r="B179" s="50" t="s">
        <v>905</v>
      </c>
      <c r="C179" s="50" t="s">
        <v>59</v>
      </c>
      <c r="D179" s="50" t="s">
        <v>60</v>
      </c>
      <c r="E179" s="50" t="s">
        <v>123</v>
      </c>
      <c r="F179" s="50" t="s">
        <v>124</v>
      </c>
      <c r="G179" t="s">
        <v>92</v>
      </c>
      <c r="H179" s="50" t="s">
        <v>119</v>
      </c>
      <c r="I179" s="9" t="s">
        <v>240</v>
      </c>
      <c r="J179" s="51" t="s">
        <v>150</v>
      </c>
      <c r="K179" s="50" t="s">
        <v>67</v>
      </c>
      <c r="L179" s="50" t="s">
        <v>98</v>
      </c>
      <c r="M179" s="51" t="s">
        <v>84</v>
      </c>
      <c r="N179" s="50" t="s">
        <v>426</v>
      </c>
      <c r="O179" s="51" t="s">
        <v>86</v>
      </c>
      <c r="P179" s="50" t="s">
        <v>906</v>
      </c>
      <c r="Q179" s="3" t="s">
        <v>907</v>
      </c>
      <c r="R179" s="3" t="s">
        <v>908</v>
      </c>
      <c r="S179" s="3" t="s">
        <v>909</v>
      </c>
      <c r="T179" s="3" t="s">
        <v>908</v>
      </c>
    </row>
    <row r="180" spans="1:20" x14ac:dyDescent="0.35">
      <c r="A180" s="50" t="s">
        <v>57</v>
      </c>
      <c r="B180" s="55" t="s">
        <v>910</v>
      </c>
      <c r="C180" s="50" t="s">
        <v>59</v>
      </c>
      <c r="D180" s="50" t="s">
        <v>60</v>
      </c>
      <c r="E180" s="50" t="s">
        <v>90</v>
      </c>
      <c r="F180" s="50" t="s">
        <v>131</v>
      </c>
      <c r="G180" s="6">
        <v>70000</v>
      </c>
      <c r="H180" s="51" t="s">
        <v>93</v>
      </c>
      <c r="I180" s="11">
        <v>0.2</v>
      </c>
      <c r="J180" s="51" t="s">
        <v>105</v>
      </c>
      <c r="K180" s="50" t="s">
        <v>106</v>
      </c>
      <c r="L180" s="50" t="s">
        <v>127</v>
      </c>
      <c r="M180" s="50" t="s">
        <v>84</v>
      </c>
      <c r="N180" s="50" t="s">
        <v>99</v>
      </c>
      <c r="O180" s="51" t="s">
        <v>86</v>
      </c>
      <c r="P180" s="50" t="s">
        <v>911</v>
      </c>
      <c r="Q180" s="3" t="s">
        <v>912</v>
      </c>
      <c r="R180" s="7" t="s">
        <v>913</v>
      </c>
      <c r="S180" s="3" t="s">
        <v>914</v>
      </c>
      <c r="T180" s="7"/>
    </row>
    <row r="181" spans="1:20" x14ac:dyDescent="0.35">
      <c r="A181" s="50" t="s">
        <v>57</v>
      </c>
      <c r="B181" s="50" t="s">
        <v>915</v>
      </c>
      <c r="C181" s="50" t="s">
        <v>59</v>
      </c>
      <c r="D181" s="50" t="s">
        <v>75</v>
      </c>
      <c r="E181" s="50" t="s">
        <v>76</v>
      </c>
      <c r="F181" s="50" t="s">
        <v>131</v>
      </c>
      <c r="G181" s="6">
        <v>3000</v>
      </c>
      <c r="H181" s="51" t="s">
        <v>104</v>
      </c>
      <c r="I181" s="6" t="s">
        <v>240</v>
      </c>
      <c r="J181" s="51" t="s">
        <v>113</v>
      </c>
      <c r="K181" s="50" t="s">
        <v>67</v>
      </c>
      <c r="L181" s="50" t="s">
        <v>98</v>
      </c>
      <c r="M181" s="50" t="s">
        <v>84</v>
      </c>
      <c r="N181" s="50" t="s">
        <v>85</v>
      </c>
      <c r="O181" s="50" t="s">
        <v>71</v>
      </c>
      <c r="P181" s="50" t="s">
        <v>916</v>
      </c>
      <c r="Q181" s="3" t="s">
        <v>917</v>
      </c>
      <c r="R181" s="7" t="s">
        <v>918</v>
      </c>
      <c r="S181" s="7"/>
      <c r="T181" s="7"/>
    </row>
    <row r="182" spans="1:20" x14ac:dyDescent="0.35">
      <c r="A182" s="145" t="s">
        <v>57</v>
      </c>
      <c r="B182" s="145" t="s">
        <v>919</v>
      </c>
      <c r="C182" s="50" t="s">
        <v>59</v>
      </c>
      <c r="D182" s="50" t="s">
        <v>75</v>
      </c>
      <c r="E182" s="50" t="s">
        <v>76</v>
      </c>
      <c r="F182" s="145" t="s">
        <v>199</v>
      </c>
      <c r="G182" s="2">
        <v>3000</v>
      </c>
      <c r="H182" s="52" t="s">
        <v>104</v>
      </c>
      <c r="I182" s="151" t="s">
        <v>547</v>
      </c>
      <c r="J182" s="52" t="s">
        <v>105</v>
      </c>
      <c r="K182" s="50" t="s">
        <v>67</v>
      </c>
      <c r="L182" s="50" t="s">
        <v>98</v>
      </c>
      <c r="M182" s="50" t="s">
        <v>84</v>
      </c>
      <c r="N182" s="50" t="s">
        <v>426</v>
      </c>
      <c r="O182" s="50" t="s">
        <v>71</v>
      </c>
      <c r="P182" s="50" t="s">
        <v>920</v>
      </c>
      <c r="Q182" s="3" t="s">
        <v>921</v>
      </c>
      <c r="R182" s="3" t="s">
        <v>922</v>
      </c>
      <c r="S182" s="3" t="s">
        <v>923</v>
      </c>
      <c r="T182" s="3"/>
    </row>
    <row r="183" spans="1:20" x14ac:dyDescent="0.35">
      <c r="A183" s="145" t="s">
        <v>57</v>
      </c>
      <c r="B183" s="145" t="s">
        <v>919</v>
      </c>
      <c r="C183" s="50" t="s">
        <v>59</v>
      </c>
      <c r="D183" s="50" t="s">
        <v>75</v>
      </c>
      <c r="E183" s="50" t="s">
        <v>76</v>
      </c>
      <c r="F183" s="145" t="s">
        <v>190</v>
      </c>
      <c r="G183" s="6">
        <v>3000</v>
      </c>
      <c r="H183" s="51" t="s">
        <v>104</v>
      </c>
      <c r="I183" s="11" t="s">
        <v>547</v>
      </c>
      <c r="J183" s="51" t="s">
        <v>113</v>
      </c>
      <c r="K183" s="50" t="s">
        <v>67</v>
      </c>
      <c r="L183" s="50" t="s">
        <v>98</v>
      </c>
      <c r="M183" s="50" t="s">
        <v>84</v>
      </c>
      <c r="N183" s="50" t="s">
        <v>426</v>
      </c>
      <c r="O183" s="50" t="s">
        <v>71</v>
      </c>
      <c r="P183" s="50" t="s">
        <v>920</v>
      </c>
      <c r="Q183" s="3" t="s">
        <v>921</v>
      </c>
      <c r="R183" s="3" t="s">
        <v>923</v>
      </c>
    </row>
    <row r="184" spans="1:20" x14ac:dyDescent="0.35">
      <c r="A184" s="50" t="s">
        <v>57</v>
      </c>
      <c r="B184" s="50" t="s">
        <v>924</v>
      </c>
      <c r="C184" s="50" t="s">
        <v>59</v>
      </c>
      <c r="D184" s="50" t="s">
        <v>75</v>
      </c>
      <c r="E184" s="50" t="s">
        <v>102</v>
      </c>
      <c r="F184" s="50" t="s">
        <v>170</v>
      </c>
      <c r="G184" s="6">
        <v>50000</v>
      </c>
      <c r="H184" s="51" t="s">
        <v>125</v>
      </c>
      <c r="I184" s="11">
        <v>0.4</v>
      </c>
      <c r="J184" s="51" t="s">
        <v>105</v>
      </c>
      <c r="K184" s="50" t="s">
        <v>67</v>
      </c>
      <c r="L184" s="50" t="s">
        <v>98</v>
      </c>
      <c r="M184" s="50" t="s">
        <v>84</v>
      </c>
      <c r="N184" s="50" t="s">
        <v>85</v>
      </c>
      <c r="O184" s="50" t="s">
        <v>71</v>
      </c>
      <c r="Q184" s="3" t="s">
        <v>925</v>
      </c>
      <c r="R184" s="7" t="s">
        <v>926</v>
      </c>
      <c r="S184" s="7" t="s">
        <v>927</v>
      </c>
      <c r="T184" s="7"/>
    </row>
    <row r="185" spans="1:20" x14ac:dyDescent="0.35">
      <c r="A185" s="145" t="s">
        <v>57</v>
      </c>
      <c r="B185" s="145" t="s">
        <v>928</v>
      </c>
      <c r="C185" s="50" t="s">
        <v>59</v>
      </c>
      <c r="D185" s="50" t="s">
        <v>75</v>
      </c>
      <c r="E185" s="50" t="s">
        <v>76</v>
      </c>
      <c r="F185" s="145" t="s">
        <v>111</v>
      </c>
      <c r="G185" s="2">
        <v>2750</v>
      </c>
      <c r="H185" s="51" t="s">
        <v>93</v>
      </c>
      <c r="I185" s="11" t="s">
        <v>547</v>
      </c>
      <c r="J185" s="51" t="s">
        <v>113</v>
      </c>
      <c r="K185" s="50" t="s">
        <v>67</v>
      </c>
      <c r="L185" s="50" t="s">
        <v>98</v>
      </c>
      <c r="M185" s="50" t="s">
        <v>84</v>
      </c>
      <c r="N185" s="50" t="s">
        <v>85</v>
      </c>
      <c r="O185" s="50" t="s">
        <v>71</v>
      </c>
      <c r="Q185" s="3" t="s">
        <v>929</v>
      </c>
      <c r="R185" t="s">
        <v>930</v>
      </c>
    </row>
    <row r="186" spans="1:20" x14ac:dyDescent="0.35">
      <c r="A186" s="50" t="s">
        <v>87</v>
      </c>
      <c r="B186" s="50" t="s">
        <v>932</v>
      </c>
      <c r="C186" s="50" t="s">
        <v>59</v>
      </c>
      <c r="D186" s="50" t="s">
        <v>75</v>
      </c>
      <c r="E186" s="50" t="s">
        <v>76</v>
      </c>
      <c r="F186" s="50" t="s">
        <v>195</v>
      </c>
      <c r="G186" s="2">
        <v>2700</v>
      </c>
      <c r="H186" s="51" t="s">
        <v>93</v>
      </c>
      <c r="I186" s="11" t="s">
        <v>240</v>
      </c>
      <c r="J186" s="51" t="s">
        <v>105</v>
      </c>
      <c r="K186" s="50" t="s">
        <v>67</v>
      </c>
      <c r="L186" s="50" t="s">
        <v>98</v>
      </c>
      <c r="M186" s="50" t="s">
        <v>84</v>
      </c>
      <c r="N186" s="50" t="s">
        <v>85</v>
      </c>
      <c r="O186" s="50" t="s">
        <v>100</v>
      </c>
      <c r="P186" s="50" t="s">
        <v>933</v>
      </c>
      <c r="Q186" s="7" t="s">
        <v>934</v>
      </c>
      <c r="R186" s="7" t="s">
        <v>935</v>
      </c>
      <c r="S186" s="7" t="s">
        <v>936</v>
      </c>
      <c r="T186" s="7" t="s">
        <v>937</v>
      </c>
    </row>
    <row r="187" spans="1:20" x14ac:dyDescent="0.35">
      <c r="A187" s="50" t="s">
        <v>57</v>
      </c>
      <c r="B187" s="50" t="s">
        <v>938</v>
      </c>
      <c r="C187" s="50" t="s">
        <v>59</v>
      </c>
      <c r="D187" s="50" t="s">
        <v>75</v>
      </c>
      <c r="E187" s="50" t="s">
        <v>76</v>
      </c>
      <c r="F187" s="50" t="s">
        <v>198</v>
      </c>
      <c r="G187" s="6">
        <v>2500</v>
      </c>
      <c r="H187" s="50" t="s">
        <v>93</v>
      </c>
      <c r="I187" s="6" t="s">
        <v>240</v>
      </c>
      <c r="J187" s="51" t="s">
        <v>113</v>
      </c>
      <c r="K187" s="51" t="s">
        <v>67</v>
      </c>
      <c r="L187" s="51" t="s">
        <v>98</v>
      </c>
      <c r="M187" s="51" t="s">
        <v>84</v>
      </c>
      <c r="N187" s="50" t="s">
        <v>85</v>
      </c>
      <c r="O187" s="50" t="s">
        <v>71</v>
      </c>
      <c r="P187" s="50" t="s">
        <v>939</v>
      </c>
      <c r="Q187" s="7" t="s">
        <v>940</v>
      </c>
      <c r="R187" s="3" t="s">
        <v>941</v>
      </c>
      <c r="S187" s="7"/>
    </row>
    <row r="188" spans="1:20" x14ac:dyDescent="0.35">
      <c r="A188" s="50" t="s">
        <v>57</v>
      </c>
      <c r="B188" s="50" t="s">
        <v>942</v>
      </c>
      <c r="C188" s="50" t="s">
        <v>59</v>
      </c>
      <c r="D188" s="50" t="s">
        <v>75</v>
      </c>
      <c r="E188" s="50" t="s">
        <v>76</v>
      </c>
      <c r="F188" s="50" t="s">
        <v>171</v>
      </c>
      <c r="G188" s="2">
        <v>2500</v>
      </c>
      <c r="H188" s="51" t="s">
        <v>104</v>
      </c>
      <c r="I188" s="11" t="s">
        <v>240</v>
      </c>
      <c r="J188" s="51" t="s">
        <v>105</v>
      </c>
      <c r="K188" s="50" t="s">
        <v>67</v>
      </c>
      <c r="L188" s="50" t="s">
        <v>98</v>
      </c>
      <c r="M188" s="50" t="s">
        <v>84</v>
      </c>
      <c r="N188" s="50" t="s">
        <v>99</v>
      </c>
      <c r="O188" s="50" t="s">
        <v>71</v>
      </c>
      <c r="P188" s="50" t="s">
        <v>943</v>
      </c>
      <c r="Q188" s="3" t="s">
        <v>944</v>
      </c>
      <c r="R188" s="3" t="s">
        <v>783</v>
      </c>
      <c r="S188" s="7"/>
      <c r="T188" s="7"/>
    </row>
    <row r="189" spans="1:20" ht="16.5" customHeight="1" x14ac:dyDescent="0.35">
      <c r="A189" s="145" t="s">
        <v>57</v>
      </c>
      <c r="B189" s="145" t="s">
        <v>945</v>
      </c>
      <c r="C189" s="50" t="s">
        <v>59</v>
      </c>
      <c r="D189" s="50" t="s">
        <v>75</v>
      </c>
      <c r="E189" s="50" t="s">
        <v>76</v>
      </c>
      <c r="F189" s="145" t="s">
        <v>179</v>
      </c>
      <c r="G189" s="6">
        <v>2500</v>
      </c>
      <c r="H189" s="51" t="s">
        <v>104</v>
      </c>
      <c r="I189" s="11">
        <v>0.5</v>
      </c>
      <c r="J189" s="51" t="s">
        <v>105</v>
      </c>
      <c r="K189" s="50" t="s">
        <v>67</v>
      </c>
      <c r="L189" s="50" t="s">
        <v>98</v>
      </c>
      <c r="M189" s="50" t="s">
        <v>84</v>
      </c>
      <c r="N189" s="50" t="s">
        <v>426</v>
      </c>
      <c r="O189" s="50" t="s">
        <v>71</v>
      </c>
      <c r="P189" s="50" t="s">
        <v>946</v>
      </c>
      <c r="Q189" s="3" t="s">
        <v>947</v>
      </c>
      <c r="R189" s="7" t="s">
        <v>948</v>
      </c>
      <c r="S189" s="3" t="s">
        <v>949</v>
      </c>
    </row>
    <row r="190" spans="1:20" x14ac:dyDescent="0.35">
      <c r="A190" s="50" t="s">
        <v>57</v>
      </c>
      <c r="B190" s="50" t="s">
        <v>950</v>
      </c>
      <c r="C190" s="50" t="s">
        <v>59</v>
      </c>
      <c r="D190" s="50" t="s">
        <v>75</v>
      </c>
      <c r="E190" s="50" t="s">
        <v>76</v>
      </c>
      <c r="F190" s="50" t="s">
        <v>172</v>
      </c>
      <c r="G190" s="6">
        <v>1000</v>
      </c>
      <c r="H190" s="51" t="s">
        <v>93</v>
      </c>
      <c r="I190" s="39">
        <v>0.5</v>
      </c>
      <c r="J190" s="51" t="s">
        <v>113</v>
      </c>
      <c r="K190" s="50" t="s">
        <v>67</v>
      </c>
      <c r="L190" s="50" t="s">
        <v>98</v>
      </c>
      <c r="M190" s="50" t="s">
        <v>84</v>
      </c>
      <c r="N190" s="50" t="s">
        <v>85</v>
      </c>
      <c r="O190" s="50" t="s">
        <v>71</v>
      </c>
      <c r="Q190" s="3" t="s">
        <v>951</v>
      </c>
      <c r="R190" s="3" t="s">
        <v>952</v>
      </c>
    </row>
    <row r="191" spans="1:20" ht="15.75" customHeight="1" x14ac:dyDescent="0.35">
      <c r="A191" s="50" t="s">
        <v>57</v>
      </c>
      <c r="B191" s="50" t="s">
        <v>953</v>
      </c>
      <c r="C191" s="50" t="s">
        <v>59</v>
      </c>
      <c r="D191" s="50" t="s">
        <v>75</v>
      </c>
      <c r="E191" s="50" t="s">
        <v>76</v>
      </c>
      <c r="F191" s="50" t="s">
        <v>187</v>
      </c>
      <c r="G191" s="6">
        <v>2000</v>
      </c>
      <c r="H191" s="51" t="s">
        <v>93</v>
      </c>
      <c r="I191" s="11">
        <v>0.5</v>
      </c>
      <c r="J191" s="51" t="s">
        <v>113</v>
      </c>
      <c r="K191" s="50" t="s">
        <v>106</v>
      </c>
      <c r="L191" s="50" t="s">
        <v>127</v>
      </c>
      <c r="M191" s="50" t="s">
        <v>84</v>
      </c>
      <c r="N191" s="50" t="s">
        <v>426</v>
      </c>
      <c r="O191" s="50" t="s">
        <v>100</v>
      </c>
      <c r="Q191" s="3" t="s">
        <v>954</v>
      </c>
      <c r="R191" s="3" t="s">
        <v>955</v>
      </c>
      <c r="S191" s="7"/>
      <c r="T191" s="7"/>
    </row>
    <row r="192" spans="1:20" x14ac:dyDescent="0.35">
      <c r="A192" s="145" t="s">
        <v>57</v>
      </c>
      <c r="B192" s="145" t="s">
        <v>956</v>
      </c>
      <c r="C192" s="50" t="s">
        <v>59</v>
      </c>
      <c r="D192" s="50" t="s">
        <v>75</v>
      </c>
      <c r="E192" s="50" t="s">
        <v>76</v>
      </c>
      <c r="F192" s="145" t="s">
        <v>173</v>
      </c>
      <c r="G192" s="6">
        <v>2000</v>
      </c>
      <c r="H192" s="51" t="s">
        <v>93</v>
      </c>
      <c r="I192" s="11" t="s">
        <v>547</v>
      </c>
      <c r="J192" s="51" t="s">
        <v>113</v>
      </c>
      <c r="K192" s="50" t="s">
        <v>67</v>
      </c>
      <c r="L192" s="50" t="s">
        <v>98</v>
      </c>
      <c r="M192" s="50" t="s">
        <v>84</v>
      </c>
      <c r="N192" s="50" t="s">
        <v>85</v>
      </c>
      <c r="O192" s="50" t="s">
        <v>71</v>
      </c>
      <c r="Q192" s="3" t="s">
        <v>954</v>
      </c>
      <c r="R192" s="3" t="s">
        <v>957</v>
      </c>
      <c r="S192" s="3" t="s">
        <v>958</v>
      </c>
    </row>
    <row r="193" spans="1:20" x14ac:dyDescent="0.35">
      <c r="A193" s="145" t="s">
        <v>73</v>
      </c>
      <c r="B193" s="145" t="s">
        <v>959</v>
      </c>
      <c r="C193" s="50" t="s">
        <v>59</v>
      </c>
      <c r="D193" s="50" t="s">
        <v>75</v>
      </c>
      <c r="E193" s="50" t="s">
        <v>76</v>
      </c>
      <c r="F193" s="145" t="s">
        <v>176</v>
      </c>
      <c r="G193" s="6">
        <v>2000</v>
      </c>
      <c r="H193" s="51" t="s">
        <v>161</v>
      </c>
      <c r="I193" s="151" t="s">
        <v>547</v>
      </c>
      <c r="J193" s="51" t="s">
        <v>113</v>
      </c>
      <c r="K193" s="50" t="s">
        <v>67</v>
      </c>
      <c r="L193" s="50" t="s">
        <v>98</v>
      </c>
      <c r="M193" s="50" t="s">
        <v>84</v>
      </c>
      <c r="N193" s="50" t="s">
        <v>88</v>
      </c>
      <c r="O193" s="50" t="s">
        <v>71</v>
      </c>
      <c r="P193" s="50" t="s">
        <v>960</v>
      </c>
      <c r="Q193" s="3" t="s">
        <v>961</v>
      </c>
    </row>
    <row r="194" spans="1:20" x14ac:dyDescent="0.35">
      <c r="A194" s="145" t="s">
        <v>73</v>
      </c>
      <c r="B194" s="145" t="s">
        <v>962</v>
      </c>
      <c r="C194" s="50" t="s">
        <v>59</v>
      </c>
      <c r="D194" s="50" t="s">
        <v>75</v>
      </c>
      <c r="E194" s="50" t="s">
        <v>76</v>
      </c>
      <c r="F194" s="145" t="s">
        <v>176</v>
      </c>
      <c r="G194" s="6">
        <v>2000</v>
      </c>
      <c r="H194" s="51" t="s">
        <v>161</v>
      </c>
      <c r="I194" s="151" t="s">
        <v>547</v>
      </c>
      <c r="J194" s="51" t="s">
        <v>113</v>
      </c>
      <c r="K194" s="50" t="s">
        <v>67</v>
      </c>
      <c r="L194" s="50" t="s">
        <v>98</v>
      </c>
      <c r="M194" s="50" t="s">
        <v>84</v>
      </c>
      <c r="N194" s="50" t="s">
        <v>88</v>
      </c>
      <c r="O194" s="50" t="s">
        <v>71</v>
      </c>
      <c r="P194" s="50" t="s">
        <v>960</v>
      </c>
      <c r="Q194" s="3" t="s">
        <v>963</v>
      </c>
    </row>
    <row r="195" spans="1:20" x14ac:dyDescent="0.35">
      <c r="A195" s="50" t="s">
        <v>87</v>
      </c>
      <c r="B195" s="50" t="s">
        <v>964</v>
      </c>
      <c r="C195" s="50" t="s">
        <v>59</v>
      </c>
      <c r="D195" s="50" t="s">
        <v>75</v>
      </c>
      <c r="E195" s="50" t="s">
        <v>76</v>
      </c>
      <c r="F195" s="50" t="s">
        <v>164</v>
      </c>
      <c r="G195" s="6">
        <v>1500</v>
      </c>
      <c r="H195" s="51" t="s">
        <v>93</v>
      </c>
      <c r="I195" s="11" t="s">
        <v>240</v>
      </c>
      <c r="J195" s="51" t="s">
        <v>113</v>
      </c>
      <c r="K195" s="50" t="s">
        <v>67</v>
      </c>
      <c r="L195" s="50" t="s">
        <v>98</v>
      </c>
      <c r="M195" s="50" t="s">
        <v>84</v>
      </c>
      <c r="N195" s="50" t="s">
        <v>85</v>
      </c>
      <c r="O195" s="50" t="s">
        <v>100</v>
      </c>
      <c r="P195" s="50" t="s">
        <v>965</v>
      </c>
      <c r="Q195" s="3" t="s">
        <v>966</v>
      </c>
      <c r="R195" s="7"/>
      <c r="S195" s="7"/>
      <c r="T195" s="7"/>
    </row>
    <row r="196" spans="1:20" x14ac:dyDescent="0.35">
      <c r="A196" s="50" t="s">
        <v>87</v>
      </c>
      <c r="B196" s="50" t="s">
        <v>967</v>
      </c>
      <c r="C196" s="50" t="s">
        <v>59</v>
      </c>
      <c r="D196" s="50" t="s">
        <v>75</v>
      </c>
      <c r="E196" s="50" t="s">
        <v>90</v>
      </c>
      <c r="F196" s="50" t="s">
        <v>124</v>
      </c>
      <c r="G196" s="6">
        <v>70000</v>
      </c>
      <c r="H196" s="51" t="s">
        <v>93</v>
      </c>
      <c r="I196" s="11">
        <v>0.25</v>
      </c>
      <c r="J196" s="51" t="s">
        <v>113</v>
      </c>
      <c r="K196" s="50" t="s">
        <v>106</v>
      </c>
      <c r="L196" s="50" t="s">
        <v>127</v>
      </c>
      <c r="M196" s="50" t="s">
        <v>84</v>
      </c>
      <c r="N196" s="50" t="s">
        <v>99</v>
      </c>
      <c r="O196" s="50" t="s">
        <v>100</v>
      </c>
      <c r="P196" s="50" t="s">
        <v>968</v>
      </c>
      <c r="Q196" s="3" t="s">
        <v>969</v>
      </c>
      <c r="R196" s="3" t="s">
        <v>970</v>
      </c>
      <c r="S196" s="7"/>
      <c r="T196" s="7"/>
    </row>
    <row r="197" spans="1:20" x14ac:dyDescent="0.35">
      <c r="A197" s="50" t="s">
        <v>73</v>
      </c>
      <c r="B197" s="50" t="s">
        <v>971</v>
      </c>
      <c r="C197" s="50" t="s">
        <v>59</v>
      </c>
      <c r="D197" s="50" t="s">
        <v>60</v>
      </c>
      <c r="E197" s="50" t="s">
        <v>61</v>
      </c>
      <c r="F197" s="50" t="s">
        <v>206</v>
      </c>
      <c r="G197" t="s">
        <v>92</v>
      </c>
      <c r="H197" s="50" t="s">
        <v>119</v>
      </c>
      <c r="I197" s="9" t="s">
        <v>240</v>
      </c>
      <c r="J197" s="51" t="s">
        <v>133</v>
      </c>
      <c r="K197" s="50" t="s">
        <v>82</v>
      </c>
      <c r="L197" s="50" t="s">
        <v>120</v>
      </c>
      <c r="M197" s="50" t="s">
        <v>84</v>
      </c>
      <c r="N197" s="50" t="s">
        <v>115</v>
      </c>
      <c r="O197" s="51" t="s">
        <v>86</v>
      </c>
      <c r="Q197" s="3" t="s">
        <v>972</v>
      </c>
      <c r="R197" s="3" t="s">
        <v>973</v>
      </c>
      <c r="S197" s="3"/>
    </row>
    <row r="198" spans="1:20" x14ac:dyDescent="0.35">
      <c r="A198" s="50" t="s">
        <v>57</v>
      </c>
      <c r="B198" s="50" t="s">
        <v>974</v>
      </c>
      <c r="C198" s="50" t="s">
        <v>59</v>
      </c>
      <c r="D198" s="50" t="s">
        <v>75</v>
      </c>
      <c r="E198" s="50" t="s">
        <v>76</v>
      </c>
      <c r="F198" s="50" t="s">
        <v>186</v>
      </c>
      <c r="G198" s="6">
        <v>1500</v>
      </c>
      <c r="H198" s="51" t="s">
        <v>93</v>
      </c>
      <c r="I198" s="11" t="s">
        <v>240</v>
      </c>
      <c r="J198" s="51" t="s">
        <v>113</v>
      </c>
      <c r="K198" s="50" t="s">
        <v>67</v>
      </c>
      <c r="L198" s="50" t="s">
        <v>98</v>
      </c>
      <c r="M198" s="50" t="s">
        <v>84</v>
      </c>
      <c r="N198" s="50" t="s">
        <v>85</v>
      </c>
      <c r="O198" s="50" t="s">
        <v>71</v>
      </c>
      <c r="Q198" s="3" t="s">
        <v>975</v>
      </c>
      <c r="R198" s="3"/>
      <c r="S198" s="7"/>
      <c r="T198" s="7"/>
    </row>
    <row r="199" spans="1:20" x14ac:dyDescent="0.35">
      <c r="A199" s="50" t="s">
        <v>57</v>
      </c>
      <c r="B199" s="50" t="s">
        <v>976</v>
      </c>
      <c r="C199" s="50" t="s">
        <v>59</v>
      </c>
      <c r="D199" s="50" t="s">
        <v>75</v>
      </c>
      <c r="E199" s="50" t="s">
        <v>76</v>
      </c>
      <c r="F199" s="50" t="s">
        <v>193</v>
      </c>
      <c r="G199" s="6">
        <v>1500</v>
      </c>
      <c r="H199" s="51" t="s">
        <v>93</v>
      </c>
      <c r="I199" s="39">
        <v>0.25</v>
      </c>
      <c r="J199" s="51" t="s">
        <v>113</v>
      </c>
      <c r="K199" s="50" t="s">
        <v>67</v>
      </c>
      <c r="L199" s="50" t="s">
        <v>98</v>
      </c>
      <c r="M199" s="50" t="s">
        <v>84</v>
      </c>
      <c r="N199" s="50" t="s">
        <v>85</v>
      </c>
      <c r="O199" s="50" t="s">
        <v>71</v>
      </c>
      <c r="Q199" s="3" t="s">
        <v>461</v>
      </c>
      <c r="R199" s="7" t="s">
        <v>977</v>
      </c>
      <c r="S199" s="3" t="s">
        <v>978</v>
      </c>
    </row>
    <row r="200" spans="1:20" x14ac:dyDescent="0.35">
      <c r="A200" s="50" t="s">
        <v>57</v>
      </c>
      <c r="B200" s="50" t="s">
        <v>984</v>
      </c>
      <c r="C200" s="50" t="s">
        <v>59</v>
      </c>
      <c r="D200" s="50" t="s">
        <v>101</v>
      </c>
      <c r="E200" s="50" t="s">
        <v>76</v>
      </c>
      <c r="F200" s="50" t="s">
        <v>160</v>
      </c>
      <c r="G200" s="6">
        <v>7500</v>
      </c>
      <c r="H200" s="51" t="s">
        <v>125</v>
      </c>
      <c r="I200" s="11">
        <v>0.5</v>
      </c>
      <c r="J200" s="51" t="s">
        <v>105</v>
      </c>
      <c r="K200" s="50" t="s">
        <v>67</v>
      </c>
      <c r="L200" s="50" t="s">
        <v>98</v>
      </c>
      <c r="M200" s="50" t="s">
        <v>84</v>
      </c>
      <c r="N200" s="50" t="s">
        <v>85</v>
      </c>
      <c r="O200" s="50" t="s">
        <v>100</v>
      </c>
      <c r="Q200" s="7" t="s">
        <v>985</v>
      </c>
      <c r="S200" s="7"/>
      <c r="T200" s="7"/>
    </row>
    <row r="201" spans="1:20" x14ac:dyDescent="0.35">
      <c r="A201" s="50" t="s">
        <v>57</v>
      </c>
      <c r="B201" s="50" t="s">
        <v>987</v>
      </c>
      <c r="C201" s="50" t="s">
        <v>59</v>
      </c>
      <c r="D201" s="50" t="s">
        <v>75</v>
      </c>
      <c r="E201" s="50" t="s">
        <v>76</v>
      </c>
      <c r="F201" s="50" t="s">
        <v>131</v>
      </c>
      <c r="G201" s="6">
        <v>1000</v>
      </c>
      <c r="H201" s="51" t="s">
        <v>119</v>
      </c>
      <c r="I201" s="11">
        <v>0.5</v>
      </c>
      <c r="J201" s="51" t="s">
        <v>113</v>
      </c>
      <c r="K201" s="50" t="s">
        <v>67</v>
      </c>
      <c r="L201" s="50" t="s">
        <v>98</v>
      </c>
      <c r="M201" s="50" t="s">
        <v>84</v>
      </c>
      <c r="N201" s="50" t="s">
        <v>85</v>
      </c>
      <c r="O201" s="50" t="s">
        <v>71</v>
      </c>
      <c r="Q201" s="7" t="s">
        <v>988</v>
      </c>
      <c r="R201" s="3" t="s">
        <v>989</v>
      </c>
      <c r="S201" s="3" t="s">
        <v>990</v>
      </c>
      <c r="T201" s="7"/>
    </row>
    <row r="202" spans="1:20" x14ac:dyDescent="0.35">
      <c r="A202" s="50" t="s">
        <v>57</v>
      </c>
      <c r="B202" s="50" t="s">
        <v>994</v>
      </c>
      <c r="C202" s="50" t="s">
        <v>88</v>
      </c>
      <c r="D202" s="50" t="s">
        <v>140</v>
      </c>
      <c r="E202" s="50" t="s">
        <v>76</v>
      </c>
      <c r="F202" s="50" t="s">
        <v>191</v>
      </c>
      <c r="G202" s="6" t="s">
        <v>65</v>
      </c>
      <c r="H202" s="51" t="s">
        <v>65</v>
      </c>
      <c r="I202" s="9" t="s">
        <v>65</v>
      </c>
      <c r="J202" s="51" t="s">
        <v>113</v>
      </c>
      <c r="K202" s="51" t="s">
        <v>67</v>
      </c>
      <c r="L202" s="50" t="s">
        <v>98</v>
      </c>
      <c r="M202" s="50" t="s">
        <v>84</v>
      </c>
      <c r="N202" s="50" t="s">
        <v>128</v>
      </c>
      <c r="O202" s="50" t="s">
        <v>71</v>
      </c>
      <c r="P202" s="50" t="s">
        <v>995</v>
      </c>
      <c r="Q202" s="7" t="s">
        <v>996</v>
      </c>
      <c r="R202" s="3" t="s">
        <v>997</v>
      </c>
      <c r="S202" s="22" t="s">
        <v>998</v>
      </c>
      <c r="T202" s="7"/>
    </row>
    <row r="203" spans="1:20" x14ac:dyDescent="0.35">
      <c r="A203" s="50" t="s">
        <v>73</v>
      </c>
      <c r="B203" s="50" t="s">
        <v>999</v>
      </c>
      <c r="C203" s="50" t="s">
        <v>59</v>
      </c>
      <c r="D203" s="50" t="s">
        <v>60</v>
      </c>
      <c r="E203" s="50" t="s">
        <v>61</v>
      </c>
      <c r="F203" s="50" t="s">
        <v>206</v>
      </c>
      <c r="G203" t="s">
        <v>92</v>
      </c>
      <c r="H203" s="50" t="s">
        <v>65</v>
      </c>
      <c r="I203" s="9" t="s">
        <v>240</v>
      </c>
      <c r="J203" s="51" t="s">
        <v>144</v>
      </c>
      <c r="K203" s="50" t="s">
        <v>106</v>
      </c>
      <c r="L203" s="50" t="s">
        <v>83</v>
      </c>
      <c r="M203" s="50" t="s">
        <v>84</v>
      </c>
      <c r="N203" s="50" t="s">
        <v>134</v>
      </c>
      <c r="O203" s="50" t="s">
        <v>71</v>
      </c>
      <c r="P203" s="50" t="s">
        <v>1000</v>
      </c>
      <c r="Q203" s="3" t="s">
        <v>1001</v>
      </c>
      <c r="R203" s="3" t="s">
        <v>1002</v>
      </c>
      <c r="S203" s="3" t="s">
        <v>1003</v>
      </c>
      <c r="T203" s="7"/>
    </row>
    <row r="204" spans="1:20" x14ac:dyDescent="0.35">
      <c r="A204" s="50" t="s">
        <v>87</v>
      </c>
      <c r="B204" s="50" t="s">
        <v>1004</v>
      </c>
      <c r="C204" s="50" t="s">
        <v>59</v>
      </c>
      <c r="D204" s="50" t="s">
        <v>75</v>
      </c>
      <c r="E204" s="50" t="s">
        <v>76</v>
      </c>
      <c r="F204" s="50" t="s">
        <v>194</v>
      </c>
      <c r="G204" s="6">
        <v>1000</v>
      </c>
      <c r="H204" s="51" t="s">
        <v>93</v>
      </c>
      <c r="I204" s="11" t="s">
        <v>240</v>
      </c>
      <c r="J204" s="51" t="s">
        <v>113</v>
      </c>
      <c r="K204" s="50" t="s">
        <v>67</v>
      </c>
      <c r="L204" s="50" t="s">
        <v>98</v>
      </c>
      <c r="M204" s="50" t="s">
        <v>84</v>
      </c>
      <c r="N204" s="50" t="s">
        <v>85</v>
      </c>
      <c r="O204" s="50" t="s">
        <v>100</v>
      </c>
      <c r="Q204" s="7" t="s">
        <v>1005</v>
      </c>
      <c r="R204" s="7" t="s">
        <v>560</v>
      </c>
      <c r="S204" s="7" t="s">
        <v>1006</v>
      </c>
    </row>
    <row r="205" spans="1:20" x14ac:dyDescent="0.35">
      <c r="A205" s="50" t="s">
        <v>57</v>
      </c>
      <c r="B205" s="50" t="s">
        <v>1007</v>
      </c>
      <c r="C205" s="50" t="s">
        <v>59</v>
      </c>
      <c r="D205" s="50" t="s">
        <v>101</v>
      </c>
      <c r="E205" s="50" t="s">
        <v>61</v>
      </c>
      <c r="F205" s="50" t="s">
        <v>62</v>
      </c>
      <c r="G205" t="s">
        <v>92</v>
      </c>
      <c r="H205" s="50" t="s">
        <v>119</v>
      </c>
      <c r="I205" s="9" t="s">
        <v>240</v>
      </c>
      <c r="J205" s="51" t="s">
        <v>66</v>
      </c>
      <c r="K205" s="50" t="s">
        <v>96</v>
      </c>
      <c r="L205" s="50" t="s">
        <v>127</v>
      </c>
      <c r="M205" s="50" t="s">
        <v>69</v>
      </c>
      <c r="N205" s="50" t="s">
        <v>108</v>
      </c>
      <c r="O205" s="51" t="s">
        <v>86</v>
      </c>
      <c r="Q205" s="3" t="s">
        <v>1008</v>
      </c>
      <c r="R205" s="3"/>
      <c r="S205" s="7"/>
      <c r="T205" s="7"/>
    </row>
    <row r="206" spans="1:20" x14ac:dyDescent="0.35">
      <c r="A206" s="50" t="s">
        <v>57</v>
      </c>
      <c r="B206" s="55" t="s">
        <v>1009</v>
      </c>
      <c r="C206" s="50" t="s">
        <v>59</v>
      </c>
      <c r="D206" s="50" t="s">
        <v>60</v>
      </c>
      <c r="E206" s="50" t="s">
        <v>90</v>
      </c>
      <c r="F206" s="50" t="s">
        <v>124</v>
      </c>
      <c r="G206" s="6">
        <v>400000</v>
      </c>
      <c r="H206" s="51" t="s">
        <v>64</v>
      </c>
      <c r="I206" s="11" t="s">
        <v>240</v>
      </c>
      <c r="J206" s="51" t="s">
        <v>66</v>
      </c>
      <c r="K206" s="50" t="s">
        <v>82</v>
      </c>
      <c r="L206" s="50" t="s">
        <v>127</v>
      </c>
      <c r="M206" s="50" t="s">
        <v>69</v>
      </c>
      <c r="N206" s="50" t="s">
        <v>108</v>
      </c>
      <c r="O206" s="50" t="s">
        <v>71</v>
      </c>
      <c r="P206" s="50" t="s">
        <v>1010</v>
      </c>
      <c r="Q206" s="3" t="s">
        <v>1011</v>
      </c>
      <c r="R206" s="3" t="s">
        <v>1012</v>
      </c>
      <c r="S206" s="7"/>
      <c r="T206" s="3" t="s">
        <v>1013</v>
      </c>
    </row>
    <row r="207" spans="1:20" x14ac:dyDescent="0.35">
      <c r="A207" s="50" t="s">
        <v>57</v>
      </c>
      <c r="B207" s="50" t="s">
        <v>1014</v>
      </c>
      <c r="C207" s="50" t="s">
        <v>59</v>
      </c>
      <c r="D207" s="50" t="s">
        <v>60</v>
      </c>
      <c r="E207" s="50" t="s">
        <v>90</v>
      </c>
      <c r="F207" s="50" t="s">
        <v>196</v>
      </c>
      <c r="G207" s="6" t="s">
        <v>92</v>
      </c>
      <c r="H207" s="51" t="s">
        <v>64</v>
      </c>
      <c r="I207" s="151" t="s">
        <v>547</v>
      </c>
      <c r="J207" s="51" t="s">
        <v>66</v>
      </c>
      <c r="K207" s="50" t="s">
        <v>106</v>
      </c>
      <c r="L207" s="50" t="s">
        <v>97</v>
      </c>
      <c r="M207" s="50" t="s">
        <v>69</v>
      </c>
      <c r="N207" s="50" t="s">
        <v>108</v>
      </c>
      <c r="O207" s="51" t="s">
        <v>86</v>
      </c>
      <c r="P207" s="50" t="s">
        <v>1015</v>
      </c>
      <c r="Q207" s="3" t="s">
        <v>1016</v>
      </c>
      <c r="R207" s="3" t="s">
        <v>1017</v>
      </c>
      <c r="S207" s="3" t="s">
        <v>1018</v>
      </c>
      <c r="T207" s="3" t="s">
        <v>1019</v>
      </c>
    </row>
    <row r="208" spans="1:20" x14ac:dyDescent="0.35">
      <c r="A208" s="50" t="s">
        <v>73</v>
      </c>
      <c r="B208" s="50" t="s">
        <v>1020</v>
      </c>
      <c r="C208" s="50" t="s">
        <v>59</v>
      </c>
      <c r="D208" s="50" t="s">
        <v>60</v>
      </c>
      <c r="E208" s="50" t="s">
        <v>61</v>
      </c>
      <c r="F208" s="50" t="s">
        <v>206</v>
      </c>
      <c r="G208" t="s">
        <v>92</v>
      </c>
      <c r="H208" s="50" t="s">
        <v>65</v>
      </c>
      <c r="I208" s="9" t="s">
        <v>240</v>
      </c>
      <c r="J208" s="51" t="s">
        <v>88</v>
      </c>
      <c r="K208" s="50" t="s">
        <v>67</v>
      </c>
      <c r="L208" s="50" t="s">
        <v>98</v>
      </c>
      <c r="M208" s="50" t="s">
        <v>84</v>
      </c>
      <c r="N208" s="50" t="s">
        <v>134</v>
      </c>
      <c r="O208" s="50" t="s">
        <v>71</v>
      </c>
      <c r="P208" s="50" t="s">
        <v>1021</v>
      </c>
      <c r="Q208" s="3" t="s">
        <v>1022</v>
      </c>
      <c r="R208" s="7"/>
      <c r="S208" s="7"/>
      <c r="T208" s="7"/>
    </row>
    <row r="209" spans="1:21" x14ac:dyDescent="0.35">
      <c r="A209" s="50" t="s">
        <v>57</v>
      </c>
      <c r="B209" s="50" t="s">
        <v>1023</v>
      </c>
      <c r="C209" s="50" t="s">
        <v>59</v>
      </c>
      <c r="D209" s="50" t="s">
        <v>75</v>
      </c>
      <c r="E209" s="50" t="s">
        <v>76</v>
      </c>
      <c r="F209" s="50" t="s">
        <v>124</v>
      </c>
      <c r="G209" s="6">
        <v>1500</v>
      </c>
      <c r="H209" s="51" t="s">
        <v>93</v>
      </c>
      <c r="I209" s="6" t="s">
        <v>240</v>
      </c>
      <c r="J209" s="51" t="s">
        <v>113</v>
      </c>
      <c r="K209" s="50" t="s">
        <v>67</v>
      </c>
      <c r="L209" s="50" t="s">
        <v>98</v>
      </c>
      <c r="M209" s="51" t="s">
        <v>84</v>
      </c>
      <c r="N209" s="50" t="s">
        <v>85</v>
      </c>
      <c r="O209" s="50" t="s">
        <v>71</v>
      </c>
      <c r="Q209" s="3" t="s">
        <v>1024</v>
      </c>
      <c r="R209" s="3" t="s">
        <v>1025</v>
      </c>
      <c r="S209" s="7"/>
      <c r="T209" s="7"/>
    </row>
    <row r="210" spans="1:21" x14ac:dyDescent="0.35">
      <c r="A210" s="50" t="s">
        <v>73</v>
      </c>
      <c r="B210" s="145" t="s">
        <v>1026</v>
      </c>
      <c r="C210" s="50" t="s">
        <v>59</v>
      </c>
      <c r="D210" s="50" t="s">
        <v>60</v>
      </c>
      <c r="E210" s="50" t="s">
        <v>61</v>
      </c>
      <c r="F210" s="50" t="s">
        <v>62</v>
      </c>
      <c r="G210" s="6">
        <v>15000000</v>
      </c>
      <c r="H210" s="51" t="s">
        <v>119</v>
      </c>
      <c r="I210" s="11">
        <v>0.2</v>
      </c>
      <c r="J210" s="51" t="s">
        <v>113</v>
      </c>
      <c r="K210" s="50" t="s">
        <v>96</v>
      </c>
      <c r="L210" s="50" t="s">
        <v>97</v>
      </c>
      <c r="M210" s="50" t="s">
        <v>84</v>
      </c>
      <c r="N210" s="50" t="s">
        <v>99</v>
      </c>
      <c r="O210" s="51" t="s">
        <v>86</v>
      </c>
      <c r="P210" s="50" t="s">
        <v>1028</v>
      </c>
      <c r="Q210" s="7" t="s">
        <v>1029</v>
      </c>
      <c r="R210" s="3" t="s">
        <v>1030</v>
      </c>
      <c r="S210" s="7" t="s">
        <v>1031</v>
      </c>
      <c r="T210" s="7"/>
    </row>
    <row r="211" spans="1:21" x14ac:dyDescent="0.35">
      <c r="A211" s="145" t="s">
        <v>57</v>
      </c>
      <c r="B211" s="145" t="s">
        <v>1032</v>
      </c>
      <c r="C211" s="50" t="s">
        <v>59</v>
      </c>
      <c r="D211" s="50" t="s">
        <v>75</v>
      </c>
      <c r="E211" s="50" t="s">
        <v>76</v>
      </c>
      <c r="F211" s="145" t="s">
        <v>186</v>
      </c>
      <c r="G211" s="6">
        <v>1000</v>
      </c>
      <c r="H211" s="51" t="s">
        <v>104</v>
      </c>
      <c r="I211" s="11">
        <v>0.25</v>
      </c>
      <c r="J211" s="51" t="s">
        <v>113</v>
      </c>
      <c r="K211" s="50" t="s">
        <v>67</v>
      </c>
      <c r="L211" s="50" t="s">
        <v>98</v>
      </c>
      <c r="M211" s="50" t="s">
        <v>84</v>
      </c>
      <c r="N211" s="50" t="s">
        <v>85</v>
      </c>
      <c r="O211" s="50" t="s">
        <v>71</v>
      </c>
      <c r="P211" s="50" t="s">
        <v>1033</v>
      </c>
      <c r="Q211" s="3" t="s">
        <v>1034</v>
      </c>
    </row>
    <row r="212" spans="1:21" x14ac:dyDescent="0.35">
      <c r="A212" s="50" t="s">
        <v>57</v>
      </c>
      <c r="B212" s="50" t="s">
        <v>1035</v>
      </c>
      <c r="C212" s="50" t="s">
        <v>88</v>
      </c>
      <c r="D212" s="50" t="s">
        <v>146</v>
      </c>
      <c r="E212" s="50" t="s">
        <v>76</v>
      </c>
      <c r="F212" s="50" t="s">
        <v>181</v>
      </c>
      <c r="G212" s="6">
        <v>1000</v>
      </c>
      <c r="H212" s="51" t="s">
        <v>119</v>
      </c>
      <c r="I212" s="155" t="s">
        <v>65</v>
      </c>
      <c r="J212" s="51" t="s">
        <v>113</v>
      </c>
      <c r="K212" s="50" t="s">
        <v>67</v>
      </c>
      <c r="L212" s="50" t="s">
        <v>98</v>
      </c>
      <c r="M212" s="50" t="s">
        <v>84</v>
      </c>
      <c r="N212" s="50" t="s">
        <v>128</v>
      </c>
      <c r="O212" s="50" t="s">
        <v>71</v>
      </c>
      <c r="Q212" s="3" t="s">
        <v>1036</v>
      </c>
      <c r="R212" s="3" t="s">
        <v>800</v>
      </c>
      <c r="S212" s="3"/>
    </row>
    <row r="213" spans="1:21" x14ac:dyDescent="0.35">
      <c r="A213" s="145" t="s">
        <v>73</v>
      </c>
      <c r="B213" s="145" t="s">
        <v>1037</v>
      </c>
      <c r="C213" s="50" t="s">
        <v>88</v>
      </c>
      <c r="D213" s="50" t="s">
        <v>116</v>
      </c>
      <c r="E213" s="50" t="s">
        <v>61</v>
      </c>
      <c r="F213" s="145" t="s">
        <v>61</v>
      </c>
      <c r="G213" s="6" t="s">
        <v>65</v>
      </c>
      <c r="H213" s="50" t="s">
        <v>65</v>
      </c>
      <c r="I213" t="s">
        <v>65</v>
      </c>
      <c r="J213" s="51" t="s">
        <v>144</v>
      </c>
      <c r="K213" s="50" t="s">
        <v>82</v>
      </c>
      <c r="L213" s="50" t="s">
        <v>127</v>
      </c>
      <c r="M213" s="50" t="s">
        <v>84</v>
      </c>
      <c r="N213" s="50" t="s">
        <v>134</v>
      </c>
      <c r="O213" s="50" t="s">
        <v>86</v>
      </c>
      <c r="P213" s="50" t="s">
        <v>1039</v>
      </c>
      <c r="Q213" s="3" t="s">
        <v>874</v>
      </c>
      <c r="R213" s="7" t="s">
        <v>1040</v>
      </c>
      <c r="S213" s="7" t="s">
        <v>1041</v>
      </c>
      <c r="T213" s="7"/>
    </row>
    <row r="214" spans="1:21" x14ac:dyDescent="0.35">
      <c r="A214" s="145" t="s">
        <v>57</v>
      </c>
      <c r="B214" s="145" t="s">
        <v>1042</v>
      </c>
      <c r="C214" s="50" t="s">
        <v>59</v>
      </c>
      <c r="D214" s="50" t="s">
        <v>60</v>
      </c>
      <c r="E214" s="50" t="s">
        <v>90</v>
      </c>
      <c r="F214" s="145" t="s">
        <v>179</v>
      </c>
      <c r="G214" s="39">
        <v>1</v>
      </c>
      <c r="H214" s="51" t="s">
        <v>79</v>
      </c>
      <c r="I214" s="11" t="s">
        <v>65</v>
      </c>
      <c r="J214" s="51" t="s">
        <v>95</v>
      </c>
      <c r="K214" s="50" t="s">
        <v>82</v>
      </c>
      <c r="L214" s="50" t="s">
        <v>120</v>
      </c>
      <c r="M214" s="50" t="s">
        <v>69</v>
      </c>
      <c r="N214" s="50" t="s">
        <v>108</v>
      </c>
      <c r="O214" s="50" t="s">
        <v>71</v>
      </c>
      <c r="P214" s="50" t="s">
        <v>1043</v>
      </c>
      <c r="Q214" s="3" t="s">
        <v>1044</v>
      </c>
      <c r="R214" s="7" t="s">
        <v>1045</v>
      </c>
      <c r="S214" s="3" t="s">
        <v>1046</v>
      </c>
      <c r="T214" s="3" t="s">
        <v>718</v>
      </c>
      <c r="U214" s="3" t="s">
        <v>1047</v>
      </c>
    </row>
    <row r="215" spans="1:21" x14ac:dyDescent="0.35">
      <c r="A215" s="50" t="s">
        <v>57</v>
      </c>
      <c r="B215" s="50" t="s">
        <v>1048</v>
      </c>
      <c r="C215" s="50" t="s">
        <v>59</v>
      </c>
      <c r="D215" s="50" t="s">
        <v>75</v>
      </c>
      <c r="E215" s="50" t="s">
        <v>76</v>
      </c>
      <c r="F215" s="50" t="s">
        <v>186</v>
      </c>
      <c r="G215" s="6">
        <v>1000</v>
      </c>
      <c r="H215" s="51" t="s">
        <v>104</v>
      </c>
      <c r="I215" s="6" t="s">
        <v>240</v>
      </c>
      <c r="J215" s="51" t="s">
        <v>113</v>
      </c>
      <c r="K215" s="50" t="s">
        <v>106</v>
      </c>
      <c r="L215" s="50" t="s">
        <v>97</v>
      </c>
      <c r="M215" s="50" t="s">
        <v>84</v>
      </c>
      <c r="N215" s="50" t="s">
        <v>85</v>
      </c>
      <c r="O215" s="50" t="s">
        <v>71</v>
      </c>
      <c r="P215" s="50" t="s">
        <v>1049</v>
      </c>
      <c r="Q215" s="3" t="s">
        <v>1050</v>
      </c>
      <c r="R215" s="3" t="s">
        <v>1051</v>
      </c>
      <c r="S215" s="7"/>
      <c r="T215" s="7"/>
    </row>
    <row r="216" spans="1:21" x14ac:dyDescent="0.35">
      <c r="A216" s="50" t="s">
        <v>57</v>
      </c>
      <c r="B216" s="50" t="s">
        <v>1052</v>
      </c>
      <c r="C216" s="50" t="s">
        <v>59</v>
      </c>
      <c r="D216" s="50" t="s">
        <v>75</v>
      </c>
      <c r="E216" s="50" t="s">
        <v>76</v>
      </c>
      <c r="F216" s="50" t="s">
        <v>198</v>
      </c>
      <c r="G216" s="6">
        <v>800</v>
      </c>
      <c r="H216" s="50" t="s">
        <v>93</v>
      </c>
      <c r="I216" s="6" t="s">
        <v>240</v>
      </c>
      <c r="J216" s="51" t="s">
        <v>113</v>
      </c>
      <c r="K216" s="51" t="s">
        <v>67</v>
      </c>
      <c r="L216" s="51" t="s">
        <v>98</v>
      </c>
      <c r="M216" s="51" t="s">
        <v>84</v>
      </c>
      <c r="N216" s="50" t="s">
        <v>85</v>
      </c>
      <c r="O216" s="50" t="s">
        <v>71</v>
      </c>
      <c r="P216" s="50" t="s">
        <v>1053</v>
      </c>
      <c r="Q216" s="7" t="s">
        <v>1054</v>
      </c>
      <c r="R216" s="7" t="s">
        <v>1055</v>
      </c>
      <c r="S216" s="7"/>
    </row>
    <row r="217" spans="1:21" x14ac:dyDescent="0.35">
      <c r="A217" s="145" t="s">
        <v>73</v>
      </c>
      <c r="B217" s="145" t="s">
        <v>1056</v>
      </c>
      <c r="C217" s="50" t="s">
        <v>59</v>
      </c>
      <c r="D217" s="50" t="s">
        <v>60</v>
      </c>
      <c r="E217" s="50" t="s">
        <v>61</v>
      </c>
      <c r="F217" s="145" t="s">
        <v>198</v>
      </c>
      <c r="G217" s="6">
        <v>750000</v>
      </c>
      <c r="H217" s="51" t="s">
        <v>125</v>
      </c>
      <c r="I217" s="11" t="s">
        <v>240</v>
      </c>
      <c r="J217" s="51" t="s">
        <v>88</v>
      </c>
      <c r="K217" s="50" t="s">
        <v>96</v>
      </c>
      <c r="L217" s="50" t="s">
        <v>107</v>
      </c>
      <c r="M217" s="50" t="s">
        <v>84</v>
      </c>
      <c r="N217" s="50" t="s">
        <v>115</v>
      </c>
      <c r="O217" s="50" t="s">
        <v>86</v>
      </c>
      <c r="Q217" s="3" t="s">
        <v>1057</v>
      </c>
      <c r="R217" s="3" t="s">
        <v>1058</v>
      </c>
      <c r="S217" s="3" t="s">
        <v>1059</v>
      </c>
      <c r="T217" s="3" t="s">
        <v>1060</v>
      </c>
    </row>
    <row r="218" spans="1:21" x14ac:dyDescent="0.35">
      <c r="A218" s="145" t="s">
        <v>57</v>
      </c>
      <c r="B218" s="145" t="s">
        <v>1061</v>
      </c>
      <c r="C218" s="50" t="s">
        <v>59</v>
      </c>
      <c r="D218" s="50" t="s">
        <v>109</v>
      </c>
      <c r="E218" s="50" t="s">
        <v>90</v>
      </c>
      <c r="F218" s="145" t="s">
        <v>180</v>
      </c>
      <c r="G218" s="6">
        <v>1500</v>
      </c>
      <c r="H218" s="51" t="s">
        <v>132</v>
      </c>
      <c r="I218" s="11" t="s">
        <v>240</v>
      </c>
      <c r="J218" s="51" t="s">
        <v>113</v>
      </c>
      <c r="K218" s="50" t="s">
        <v>106</v>
      </c>
      <c r="L218" s="50" t="s">
        <v>97</v>
      </c>
      <c r="M218" s="50" t="s">
        <v>84</v>
      </c>
      <c r="N218" s="50" t="s">
        <v>99</v>
      </c>
      <c r="O218" s="50" t="s">
        <v>71</v>
      </c>
      <c r="P218" s="50" t="s">
        <v>1062</v>
      </c>
      <c r="Q218" s="3" t="s">
        <v>1063</v>
      </c>
      <c r="R218" s="3" t="s">
        <v>1064</v>
      </c>
      <c r="S218" s="163" t="s">
        <v>1065</v>
      </c>
    </row>
    <row r="219" spans="1:21" x14ac:dyDescent="0.35">
      <c r="A219" s="50" t="s">
        <v>57</v>
      </c>
      <c r="B219" s="50" t="s">
        <v>1066</v>
      </c>
      <c r="C219" s="50" t="s">
        <v>59</v>
      </c>
      <c r="D219" s="50" t="s">
        <v>75</v>
      </c>
      <c r="E219" s="50" t="s">
        <v>76</v>
      </c>
      <c r="F219" s="50" t="s">
        <v>194</v>
      </c>
      <c r="G219" s="6">
        <v>750</v>
      </c>
      <c r="H219" s="51" t="s">
        <v>93</v>
      </c>
      <c r="I219" s="6" t="s">
        <v>240</v>
      </c>
      <c r="J219" s="51" t="s">
        <v>113</v>
      </c>
      <c r="K219" s="50" t="s">
        <v>67</v>
      </c>
      <c r="L219" s="50" t="s">
        <v>98</v>
      </c>
      <c r="M219" s="50" t="s">
        <v>84</v>
      </c>
      <c r="N219" s="50" t="s">
        <v>85</v>
      </c>
      <c r="O219" s="50" t="s">
        <v>71</v>
      </c>
      <c r="P219" s="50" t="s">
        <v>1067</v>
      </c>
      <c r="Q219" s="7" t="s">
        <v>1068</v>
      </c>
      <c r="R219" s="7"/>
      <c r="S219" s="7"/>
    </row>
    <row r="220" spans="1:21" x14ac:dyDescent="0.35">
      <c r="A220" s="50" t="s">
        <v>57</v>
      </c>
      <c r="B220" s="50" t="s">
        <v>1069</v>
      </c>
      <c r="C220" s="50" t="s">
        <v>59</v>
      </c>
      <c r="D220" s="50" t="s">
        <v>101</v>
      </c>
      <c r="E220" s="50" t="s">
        <v>76</v>
      </c>
      <c r="F220" s="50" t="s">
        <v>131</v>
      </c>
      <c r="G220" s="6">
        <v>600</v>
      </c>
      <c r="H220" s="51" t="s">
        <v>119</v>
      </c>
      <c r="I220" s="6" t="s">
        <v>240</v>
      </c>
      <c r="J220" s="51" t="s">
        <v>113</v>
      </c>
      <c r="K220" s="50" t="s">
        <v>67</v>
      </c>
      <c r="L220" s="50" t="s">
        <v>98</v>
      </c>
      <c r="M220" s="50" t="s">
        <v>84</v>
      </c>
      <c r="N220" s="50" t="s">
        <v>85</v>
      </c>
      <c r="O220" s="50" t="s">
        <v>71</v>
      </c>
      <c r="Q220" s="7" t="s">
        <v>1070</v>
      </c>
      <c r="R220" s="3" t="s">
        <v>1071</v>
      </c>
      <c r="S220" s="7"/>
      <c r="T220" s="7"/>
    </row>
    <row r="221" spans="1:21" x14ac:dyDescent="0.35">
      <c r="A221" s="145" t="s">
        <v>87</v>
      </c>
      <c r="B221" s="145" t="s">
        <v>1072</v>
      </c>
      <c r="C221" s="50" t="s">
        <v>88</v>
      </c>
      <c r="D221" s="50" t="s">
        <v>152</v>
      </c>
      <c r="E221" s="50" t="s">
        <v>90</v>
      </c>
      <c r="F221" s="145" t="s">
        <v>124</v>
      </c>
      <c r="G221" s="6" t="s">
        <v>65</v>
      </c>
      <c r="H221" s="50" t="s">
        <v>65</v>
      </c>
      <c r="I221" t="s">
        <v>65</v>
      </c>
      <c r="J221" s="51" t="s">
        <v>81</v>
      </c>
      <c r="K221" s="50" t="s">
        <v>96</v>
      </c>
      <c r="L221" s="50" t="s">
        <v>127</v>
      </c>
      <c r="M221" s="50" t="s">
        <v>84</v>
      </c>
      <c r="N221" s="50" t="s">
        <v>134</v>
      </c>
      <c r="O221" s="50" t="s">
        <v>71</v>
      </c>
      <c r="P221" s="50" t="s">
        <v>1073</v>
      </c>
      <c r="Q221" s="3" t="s">
        <v>1074</v>
      </c>
      <c r="R221" s="3" t="s">
        <v>1075</v>
      </c>
    </row>
    <row r="222" spans="1:21" x14ac:dyDescent="0.35">
      <c r="A222" s="50" t="s">
        <v>87</v>
      </c>
      <c r="B222" s="50" t="s">
        <v>856</v>
      </c>
      <c r="C222" s="50" t="s">
        <v>59</v>
      </c>
      <c r="D222" s="50" t="s">
        <v>75</v>
      </c>
      <c r="E222" s="50" t="s">
        <v>76</v>
      </c>
      <c r="F222" s="50" t="s">
        <v>137</v>
      </c>
      <c r="G222" s="2">
        <v>600</v>
      </c>
      <c r="H222" s="51" t="s">
        <v>93</v>
      </c>
      <c r="I222" s="11" t="s">
        <v>240</v>
      </c>
      <c r="J222" s="51" t="s">
        <v>113</v>
      </c>
      <c r="K222" s="50" t="s">
        <v>67</v>
      </c>
      <c r="L222" s="50" t="s">
        <v>98</v>
      </c>
      <c r="M222" s="50" t="s">
        <v>84</v>
      </c>
      <c r="N222" s="50" t="s">
        <v>85</v>
      </c>
      <c r="O222" s="50" t="s">
        <v>100</v>
      </c>
      <c r="P222" s="50" t="s">
        <v>1076</v>
      </c>
      <c r="Q222" s="3" t="s">
        <v>1077</v>
      </c>
      <c r="R222" t="s">
        <v>1078</v>
      </c>
      <c r="S222" s="3" t="s">
        <v>1079</v>
      </c>
    </row>
    <row r="223" spans="1:21" x14ac:dyDescent="0.35">
      <c r="A223" s="50" t="s">
        <v>57</v>
      </c>
      <c r="B223" s="50" t="s">
        <v>1080</v>
      </c>
      <c r="C223" s="50" t="s">
        <v>59</v>
      </c>
      <c r="D223" s="50" t="s">
        <v>75</v>
      </c>
      <c r="E223" s="50" t="s">
        <v>76</v>
      </c>
      <c r="F223" s="50" t="s">
        <v>176</v>
      </c>
      <c r="G223" s="6">
        <v>1000</v>
      </c>
      <c r="H223" s="51" t="s">
        <v>119</v>
      </c>
      <c r="I223" s="39" t="s">
        <v>547</v>
      </c>
      <c r="J223" s="51" t="s">
        <v>113</v>
      </c>
      <c r="K223" s="50" t="s">
        <v>67</v>
      </c>
      <c r="L223" s="50" t="s">
        <v>98</v>
      </c>
      <c r="M223" s="50" t="s">
        <v>84</v>
      </c>
      <c r="N223" s="50" t="s">
        <v>426</v>
      </c>
      <c r="O223" s="50" t="s">
        <v>71</v>
      </c>
      <c r="P223" s="50" t="s">
        <v>1081</v>
      </c>
      <c r="Q223" s="3" t="s">
        <v>1082</v>
      </c>
      <c r="R223" s="3"/>
    </row>
    <row r="224" spans="1:21" x14ac:dyDescent="0.35">
      <c r="A224" s="50" t="s">
        <v>57</v>
      </c>
      <c r="B224" s="50" t="s">
        <v>1083</v>
      </c>
      <c r="C224" s="50" t="s">
        <v>59</v>
      </c>
      <c r="D224" s="50" t="s">
        <v>75</v>
      </c>
      <c r="E224" s="50" t="s">
        <v>76</v>
      </c>
      <c r="F224" s="50" t="s">
        <v>172</v>
      </c>
      <c r="G224" s="6">
        <v>500</v>
      </c>
      <c r="H224" s="51" t="s">
        <v>93</v>
      </c>
      <c r="I224" s="6" t="s">
        <v>240</v>
      </c>
      <c r="J224" s="51" t="s">
        <v>113</v>
      </c>
      <c r="K224" s="50" t="s">
        <v>67</v>
      </c>
      <c r="L224" s="50" t="s">
        <v>98</v>
      </c>
      <c r="M224" s="50" t="s">
        <v>84</v>
      </c>
      <c r="N224" s="50" t="s">
        <v>85</v>
      </c>
      <c r="O224" s="50" t="s">
        <v>71</v>
      </c>
      <c r="Q224" s="3" t="s">
        <v>1084</v>
      </c>
      <c r="R224" s="3" t="s">
        <v>1085</v>
      </c>
    </row>
    <row r="225" spans="1:20" x14ac:dyDescent="0.35">
      <c r="A225" s="145" t="s">
        <v>87</v>
      </c>
      <c r="B225" s="145" t="s">
        <v>1086</v>
      </c>
      <c r="C225" s="50" t="s">
        <v>88</v>
      </c>
      <c r="D225" s="50" t="s">
        <v>152</v>
      </c>
      <c r="E225" s="50" t="s">
        <v>90</v>
      </c>
      <c r="F225" s="145" t="s">
        <v>196</v>
      </c>
      <c r="G225" s="6" t="s">
        <v>65</v>
      </c>
      <c r="H225" s="50" t="s">
        <v>65</v>
      </c>
      <c r="I225" t="s">
        <v>65</v>
      </c>
      <c r="J225" s="51" t="s">
        <v>113</v>
      </c>
      <c r="K225" s="50" t="s">
        <v>67</v>
      </c>
      <c r="L225" s="50" t="s">
        <v>98</v>
      </c>
      <c r="M225" s="50" t="s">
        <v>84</v>
      </c>
      <c r="N225" s="50" t="s">
        <v>99</v>
      </c>
      <c r="O225" s="50" t="s">
        <v>71</v>
      </c>
      <c r="P225" s="50" t="s">
        <v>1087</v>
      </c>
      <c r="Q225" s="3" t="s">
        <v>1088</v>
      </c>
      <c r="R225" s="3" t="s">
        <v>1089</v>
      </c>
    </row>
    <row r="226" spans="1:20" x14ac:dyDescent="0.35">
      <c r="A226" s="145" t="s">
        <v>87</v>
      </c>
      <c r="B226" s="145" t="s">
        <v>1090</v>
      </c>
      <c r="C226" s="50" t="s">
        <v>59</v>
      </c>
      <c r="D226" s="50" t="s">
        <v>75</v>
      </c>
      <c r="E226" s="50" t="s">
        <v>90</v>
      </c>
      <c r="F226" s="145" t="s">
        <v>162</v>
      </c>
      <c r="G226" s="39">
        <v>0.8</v>
      </c>
      <c r="H226" s="51" t="s">
        <v>132</v>
      </c>
      <c r="I226" s="11">
        <v>0.2</v>
      </c>
      <c r="J226" s="51" t="s">
        <v>113</v>
      </c>
      <c r="K226" s="50" t="s">
        <v>106</v>
      </c>
      <c r="L226" s="50" t="s">
        <v>127</v>
      </c>
      <c r="M226" s="50" t="s">
        <v>84</v>
      </c>
      <c r="N226" s="50" t="s">
        <v>85</v>
      </c>
      <c r="O226" s="50" t="s">
        <v>100</v>
      </c>
      <c r="P226" s="50" t="s">
        <v>1091</v>
      </c>
      <c r="Q226" s="3" t="s">
        <v>1092</v>
      </c>
      <c r="R226" s="3" t="s">
        <v>1093</v>
      </c>
    </row>
    <row r="227" spans="1:20" x14ac:dyDescent="0.35">
      <c r="A227" s="145" t="s">
        <v>87</v>
      </c>
      <c r="B227" s="145" t="s">
        <v>1094</v>
      </c>
      <c r="C227" s="50" t="s">
        <v>88</v>
      </c>
      <c r="D227" s="50" t="s">
        <v>152</v>
      </c>
      <c r="E227" s="50" t="s">
        <v>90</v>
      </c>
      <c r="F227" s="145" t="s">
        <v>173</v>
      </c>
      <c r="G227" s="6" t="s">
        <v>65</v>
      </c>
      <c r="H227" s="50" t="s">
        <v>65</v>
      </c>
      <c r="I227" t="s">
        <v>65</v>
      </c>
      <c r="J227" s="51" t="s">
        <v>66</v>
      </c>
      <c r="K227" s="50" t="s">
        <v>67</v>
      </c>
      <c r="L227" s="50" t="s">
        <v>98</v>
      </c>
      <c r="M227" s="50" t="s">
        <v>84</v>
      </c>
      <c r="N227" s="50" t="s">
        <v>108</v>
      </c>
      <c r="O227" s="50" t="s">
        <v>71</v>
      </c>
      <c r="P227" s="50" t="s">
        <v>1095</v>
      </c>
      <c r="Q227" s="3" t="s">
        <v>1096</v>
      </c>
      <c r="R227" s="3" t="s">
        <v>1097</v>
      </c>
    </row>
    <row r="228" spans="1:20" x14ac:dyDescent="0.35">
      <c r="A228" s="145" t="s">
        <v>87</v>
      </c>
      <c r="B228" s="145" t="s">
        <v>1098</v>
      </c>
      <c r="C228" s="50" t="s">
        <v>88</v>
      </c>
      <c r="D228" s="50" t="s">
        <v>152</v>
      </c>
      <c r="E228" s="50" t="s">
        <v>90</v>
      </c>
      <c r="F228" s="145" t="s">
        <v>169</v>
      </c>
      <c r="G228" s="39">
        <v>0.2</v>
      </c>
      <c r="H228" s="51" t="s">
        <v>64</v>
      </c>
      <c r="I228" s="11">
        <v>0.8</v>
      </c>
      <c r="J228" s="51" t="s">
        <v>81</v>
      </c>
      <c r="K228" s="50" t="s">
        <v>67</v>
      </c>
      <c r="L228" s="50" t="s">
        <v>98</v>
      </c>
      <c r="M228" s="50" t="s">
        <v>84</v>
      </c>
      <c r="N228" s="50" t="s">
        <v>70</v>
      </c>
      <c r="O228" s="50" t="s">
        <v>71</v>
      </c>
      <c r="P228" s="146" t="s">
        <v>1099</v>
      </c>
      <c r="Q228" s="3" t="s">
        <v>1100</v>
      </c>
      <c r="R228" s="3" t="s">
        <v>1101</v>
      </c>
    </row>
    <row r="229" spans="1:20" x14ac:dyDescent="0.35">
      <c r="A229" s="145" t="s">
        <v>87</v>
      </c>
      <c r="B229" s="145" t="s">
        <v>1102</v>
      </c>
      <c r="C229" s="50" t="s">
        <v>88</v>
      </c>
      <c r="D229" s="50" t="s">
        <v>152</v>
      </c>
      <c r="E229" s="50" t="s">
        <v>90</v>
      </c>
      <c r="F229" s="145" t="s">
        <v>169</v>
      </c>
      <c r="G229" s="6" t="s">
        <v>65</v>
      </c>
      <c r="H229" s="50" t="s">
        <v>65</v>
      </c>
      <c r="I229" t="s">
        <v>65</v>
      </c>
      <c r="J229" s="51" t="s">
        <v>66</v>
      </c>
      <c r="K229" s="50" t="s">
        <v>67</v>
      </c>
      <c r="L229" s="50" t="s">
        <v>98</v>
      </c>
      <c r="M229" s="50" t="s">
        <v>84</v>
      </c>
      <c r="N229" s="50" t="s">
        <v>70</v>
      </c>
      <c r="O229" s="50" t="s">
        <v>71</v>
      </c>
      <c r="P229" s="146" t="s">
        <v>1103</v>
      </c>
      <c r="Q229" s="3" t="s">
        <v>1104</v>
      </c>
      <c r="R229" s="7"/>
    </row>
    <row r="230" spans="1:20" x14ac:dyDescent="0.35">
      <c r="A230" s="145" t="s">
        <v>87</v>
      </c>
      <c r="B230" s="145" t="s">
        <v>1105</v>
      </c>
      <c r="C230" s="50" t="s">
        <v>88</v>
      </c>
      <c r="D230" s="50" t="s">
        <v>152</v>
      </c>
      <c r="E230" s="50" t="s">
        <v>90</v>
      </c>
      <c r="F230" s="145" t="s">
        <v>169</v>
      </c>
      <c r="G230" s="6" t="s">
        <v>65</v>
      </c>
      <c r="H230" s="50" t="s">
        <v>65</v>
      </c>
      <c r="I230" t="s">
        <v>65</v>
      </c>
      <c r="J230" s="51" t="s">
        <v>66</v>
      </c>
      <c r="K230" s="50" t="s">
        <v>67</v>
      </c>
      <c r="L230" s="50" t="s">
        <v>98</v>
      </c>
      <c r="M230" s="50" t="s">
        <v>84</v>
      </c>
      <c r="N230" s="50" t="s">
        <v>70</v>
      </c>
      <c r="O230" s="50" t="s">
        <v>71</v>
      </c>
      <c r="P230" s="149" t="s">
        <v>1106</v>
      </c>
      <c r="Q230" s="3" t="s">
        <v>1107</v>
      </c>
      <c r="R230" s="3" t="s">
        <v>1108</v>
      </c>
    </row>
    <row r="231" spans="1:20" x14ac:dyDescent="0.35">
      <c r="A231" s="145" t="s">
        <v>87</v>
      </c>
      <c r="B231" s="145" t="s">
        <v>1102</v>
      </c>
      <c r="C231" s="50" t="s">
        <v>88</v>
      </c>
      <c r="D231" s="50" t="s">
        <v>152</v>
      </c>
      <c r="E231" s="50" t="s">
        <v>90</v>
      </c>
      <c r="F231" s="145" t="s">
        <v>181</v>
      </c>
      <c r="G231" s="6" t="s">
        <v>65</v>
      </c>
      <c r="H231" s="50" t="s">
        <v>65</v>
      </c>
      <c r="I231" t="s">
        <v>65</v>
      </c>
      <c r="J231" s="51" t="s">
        <v>66</v>
      </c>
      <c r="K231" s="50" t="s">
        <v>67</v>
      </c>
      <c r="L231" s="50" t="s">
        <v>98</v>
      </c>
      <c r="M231" s="50" t="s">
        <v>84</v>
      </c>
      <c r="N231" s="50" t="s">
        <v>70</v>
      </c>
      <c r="O231" s="50" t="s">
        <v>71</v>
      </c>
      <c r="P231" s="146" t="s">
        <v>1109</v>
      </c>
      <c r="Q231" s="3" t="s">
        <v>1110</v>
      </c>
      <c r="R231" s="7"/>
    </row>
    <row r="232" spans="1:20" x14ac:dyDescent="0.35">
      <c r="A232" s="50" t="s">
        <v>57</v>
      </c>
      <c r="B232" s="50" t="s">
        <v>1111</v>
      </c>
      <c r="C232" s="50" t="s">
        <v>59</v>
      </c>
      <c r="D232" s="50" t="s">
        <v>75</v>
      </c>
      <c r="E232" s="50" t="s">
        <v>76</v>
      </c>
      <c r="F232" s="50" t="s">
        <v>172</v>
      </c>
      <c r="G232" s="6">
        <v>500</v>
      </c>
      <c r="H232" s="51" t="s">
        <v>93</v>
      </c>
      <c r="I232" s="6" t="s">
        <v>240</v>
      </c>
      <c r="J232" s="51" t="s">
        <v>113</v>
      </c>
      <c r="K232" s="50" t="s">
        <v>67</v>
      </c>
      <c r="L232" s="50" t="s">
        <v>98</v>
      </c>
      <c r="M232" s="50" t="s">
        <v>84</v>
      </c>
      <c r="N232" s="50" t="s">
        <v>85</v>
      </c>
      <c r="O232" s="50" t="s">
        <v>71</v>
      </c>
      <c r="Q232" s="3" t="s">
        <v>1112</v>
      </c>
      <c r="R232" s="3" t="s">
        <v>1085</v>
      </c>
      <c r="S232" s="3" t="s">
        <v>951</v>
      </c>
    </row>
    <row r="233" spans="1:20" x14ac:dyDescent="0.35">
      <c r="A233" s="50" t="s">
        <v>57</v>
      </c>
      <c r="B233" s="50" t="s">
        <v>1113</v>
      </c>
      <c r="C233" s="50" t="s">
        <v>59</v>
      </c>
      <c r="D233" s="50" t="s">
        <v>75</v>
      </c>
      <c r="E233" s="50" t="s">
        <v>76</v>
      </c>
      <c r="F233" s="50" t="s">
        <v>194</v>
      </c>
      <c r="G233" s="6">
        <v>500</v>
      </c>
      <c r="H233" s="51" t="s">
        <v>93</v>
      </c>
      <c r="I233" s="11" t="s">
        <v>240</v>
      </c>
      <c r="J233" s="51" t="s">
        <v>113</v>
      </c>
      <c r="K233" s="50" t="s">
        <v>67</v>
      </c>
      <c r="L233" s="50" t="s">
        <v>98</v>
      </c>
      <c r="M233" s="50" t="s">
        <v>84</v>
      </c>
      <c r="N233" s="50" t="s">
        <v>85</v>
      </c>
      <c r="O233" s="50" t="s">
        <v>71</v>
      </c>
      <c r="Q233" s="3" t="s">
        <v>4908</v>
      </c>
      <c r="R233" s="3" t="s">
        <v>4909</v>
      </c>
      <c r="S233" s="7" t="s">
        <v>1114</v>
      </c>
    </row>
    <row r="234" spans="1:20" s="171" customFormat="1" x14ac:dyDescent="0.35">
      <c r="A234" s="175" t="s">
        <v>57</v>
      </c>
      <c r="B234" s="175" t="s">
        <v>4920</v>
      </c>
      <c r="C234" s="174" t="s">
        <v>59</v>
      </c>
      <c r="D234" s="174" t="s">
        <v>75</v>
      </c>
      <c r="E234" s="174" t="s">
        <v>76</v>
      </c>
      <c r="F234" s="175" t="s">
        <v>163</v>
      </c>
      <c r="G234" s="12">
        <v>500</v>
      </c>
      <c r="H234" s="53" t="s">
        <v>93</v>
      </c>
      <c r="I234" s="155" t="s">
        <v>547</v>
      </c>
      <c r="J234" s="53" t="s">
        <v>113</v>
      </c>
      <c r="K234" s="174" t="s">
        <v>67</v>
      </c>
      <c r="L234" s="174" t="s">
        <v>98</v>
      </c>
      <c r="M234" s="174" t="s">
        <v>84</v>
      </c>
      <c r="N234" s="174" t="s">
        <v>85</v>
      </c>
      <c r="O234" s="174" t="s">
        <v>71</v>
      </c>
      <c r="P234" s="174" t="s">
        <v>4919</v>
      </c>
      <c r="Q234" s="16" t="s">
        <v>671</v>
      </c>
    </row>
    <row r="235" spans="1:20" x14ac:dyDescent="0.35">
      <c r="A235" s="50" t="s">
        <v>57</v>
      </c>
      <c r="B235" s="50" t="s">
        <v>1115</v>
      </c>
      <c r="C235" s="50" t="s">
        <v>59</v>
      </c>
      <c r="D235" s="50" t="s">
        <v>75</v>
      </c>
      <c r="E235" s="50" t="s">
        <v>76</v>
      </c>
      <c r="F235" s="50" t="s">
        <v>198</v>
      </c>
      <c r="G235" s="6">
        <v>400</v>
      </c>
      <c r="H235" s="50" t="s">
        <v>93</v>
      </c>
      <c r="I235" s="11" t="s">
        <v>240</v>
      </c>
      <c r="J235" s="51" t="s">
        <v>113</v>
      </c>
      <c r="K235" s="50" t="s">
        <v>67</v>
      </c>
      <c r="L235" s="50" t="s">
        <v>98</v>
      </c>
      <c r="M235" s="50" t="s">
        <v>84</v>
      </c>
      <c r="N235" s="50" t="s">
        <v>85</v>
      </c>
      <c r="O235" s="50" t="s">
        <v>71</v>
      </c>
      <c r="Q235" s="7" t="s">
        <v>1116</v>
      </c>
      <c r="R235" s="3" t="s">
        <v>1117</v>
      </c>
      <c r="S235" s="7" t="s">
        <v>1118</v>
      </c>
    </row>
    <row r="236" spans="1:20" x14ac:dyDescent="0.35">
      <c r="A236" s="145" t="s">
        <v>57</v>
      </c>
      <c r="B236" s="145" t="s">
        <v>1119</v>
      </c>
      <c r="C236" s="50" t="s">
        <v>59</v>
      </c>
      <c r="D236" s="50" t="s">
        <v>75</v>
      </c>
      <c r="E236" s="50" t="s">
        <v>76</v>
      </c>
      <c r="F236" s="145" t="s">
        <v>174</v>
      </c>
      <c r="G236" s="6">
        <v>300</v>
      </c>
      <c r="H236" s="51" t="s">
        <v>132</v>
      </c>
      <c r="I236" s="11" t="s">
        <v>547</v>
      </c>
      <c r="J236" s="51" t="s">
        <v>113</v>
      </c>
      <c r="K236" s="50" t="s">
        <v>67</v>
      </c>
      <c r="L236" s="50" t="s">
        <v>98</v>
      </c>
      <c r="M236" s="50" t="s">
        <v>84</v>
      </c>
      <c r="N236" s="50" t="s">
        <v>85</v>
      </c>
      <c r="O236" s="50" t="s">
        <v>71</v>
      </c>
      <c r="Q236" t="s">
        <v>1120</v>
      </c>
      <c r="R236" s="3" t="s">
        <v>1121</v>
      </c>
    </row>
    <row r="237" spans="1:20" x14ac:dyDescent="0.35">
      <c r="A237" s="145" t="s">
        <v>87</v>
      </c>
      <c r="B237" s="145" t="s">
        <v>1122</v>
      </c>
      <c r="C237" s="50" t="s">
        <v>88</v>
      </c>
      <c r="D237" s="50" t="s">
        <v>152</v>
      </c>
      <c r="E237" s="50" t="s">
        <v>90</v>
      </c>
      <c r="F237" s="145" t="s">
        <v>137</v>
      </c>
      <c r="G237" s="6" t="s">
        <v>65</v>
      </c>
      <c r="H237" s="50" t="s">
        <v>65</v>
      </c>
      <c r="I237" t="s">
        <v>65</v>
      </c>
      <c r="J237" s="51" t="s">
        <v>66</v>
      </c>
      <c r="K237" s="50" t="s">
        <v>96</v>
      </c>
      <c r="L237" s="50" t="s">
        <v>97</v>
      </c>
      <c r="M237" s="50" t="s">
        <v>69</v>
      </c>
      <c r="N237" s="50" t="s">
        <v>108</v>
      </c>
      <c r="O237" s="50" t="s">
        <v>71</v>
      </c>
      <c r="P237" s="50" t="s">
        <v>1123</v>
      </c>
      <c r="Q237" s="3" t="s">
        <v>1124</v>
      </c>
      <c r="R237" s="3" t="s">
        <v>1125</v>
      </c>
    </row>
    <row r="238" spans="1:20" x14ac:dyDescent="0.35">
      <c r="A238" s="50" t="s">
        <v>57</v>
      </c>
      <c r="B238" s="50" t="s">
        <v>1126</v>
      </c>
      <c r="C238" s="50" t="s">
        <v>59</v>
      </c>
      <c r="D238" s="50" t="s">
        <v>75</v>
      </c>
      <c r="E238" s="50" t="s">
        <v>76</v>
      </c>
      <c r="F238" s="50" t="s">
        <v>186</v>
      </c>
      <c r="G238" s="6">
        <v>250</v>
      </c>
      <c r="H238" s="51" t="s">
        <v>125</v>
      </c>
      <c r="I238" s="11" t="s">
        <v>240</v>
      </c>
      <c r="J238" s="51" t="s">
        <v>113</v>
      </c>
      <c r="K238" s="50" t="s">
        <v>67</v>
      </c>
      <c r="L238" s="50" t="s">
        <v>98</v>
      </c>
      <c r="M238" s="50" t="s">
        <v>84</v>
      </c>
      <c r="N238" s="50" t="s">
        <v>85</v>
      </c>
      <c r="O238" s="50" t="s">
        <v>71</v>
      </c>
      <c r="Q238" s="3" t="s">
        <v>4922</v>
      </c>
      <c r="R238" s="3"/>
      <c r="S238" s="7"/>
      <c r="T238" s="7"/>
    </row>
    <row r="239" spans="1:20" x14ac:dyDescent="0.35">
      <c r="A239" s="145" t="s">
        <v>87</v>
      </c>
      <c r="B239" s="145" t="s">
        <v>1127</v>
      </c>
      <c r="C239" s="50" t="s">
        <v>59</v>
      </c>
      <c r="D239" s="50" t="s">
        <v>60</v>
      </c>
      <c r="E239" s="50" t="s">
        <v>102</v>
      </c>
      <c r="F239" s="145" t="s">
        <v>183</v>
      </c>
      <c r="G239" s="39">
        <v>0.75</v>
      </c>
      <c r="H239" s="51" t="s">
        <v>64</v>
      </c>
      <c r="I239" s="11">
        <v>0.25</v>
      </c>
      <c r="J239" s="51" t="s">
        <v>81</v>
      </c>
      <c r="K239" s="50" t="s">
        <v>67</v>
      </c>
      <c r="L239" s="50" t="s">
        <v>98</v>
      </c>
      <c r="M239" s="50" t="s">
        <v>69</v>
      </c>
      <c r="N239" s="50" t="s">
        <v>145</v>
      </c>
      <c r="O239" s="50" t="s">
        <v>100</v>
      </c>
      <c r="P239" s="50" t="s">
        <v>1128</v>
      </c>
      <c r="Q239" s="3" t="s">
        <v>1129</v>
      </c>
      <c r="R239" s="3" t="s">
        <v>1130</v>
      </c>
      <c r="S239" s="3" t="s">
        <v>1131</v>
      </c>
    </row>
    <row r="240" spans="1:20" x14ac:dyDescent="0.35">
      <c r="A240" s="50" t="s">
        <v>57</v>
      </c>
      <c r="B240" s="50" t="s">
        <v>438</v>
      </c>
      <c r="C240" s="50" t="s">
        <v>59</v>
      </c>
      <c r="D240" s="50" t="s">
        <v>75</v>
      </c>
      <c r="E240" s="50" t="s">
        <v>76</v>
      </c>
      <c r="F240" s="50" t="s">
        <v>173</v>
      </c>
      <c r="G240" s="6">
        <v>250</v>
      </c>
      <c r="H240" s="51" t="s">
        <v>93</v>
      </c>
      <c r="I240" s="6" t="s">
        <v>240</v>
      </c>
      <c r="J240" s="51" t="s">
        <v>105</v>
      </c>
      <c r="K240" s="50" t="s">
        <v>67</v>
      </c>
      <c r="L240" s="50" t="s">
        <v>98</v>
      </c>
      <c r="M240" s="50" t="s">
        <v>84</v>
      </c>
      <c r="N240" s="50" t="s">
        <v>85</v>
      </c>
      <c r="O240" s="50" t="s">
        <v>71</v>
      </c>
      <c r="P240" s="50" t="s">
        <v>435</v>
      </c>
      <c r="Q240" s="3" t="s">
        <v>1132</v>
      </c>
      <c r="R240" s="3"/>
    </row>
    <row r="241" spans="1:20" x14ac:dyDescent="0.35">
      <c r="A241" s="50" t="s">
        <v>57</v>
      </c>
      <c r="B241" s="50" t="s">
        <v>1133</v>
      </c>
      <c r="C241" s="50" t="s">
        <v>88</v>
      </c>
      <c r="D241" s="50" t="s">
        <v>146</v>
      </c>
      <c r="E241" s="50" t="s">
        <v>76</v>
      </c>
      <c r="F241" s="50" t="s">
        <v>192</v>
      </c>
      <c r="G241" s="6">
        <v>10</v>
      </c>
      <c r="H241" s="51" t="s">
        <v>1134</v>
      </c>
      <c r="I241" s="155" t="s">
        <v>65</v>
      </c>
      <c r="J241" s="51" t="s">
        <v>113</v>
      </c>
      <c r="K241" s="51" t="s">
        <v>67</v>
      </c>
      <c r="L241" s="50" t="s">
        <v>98</v>
      </c>
      <c r="M241" s="50" t="s">
        <v>84</v>
      </c>
      <c r="N241" s="50" t="s">
        <v>128</v>
      </c>
      <c r="O241" s="50" t="s">
        <v>71</v>
      </c>
      <c r="Q241" s="3" t="s">
        <v>1135</v>
      </c>
      <c r="R241" s="3" t="s">
        <v>1135</v>
      </c>
      <c r="S241" s="3" t="s">
        <v>1136</v>
      </c>
      <c r="T241" s="7"/>
    </row>
    <row r="242" spans="1:20" x14ac:dyDescent="0.35">
      <c r="A242" s="50" t="s">
        <v>57</v>
      </c>
      <c r="B242" s="50" t="s">
        <v>1138</v>
      </c>
      <c r="C242" s="50" t="s">
        <v>59</v>
      </c>
      <c r="D242" s="50" t="s">
        <v>75</v>
      </c>
      <c r="E242" s="50" t="s">
        <v>76</v>
      </c>
      <c r="F242" s="50" t="s">
        <v>163</v>
      </c>
      <c r="G242" s="6">
        <v>250</v>
      </c>
      <c r="H242" s="51" t="s">
        <v>104</v>
      </c>
      <c r="I242" s="11">
        <v>1</v>
      </c>
      <c r="J242" s="51" t="s">
        <v>113</v>
      </c>
      <c r="K242" s="50" t="s">
        <v>67</v>
      </c>
      <c r="L242" s="50" t="s">
        <v>98</v>
      </c>
      <c r="M242" s="50" t="s">
        <v>84</v>
      </c>
      <c r="N242" s="50" t="s">
        <v>85</v>
      </c>
      <c r="O242" s="50" t="s">
        <v>71</v>
      </c>
      <c r="P242" s="50" t="s">
        <v>1139</v>
      </c>
      <c r="Q242" s="7" t="s">
        <v>1140</v>
      </c>
      <c r="S242" s="7"/>
      <c r="T242" s="7"/>
    </row>
    <row r="243" spans="1:20" x14ac:dyDescent="0.35">
      <c r="A243" s="145" t="s">
        <v>87</v>
      </c>
      <c r="B243" s="145" t="s">
        <v>1141</v>
      </c>
      <c r="C243" s="50" t="s">
        <v>88</v>
      </c>
      <c r="D243" s="50" t="s">
        <v>152</v>
      </c>
      <c r="E243" s="50" t="s">
        <v>90</v>
      </c>
      <c r="F243" s="145" t="s">
        <v>103</v>
      </c>
      <c r="G243" s="6" t="s">
        <v>65</v>
      </c>
      <c r="H243" s="50" t="s">
        <v>65</v>
      </c>
      <c r="I243" t="s">
        <v>65</v>
      </c>
      <c r="J243" s="51" t="s">
        <v>126</v>
      </c>
      <c r="K243" s="50" t="s">
        <v>67</v>
      </c>
      <c r="L243" s="50" t="s">
        <v>98</v>
      </c>
      <c r="M243" s="50" t="s">
        <v>84</v>
      </c>
      <c r="N243" s="50" t="s">
        <v>115</v>
      </c>
      <c r="O243" s="50" t="s">
        <v>71</v>
      </c>
      <c r="P243" s="50" t="s">
        <v>1142</v>
      </c>
      <c r="Q243" t="s">
        <v>1143</v>
      </c>
      <c r="R243" s="3" t="s">
        <v>1144</v>
      </c>
    </row>
    <row r="244" spans="1:20" x14ac:dyDescent="0.35">
      <c r="A244" s="145" t="s">
        <v>57</v>
      </c>
      <c r="B244" s="145" t="s">
        <v>1145</v>
      </c>
      <c r="C244" s="50" t="s">
        <v>59</v>
      </c>
      <c r="D244" s="50" t="s">
        <v>101</v>
      </c>
      <c r="E244" s="50" t="s">
        <v>76</v>
      </c>
      <c r="F244" s="145" t="s">
        <v>163</v>
      </c>
      <c r="G244" s="6">
        <v>500</v>
      </c>
      <c r="H244" s="51" t="s">
        <v>104</v>
      </c>
      <c r="I244" s="9" t="s">
        <v>65</v>
      </c>
      <c r="J244" s="51" t="s">
        <v>113</v>
      </c>
      <c r="K244" s="50" t="s">
        <v>67</v>
      </c>
      <c r="L244" s="50" t="s">
        <v>98</v>
      </c>
      <c r="M244" s="50" t="s">
        <v>84</v>
      </c>
      <c r="N244" s="50" t="s">
        <v>85</v>
      </c>
      <c r="O244" s="50" t="s">
        <v>71</v>
      </c>
      <c r="Q244" s="3" t="s">
        <v>1140</v>
      </c>
      <c r="R244" s="3" t="s">
        <v>1146</v>
      </c>
    </row>
    <row r="245" spans="1:20" x14ac:dyDescent="0.35">
      <c r="A245" s="145" t="s">
        <v>87</v>
      </c>
      <c r="B245" s="145" t="s">
        <v>1147</v>
      </c>
      <c r="C245" s="50" t="s">
        <v>88</v>
      </c>
      <c r="D245" s="50" t="s">
        <v>152</v>
      </c>
      <c r="E245" s="50" t="s">
        <v>90</v>
      </c>
      <c r="F245" s="145" t="s">
        <v>111</v>
      </c>
      <c r="G245" s="6" t="s">
        <v>65</v>
      </c>
      <c r="H245" s="50" t="s">
        <v>65</v>
      </c>
      <c r="I245" t="s">
        <v>65</v>
      </c>
      <c r="J245" s="151" t="s">
        <v>66</v>
      </c>
      <c r="K245" s="151" t="s">
        <v>67</v>
      </c>
      <c r="L245" s="151" t="s">
        <v>98</v>
      </c>
      <c r="M245" s="50" t="s">
        <v>84</v>
      </c>
      <c r="N245" s="50" t="s">
        <v>70</v>
      </c>
      <c r="O245" s="50" t="s">
        <v>71</v>
      </c>
      <c r="P245" s="50" t="s">
        <v>1148</v>
      </c>
      <c r="Q245" s="3" t="s">
        <v>1149</v>
      </c>
      <c r="R245" s="3" t="s">
        <v>1150</v>
      </c>
      <c r="S245" s="3" t="s">
        <v>1151</v>
      </c>
    </row>
    <row r="246" spans="1:20" x14ac:dyDescent="0.35">
      <c r="A246" s="145" t="s">
        <v>87</v>
      </c>
      <c r="B246" s="145" t="s">
        <v>1152</v>
      </c>
      <c r="C246" s="50" t="s">
        <v>88</v>
      </c>
      <c r="D246" s="50" t="s">
        <v>152</v>
      </c>
      <c r="E246" s="50" t="s">
        <v>90</v>
      </c>
      <c r="F246" s="145" t="s">
        <v>179</v>
      </c>
      <c r="G246" s="6" t="s">
        <v>65</v>
      </c>
      <c r="H246" s="50" t="s">
        <v>65</v>
      </c>
      <c r="I246" t="s">
        <v>65</v>
      </c>
      <c r="J246" s="51" t="s">
        <v>66</v>
      </c>
      <c r="K246" s="50" t="s">
        <v>96</v>
      </c>
      <c r="L246" s="50" t="s">
        <v>107</v>
      </c>
      <c r="M246" s="50" t="s">
        <v>84</v>
      </c>
      <c r="N246" s="50" t="s">
        <v>108</v>
      </c>
      <c r="O246" s="50" t="s">
        <v>71</v>
      </c>
      <c r="P246" s="50" t="s">
        <v>1153</v>
      </c>
      <c r="Q246" s="7" t="s">
        <v>1154</v>
      </c>
      <c r="R246" s="3" t="s">
        <v>1155</v>
      </c>
      <c r="S246" s="3" t="s">
        <v>1156</v>
      </c>
      <c r="T246" s="3" t="s">
        <v>1157</v>
      </c>
    </row>
    <row r="247" spans="1:20" x14ac:dyDescent="0.35">
      <c r="A247" s="145" t="s">
        <v>57</v>
      </c>
      <c r="B247" s="145" t="s">
        <v>1158</v>
      </c>
      <c r="C247" s="50" t="s">
        <v>59</v>
      </c>
      <c r="D247" s="50" t="s">
        <v>75</v>
      </c>
      <c r="E247" s="50" t="s">
        <v>76</v>
      </c>
      <c r="F247" s="145" t="s">
        <v>184</v>
      </c>
      <c r="G247" s="6">
        <v>250</v>
      </c>
      <c r="H247" s="51" t="s">
        <v>119</v>
      </c>
      <c r="I247" s="153" t="s">
        <v>547</v>
      </c>
      <c r="J247" s="51" t="s">
        <v>113</v>
      </c>
      <c r="K247" s="50" t="s">
        <v>67</v>
      </c>
      <c r="L247" s="50" t="s">
        <v>98</v>
      </c>
      <c r="M247" s="50" t="s">
        <v>84</v>
      </c>
      <c r="N247" s="50" t="s">
        <v>85</v>
      </c>
      <c r="O247" s="50" t="s">
        <v>71</v>
      </c>
      <c r="P247" s="50" t="s">
        <v>1159</v>
      </c>
      <c r="Q247" s="7" t="s">
        <v>1160</v>
      </c>
    </row>
    <row r="248" spans="1:20" x14ac:dyDescent="0.35">
      <c r="A248" s="50" t="s">
        <v>57</v>
      </c>
      <c r="B248" s="50" t="s">
        <v>1161</v>
      </c>
      <c r="C248" s="50" t="s">
        <v>59</v>
      </c>
      <c r="D248" s="50" t="s">
        <v>75</v>
      </c>
      <c r="E248" s="50" t="s">
        <v>76</v>
      </c>
      <c r="F248" s="50" t="s">
        <v>185</v>
      </c>
      <c r="G248" s="2">
        <v>300</v>
      </c>
      <c r="H248" s="51" t="s">
        <v>64</v>
      </c>
      <c r="I248" s="11" t="s">
        <v>240</v>
      </c>
      <c r="J248" s="51" t="s">
        <v>113</v>
      </c>
      <c r="K248" s="50" t="s">
        <v>67</v>
      </c>
      <c r="L248" s="50" t="s">
        <v>98</v>
      </c>
      <c r="M248" s="50" t="s">
        <v>84</v>
      </c>
      <c r="N248" s="50" t="s">
        <v>70</v>
      </c>
      <c r="O248" s="50" t="s">
        <v>71</v>
      </c>
      <c r="P248" s="50" t="s">
        <v>1162</v>
      </c>
      <c r="Q248" s="7" t="s">
        <v>1163</v>
      </c>
      <c r="R248" s="7" t="s">
        <v>4910</v>
      </c>
      <c r="S248" s="7"/>
      <c r="T248" s="7"/>
    </row>
    <row r="249" spans="1:20" x14ac:dyDescent="0.35">
      <c r="A249" s="145" t="s">
        <v>57</v>
      </c>
      <c r="B249" s="145" t="s">
        <v>1164</v>
      </c>
      <c r="C249" s="50" t="s">
        <v>59</v>
      </c>
      <c r="D249" s="50" t="s">
        <v>101</v>
      </c>
      <c r="E249" s="50" t="s">
        <v>76</v>
      </c>
      <c r="F249" s="145" t="s">
        <v>163</v>
      </c>
      <c r="G249" s="6">
        <v>20</v>
      </c>
      <c r="H249" s="51" t="s">
        <v>1134</v>
      </c>
      <c r="I249" s="11" t="s">
        <v>547</v>
      </c>
      <c r="J249" s="51" t="s">
        <v>113</v>
      </c>
      <c r="K249" s="50" t="s">
        <v>67</v>
      </c>
      <c r="L249" s="50" t="s">
        <v>98</v>
      </c>
      <c r="M249" s="50" t="s">
        <v>84</v>
      </c>
      <c r="N249" s="50" t="s">
        <v>85</v>
      </c>
      <c r="O249" s="50" t="s">
        <v>71</v>
      </c>
      <c r="Q249" s="3" t="s">
        <v>1165</v>
      </c>
    </row>
    <row r="250" spans="1:20" x14ac:dyDescent="0.35">
      <c r="A250" s="145" t="s">
        <v>87</v>
      </c>
      <c r="B250" s="145" t="s">
        <v>1166</v>
      </c>
      <c r="C250" s="50" t="s">
        <v>59</v>
      </c>
      <c r="D250" s="50" t="s">
        <v>60</v>
      </c>
      <c r="E250" s="50" t="s">
        <v>102</v>
      </c>
      <c r="F250" s="145" t="s">
        <v>137</v>
      </c>
      <c r="G250" s="6" t="s">
        <v>92</v>
      </c>
      <c r="H250" s="50" t="s">
        <v>119</v>
      </c>
      <c r="I250" t="s">
        <v>4936</v>
      </c>
      <c r="J250" s="51" t="s">
        <v>113</v>
      </c>
      <c r="K250" s="50" t="s">
        <v>96</v>
      </c>
      <c r="L250" s="50" t="s">
        <v>107</v>
      </c>
      <c r="M250" s="50" t="s">
        <v>69</v>
      </c>
      <c r="N250" s="50" t="s">
        <v>426</v>
      </c>
      <c r="O250" s="50" t="s">
        <v>100</v>
      </c>
      <c r="P250" s="50" t="s">
        <v>1167</v>
      </c>
      <c r="Q250" s="7" t="s">
        <v>471</v>
      </c>
    </row>
    <row r="251" spans="1:20" x14ac:dyDescent="0.35">
      <c r="A251" s="145" t="s">
        <v>73</v>
      </c>
      <c r="B251" s="145" t="s">
        <v>1168</v>
      </c>
      <c r="C251" s="50" t="s">
        <v>59</v>
      </c>
      <c r="D251" s="50" t="s">
        <v>60</v>
      </c>
      <c r="E251" s="50" t="s">
        <v>90</v>
      </c>
      <c r="F251" s="145" t="s">
        <v>171</v>
      </c>
      <c r="G251" s="6">
        <v>100000</v>
      </c>
      <c r="H251" s="51" t="s">
        <v>138</v>
      </c>
      <c r="I251" s="11" t="s">
        <v>547</v>
      </c>
      <c r="J251" s="51" t="s">
        <v>113</v>
      </c>
      <c r="K251" s="50" t="s">
        <v>67</v>
      </c>
      <c r="L251" s="50" t="s">
        <v>98</v>
      </c>
      <c r="M251" s="50" t="s">
        <v>84</v>
      </c>
      <c r="N251" s="50" t="s">
        <v>134</v>
      </c>
      <c r="O251" s="50" t="s">
        <v>71</v>
      </c>
      <c r="P251" s="50" t="s">
        <v>1169</v>
      </c>
      <c r="Q251" s="3" t="s">
        <v>1170</v>
      </c>
    </row>
    <row r="252" spans="1:20" x14ac:dyDescent="0.35">
      <c r="A252" s="145" t="s">
        <v>57</v>
      </c>
      <c r="B252" s="145" t="s">
        <v>1171</v>
      </c>
      <c r="C252" s="50" t="s">
        <v>59</v>
      </c>
      <c r="D252" s="50" t="s">
        <v>109</v>
      </c>
      <c r="E252" s="50" t="s">
        <v>61</v>
      </c>
      <c r="F252" s="145" t="s">
        <v>61</v>
      </c>
      <c r="G252" s="6">
        <v>40000</v>
      </c>
      <c r="H252" s="51" t="s">
        <v>64</v>
      </c>
      <c r="I252" s="11" t="s">
        <v>547</v>
      </c>
      <c r="J252" s="51" t="s">
        <v>81</v>
      </c>
      <c r="K252" s="50" t="s">
        <v>67</v>
      </c>
      <c r="L252" s="50" t="s">
        <v>98</v>
      </c>
      <c r="M252" s="50" t="s">
        <v>84</v>
      </c>
      <c r="N252" s="50" t="s">
        <v>70</v>
      </c>
      <c r="O252" s="50" t="s">
        <v>71</v>
      </c>
      <c r="P252" s="50" t="s">
        <v>1172</v>
      </c>
      <c r="Q252" s="7" t="s">
        <v>1173</v>
      </c>
      <c r="R252" s="3" t="s">
        <v>1174</v>
      </c>
      <c r="S252" s="3" t="s">
        <v>1175</v>
      </c>
    </row>
    <row r="253" spans="1:20" x14ac:dyDescent="0.35">
      <c r="A253" s="145" t="s">
        <v>57</v>
      </c>
      <c r="B253" s="145" t="s">
        <v>1176</v>
      </c>
      <c r="C253" s="50" t="s">
        <v>59</v>
      </c>
      <c r="D253" s="50" t="s">
        <v>75</v>
      </c>
      <c r="E253" s="50" t="s">
        <v>90</v>
      </c>
      <c r="F253" s="145" t="s">
        <v>172</v>
      </c>
      <c r="G253" s="6" t="s">
        <v>65</v>
      </c>
      <c r="H253" s="50" t="s">
        <v>65</v>
      </c>
      <c r="I253" t="s">
        <v>65</v>
      </c>
      <c r="J253" s="51" t="s">
        <v>113</v>
      </c>
      <c r="K253" s="50" t="s">
        <v>67</v>
      </c>
      <c r="L253" s="50" t="s">
        <v>98</v>
      </c>
      <c r="M253" s="50" t="s">
        <v>84</v>
      </c>
      <c r="N253" s="50" t="s">
        <v>85</v>
      </c>
      <c r="O253" s="50" t="s">
        <v>71</v>
      </c>
      <c r="P253" s="50" t="s">
        <v>1177</v>
      </c>
      <c r="Q253" s="7" t="s">
        <v>1178</v>
      </c>
    </row>
    <row r="254" spans="1:20" x14ac:dyDescent="0.35">
      <c r="A254" s="50" t="s">
        <v>57</v>
      </c>
      <c r="B254" s="50" t="s">
        <v>1179</v>
      </c>
      <c r="C254" s="50" t="s">
        <v>88</v>
      </c>
      <c r="D254" s="50" t="s">
        <v>140</v>
      </c>
      <c r="E254" s="50" t="s">
        <v>76</v>
      </c>
      <c r="F254" s="50" t="s">
        <v>157</v>
      </c>
      <c r="G254" s="44">
        <v>0.23</v>
      </c>
      <c r="H254" s="51" t="s">
        <v>112</v>
      </c>
      <c r="I254" s="9" t="s">
        <v>65</v>
      </c>
      <c r="J254" s="51" t="s">
        <v>113</v>
      </c>
      <c r="K254" s="50" t="s">
        <v>67</v>
      </c>
      <c r="L254" s="50" t="s">
        <v>98</v>
      </c>
      <c r="M254" s="50" t="s">
        <v>84</v>
      </c>
      <c r="N254" s="50" t="s">
        <v>128</v>
      </c>
      <c r="O254" s="50" t="s">
        <v>71</v>
      </c>
      <c r="P254" s="50" t="s">
        <v>1180</v>
      </c>
      <c r="Q254" s="7" t="s">
        <v>1181</v>
      </c>
      <c r="R254" s="7"/>
      <c r="S254" s="7"/>
      <c r="T254" s="7"/>
    </row>
    <row r="255" spans="1:20" x14ac:dyDescent="0.35">
      <c r="A255" s="145" t="s">
        <v>87</v>
      </c>
      <c r="B255" s="145" t="s">
        <v>1182</v>
      </c>
      <c r="C255" s="50" t="s">
        <v>59</v>
      </c>
      <c r="D255" s="50" t="s">
        <v>60</v>
      </c>
      <c r="E255" s="50" t="s">
        <v>61</v>
      </c>
      <c r="F255" s="50" t="s">
        <v>62</v>
      </c>
      <c r="G255" s="158">
        <v>1</v>
      </c>
      <c r="H255" s="51" t="s">
        <v>138</v>
      </c>
      <c r="I255" s="11" t="s">
        <v>547</v>
      </c>
      <c r="J255" s="51" t="s">
        <v>81</v>
      </c>
      <c r="K255" s="50" t="s">
        <v>106</v>
      </c>
      <c r="L255" s="50" t="s">
        <v>68</v>
      </c>
      <c r="M255" s="50" t="s">
        <v>84</v>
      </c>
      <c r="N255" s="50" t="s">
        <v>134</v>
      </c>
      <c r="O255" s="50" t="s">
        <v>100</v>
      </c>
      <c r="P255" s="50" t="s">
        <v>1183</v>
      </c>
      <c r="Q255" s="7" t="s">
        <v>1184</v>
      </c>
      <c r="R255" s="3" t="s">
        <v>1185</v>
      </c>
    </row>
    <row r="256" spans="1:20" x14ac:dyDescent="0.35">
      <c r="A256" s="50" t="s">
        <v>57</v>
      </c>
      <c r="B256" s="50" t="s">
        <v>1186</v>
      </c>
      <c r="C256" s="50" t="s">
        <v>88</v>
      </c>
      <c r="D256" s="50" t="s">
        <v>140</v>
      </c>
      <c r="E256" s="50" t="s">
        <v>76</v>
      </c>
      <c r="F256" s="50" t="s">
        <v>163</v>
      </c>
      <c r="G256" s="40">
        <v>2.5</v>
      </c>
      <c r="H256" s="51" t="s">
        <v>112</v>
      </c>
      <c r="I256" s="9" t="s">
        <v>65</v>
      </c>
      <c r="J256" s="51" t="s">
        <v>113</v>
      </c>
      <c r="K256" s="50" t="s">
        <v>67</v>
      </c>
      <c r="L256" s="50" t="s">
        <v>98</v>
      </c>
      <c r="M256" s="50" t="s">
        <v>84</v>
      </c>
      <c r="N256" s="50" t="s">
        <v>128</v>
      </c>
      <c r="O256" s="50" t="s">
        <v>71</v>
      </c>
      <c r="Q256" s="7" t="s">
        <v>1187</v>
      </c>
      <c r="R256" s="7" t="s">
        <v>1188</v>
      </c>
      <c r="S256" s="7"/>
      <c r="T256" s="7"/>
    </row>
    <row r="257" spans="1:20" x14ac:dyDescent="0.35">
      <c r="A257" s="50" t="s">
        <v>57</v>
      </c>
      <c r="B257" s="50" t="s">
        <v>1189</v>
      </c>
      <c r="C257" s="50" t="s">
        <v>59</v>
      </c>
      <c r="D257" s="50" t="s">
        <v>75</v>
      </c>
      <c r="E257" s="50" t="s">
        <v>76</v>
      </c>
      <c r="F257" s="50" t="s">
        <v>170</v>
      </c>
      <c r="G257" s="9">
        <v>1</v>
      </c>
      <c r="H257" s="51" t="s">
        <v>125</v>
      </c>
      <c r="I257" s="11" t="s">
        <v>240</v>
      </c>
      <c r="J257" s="51" t="s">
        <v>113</v>
      </c>
      <c r="K257" s="50" t="s">
        <v>106</v>
      </c>
      <c r="L257" s="50" t="s">
        <v>120</v>
      </c>
      <c r="M257" s="50" t="s">
        <v>84</v>
      </c>
      <c r="N257" s="50" t="s">
        <v>426</v>
      </c>
      <c r="O257" s="50" t="s">
        <v>71</v>
      </c>
      <c r="Q257" s="7" t="s">
        <v>1190</v>
      </c>
      <c r="R257" s="7" t="s">
        <v>1191</v>
      </c>
      <c r="S257" s="7" t="s">
        <v>4911</v>
      </c>
      <c r="T257" s="7"/>
    </row>
    <row r="258" spans="1:20" x14ac:dyDescent="0.35">
      <c r="A258" s="50" t="s">
        <v>87</v>
      </c>
      <c r="B258" s="50" t="s">
        <v>1193</v>
      </c>
      <c r="C258" s="50" t="s">
        <v>88</v>
      </c>
      <c r="D258" s="50" t="s">
        <v>122</v>
      </c>
      <c r="E258" s="50" t="s">
        <v>76</v>
      </c>
      <c r="F258" s="50" t="s">
        <v>111</v>
      </c>
      <c r="G258" s="39">
        <v>1</v>
      </c>
      <c r="H258" s="53" t="s">
        <v>119</v>
      </c>
      <c r="I258" s="11" t="s">
        <v>547</v>
      </c>
      <c r="J258" s="51" t="s">
        <v>105</v>
      </c>
      <c r="K258" s="50" t="s">
        <v>67</v>
      </c>
      <c r="L258" s="50" t="s">
        <v>98</v>
      </c>
      <c r="M258" s="50" t="s">
        <v>84</v>
      </c>
      <c r="N258" s="50" t="s">
        <v>426</v>
      </c>
      <c r="O258" s="50" t="s">
        <v>100</v>
      </c>
      <c r="Q258" s="7" t="s">
        <v>1194</v>
      </c>
      <c r="R258" s="3" t="s">
        <v>1195</v>
      </c>
      <c r="S258" s="7" t="s">
        <v>1196</v>
      </c>
      <c r="T258" s="7"/>
    </row>
    <row r="259" spans="1:20" x14ac:dyDescent="0.35">
      <c r="A259" s="50" t="s">
        <v>87</v>
      </c>
      <c r="B259" s="50" t="s">
        <v>1198</v>
      </c>
      <c r="C259" s="50" t="s">
        <v>59</v>
      </c>
      <c r="D259" s="50" t="s">
        <v>75</v>
      </c>
      <c r="E259" s="50" t="s">
        <v>76</v>
      </c>
      <c r="F259" s="50" t="s">
        <v>188</v>
      </c>
      <c r="G259" s="39">
        <v>1</v>
      </c>
      <c r="H259" s="51" t="s">
        <v>93</v>
      </c>
      <c r="I259" s="11" t="s">
        <v>240</v>
      </c>
      <c r="J259" s="51" t="s">
        <v>113</v>
      </c>
      <c r="K259" s="50" t="s">
        <v>67</v>
      </c>
      <c r="L259" s="50" t="s">
        <v>98</v>
      </c>
      <c r="M259" s="50" t="s">
        <v>84</v>
      </c>
      <c r="N259" s="50" t="s">
        <v>426</v>
      </c>
      <c r="O259" s="50" t="s">
        <v>100</v>
      </c>
      <c r="P259" s="50" t="s">
        <v>1199</v>
      </c>
      <c r="Q259" s="3" t="s">
        <v>1200</v>
      </c>
      <c r="R259" s="3" t="s">
        <v>1201</v>
      </c>
      <c r="S259" s="7" t="s">
        <v>1202</v>
      </c>
      <c r="T259" s="7"/>
    </row>
    <row r="260" spans="1:20" x14ac:dyDescent="0.35">
      <c r="A260" s="50" t="s">
        <v>57</v>
      </c>
      <c r="B260" s="50" t="s">
        <v>1203</v>
      </c>
      <c r="C260" s="50" t="s">
        <v>59</v>
      </c>
      <c r="D260" s="50" t="s">
        <v>60</v>
      </c>
      <c r="E260" s="50" t="s">
        <v>76</v>
      </c>
      <c r="F260" s="50" t="s">
        <v>186</v>
      </c>
      <c r="G260" s="9">
        <v>1</v>
      </c>
      <c r="H260" s="51" t="s">
        <v>119</v>
      </c>
      <c r="I260" s="6" t="s">
        <v>240</v>
      </c>
      <c r="J260" s="51" t="s">
        <v>113</v>
      </c>
      <c r="K260" s="50" t="s">
        <v>96</v>
      </c>
      <c r="L260" s="50" t="s">
        <v>120</v>
      </c>
      <c r="M260" s="50" t="s">
        <v>84</v>
      </c>
      <c r="N260" s="50" t="s">
        <v>134</v>
      </c>
      <c r="O260" s="50" t="s">
        <v>100</v>
      </c>
      <c r="P260" s="50" t="s">
        <v>4923</v>
      </c>
      <c r="Q260" s="3" t="s">
        <v>1192</v>
      </c>
      <c r="R260" s="3" t="s">
        <v>1204</v>
      </c>
      <c r="S260" s="3" t="s">
        <v>1564</v>
      </c>
      <c r="T260" s="7"/>
    </row>
    <row r="261" spans="1:20" x14ac:dyDescent="0.35">
      <c r="A261" s="50" t="s">
        <v>57</v>
      </c>
      <c r="B261" s="50" t="s">
        <v>1205</v>
      </c>
      <c r="C261" s="50" t="s">
        <v>59</v>
      </c>
      <c r="D261" s="50" t="s">
        <v>89</v>
      </c>
      <c r="E261" s="50" t="s">
        <v>76</v>
      </c>
      <c r="F261" s="50" t="s">
        <v>148</v>
      </c>
      <c r="G261" s="39">
        <v>1</v>
      </c>
      <c r="H261" s="51" t="s">
        <v>125</v>
      </c>
      <c r="I261" s="11" t="s">
        <v>240</v>
      </c>
      <c r="J261" s="51" t="s">
        <v>113</v>
      </c>
      <c r="K261" s="50" t="s">
        <v>67</v>
      </c>
      <c r="L261" s="50" t="s">
        <v>98</v>
      </c>
      <c r="M261" s="50" t="s">
        <v>84</v>
      </c>
      <c r="N261" s="50" t="s">
        <v>99</v>
      </c>
      <c r="O261" s="50" t="s">
        <v>71</v>
      </c>
      <c r="Q261" s="7" t="s">
        <v>1206</v>
      </c>
      <c r="R261" s="3" t="s">
        <v>1207</v>
      </c>
      <c r="S261" s="7"/>
      <c r="T261" s="7"/>
    </row>
    <row r="262" spans="1:20" x14ac:dyDescent="0.35">
      <c r="A262" s="50" t="s">
        <v>57</v>
      </c>
      <c r="B262" s="50" t="s">
        <v>1208</v>
      </c>
      <c r="C262" s="50" t="s">
        <v>59</v>
      </c>
      <c r="D262" s="50" t="s">
        <v>75</v>
      </c>
      <c r="E262" s="50" t="s">
        <v>76</v>
      </c>
      <c r="F262" s="50" t="s">
        <v>181</v>
      </c>
      <c r="G262" s="39">
        <v>1</v>
      </c>
      <c r="H262" s="51" t="s">
        <v>125</v>
      </c>
      <c r="I262" s="6" t="s">
        <v>65</v>
      </c>
      <c r="J262" s="51" t="s">
        <v>113</v>
      </c>
      <c r="K262" s="50" t="s">
        <v>106</v>
      </c>
      <c r="L262" s="50" t="s">
        <v>120</v>
      </c>
      <c r="M262" s="50" t="s">
        <v>84</v>
      </c>
      <c r="N262" s="50" t="s">
        <v>115</v>
      </c>
      <c r="O262" s="50" t="s">
        <v>71</v>
      </c>
      <c r="P262" s="50" t="s">
        <v>1209</v>
      </c>
      <c r="Q262" s="3" t="s">
        <v>1210</v>
      </c>
      <c r="R262" s="7"/>
    </row>
    <row r="263" spans="1:20" x14ac:dyDescent="0.35">
      <c r="A263" s="145" t="s">
        <v>57</v>
      </c>
      <c r="B263" s="145" t="s">
        <v>1211</v>
      </c>
      <c r="C263" s="50" t="s">
        <v>88</v>
      </c>
      <c r="D263" s="50" t="s">
        <v>122</v>
      </c>
      <c r="E263" s="50" t="s">
        <v>76</v>
      </c>
      <c r="F263" s="145" t="s">
        <v>169</v>
      </c>
      <c r="G263" s="39">
        <v>1</v>
      </c>
      <c r="H263" s="51" t="s">
        <v>93</v>
      </c>
      <c r="I263" s="11" t="s">
        <v>547</v>
      </c>
      <c r="J263" s="51" t="s">
        <v>113</v>
      </c>
      <c r="K263" s="50" t="s">
        <v>67</v>
      </c>
      <c r="L263" s="50" t="s">
        <v>98</v>
      </c>
      <c r="M263" s="50" t="s">
        <v>84</v>
      </c>
      <c r="N263" s="50" t="s">
        <v>85</v>
      </c>
      <c r="O263" s="50" t="s">
        <v>71</v>
      </c>
      <c r="P263" s="50" t="s">
        <v>1212</v>
      </c>
      <c r="Q263" s="3" t="s">
        <v>1213</v>
      </c>
      <c r="R263" s="3" t="s">
        <v>1214</v>
      </c>
      <c r="S263" s="3" t="s">
        <v>1215</v>
      </c>
    </row>
    <row r="264" spans="1:20" x14ac:dyDescent="0.35">
      <c r="A264" s="50" t="s">
        <v>57</v>
      </c>
      <c r="B264" s="50" t="s">
        <v>1216</v>
      </c>
      <c r="C264" s="50" t="s">
        <v>59</v>
      </c>
      <c r="D264" s="50" t="s">
        <v>75</v>
      </c>
      <c r="E264" s="50" t="s">
        <v>76</v>
      </c>
      <c r="F264" s="50" t="s">
        <v>176</v>
      </c>
      <c r="G264" s="39">
        <v>0.9</v>
      </c>
      <c r="H264" s="51" t="s">
        <v>119</v>
      </c>
      <c r="I264" s="39">
        <v>0.1</v>
      </c>
      <c r="J264" s="51" t="s">
        <v>113</v>
      </c>
      <c r="K264" s="50" t="s">
        <v>67</v>
      </c>
      <c r="L264" s="50" t="s">
        <v>98</v>
      </c>
      <c r="M264" s="50" t="s">
        <v>84</v>
      </c>
      <c r="N264" s="50" t="s">
        <v>426</v>
      </c>
      <c r="O264" s="50" t="s">
        <v>71</v>
      </c>
      <c r="P264" s="50" t="s">
        <v>1217</v>
      </c>
      <c r="Q264" s="3" t="s">
        <v>1218</v>
      </c>
      <c r="R264" s="3" t="s">
        <v>1219</v>
      </c>
    </row>
    <row r="265" spans="1:20" x14ac:dyDescent="0.35">
      <c r="A265" s="50" t="s">
        <v>57</v>
      </c>
      <c r="B265" s="50" t="s">
        <v>1220</v>
      </c>
      <c r="C265" s="50" t="s">
        <v>59</v>
      </c>
      <c r="D265" s="50" t="s">
        <v>75</v>
      </c>
      <c r="E265" s="50" t="s">
        <v>76</v>
      </c>
      <c r="F265" s="50" t="s">
        <v>181</v>
      </c>
      <c r="G265" s="39">
        <v>0.9</v>
      </c>
      <c r="H265" s="51" t="s">
        <v>125</v>
      </c>
      <c r="I265" s="39">
        <v>0.1</v>
      </c>
      <c r="J265" s="51" t="s">
        <v>105</v>
      </c>
      <c r="K265" s="50" t="s">
        <v>82</v>
      </c>
      <c r="L265" s="50" t="s">
        <v>120</v>
      </c>
      <c r="M265" s="50" t="s">
        <v>84</v>
      </c>
      <c r="N265" s="50" t="s">
        <v>115</v>
      </c>
      <c r="O265" s="50" t="s">
        <v>71</v>
      </c>
      <c r="Q265" s="3" t="s">
        <v>1221</v>
      </c>
      <c r="R265" s="7" t="s">
        <v>1222</v>
      </c>
    </row>
    <row r="266" spans="1:20" x14ac:dyDescent="0.35">
      <c r="A266" s="50" t="s">
        <v>57</v>
      </c>
      <c r="B266" s="50" t="s">
        <v>1223</v>
      </c>
      <c r="C266" s="50" t="s">
        <v>59</v>
      </c>
      <c r="D266" s="50" t="s">
        <v>101</v>
      </c>
      <c r="E266" s="50" t="s">
        <v>76</v>
      </c>
      <c r="F266" s="50" t="s">
        <v>181</v>
      </c>
      <c r="G266" s="39">
        <v>1</v>
      </c>
      <c r="H266" s="50" t="s">
        <v>138</v>
      </c>
      <c r="I266" s="39" t="s">
        <v>65</v>
      </c>
      <c r="J266" s="51" t="s">
        <v>105</v>
      </c>
      <c r="K266" s="50" t="s">
        <v>106</v>
      </c>
      <c r="L266" s="50" t="s">
        <v>120</v>
      </c>
      <c r="M266" s="50" t="s">
        <v>84</v>
      </c>
      <c r="N266" s="50" t="s">
        <v>115</v>
      </c>
      <c r="O266" s="50" t="s">
        <v>71</v>
      </c>
      <c r="P266" s="50" t="s">
        <v>456</v>
      </c>
      <c r="Q266" s="7" t="s">
        <v>1224</v>
      </c>
      <c r="R266" s="3" t="s">
        <v>1225</v>
      </c>
      <c r="S266" s="3" t="s">
        <v>1226</v>
      </c>
    </row>
    <row r="267" spans="1:20" x14ac:dyDescent="0.35">
      <c r="A267" s="145" t="s">
        <v>57</v>
      </c>
      <c r="B267" s="145" t="s">
        <v>1227</v>
      </c>
      <c r="C267" s="50" t="s">
        <v>59</v>
      </c>
      <c r="D267" s="50" t="s">
        <v>101</v>
      </c>
      <c r="E267" s="50" t="s">
        <v>76</v>
      </c>
      <c r="F267" s="145" t="s">
        <v>181</v>
      </c>
      <c r="G267" s="39">
        <v>0.9</v>
      </c>
      <c r="H267" s="51" t="s">
        <v>132</v>
      </c>
      <c r="I267" s="11">
        <v>0.1</v>
      </c>
      <c r="J267" s="51" t="s">
        <v>81</v>
      </c>
      <c r="K267" s="50" t="s">
        <v>67</v>
      </c>
      <c r="L267" s="50" t="s">
        <v>98</v>
      </c>
      <c r="M267" s="50" t="s">
        <v>84</v>
      </c>
      <c r="N267" s="50" t="s">
        <v>115</v>
      </c>
      <c r="O267" s="50" t="s">
        <v>71</v>
      </c>
      <c r="P267" s="50" t="s">
        <v>1228</v>
      </c>
      <c r="Q267" s="7" t="s">
        <v>1229</v>
      </c>
      <c r="R267" s="3" t="s">
        <v>1230</v>
      </c>
      <c r="S267" s="3"/>
    </row>
    <row r="268" spans="1:20" x14ac:dyDescent="0.35">
      <c r="A268" s="50" t="s">
        <v>57</v>
      </c>
      <c r="B268" s="50" t="s">
        <v>1231</v>
      </c>
      <c r="C268" s="50" t="s">
        <v>59</v>
      </c>
      <c r="D268" s="50" t="s">
        <v>75</v>
      </c>
      <c r="E268" s="50" t="s">
        <v>76</v>
      </c>
      <c r="F268" s="50" t="s">
        <v>181</v>
      </c>
      <c r="G268" s="39">
        <v>0.9</v>
      </c>
      <c r="H268" s="51" t="s">
        <v>104</v>
      </c>
      <c r="I268" s="39">
        <v>0.1</v>
      </c>
      <c r="J268" s="51" t="s">
        <v>113</v>
      </c>
      <c r="K268" s="50" t="s">
        <v>106</v>
      </c>
      <c r="L268" s="50" t="s">
        <v>120</v>
      </c>
      <c r="M268" s="50" t="s">
        <v>84</v>
      </c>
      <c r="N268" s="50" t="s">
        <v>85</v>
      </c>
      <c r="O268" s="50" t="s">
        <v>71</v>
      </c>
      <c r="P268" s="50" t="s">
        <v>4926</v>
      </c>
      <c r="Q268" s="3" t="s">
        <v>1232</v>
      </c>
      <c r="R268" s="7" t="s">
        <v>4924</v>
      </c>
      <c r="S268" s="3" t="s">
        <v>4924</v>
      </c>
    </row>
    <row r="269" spans="1:20" x14ac:dyDescent="0.35">
      <c r="A269" s="145" t="s">
        <v>87</v>
      </c>
      <c r="B269" s="145" t="s">
        <v>1233</v>
      </c>
      <c r="C269" s="50" t="s">
        <v>59</v>
      </c>
      <c r="D269" s="50" t="s">
        <v>60</v>
      </c>
      <c r="E269" s="50" t="s">
        <v>61</v>
      </c>
      <c r="F269" s="145" t="s">
        <v>189</v>
      </c>
      <c r="G269" s="39">
        <v>0.45</v>
      </c>
      <c r="H269" s="51" t="s">
        <v>64</v>
      </c>
      <c r="I269" s="11">
        <v>0.55000000000000004</v>
      </c>
      <c r="J269" s="51" t="s">
        <v>81</v>
      </c>
      <c r="K269" s="50" t="s">
        <v>96</v>
      </c>
      <c r="L269" s="50" t="s">
        <v>68</v>
      </c>
      <c r="M269" s="50" t="s">
        <v>69</v>
      </c>
      <c r="N269" s="50" t="s">
        <v>145</v>
      </c>
      <c r="O269" s="51" t="s">
        <v>86</v>
      </c>
      <c r="P269" s="50" t="s">
        <v>1234</v>
      </c>
      <c r="Q269" s="3" t="s">
        <v>1235</v>
      </c>
      <c r="R269" s="3" t="s">
        <v>1236</v>
      </c>
    </row>
    <row r="270" spans="1:20" x14ac:dyDescent="0.35">
      <c r="A270" s="145" t="s">
        <v>57</v>
      </c>
      <c r="B270" s="145" t="s">
        <v>1237</v>
      </c>
      <c r="C270" s="50" t="s">
        <v>59</v>
      </c>
      <c r="D270" s="50" t="s">
        <v>60</v>
      </c>
      <c r="E270" s="50" t="s">
        <v>61</v>
      </c>
      <c r="F270" s="145" t="s">
        <v>187</v>
      </c>
      <c r="G270" s="11">
        <v>0.6</v>
      </c>
      <c r="H270" s="51" t="s">
        <v>64</v>
      </c>
      <c r="I270" s="11">
        <v>0.4</v>
      </c>
      <c r="J270" s="51" t="s">
        <v>81</v>
      </c>
      <c r="K270" s="50" t="s">
        <v>96</v>
      </c>
      <c r="L270" s="50" t="s">
        <v>127</v>
      </c>
      <c r="M270" s="50" t="s">
        <v>69</v>
      </c>
      <c r="N270" s="50" t="s">
        <v>145</v>
      </c>
      <c r="O270" s="50" t="s">
        <v>86</v>
      </c>
      <c r="P270" s="50" t="s">
        <v>1238</v>
      </c>
      <c r="Q270" s="3" t="s">
        <v>402</v>
      </c>
      <c r="R270" s="3" t="s">
        <v>1239</v>
      </c>
      <c r="S270" s="3" t="s">
        <v>1240</v>
      </c>
    </row>
    <row r="271" spans="1:20" x14ac:dyDescent="0.35">
      <c r="A271" s="145" t="s">
        <v>57</v>
      </c>
      <c r="B271" s="145" t="s">
        <v>1241</v>
      </c>
      <c r="C271" s="50" t="s">
        <v>59</v>
      </c>
      <c r="D271" s="50" t="s">
        <v>60</v>
      </c>
      <c r="E271" s="50" t="s">
        <v>102</v>
      </c>
      <c r="F271" s="145" t="s">
        <v>187</v>
      </c>
      <c r="G271" s="39">
        <v>0.9</v>
      </c>
      <c r="H271" s="51" t="s">
        <v>119</v>
      </c>
      <c r="I271" s="11">
        <v>0.1</v>
      </c>
      <c r="J271" s="51" t="s">
        <v>81</v>
      </c>
      <c r="K271" s="50" t="s">
        <v>106</v>
      </c>
      <c r="L271" s="50" t="s">
        <v>97</v>
      </c>
      <c r="M271" s="50" t="s">
        <v>69</v>
      </c>
      <c r="N271" s="50" t="s">
        <v>108</v>
      </c>
      <c r="O271" s="50" t="s">
        <v>86</v>
      </c>
      <c r="Q271" s="3" t="s">
        <v>1242</v>
      </c>
      <c r="R271" s="3" t="s">
        <v>1243</v>
      </c>
      <c r="S271" s="3" t="s">
        <v>1244</v>
      </c>
      <c r="T271" s="3" t="s">
        <v>1245</v>
      </c>
    </row>
    <row r="272" spans="1:20" x14ac:dyDescent="0.35">
      <c r="A272" s="145" t="s">
        <v>57</v>
      </c>
      <c r="B272" s="145" t="s">
        <v>1246</v>
      </c>
      <c r="C272" s="50" t="s">
        <v>59</v>
      </c>
      <c r="D272" s="50" t="s">
        <v>60</v>
      </c>
      <c r="E272" s="50" t="s">
        <v>61</v>
      </c>
      <c r="F272" s="145" t="s">
        <v>137</v>
      </c>
      <c r="G272" s="39">
        <v>0.45</v>
      </c>
      <c r="H272" s="51" t="s">
        <v>64</v>
      </c>
      <c r="I272" s="11">
        <v>0.55000000000000004</v>
      </c>
      <c r="J272" s="51" t="s">
        <v>81</v>
      </c>
      <c r="K272" s="50" t="s">
        <v>96</v>
      </c>
      <c r="L272" s="50" t="s">
        <v>127</v>
      </c>
      <c r="M272" s="50" t="s">
        <v>69</v>
      </c>
      <c r="N272" s="50" t="s">
        <v>145</v>
      </c>
      <c r="O272" s="51" t="s">
        <v>86</v>
      </c>
      <c r="P272" s="50" t="s">
        <v>1247</v>
      </c>
      <c r="Q272" s="3" t="s">
        <v>1248</v>
      </c>
      <c r="R272" s="3" t="s">
        <v>1249</v>
      </c>
      <c r="S272" s="3" t="s">
        <v>1250</v>
      </c>
    </row>
    <row r="273" spans="1:20" x14ac:dyDescent="0.35">
      <c r="A273" s="50" t="s">
        <v>57</v>
      </c>
      <c r="B273" s="50" t="s">
        <v>1251</v>
      </c>
      <c r="C273" s="50" t="s">
        <v>59</v>
      </c>
      <c r="D273" s="50" t="s">
        <v>75</v>
      </c>
      <c r="E273" s="50" t="s">
        <v>76</v>
      </c>
      <c r="F273" s="50" t="s">
        <v>181</v>
      </c>
      <c r="G273" s="39">
        <v>0.9</v>
      </c>
      <c r="H273" s="51" t="s">
        <v>119</v>
      </c>
      <c r="I273" s="39">
        <v>0.1</v>
      </c>
      <c r="J273" s="51" t="s">
        <v>113</v>
      </c>
      <c r="K273" s="50" t="s">
        <v>106</v>
      </c>
      <c r="L273" s="50" t="s">
        <v>120</v>
      </c>
      <c r="M273" s="50" t="s">
        <v>84</v>
      </c>
      <c r="N273" s="50" t="s">
        <v>115</v>
      </c>
      <c r="O273" s="50" t="s">
        <v>71</v>
      </c>
      <c r="P273" s="50" t="s">
        <v>4926</v>
      </c>
      <c r="Q273" s="3" t="s">
        <v>1252</v>
      </c>
      <c r="R273" s="7" t="s">
        <v>4925</v>
      </c>
      <c r="S273" s="3" t="s">
        <v>800</v>
      </c>
    </row>
    <row r="274" spans="1:20" x14ac:dyDescent="0.35">
      <c r="A274" s="145" t="s">
        <v>87</v>
      </c>
      <c r="B274" s="145" t="s">
        <v>1253</v>
      </c>
      <c r="C274" s="50" t="s">
        <v>88</v>
      </c>
      <c r="D274" s="50" t="s">
        <v>152</v>
      </c>
      <c r="E274" s="50" t="s">
        <v>90</v>
      </c>
      <c r="F274" s="145" t="s">
        <v>124</v>
      </c>
      <c r="G274" s="6" t="s">
        <v>65</v>
      </c>
      <c r="H274" s="50" t="s">
        <v>65</v>
      </c>
      <c r="I274" t="s">
        <v>65</v>
      </c>
      <c r="J274" s="51" t="s">
        <v>95</v>
      </c>
      <c r="K274" s="50" t="s">
        <v>67</v>
      </c>
      <c r="L274" s="50" t="s">
        <v>98</v>
      </c>
      <c r="M274" s="50" t="s">
        <v>84</v>
      </c>
      <c r="N274" s="50" t="s">
        <v>115</v>
      </c>
      <c r="O274" s="50" t="s">
        <v>71</v>
      </c>
      <c r="P274" s="50" t="s">
        <v>1254</v>
      </c>
      <c r="Q274" s="3" t="s">
        <v>1255</v>
      </c>
    </row>
    <row r="275" spans="1:20" x14ac:dyDescent="0.35">
      <c r="A275" s="50" t="s">
        <v>57</v>
      </c>
      <c r="B275" s="50" t="s">
        <v>1256</v>
      </c>
      <c r="C275" s="50" t="s">
        <v>59</v>
      </c>
      <c r="D275" s="50" t="s">
        <v>75</v>
      </c>
      <c r="E275" s="50" t="s">
        <v>76</v>
      </c>
      <c r="F275" s="50" t="s">
        <v>181</v>
      </c>
      <c r="G275" s="39">
        <v>0.9</v>
      </c>
      <c r="H275" s="51" t="s">
        <v>125</v>
      </c>
      <c r="I275" s="39">
        <v>0.1</v>
      </c>
      <c r="J275" s="51" t="s">
        <v>113</v>
      </c>
      <c r="K275" s="50" t="s">
        <v>106</v>
      </c>
      <c r="L275" s="50" t="s">
        <v>120</v>
      </c>
      <c r="M275" s="50" t="s">
        <v>84</v>
      </c>
      <c r="N275" s="50" t="s">
        <v>115</v>
      </c>
      <c r="O275" s="50" t="s">
        <v>71</v>
      </c>
      <c r="P275" s="50" t="s">
        <v>4926</v>
      </c>
      <c r="Q275" s="3" t="s">
        <v>1257</v>
      </c>
      <c r="R275" s="3" t="s">
        <v>1258</v>
      </c>
    </row>
    <row r="276" spans="1:20" x14ac:dyDescent="0.35">
      <c r="A276" s="145" t="s">
        <v>57</v>
      </c>
      <c r="B276" s="145" t="s">
        <v>1259</v>
      </c>
      <c r="C276" s="50" t="s">
        <v>59</v>
      </c>
      <c r="D276" s="50" t="s">
        <v>101</v>
      </c>
      <c r="E276" s="50" t="s">
        <v>76</v>
      </c>
      <c r="F276" s="145" t="s">
        <v>181</v>
      </c>
      <c r="G276" s="39">
        <v>0.85</v>
      </c>
      <c r="H276" s="51" t="s">
        <v>119</v>
      </c>
      <c r="I276" s="156">
        <v>0.15</v>
      </c>
      <c r="J276" s="51" t="s">
        <v>81</v>
      </c>
      <c r="K276" s="50" t="s">
        <v>96</v>
      </c>
      <c r="L276" s="50" t="s">
        <v>127</v>
      </c>
      <c r="M276" s="50" t="s">
        <v>84</v>
      </c>
      <c r="N276" s="50" t="s">
        <v>426</v>
      </c>
      <c r="O276" s="50" t="s">
        <v>71</v>
      </c>
      <c r="P276" s="50" t="s">
        <v>1260</v>
      </c>
      <c r="Q276" s="3" t="s">
        <v>1261</v>
      </c>
    </row>
    <row r="277" spans="1:20" x14ac:dyDescent="0.35">
      <c r="A277" s="50" t="s">
        <v>87</v>
      </c>
      <c r="B277" s="50" t="s">
        <v>1262</v>
      </c>
      <c r="C277" s="50" t="s">
        <v>59</v>
      </c>
      <c r="D277" s="50" t="s">
        <v>75</v>
      </c>
      <c r="E277" s="50" t="s">
        <v>76</v>
      </c>
      <c r="F277" s="50" t="s">
        <v>177</v>
      </c>
      <c r="G277" s="39">
        <v>0.75</v>
      </c>
      <c r="H277" s="51" t="s">
        <v>119</v>
      </c>
      <c r="I277" s="39">
        <v>0.25</v>
      </c>
      <c r="J277" s="51" t="s">
        <v>66</v>
      </c>
      <c r="K277" s="50" t="s">
        <v>96</v>
      </c>
      <c r="L277" s="50" t="s">
        <v>127</v>
      </c>
      <c r="M277" s="50" t="s">
        <v>84</v>
      </c>
      <c r="N277" s="50" t="s">
        <v>410</v>
      </c>
      <c r="O277" s="50" t="s">
        <v>100</v>
      </c>
      <c r="P277" s="50" t="s">
        <v>730</v>
      </c>
      <c r="Q277" s="3" t="s">
        <v>1263</v>
      </c>
      <c r="R277" s="7" t="s">
        <v>1264</v>
      </c>
      <c r="S277" s="3" t="s">
        <v>1263</v>
      </c>
    </row>
    <row r="278" spans="1:20" x14ac:dyDescent="0.35">
      <c r="A278" s="145" t="s">
        <v>57</v>
      </c>
      <c r="B278" s="145" t="s">
        <v>1265</v>
      </c>
      <c r="C278" s="50" t="s">
        <v>88</v>
      </c>
      <c r="D278" s="50" t="s">
        <v>140</v>
      </c>
      <c r="E278" s="50" t="s">
        <v>76</v>
      </c>
      <c r="F278" s="145" t="s">
        <v>1266</v>
      </c>
      <c r="G278" s="44">
        <v>0.13</v>
      </c>
      <c r="H278" s="51" t="s">
        <v>143</v>
      </c>
      <c r="I278" s="9" t="s">
        <v>65</v>
      </c>
      <c r="J278" s="51" t="s">
        <v>113</v>
      </c>
      <c r="K278" s="50" t="s">
        <v>67</v>
      </c>
      <c r="L278" s="50" t="s">
        <v>98</v>
      </c>
      <c r="M278" s="50" t="s">
        <v>84</v>
      </c>
      <c r="N278" s="50" t="s">
        <v>128</v>
      </c>
      <c r="O278" s="50" t="s">
        <v>71</v>
      </c>
      <c r="P278" s="50" t="s">
        <v>1267</v>
      </c>
      <c r="Q278" s="3" t="s">
        <v>1268</v>
      </c>
      <c r="R278" s="3" t="s">
        <v>1269</v>
      </c>
      <c r="S278" s="3"/>
      <c r="T278" s="3"/>
    </row>
    <row r="279" spans="1:20" x14ac:dyDescent="0.35">
      <c r="A279" s="50" t="s">
        <v>57</v>
      </c>
      <c r="B279" s="50" t="s">
        <v>1270</v>
      </c>
      <c r="C279" s="50" t="s">
        <v>88</v>
      </c>
      <c r="D279" s="50" t="s">
        <v>140</v>
      </c>
      <c r="E279" s="50" t="s">
        <v>76</v>
      </c>
      <c r="F279" s="50" t="s">
        <v>171</v>
      </c>
      <c r="G279" s="44">
        <v>0.11</v>
      </c>
      <c r="H279" s="51" t="s">
        <v>143</v>
      </c>
      <c r="I279" s="39">
        <v>1</v>
      </c>
      <c r="J279" s="51" t="s">
        <v>113</v>
      </c>
      <c r="K279" s="50" t="s">
        <v>67</v>
      </c>
      <c r="L279" s="50" t="s">
        <v>98</v>
      </c>
      <c r="M279" s="50" t="s">
        <v>84</v>
      </c>
      <c r="N279" s="50" t="s">
        <v>128</v>
      </c>
      <c r="O279" s="50" t="s">
        <v>71</v>
      </c>
      <c r="P279" s="50" t="s">
        <v>1271</v>
      </c>
      <c r="Q279" s="3" t="s">
        <v>1272</v>
      </c>
      <c r="R279" s="7" t="s">
        <v>1273</v>
      </c>
    </row>
    <row r="280" spans="1:20" x14ac:dyDescent="0.35">
      <c r="A280" s="50" t="s">
        <v>57</v>
      </c>
      <c r="B280" s="50" t="s">
        <v>1274</v>
      </c>
      <c r="C280" s="50" t="s">
        <v>88</v>
      </c>
      <c r="D280" s="50" t="s">
        <v>140</v>
      </c>
      <c r="E280" s="50" t="s">
        <v>76</v>
      </c>
      <c r="F280" s="50" t="s">
        <v>91</v>
      </c>
      <c r="G280">
        <v>0.09</v>
      </c>
      <c r="H280" s="50" t="s">
        <v>143</v>
      </c>
      <c r="I280" s="11" t="s">
        <v>65</v>
      </c>
      <c r="J280" s="50" t="s">
        <v>113</v>
      </c>
      <c r="K280" s="50" t="s">
        <v>67</v>
      </c>
      <c r="L280" s="50" t="s">
        <v>98</v>
      </c>
      <c r="M280" s="50" t="s">
        <v>84</v>
      </c>
      <c r="N280" s="50" t="s">
        <v>128</v>
      </c>
      <c r="O280" s="50" t="s">
        <v>71</v>
      </c>
      <c r="P280" s="50" t="s">
        <v>1275</v>
      </c>
      <c r="Q280" s="3" t="s">
        <v>1276</v>
      </c>
      <c r="R280" s="7" t="s">
        <v>1277</v>
      </c>
    </row>
    <row r="281" spans="1:20" x14ac:dyDescent="0.35">
      <c r="A281" s="145" t="s">
        <v>57</v>
      </c>
      <c r="B281" s="145" t="s">
        <v>1278</v>
      </c>
      <c r="C281" s="50" t="s">
        <v>59</v>
      </c>
      <c r="D281" s="50" t="s">
        <v>109</v>
      </c>
      <c r="E281" s="50" t="s">
        <v>90</v>
      </c>
      <c r="F281" s="145" t="s">
        <v>196</v>
      </c>
      <c r="G281" s="6">
        <v>250000</v>
      </c>
      <c r="H281" s="51" t="s">
        <v>119</v>
      </c>
      <c r="I281" s="155">
        <v>0.25</v>
      </c>
      <c r="J281" s="51" t="s">
        <v>81</v>
      </c>
      <c r="K281" s="50" t="s">
        <v>67</v>
      </c>
      <c r="L281" s="50" t="s">
        <v>98</v>
      </c>
      <c r="M281" s="50" t="s">
        <v>84</v>
      </c>
      <c r="N281" s="50" t="s">
        <v>70</v>
      </c>
      <c r="O281" s="50" t="s">
        <v>71</v>
      </c>
      <c r="P281" s="50" t="s">
        <v>1279</v>
      </c>
      <c r="Q281" s="16" t="s">
        <v>1280</v>
      </c>
      <c r="R281" s="16" t="s">
        <v>1281</v>
      </c>
      <c r="S281" s="3" t="s">
        <v>1282</v>
      </c>
    </row>
    <row r="282" spans="1:20" x14ac:dyDescent="0.35">
      <c r="A282" s="145" t="s">
        <v>57</v>
      </c>
      <c r="B282" s="145" t="s">
        <v>1283</v>
      </c>
      <c r="C282" s="50" t="s">
        <v>59</v>
      </c>
      <c r="D282" s="50" t="s">
        <v>60</v>
      </c>
      <c r="E282" s="50" t="s">
        <v>61</v>
      </c>
      <c r="F282" s="145" t="s">
        <v>178</v>
      </c>
      <c r="G282" s="11">
        <v>0.55000000000000004</v>
      </c>
      <c r="H282" s="51" t="s">
        <v>64</v>
      </c>
      <c r="I282" s="155">
        <v>0.45</v>
      </c>
      <c r="J282" s="51" t="s">
        <v>81</v>
      </c>
      <c r="K282" s="50" t="s">
        <v>96</v>
      </c>
      <c r="L282" s="50" t="s">
        <v>127</v>
      </c>
      <c r="M282" s="50" t="s">
        <v>69</v>
      </c>
      <c r="N282" s="50" t="s">
        <v>145</v>
      </c>
      <c r="O282" s="51" t="s">
        <v>86</v>
      </c>
      <c r="P282" s="50" t="s">
        <v>1284</v>
      </c>
      <c r="Q282" s="7" t="s">
        <v>1285</v>
      </c>
      <c r="R282" s="3" t="s">
        <v>1286</v>
      </c>
    </row>
    <row r="283" spans="1:20" x14ac:dyDescent="0.35">
      <c r="A283" s="145" t="s">
        <v>87</v>
      </c>
      <c r="B283" s="145" t="s">
        <v>1287</v>
      </c>
      <c r="C283" s="50" t="s">
        <v>59</v>
      </c>
      <c r="D283" s="50" t="s">
        <v>60</v>
      </c>
      <c r="E283" s="50" t="s">
        <v>102</v>
      </c>
      <c r="F283" s="145" t="s">
        <v>182</v>
      </c>
      <c r="G283" s="11">
        <v>1</v>
      </c>
      <c r="H283" s="51" t="s">
        <v>119</v>
      </c>
      <c r="I283" s="155" t="s">
        <v>547</v>
      </c>
      <c r="J283" s="51" t="s">
        <v>66</v>
      </c>
      <c r="K283" s="50" t="s">
        <v>96</v>
      </c>
      <c r="L283" s="50" t="s">
        <v>68</v>
      </c>
      <c r="M283" s="50" t="s">
        <v>69</v>
      </c>
      <c r="N283" s="50" t="s">
        <v>108</v>
      </c>
      <c r="O283" s="50" t="s">
        <v>100</v>
      </c>
      <c r="P283" s="50" t="s">
        <v>1288</v>
      </c>
      <c r="Q283" s="3" t="s">
        <v>1289</v>
      </c>
      <c r="R283" s="3" t="s">
        <v>1290</v>
      </c>
      <c r="S283" s="3" t="s">
        <v>1291</v>
      </c>
      <c r="T283" s="3"/>
    </row>
    <row r="284" spans="1:20" x14ac:dyDescent="0.35">
      <c r="A284" s="145" t="s">
        <v>57</v>
      </c>
      <c r="B284" s="145" t="s">
        <v>1292</v>
      </c>
      <c r="C284" s="50" t="s">
        <v>59</v>
      </c>
      <c r="D284" s="50" t="s">
        <v>60</v>
      </c>
      <c r="E284" s="50" t="s">
        <v>102</v>
      </c>
      <c r="F284" s="145" t="s">
        <v>182</v>
      </c>
      <c r="G284" s="157">
        <v>0.6</v>
      </c>
      <c r="H284" s="51" t="s">
        <v>119</v>
      </c>
      <c r="I284" s="11">
        <v>0.4</v>
      </c>
      <c r="J284" s="51" t="s">
        <v>95</v>
      </c>
      <c r="K284" s="50" t="s">
        <v>96</v>
      </c>
      <c r="L284" s="50" t="s">
        <v>120</v>
      </c>
      <c r="M284" s="50" t="s">
        <v>84</v>
      </c>
      <c r="N284" s="50" t="s">
        <v>426</v>
      </c>
      <c r="O284" s="50" t="s">
        <v>71</v>
      </c>
      <c r="P284" s="50" t="s">
        <v>1293</v>
      </c>
      <c r="Q284" s="3" t="s">
        <v>1294</v>
      </c>
      <c r="R284" t="s">
        <v>1295</v>
      </c>
    </row>
    <row r="285" spans="1:20" x14ac:dyDescent="0.35">
      <c r="A285" s="50" t="s">
        <v>57</v>
      </c>
      <c r="B285" s="50" t="s">
        <v>1296</v>
      </c>
      <c r="C285" s="50" t="s">
        <v>88</v>
      </c>
      <c r="D285" s="50" t="s">
        <v>140</v>
      </c>
      <c r="E285" s="50" t="s">
        <v>76</v>
      </c>
      <c r="F285" s="50" t="s">
        <v>171</v>
      </c>
      <c r="G285" s="44">
        <v>7.0000000000000007E-2</v>
      </c>
      <c r="H285" s="51" t="s">
        <v>143</v>
      </c>
      <c r="I285" s="39">
        <v>1</v>
      </c>
      <c r="J285" s="51" t="s">
        <v>113</v>
      </c>
      <c r="K285" s="50" t="s">
        <v>67</v>
      </c>
      <c r="L285" s="50" t="s">
        <v>98</v>
      </c>
      <c r="M285" s="50" t="s">
        <v>84</v>
      </c>
      <c r="N285" s="50" t="s">
        <v>128</v>
      </c>
      <c r="O285" s="50" t="s">
        <v>71</v>
      </c>
      <c r="P285" s="50" t="s">
        <v>1271</v>
      </c>
      <c r="Q285" s="3" t="s">
        <v>1297</v>
      </c>
      <c r="R285" s="3"/>
      <c r="S285" s="7"/>
    </row>
    <row r="286" spans="1:20" x14ac:dyDescent="0.35">
      <c r="A286" s="145" t="s">
        <v>87</v>
      </c>
      <c r="B286" s="145" t="s">
        <v>1298</v>
      </c>
      <c r="C286" s="50" t="s">
        <v>59</v>
      </c>
      <c r="D286" s="50" t="s">
        <v>75</v>
      </c>
      <c r="E286" s="50" t="s">
        <v>90</v>
      </c>
      <c r="F286" s="145" t="s">
        <v>124</v>
      </c>
      <c r="G286" s="150">
        <v>6000</v>
      </c>
      <c r="H286" s="154" t="s">
        <v>93</v>
      </c>
      <c r="I286" s="158">
        <v>0.25</v>
      </c>
      <c r="J286" s="53" t="s">
        <v>113</v>
      </c>
      <c r="K286" s="50" t="s">
        <v>96</v>
      </c>
      <c r="L286" s="50" t="s">
        <v>127</v>
      </c>
      <c r="M286" s="50" t="s">
        <v>84</v>
      </c>
      <c r="N286" s="50" t="s">
        <v>99</v>
      </c>
      <c r="O286" s="50" t="s">
        <v>100</v>
      </c>
      <c r="P286" s="50" t="s">
        <v>818</v>
      </c>
      <c r="Q286" s="3" t="s">
        <v>1299</v>
      </c>
      <c r="R286" s="3" t="s">
        <v>1300</v>
      </c>
      <c r="S286" s="3" t="s">
        <v>1301</v>
      </c>
    </row>
    <row r="287" spans="1:20" x14ac:dyDescent="0.35">
      <c r="A287" s="145" t="s">
        <v>87</v>
      </c>
      <c r="B287" s="145" t="s">
        <v>1302</v>
      </c>
      <c r="C287" s="50" t="s">
        <v>59</v>
      </c>
      <c r="D287" s="50" t="s">
        <v>75</v>
      </c>
      <c r="E287" s="50" t="s">
        <v>90</v>
      </c>
      <c r="F287" s="145" t="s">
        <v>124</v>
      </c>
      <c r="G287" s="6">
        <v>6000</v>
      </c>
      <c r="H287" s="154" t="s">
        <v>93</v>
      </c>
      <c r="I287" s="158">
        <v>0.25</v>
      </c>
      <c r="J287" s="51" t="s">
        <v>113</v>
      </c>
      <c r="K287" s="50" t="s">
        <v>106</v>
      </c>
      <c r="L287" s="50" t="s">
        <v>127</v>
      </c>
      <c r="M287" s="50" t="s">
        <v>84</v>
      </c>
      <c r="N287" s="50" t="s">
        <v>99</v>
      </c>
      <c r="O287" s="50" t="s">
        <v>100</v>
      </c>
      <c r="P287" s="50" t="s">
        <v>818</v>
      </c>
      <c r="Q287" s="3" t="s">
        <v>1303</v>
      </c>
    </row>
    <row r="288" spans="1:20" x14ac:dyDescent="0.35">
      <c r="A288" s="145" t="s">
        <v>57</v>
      </c>
      <c r="B288" s="145" t="s">
        <v>1304</v>
      </c>
      <c r="C288" s="50" t="s">
        <v>88</v>
      </c>
      <c r="D288" s="50" t="s">
        <v>140</v>
      </c>
      <c r="E288" s="50" t="s">
        <v>76</v>
      </c>
      <c r="F288" s="145" t="s">
        <v>187</v>
      </c>
      <c r="G288" s="148">
        <v>5.1999999999999998E-2</v>
      </c>
      <c r="H288" s="51" t="s">
        <v>143</v>
      </c>
      <c r="I288" s="11" t="s">
        <v>65</v>
      </c>
      <c r="J288" s="51" t="s">
        <v>113</v>
      </c>
      <c r="K288" s="50" t="s">
        <v>67</v>
      </c>
      <c r="L288" s="50" t="s">
        <v>98</v>
      </c>
      <c r="M288" s="50" t="s">
        <v>84</v>
      </c>
      <c r="N288" s="50" t="s">
        <v>128</v>
      </c>
      <c r="O288" s="50" t="s">
        <v>71</v>
      </c>
      <c r="P288" s="50" t="s">
        <v>1305</v>
      </c>
      <c r="Q288" s="3" t="s">
        <v>1306</v>
      </c>
      <c r="R288" s="3" t="s">
        <v>1307</v>
      </c>
    </row>
    <row r="289" spans="1:20" x14ac:dyDescent="0.35">
      <c r="A289" s="145" t="s">
        <v>87</v>
      </c>
      <c r="B289" s="145" t="s">
        <v>1308</v>
      </c>
      <c r="C289" s="50" t="s">
        <v>88</v>
      </c>
      <c r="D289" s="50" t="s">
        <v>152</v>
      </c>
      <c r="E289" s="50" t="s">
        <v>90</v>
      </c>
      <c r="F289" s="145" t="s">
        <v>124</v>
      </c>
      <c r="G289" s="6" t="s">
        <v>65</v>
      </c>
      <c r="H289" s="50" t="s">
        <v>65</v>
      </c>
      <c r="I289" t="s">
        <v>65</v>
      </c>
      <c r="J289" s="51" t="s">
        <v>113</v>
      </c>
      <c r="K289" s="50" t="s">
        <v>67</v>
      </c>
      <c r="L289" s="50" t="s">
        <v>98</v>
      </c>
      <c r="M289" s="50" t="s">
        <v>84</v>
      </c>
      <c r="N289" s="50" t="s">
        <v>121</v>
      </c>
      <c r="O289" s="50" t="s">
        <v>71</v>
      </c>
      <c r="Q289" s="3" t="s">
        <v>1309</v>
      </c>
    </row>
    <row r="290" spans="1:20" x14ac:dyDescent="0.35">
      <c r="A290" s="145" t="s">
        <v>87</v>
      </c>
      <c r="B290" s="145" t="s">
        <v>1310</v>
      </c>
      <c r="C290" s="50" t="s">
        <v>88</v>
      </c>
      <c r="D290" s="50" t="s">
        <v>152</v>
      </c>
      <c r="E290" s="50" t="s">
        <v>61</v>
      </c>
      <c r="F290" s="145" t="s">
        <v>61</v>
      </c>
      <c r="G290" s="12" t="s">
        <v>65</v>
      </c>
      <c r="H290" s="50" t="s">
        <v>65</v>
      </c>
      <c r="I290" t="s">
        <v>65</v>
      </c>
      <c r="J290" s="51" t="s">
        <v>81</v>
      </c>
      <c r="K290" s="50" t="s">
        <v>67</v>
      </c>
      <c r="L290" s="50" t="s">
        <v>98</v>
      </c>
      <c r="M290" s="50" t="s">
        <v>84</v>
      </c>
      <c r="N290" s="50" t="s">
        <v>134</v>
      </c>
      <c r="O290" s="50" t="s">
        <v>71</v>
      </c>
      <c r="P290" s="50" t="s">
        <v>1311</v>
      </c>
      <c r="Q290" s="3" t="s">
        <v>1312</v>
      </c>
      <c r="R290" s="3" t="s">
        <v>1313</v>
      </c>
    </row>
    <row r="291" spans="1:20" x14ac:dyDescent="0.35">
      <c r="A291" s="145" t="s">
        <v>57</v>
      </c>
      <c r="B291" s="145" t="s">
        <v>1314</v>
      </c>
      <c r="C291" s="50" t="s">
        <v>88</v>
      </c>
      <c r="D291" s="50" t="s">
        <v>140</v>
      </c>
      <c r="E291" s="50" t="s">
        <v>76</v>
      </c>
      <c r="F291" s="145" t="s">
        <v>180</v>
      </c>
      <c r="G291" s="44">
        <v>0.1</v>
      </c>
      <c r="H291" s="51" t="s">
        <v>143</v>
      </c>
      <c r="I291" s="11" t="s">
        <v>65</v>
      </c>
      <c r="J291" s="51" t="s">
        <v>113</v>
      </c>
      <c r="K291" s="50" t="s">
        <v>67</v>
      </c>
      <c r="L291" s="50" t="s">
        <v>98</v>
      </c>
      <c r="M291" s="50" t="s">
        <v>84</v>
      </c>
      <c r="N291" s="50" t="s">
        <v>128</v>
      </c>
      <c r="O291" s="50" t="s">
        <v>71</v>
      </c>
      <c r="Q291" s="3" t="s">
        <v>1315</v>
      </c>
      <c r="R291" s="3" t="s">
        <v>1316</v>
      </c>
      <c r="S291" s="3" t="s">
        <v>1317</v>
      </c>
      <c r="T291" s="3" t="s">
        <v>4912</v>
      </c>
    </row>
    <row r="292" spans="1:20" x14ac:dyDescent="0.35">
      <c r="A292" s="145" t="s">
        <v>57</v>
      </c>
      <c r="B292" s="145" t="s">
        <v>1318</v>
      </c>
      <c r="C292" s="50" t="s">
        <v>88</v>
      </c>
      <c r="D292" s="50" t="s">
        <v>140</v>
      </c>
      <c r="E292" s="50" t="s">
        <v>76</v>
      </c>
      <c r="F292" s="145" t="s">
        <v>180</v>
      </c>
      <c r="G292" s="44">
        <v>0.03</v>
      </c>
      <c r="H292" s="51" t="s">
        <v>143</v>
      </c>
      <c r="I292" s="11" t="s">
        <v>65</v>
      </c>
      <c r="J292" s="51" t="s">
        <v>113</v>
      </c>
      <c r="K292" s="50" t="s">
        <v>67</v>
      </c>
      <c r="L292" s="50" t="s">
        <v>98</v>
      </c>
      <c r="M292" s="50" t="s">
        <v>84</v>
      </c>
      <c r="N292" s="50" t="s">
        <v>128</v>
      </c>
      <c r="O292" s="50" t="s">
        <v>71</v>
      </c>
      <c r="P292" s="50" t="s">
        <v>1319</v>
      </c>
      <c r="Q292" s="3" t="s">
        <v>1320</v>
      </c>
      <c r="R292" s="3" t="s">
        <v>1321</v>
      </c>
    </row>
    <row r="293" spans="1:20" x14ac:dyDescent="0.35">
      <c r="A293" s="145" t="s">
        <v>57</v>
      </c>
      <c r="B293" s="145" t="s">
        <v>1322</v>
      </c>
      <c r="C293" s="50" t="s">
        <v>88</v>
      </c>
      <c r="D293" s="50" t="s">
        <v>140</v>
      </c>
      <c r="E293" s="50" t="s">
        <v>76</v>
      </c>
      <c r="F293" s="145" t="s">
        <v>196</v>
      </c>
      <c r="G293" s="148">
        <v>1.7999999999999999E-2</v>
      </c>
      <c r="H293" s="51" t="s">
        <v>143</v>
      </c>
      <c r="I293" s="11" t="s">
        <v>65</v>
      </c>
      <c r="J293" s="51" t="s">
        <v>113</v>
      </c>
      <c r="K293" s="50" t="s">
        <v>67</v>
      </c>
      <c r="L293" s="50" t="s">
        <v>98</v>
      </c>
      <c r="M293" s="50" t="s">
        <v>84</v>
      </c>
      <c r="N293" s="50" t="s">
        <v>128</v>
      </c>
      <c r="O293" s="50" t="s">
        <v>71</v>
      </c>
      <c r="Q293" s="3" t="s">
        <v>1323</v>
      </c>
      <c r="R293" s="3" t="s">
        <v>1324</v>
      </c>
    </row>
    <row r="294" spans="1:20" x14ac:dyDescent="0.35">
      <c r="A294" s="145" t="s">
        <v>57</v>
      </c>
      <c r="B294" s="145" t="s">
        <v>1325</v>
      </c>
      <c r="C294" s="50" t="s">
        <v>88</v>
      </c>
      <c r="D294" s="50" t="s">
        <v>140</v>
      </c>
      <c r="E294" s="50" t="s">
        <v>76</v>
      </c>
      <c r="F294" s="145" t="s">
        <v>111</v>
      </c>
      <c r="G294" s="148">
        <v>0.02</v>
      </c>
      <c r="H294" s="51" t="s">
        <v>143</v>
      </c>
      <c r="I294" s="11" t="s">
        <v>65</v>
      </c>
      <c r="J294" s="51" t="s">
        <v>113</v>
      </c>
      <c r="K294" s="50" t="s">
        <v>67</v>
      </c>
      <c r="L294" s="50" t="s">
        <v>98</v>
      </c>
      <c r="M294" s="50" t="s">
        <v>84</v>
      </c>
      <c r="N294" s="50" t="s">
        <v>128</v>
      </c>
      <c r="O294" s="50" t="s">
        <v>71</v>
      </c>
      <c r="P294" s="50" t="s">
        <v>1326</v>
      </c>
      <c r="Q294" s="7" t="s">
        <v>1327</v>
      </c>
      <c r="R294" s="3" t="s">
        <v>1328</v>
      </c>
    </row>
    <row r="295" spans="1:20" x14ac:dyDescent="0.35">
      <c r="A295" s="145" t="s">
        <v>57</v>
      </c>
      <c r="B295" s="145" t="s">
        <v>1329</v>
      </c>
      <c r="C295" s="50" t="s">
        <v>59</v>
      </c>
      <c r="D295" s="50" t="s">
        <v>60</v>
      </c>
      <c r="E295" s="50" t="s">
        <v>130</v>
      </c>
      <c r="F295" s="145" t="s">
        <v>198</v>
      </c>
      <c r="G295" s="12">
        <v>10000</v>
      </c>
      <c r="H295" s="51" t="s">
        <v>64</v>
      </c>
      <c r="I295" s="37">
        <v>0.8</v>
      </c>
      <c r="J295" s="51" t="s">
        <v>113</v>
      </c>
      <c r="K295" s="50" t="s">
        <v>67</v>
      </c>
      <c r="L295" s="50" t="s">
        <v>98</v>
      </c>
      <c r="M295" s="50" t="s">
        <v>84</v>
      </c>
      <c r="N295" s="50" t="s">
        <v>410</v>
      </c>
      <c r="O295" s="50" t="s">
        <v>71</v>
      </c>
      <c r="P295" s="50" t="s">
        <v>1330</v>
      </c>
      <c r="Q295" s="3" t="s">
        <v>1331</v>
      </c>
    </row>
    <row r="296" spans="1:20" x14ac:dyDescent="0.35">
      <c r="A296" s="50" t="s">
        <v>57</v>
      </c>
      <c r="B296" s="50" t="s">
        <v>1332</v>
      </c>
      <c r="C296" s="50" t="s">
        <v>59</v>
      </c>
      <c r="D296" s="50" t="s">
        <v>60</v>
      </c>
      <c r="E296" s="50" t="s">
        <v>90</v>
      </c>
      <c r="F296" s="50" t="s">
        <v>179</v>
      </c>
      <c r="G296" s="6">
        <v>10000</v>
      </c>
      <c r="H296" s="50" t="s">
        <v>64</v>
      </c>
      <c r="I296" t="s">
        <v>65</v>
      </c>
      <c r="J296" s="51" t="s">
        <v>113</v>
      </c>
      <c r="K296" s="50" t="s">
        <v>96</v>
      </c>
      <c r="L296" s="50" t="s">
        <v>120</v>
      </c>
      <c r="M296" s="50" t="s">
        <v>84</v>
      </c>
      <c r="N296" s="50" t="s">
        <v>108</v>
      </c>
      <c r="O296" s="50" t="s">
        <v>71</v>
      </c>
      <c r="P296" s="50" t="s">
        <v>1333</v>
      </c>
      <c r="Q296" s="7" t="s">
        <v>1334</v>
      </c>
      <c r="R296" s="3" t="s">
        <v>1335</v>
      </c>
      <c r="S296" s="3" t="s">
        <v>718</v>
      </c>
      <c r="T296" s="3" t="s">
        <v>1336</v>
      </c>
    </row>
    <row r="297" spans="1:20" x14ac:dyDescent="0.35">
      <c r="A297" s="50" t="s">
        <v>57</v>
      </c>
      <c r="B297" s="50" t="s">
        <v>1337</v>
      </c>
      <c r="C297" s="50" t="s">
        <v>59</v>
      </c>
      <c r="D297" s="50" t="s">
        <v>60</v>
      </c>
      <c r="E297" s="50" t="s">
        <v>90</v>
      </c>
      <c r="F297" s="50" t="s">
        <v>131</v>
      </c>
      <c r="G297" s="39">
        <v>0.6</v>
      </c>
      <c r="H297" s="51" t="s">
        <v>64</v>
      </c>
      <c r="I297" s="11">
        <v>0.4</v>
      </c>
      <c r="J297" s="51" t="s">
        <v>81</v>
      </c>
      <c r="K297" s="50" t="s">
        <v>96</v>
      </c>
      <c r="L297" s="50" t="s">
        <v>127</v>
      </c>
      <c r="M297" s="50" t="s">
        <v>84</v>
      </c>
      <c r="N297" s="50" t="s">
        <v>145</v>
      </c>
      <c r="O297" s="51" t="s">
        <v>86</v>
      </c>
      <c r="P297" s="50" t="s">
        <v>1338</v>
      </c>
      <c r="Q297" s="3" t="s">
        <v>1339</v>
      </c>
      <c r="R297" s="3" t="s">
        <v>1340</v>
      </c>
      <c r="S297" s="163" t="s">
        <v>1341</v>
      </c>
    </row>
    <row r="298" spans="1:20" x14ac:dyDescent="0.35">
      <c r="A298" s="50" t="s">
        <v>73</v>
      </c>
      <c r="B298" s="50" t="s">
        <v>1342</v>
      </c>
      <c r="C298" s="50" t="s">
        <v>88</v>
      </c>
      <c r="D298" s="50" t="s">
        <v>116</v>
      </c>
      <c r="E298" s="50" t="s">
        <v>61</v>
      </c>
      <c r="F298" s="50" t="s">
        <v>62</v>
      </c>
      <c r="G298" s="6">
        <v>50000</v>
      </c>
      <c r="H298" s="51" t="s">
        <v>119</v>
      </c>
      <c r="I298" s="11">
        <v>0.05</v>
      </c>
      <c r="J298" s="51" t="s">
        <v>144</v>
      </c>
      <c r="K298" s="50" t="s">
        <v>96</v>
      </c>
      <c r="L298" s="50" t="s">
        <v>107</v>
      </c>
      <c r="M298" s="50" t="s">
        <v>84</v>
      </c>
      <c r="N298" s="50" t="s">
        <v>88</v>
      </c>
      <c r="O298" s="50" t="s">
        <v>71</v>
      </c>
      <c r="P298" s="50" t="s">
        <v>1343</v>
      </c>
      <c r="Q298" s="3" t="s">
        <v>1344</v>
      </c>
      <c r="R298" s="3" t="s">
        <v>1345</v>
      </c>
      <c r="S298" s="3" t="s">
        <v>1346</v>
      </c>
    </row>
    <row r="299" spans="1:20" x14ac:dyDescent="0.35">
      <c r="A299" s="50" t="s">
        <v>73</v>
      </c>
      <c r="B299" s="50" t="s">
        <v>1347</v>
      </c>
      <c r="C299" s="50" t="s">
        <v>59</v>
      </c>
      <c r="D299" s="50" t="s">
        <v>60</v>
      </c>
      <c r="E299" s="50" t="s">
        <v>61</v>
      </c>
      <c r="F299" s="50" t="s">
        <v>62</v>
      </c>
      <c r="G299" s="6">
        <v>15000000</v>
      </c>
      <c r="H299" s="51" t="s">
        <v>119</v>
      </c>
      <c r="I299" s="11">
        <v>0.05</v>
      </c>
      <c r="J299" s="51" t="s">
        <v>144</v>
      </c>
      <c r="K299" s="50" t="s">
        <v>96</v>
      </c>
      <c r="L299" s="50" t="s">
        <v>107</v>
      </c>
      <c r="M299" s="50" t="s">
        <v>84</v>
      </c>
      <c r="N299" s="50" t="s">
        <v>134</v>
      </c>
      <c r="O299" s="50" t="s">
        <v>86</v>
      </c>
      <c r="Q299" s="3" t="s">
        <v>1348</v>
      </c>
      <c r="R299" s="3" t="s">
        <v>1345</v>
      </c>
      <c r="S299" s="3" t="s">
        <v>1346</v>
      </c>
    </row>
    <row r="300" spans="1:20" x14ac:dyDescent="0.35">
      <c r="A300" s="50" t="s">
        <v>57</v>
      </c>
      <c r="B300" s="50" t="s">
        <v>1349</v>
      </c>
      <c r="C300" s="50" t="s">
        <v>59</v>
      </c>
      <c r="D300" s="50" t="s">
        <v>60</v>
      </c>
      <c r="E300" s="50" t="s">
        <v>130</v>
      </c>
      <c r="F300" s="50" t="s">
        <v>111</v>
      </c>
      <c r="G300" s="6">
        <v>2000000</v>
      </c>
      <c r="H300" s="51" t="s">
        <v>119</v>
      </c>
      <c r="I300" s="11" t="s">
        <v>547</v>
      </c>
      <c r="J300" s="51" t="s">
        <v>66</v>
      </c>
      <c r="K300" s="50" t="s">
        <v>96</v>
      </c>
      <c r="L300" s="50" t="s">
        <v>97</v>
      </c>
      <c r="M300" s="50" t="s">
        <v>84</v>
      </c>
      <c r="N300" s="50" t="s">
        <v>70</v>
      </c>
      <c r="O300" s="50" t="s">
        <v>71</v>
      </c>
      <c r="P300" s="50" t="s">
        <v>1350</v>
      </c>
      <c r="Q300" s="3" t="s">
        <v>1351</v>
      </c>
      <c r="R300" s="3" t="s">
        <v>1352</v>
      </c>
    </row>
    <row r="301" spans="1:20" x14ac:dyDescent="0.35">
      <c r="A301" s="50" t="s">
        <v>87</v>
      </c>
      <c r="B301" s="50" t="s">
        <v>1353</v>
      </c>
      <c r="C301" s="50" t="s">
        <v>59</v>
      </c>
      <c r="D301" s="50" t="s">
        <v>60</v>
      </c>
      <c r="E301" s="50" t="s">
        <v>61</v>
      </c>
      <c r="F301" s="50" t="s">
        <v>61</v>
      </c>
      <c r="G301" s="6">
        <v>10000000</v>
      </c>
      <c r="H301" s="51" t="s">
        <v>119</v>
      </c>
      <c r="I301" s="11" t="s">
        <v>547</v>
      </c>
      <c r="J301" s="51" t="s">
        <v>88</v>
      </c>
      <c r="K301" s="50" t="s">
        <v>96</v>
      </c>
      <c r="L301" s="50" t="s">
        <v>107</v>
      </c>
      <c r="M301" s="50" t="s">
        <v>84</v>
      </c>
      <c r="N301" s="50" t="s">
        <v>134</v>
      </c>
      <c r="O301" s="50" t="s">
        <v>100</v>
      </c>
      <c r="P301" s="50" t="s">
        <v>1354</v>
      </c>
      <c r="Q301" s="3" t="s">
        <v>1355</v>
      </c>
      <c r="R301" s="3" t="s">
        <v>1356</v>
      </c>
    </row>
    <row r="302" spans="1:20" x14ac:dyDescent="0.35">
      <c r="A302" s="50" t="s">
        <v>57</v>
      </c>
      <c r="B302" s="50" t="s">
        <v>1357</v>
      </c>
      <c r="C302" s="50" t="s">
        <v>59</v>
      </c>
      <c r="D302" s="50" t="s">
        <v>60</v>
      </c>
      <c r="E302" s="50" t="s">
        <v>90</v>
      </c>
      <c r="F302" s="50" t="s">
        <v>124</v>
      </c>
      <c r="G302" s="6">
        <v>300000</v>
      </c>
      <c r="H302" s="51" t="s">
        <v>138</v>
      </c>
      <c r="I302" s="11" t="s">
        <v>547</v>
      </c>
      <c r="J302" s="51" t="s">
        <v>66</v>
      </c>
      <c r="K302" s="50" t="s">
        <v>96</v>
      </c>
      <c r="L302" s="50" t="s">
        <v>127</v>
      </c>
      <c r="M302" s="50" t="s">
        <v>84</v>
      </c>
      <c r="N302" s="50" t="s">
        <v>134</v>
      </c>
      <c r="O302" s="50" t="s">
        <v>86</v>
      </c>
      <c r="P302" s="50" t="s">
        <v>1358</v>
      </c>
      <c r="Q302" s="3" t="s">
        <v>1359</v>
      </c>
      <c r="R302" s="3" t="s">
        <v>1360</v>
      </c>
    </row>
    <row r="303" spans="1:20" x14ac:dyDescent="0.35">
      <c r="A303" s="50" t="s">
        <v>87</v>
      </c>
      <c r="B303" s="50" t="s">
        <v>1361</v>
      </c>
      <c r="C303" s="50" t="s">
        <v>59</v>
      </c>
      <c r="D303" s="50" t="s">
        <v>60</v>
      </c>
      <c r="E303" s="50" t="s">
        <v>90</v>
      </c>
      <c r="F303" s="50" t="s">
        <v>124</v>
      </c>
      <c r="G303" s="6">
        <v>200000</v>
      </c>
      <c r="H303" s="51" t="s">
        <v>64</v>
      </c>
      <c r="I303" s="11" t="s">
        <v>547</v>
      </c>
      <c r="J303" s="51" t="s">
        <v>66</v>
      </c>
      <c r="K303" s="50" t="s">
        <v>96</v>
      </c>
      <c r="L303" s="50" t="s">
        <v>127</v>
      </c>
      <c r="M303" s="50" t="s">
        <v>84</v>
      </c>
      <c r="N303" s="50" t="s">
        <v>70</v>
      </c>
      <c r="O303" s="50" t="s">
        <v>100</v>
      </c>
      <c r="P303" s="50" t="s">
        <v>1362</v>
      </c>
      <c r="Q303" s="3" t="s">
        <v>1363</v>
      </c>
    </row>
    <row r="304" spans="1:20" x14ac:dyDescent="0.35">
      <c r="A304" s="50" t="s">
        <v>87</v>
      </c>
      <c r="B304" s="50" t="s">
        <v>1364</v>
      </c>
      <c r="C304" s="50" t="s">
        <v>59</v>
      </c>
      <c r="D304" s="50" t="s">
        <v>60</v>
      </c>
      <c r="E304" s="50" t="s">
        <v>90</v>
      </c>
      <c r="F304" s="50" t="s">
        <v>124</v>
      </c>
      <c r="G304" s="6">
        <v>1000000</v>
      </c>
      <c r="H304" s="51" t="s">
        <v>132</v>
      </c>
      <c r="I304" s="11" t="s">
        <v>547</v>
      </c>
      <c r="J304" s="51" t="s">
        <v>66</v>
      </c>
      <c r="K304" s="50" t="s">
        <v>96</v>
      </c>
      <c r="L304" s="50" t="s">
        <v>127</v>
      </c>
      <c r="M304" s="50" t="s">
        <v>84</v>
      </c>
      <c r="N304" s="50" t="s">
        <v>108</v>
      </c>
      <c r="O304" s="50" t="s">
        <v>100</v>
      </c>
      <c r="P304" s="50" t="s">
        <v>1354</v>
      </c>
      <c r="Q304" s="3" t="s">
        <v>1365</v>
      </c>
      <c r="R304" s="3" t="s">
        <v>1366</v>
      </c>
    </row>
    <row r="305" spans="1:18" x14ac:dyDescent="0.35">
      <c r="A305" s="50" t="s">
        <v>57</v>
      </c>
      <c r="B305" s="50" t="s">
        <v>1367</v>
      </c>
      <c r="C305" s="50" t="s">
        <v>59</v>
      </c>
      <c r="D305" s="50" t="s">
        <v>60</v>
      </c>
      <c r="E305" s="50" t="s">
        <v>90</v>
      </c>
      <c r="F305" s="50" t="s">
        <v>124</v>
      </c>
      <c r="G305" s="6">
        <v>332167</v>
      </c>
      <c r="H305" s="51" t="s">
        <v>64</v>
      </c>
      <c r="I305" s="11" t="s">
        <v>547</v>
      </c>
      <c r="J305" s="51" t="s">
        <v>81</v>
      </c>
      <c r="K305" s="50" t="s">
        <v>96</v>
      </c>
      <c r="L305" s="50" t="s">
        <v>127</v>
      </c>
      <c r="M305" s="50" t="s">
        <v>84</v>
      </c>
      <c r="N305" s="50" t="s">
        <v>145</v>
      </c>
      <c r="O305" s="50" t="s">
        <v>86</v>
      </c>
      <c r="P305" s="50" t="s">
        <v>1368</v>
      </c>
      <c r="Q305" s="3" t="s">
        <v>1369</v>
      </c>
      <c r="R305" s="3" t="s">
        <v>1370</v>
      </c>
    </row>
    <row r="306" spans="1:18" x14ac:dyDescent="0.35">
      <c r="A306" s="50" t="s">
        <v>87</v>
      </c>
      <c r="B306" s="50" t="s">
        <v>1371</v>
      </c>
      <c r="C306" s="50" t="s">
        <v>59</v>
      </c>
      <c r="D306" s="50" t="s">
        <v>60</v>
      </c>
      <c r="E306" s="50" t="s">
        <v>102</v>
      </c>
      <c r="F306" s="50" t="s">
        <v>124</v>
      </c>
      <c r="G306" s="6">
        <v>400000</v>
      </c>
      <c r="H306" s="51" t="s">
        <v>64</v>
      </c>
      <c r="I306" s="11">
        <v>0.05</v>
      </c>
      <c r="J306" s="51" t="s">
        <v>81</v>
      </c>
      <c r="K306" s="50" t="s">
        <v>96</v>
      </c>
      <c r="L306" s="50" t="s">
        <v>120</v>
      </c>
      <c r="M306" s="50" t="s">
        <v>69</v>
      </c>
      <c r="N306" s="50" t="s">
        <v>410</v>
      </c>
      <c r="O306" s="50" t="s">
        <v>100</v>
      </c>
      <c r="P306" s="50" t="s">
        <v>1372</v>
      </c>
      <c r="Q306" s="3" t="s">
        <v>1373</v>
      </c>
      <c r="R306" s="3" t="s">
        <v>1374</v>
      </c>
    </row>
    <row r="307" spans="1:18" x14ac:dyDescent="0.35">
      <c r="A307" s="50" t="s">
        <v>87</v>
      </c>
      <c r="B307" s="50" t="s">
        <v>1375</v>
      </c>
      <c r="C307" s="50" t="s">
        <v>59</v>
      </c>
      <c r="D307" s="50" t="s">
        <v>75</v>
      </c>
      <c r="E307" s="50" t="s">
        <v>90</v>
      </c>
      <c r="F307" s="50" t="s">
        <v>124</v>
      </c>
      <c r="G307" s="6">
        <v>100000</v>
      </c>
      <c r="H307" s="51" t="s">
        <v>132</v>
      </c>
      <c r="I307" s="11">
        <v>0.5</v>
      </c>
      <c r="J307" s="51" t="s">
        <v>113</v>
      </c>
      <c r="K307" s="50" t="s">
        <v>82</v>
      </c>
      <c r="L307" s="50" t="s">
        <v>97</v>
      </c>
      <c r="M307" s="50" t="s">
        <v>84</v>
      </c>
      <c r="N307" s="50" t="s">
        <v>99</v>
      </c>
      <c r="O307" s="50" t="s">
        <v>100</v>
      </c>
      <c r="P307" s="50" t="s">
        <v>1376</v>
      </c>
      <c r="Q307" s="3" t="s">
        <v>1377</v>
      </c>
    </row>
    <row r="308" spans="1:18" x14ac:dyDescent="0.35">
      <c r="A308" s="50" t="s">
        <v>73</v>
      </c>
      <c r="B308" s="50" t="s">
        <v>1378</v>
      </c>
      <c r="C308" s="50" t="s">
        <v>59</v>
      </c>
      <c r="D308" s="50" t="s">
        <v>60</v>
      </c>
      <c r="E308" s="50" t="s">
        <v>61</v>
      </c>
      <c r="F308" s="50" t="s">
        <v>62</v>
      </c>
      <c r="G308" s="6">
        <v>10000000</v>
      </c>
      <c r="H308" s="51" t="s">
        <v>132</v>
      </c>
      <c r="I308" s="11">
        <v>0.5</v>
      </c>
      <c r="J308" s="51" t="s">
        <v>144</v>
      </c>
      <c r="K308" s="50" t="s">
        <v>96</v>
      </c>
      <c r="L308" s="50" t="s">
        <v>107</v>
      </c>
      <c r="M308" s="50" t="s">
        <v>84</v>
      </c>
      <c r="N308" s="50" t="s">
        <v>115</v>
      </c>
      <c r="O308" s="50" t="s">
        <v>71</v>
      </c>
      <c r="Q308" s="3" t="s">
        <v>1379</v>
      </c>
      <c r="R308" s="3" t="s">
        <v>1380</v>
      </c>
    </row>
    <row r="309" spans="1:18" x14ac:dyDescent="0.35">
      <c r="A309" s="50" t="s">
        <v>87</v>
      </c>
      <c r="B309" s="50" t="s">
        <v>1381</v>
      </c>
      <c r="C309" s="50" t="s">
        <v>59</v>
      </c>
      <c r="D309" s="50" t="s">
        <v>75</v>
      </c>
      <c r="E309" s="50" t="s">
        <v>76</v>
      </c>
      <c r="F309" s="50" t="s">
        <v>162</v>
      </c>
      <c r="G309" s="6" t="s">
        <v>65</v>
      </c>
      <c r="H309" s="51" t="s">
        <v>65</v>
      </c>
      <c r="I309" s="11" t="s">
        <v>65</v>
      </c>
      <c r="J309" s="51" t="s">
        <v>113</v>
      </c>
      <c r="K309" s="50" t="s">
        <v>96</v>
      </c>
      <c r="L309" s="50" t="s">
        <v>127</v>
      </c>
      <c r="M309" s="50" t="s">
        <v>84</v>
      </c>
      <c r="N309" s="50" t="s">
        <v>410</v>
      </c>
      <c r="O309" s="50" t="s">
        <v>100</v>
      </c>
      <c r="P309" s="50" t="s">
        <v>1382</v>
      </c>
      <c r="Q309" s="3" t="s">
        <v>1383</v>
      </c>
    </row>
    <row r="310" spans="1:18" x14ac:dyDescent="0.35">
      <c r="A310" s="50" t="s">
        <v>57</v>
      </c>
      <c r="B310" s="50" t="s">
        <v>1384</v>
      </c>
      <c r="C310" s="50" t="s">
        <v>59</v>
      </c>
      <c r="D310" s="50" t="s">
        <v>60</v>
      </c>
      <c r="E310" s="50" t="s">
        <v>90</v>
      </c>
      <c r="F310" s="50" t="s">
        <v>193</v>
      </c>
      <c r="G310" s="11">
        <v>0.45</v>
      </c>
      <c r="H310" s="51" t="s">
        <v>64</v>
      </c>
      <c r="I310" s="11">
        <v>0.65</v>
      </c>
      <c r="J310" s="51" t="s">
        <v>81</v>
      </c>
      <c r="K310" s="50" t="s">
        <v>67</v>
      </c>
      <c r="L310" s="50" t="s">
        <v>98</v>
      </c>
      <c r="M310" s="50" t="s">
        <v>84</v>
      </c>
      <c r="N310" s="50" t="s">
        <v>108</v>
      </c>
      <c r="O310" s="50" t="s">
        <v>71</v>
      </c>
      <c r="P310" s="50" t="s">
        <v>1385</v>
      </c>
      <c r="Q310" s="3" t="s">
        <v>1386</v>
      </c>
      <c r="R310" s="3" t="s">
        <v>1387</v>
      </c>
    </row>
    <row r="311" spans="1:18" x14ac:dyDescent="0.35">
      <c r="A311" s="50" t="s">
        <v>73</v>
      </c>
      <c r="B311" s="50" t="s">
        <v>1388</v>
      </c>
      <c r="C311" s="50" t="s">
        <v>59</v>
      </c>
      <c r="D311" s="50" t="s">
        <v>60</v>
      </c>
      <c r="E311" s="50" t="s">
        <v>61</v>
      </c>
      <c r="F311" s="50" t="s">
        <v>77</v>
      </c>
      <c r="G311" s="6" t="s">
        <v>65</v>
      </c>
      <c r="H311" s="51" t="s">
        <v>65</v>
      </c>
      <c r="I311" s="11" t="s">
        <v>65</v>
      </c>
      <c r="J311" s="51" t="s">
        <v>144</v>
      </c>
      <c r="K311" s="50" t="s">
        <v>82</v>
      </c>
      <c r="L311" s="50" t="s">
        <v>83</v>
      </c>
      <c r="M311" s="50" t="s">
        <v>84</v>
      </c>
      <c r="N311" s="50" t="s">
        <v>99</v>
      </c>
      <c r="O311" s="50" t="s">
        <v>71</v>
      </c>
      <c r="Q311" s="3" t="s">
        <v>1389</v>
      </c>
    </row>
    <row r="312" spans="1:18" x14ac:dyDescent="0.35">
      <c r="A312" s="50" t="s">
        <v>57</v>
      </c>
      <c r="B312" s="50" t="s">
        <v>1390</v>
      </c>
      <c r="C312" s="50" t="s">
        <v>59</v>
      </c>
      <c r="D312" s="50" t="s">
        <v>60</v>
      </c>
      <c r="E312" s="50" t="s">
        <v>102</v>
      </c>
      <c r="F312" s="50" t="s">
        <v>192</v>
      </c>
      <c r="G312" s="11">
        <v>1</v>
      </c>
      <c r="H312" s="51" t="s">
        <v>79</v>
      </c>
      <c r="I312" s="11" t="s">
        <v>547</v>
      </c>
      <c r="J312" s="51" t="s">
        <v>81</v>
      </c>
      <c r="K312" s="50" t="s">
        <v>96</v>
      </c>
      <c r="L312" s="50" t="s">
        <v>97</v>
      </c>
      <c r="M312" s="50" t="s">
        <v>69</v>
      </c>
      <c r="N312" s="50" t="s">
        <v>145</v>
      </c>
      <c r="O312" s="50" t="s">
        <v>71</v>
      </c>
      <c r="P312" s="50" t="s">
        <v>1391</v>
      </c>
      <c r="Q312" s="3" t="s">
        <v>1392</v>
      </c>
      <c r="R312" s="3" t="s">
        <v>1393</v>
      </c>
    </row>
    <row r="313" spans="1:18" x14ac:dyDescent="0.35">
      <c r="A313" s="50" t="s">
        <v>57</v>
      </c>
      <c r="B313" s="50" t="s">
        <v>1394</v>
      </c>
      <c r="C313" s="50" t="s">
        <v>59</v>
      </c>
      <c r="D313" s="50" t="s">
        <v>75</v>
      </c>
      <c r="E313" s="50" t="s">
        <v>76</v>
      </c>
      <c r="F313" s="50" t="s">
        <v>174</v>
      </c>
      <c r="G313" s="6">
        <v>65000</v>
      </c>
      <c r="H313" s="51" t="s">
        <v>132</v>
      </c>
      <c r="I313" s="11" t="s">
        <v>547</v>
      </c>
      <c r="J313" s="51" t="s">
        <v>105</v>
      </c>
      <c r="K313" s="50" t="s">
        <v>67</v>
      </c>
      <c r="L313" s="50" t="s">
        <v>98</v>
      </c>
      <c r="M313" s="50" t="s">
        <v>84</v>
      </c>
      <c r="N313" s="50" t="s">
        <v>426</v>
      </c>
      <c r="O313" s="50" t="s">
        <v>71</v>
      </c>
      <c r="P313" s="50" t="s">
        <v>1395</v>
      </c>
      <c r="Q313" s="3" t="s">
        <v>1396</v>
      </c>
    </row>
    <row r="314" spans="1:18" x14ac:dyDescent="0.35">
      <c r="A314" s="50" t="s">
        <v>57</v>
      </c>
      <c r="B314" s="50" t="s">
        <v>1397</v>
      </c>
      <c r="C314" s="50" t="s">
        <v>88</v>
      </c>
      <c r="D314" s="50" t="s">
        <v>140</v>
      </c>
      <c r="E314" s="50" t="s">
        <v>76</v>
      </c>
      <c r="F314" s="50" t="s">
        <v>165</v>
      </c>
      <c r="G314" s="44">
        <v>0.02</v>
      </c>
      <c r="H314" s="51" t="s">
        <v>1398</v>
      </c>
      <c r="I314" s="11" t="s">
        <v>65</v>
      </c>
      <c r="J314" s="51" t="s">
        <v>113</v>
      </c>
      <c r="K314" s="50" t="s">
        <v>67</v>
      </c>
      <c r="L314" s="50" t="s">
        <v>98</v>
      </c>
      <c r="M314" s="50" t="s">
        <v>84</v>
      </c>
      <c r="N314" s="50" t="s">
        <v>128</v>
      </c>
      <c r="O314" s="50" t="s">
        <v>71</v>
      </c>
      <c r="Q314" s="3" t="s">
        <v>1399</v>
      </c>
      <c r="R314" s="3" t="s">
        <v>1400</v>
      </c>
    </row>
    <row r="315" spans="1:18" x14ac:dyDescent="0.35">
      <c r="A315" s="50" t="s">
        <v>57</v>
      </c>
      <c r="B315" s="145" t="s">
        <v>1401</v>
      </c>
      <c r="C315" s="50" t="s">
        <v>59</v>
      </c>
      <c r="D315" s="50" t="s">
        <v>101</v>
      </c>
      <c r="E315" s="50" t="s">
        <v>76</v>
      </c>
      <c r="F315" s="50" t="s">
        <v>181</v>
      </c>
      <c r="G315" s="11">
        <v>0.9</v>
      </c>
      <c r="H315" s="50" t="s">
        <v>138</v>
      </c>
      <c r="I315" s="11">
        <v>0.1</v>
      </c>
      <c r="J315" s="51" t="s">
        <v>81</v>
      </c>
      <c r="K315" s="50" t="s">
        <v>96</v>
      </c>
      <c r="L315" s="50" t="s">
        <v>127</v>
      </c>
      <c r="M315" s="50" t="s">
        <v>84</v>
      </c>
      <c r="N315" s="50" t="s">
        <v>115</v>
      </c>
      <c r="O315" s="50" t="s">
        <v>71</v>
      </c>
      <c r="P315" s="50" t="s">
        <v>460</v>
      </c>
      <c r="Q315" s="7" t="s">
        <v>454</v>
      </c>
    </row>
    <row r="316" spans="1:18" x14ac:dyDescent="0.35">
      <c r="A316" s="50" t="s">
        <v>57</v>
      </c>
      <c r="B316" s="50" t="s">
        <v>1402</v>
      </c>
      <c r="C316" s="50" t="s">
        <v>59</v>
      </c>
      <c r="D316" s="50" t="s">
        <v>60</v>
      </c>
      <c r="E316" s="50" t="s">
        <v>90</v>
      </c>
      <c r="F316" s="50" t="s">
        <v>124</v>
      </c>
      <c r="G316" t="s">
        <v>92</v>
      </c>
      <c r="H316" s="51" t="s">
        <v>138</v>
      </c>
      <c r="I316" s="9" t="s">
        <v>240</v>
      </c>
      <c r="J316" s="51" t="s">
        <v>105</v>
      </c>
      <c r="K316" s="50" t="s">
        <v>82</v>
      </c>
      <c r="L316" s="50" t="s">
        <v>120</v>
      </c>
      <c r="M316" s="50" t="s">
        <v>84</v>
      </c>
      <c r="N316" s="50" t="s">
        <v>134</v>
      </c>
      <c r="O316" s="50" t="s">
        <v>71</v>
      </c>
      <c r="P316" s="50" t="s">
        <v>1403</v>
      </c>
      <c r="Q316" s="62" t="s">
        <v>1404</v>
      </c>
    </row>
    <row r="317" spans="1:18" x14ac:dyDescent="0.35">
      <c r="A317" s="50" t="s">
        <v>87</v>
      </c>
      <c r="B317" t="s">
        <v>1102</v>
      </c>
      <c r="C317" s="50" t="s">
        <v>88</v>
      </c>
      <c r="D317" s="50" t="s">
        <v>152</v>
      </c>
      <c r="E317" s="50" t="s">
        <v>90</v>
      </c>
      <c r="F317" t="s">
        <v>124</v>
      </c>
      <c r="G317" s="6" t="s">
        <v>65</v>
      </c>
      <c r="H317" s="51" t="s">
        <v>65</v>
      </c>
      <c r="I317" s="11" t="s">
        <v>65</v>
      </c>
      <c r="J317" s="51" t="s">
        <v>66</v>
      </c>
      <c r="K317" s="50" t="s">
        <v>96</v>
      </c>
      <c r="L317" s="50" t="s">
        <v>97</v>
      </c>
      <c r="M317" s="50" t="s">
        <v>84</v>
      </c>
      <c r="N317" s="50" t="s">
        <v>108</v>
      </c>
      <c r="O317" s="50" t="s">
        <v>71</v>
      </c>
      <c r="P317" s="50" t="s">
        <v>1405</v>
      </c>
      <c r="Q317" s="3" t="s">
        <v>1406</v>
      </c>
    </row>
    <row r="318" spans="1:18" x14ac:dyDescent="0.35">
      <c r="A318" s="50" t="s">
        <v>57</v>
      </c>
      <c r="B318" t="s">
        <v>1407</v>
      </c>
      <c r="C318" s="50" t="s">
        <v>59</v>
      </c>
      <c r="D318" s="50" t="s">
        <v>75</v>
      </c>
      <c r="E318" s="50" t="s">
        <v>76</v>
      </c>
      <c r="F318" t="s">
        <v>195</v>
      </c>
      <c r="G318" s="39">
        <v>0.5</v>
      </c>
      <c r="H318" s="51" t="s">
        <v>138</v>
      </c>
      <c r="I318" s="11">
        <v>0.5</v>
      </c>
      <c r="J318" s="51" t="s">
        <v>113</v>
      </c>
      <c r="K318" s="50" t="s">
        <v>67</v>
      </c>
      <c r="L318" s="50" t="s">
        <v>98</v>
      </c>
      <c r="M318" s="50" t="s">
        <v>84</v>
      </c>
      <c r="N318" s="50" t="s">
        <v>99</v>
      </c>
      <c r="O318" s="50" t="s">
        <v>71</v>
      </c>
      <c r="Q318" s="3" t="s">
        <v>1408</v>
      </c>
      <c r="R318" s="3" t="s">
        <v>1409</v>
      </c>
    </row>
    <row r="319" spans="1:18" x14ac:dyDescent="0.35">
      <c r="A319" s="50" t="s">
        <v>87</v>
      </c>
      <c r="B319" t="s">
        <v>1410</v>
      </c>
      <c r="C319" s="50" t="s">
        <v>88</v>
      </c>
      <c r="D319" s="50" t="s">
        <v>152</v>
      </c>
      <c r="E319" s="50" t="s">
        <v>76</v>
      </c>
      <c r="F319" t="s">
        <v>178</v>
      </c>
      <c r="G319" s="6" t="s">
        <v>65</v>
      </c>
      <c r="H319" s="51" t="s">
        <v>65</v>
      </c>
      <c r="I319" s="11" t="s">
        <v>65</v>
      </c>
      <c r="J319" s="51" t="s">
        <v>113</v>
      </c>
      <c r="K319" s="50" t="s">
        <v>67</v>
      </c>
      <c r="L319" s="50" t="s">
        <v>98</v>
      </c>
      <c r="M319" s="50" t="s">
        <v>84</v>
      </c>
      <c r="N319" s="50" t="s">
        <v>99</v>
      </c>
      <c r="O319" s="50" t="s">
        <v>71</v>
      </c>
      <c r="P319" s="50" t="s">
        <v>1411</v>
      </c>
      <c r="Q319" s="62" t="s">
        <v>1412</v>
      </c>
    </row>
    <row r="320" spans="1:18" x14ac:dyDescent="0.35">
      <c r="A320" s="50" t="s">
        <v>57</v>
      </c>
      <c r="B320" t="s">
        <v>1413</v>
      </c>
      <c r="C320" s="50" t="s">
        <v>88</v>
      </c>
      <c r="D320" s="50" t="s">
        <v>122</v>
      </c>
      <c r="E320" s="50" t="s">
        <v>76</v>
      </c>
      <c r="F320" t="s">
        <v>148</v>
      </c>
      <c r="G320" s="39">
        <v>1</v>
      </c>
      <c r="H320" s="51" t="s">
        <v>132</v>
      </c>
      <c r="I320" s="11" t="s">
        <v>547</v>
      </c>
      <c r="J320" s="51" t="s">
        <v>113</v>
      </c>
      <c r="K320" s="50" t="s">
        <v>67</v>
      </c>
      <c r="L320" s="50" t="s">
        <v>98</v>
      </c>
      <c r="M320" s="50" t="s">
        <v>84</v>
      </c>
      <c r="N320" s="50" t="s">
        <v>99</v>
      </c>
      <c r="O320" s="50" t="s">
        <v>71</v>
      </c>
      <c r="P320" s="50" t="s">
        <v>1414</v>
      </c>
      <c r="Q320" s="3" t="s">
        <v>1415</v>
      </c>
      <c r="R320" s="3" t="s">
        <v>1416</v>
      </c>
    </row>
    <row r="321" spans="1:19" x14ac:dyDescent="0.35">
      <c r="A321" s="50" t="s">
        <v>87</v>
      </c>
      <c r="B321" t="s">
        <v>1417</v>
      </c>
      <c r="C321" s="50" t="s">
        <v>88</v>
      </c>
      <c r="D321" s="50" t="s">
        <v>152</v>
      </c>
      <c r="E321" s="50" t="s">
        <v>90</v>
      </c>
      <c r="F321" t="s">
        <v>142</v>
      </c>
      <c r="G321" s="6" t="s">
        <v>65</v>
      </c>
      <c r="H321" s="51" t="s">
        <v>65</v>
      </c>
      <c r="I321" s="11" t="s">
        <v>65</v>
      </c>
      <c r="J321" s="51" t="s">
        <v>66</v>
      </c>
      <c r="K321" s="50" t="s">
        <v>67</v>
      </c>
      <c r="L321" s="50" t="s">
        <v>98</v>
      </c>
      <c r="M321" s="50" t="s">
        <v>84</v>
      </c>
      <c r="N321" s="50" t="s">
        <v>70</v>
      </c>
      <c r="O321" s="50" t="s">
        <v>71</v>
      </c>
      <c r="P321" s="50" t="s">
        <v>1418</v>
      </c>
      <c r="Q321" s="62" t="s">
        <v>1419</v>
      </c>
    </row>
    <row r="322" spans="1:19" x14ac:dyDescent="0.35">
      <c r="A322" s="50" t="s">
        <v>57</v>
      </c>
      <c r="B322" t="s">
        <v>1420</v>
      </c>
      <c r="C322" s="50" t="s">
        <v>88</v>
      </c>
      <c r="D322" s="50" t="s">
        <v>116</v>
      </c>
      <c r="E322" s="50" t="s">
        <v>76</v>
      </c>
      <c r="F322" t="s">
        <v>148</v>
      </c>
      <c r="G322" s="2" t="s">
        <v>65</v>
      </c>
      <c r="H322" s="52" t="s">
        <v>65</v>
      </c>
      <c r="I322" s="11" t="s">
        <v>547</v>
      </c>
      <c r="J322" s="52" t="s">
        <v>105</v>
      </c>
      <c r="K322" s="50" t="s">
        <v>67</v>
      </c>
      <c r="L322" s="50" t="s">
        <v>98</v>
      </c>
      <c r="M322" s="50" t="s">
        <v>84</v>
      </c>
      <c r="N322" s="50" t="s">
        <v>99</v>
      </c>
      <c r="O322" s="50" t="s">
        <v>71</v>
      </c>
      <c r="P322" s="50" t="s">
        <v>1414</v>
      </c>
      <c r="Q322" s="3" t="s">
        <v>1421</v>
      </c>
      <c r="R322" s="62" t="s">
        <v>1422</v>
      </c>
    </row>
    <row r="323" spans="1:19" x14ac:dyDescent="0.35">
      <c r="A323" s="50" t="s">
        <v>87</v>
      </c>
      <c r="B323" t="s">
        <v>1423</v>
      </c>
      <c r="C323" s="50" t="s">
        <v>88</v>
      </c>
      <c r="D323" s="50" t="s">
        <v>152</v>
      </c>
      <c r="E323" s="50" t="s">
        <v>90</v>
      </c>
      <c r="F323" t="s">
        <v>171</v>
      </c>
      <c r="G323" s="6" t="s">
        <v>65</v>
      </c>
      <c r="H323" s="51" t="s">
        <v>65</v>
      </c>
      <c r="I323" s="11" t="s">
        <v>65</v>
      </c>
      <c r="J323" s="51" t="s">
        <v>113</v>
      </c>
      <c r="K323" s="50" t="s">
        <v>67</v>
      </c>
      <c r="L323" s="50" t="s">
        <v>98</v>
      </c>
      <c r="M323" s="50" t="s">
        <v>84</v>
      </c>
      <c r="N323" s="50" t="s">
        <v>99</v>
      </c>
      <c r="O323" s="50" t="s">
        <v>71</v>
      </c>
      <c r="P323" s="50" t="s">
        <v>1424</v>
      </c>
      <c r="Q323" s="3" t="s">
        <v>1425</v>
      </c>
      <c r="R323" s="166" t="s">
        <v>1426</v>
      </c>
    </row>
    <row r="324" spans="1:19" x14ac:dyDescent="0.35">
      <c r="A324" s="50" t="s">
        <v>57</v>
      </c>
      <c r="B324" t="s">
        <v>1427</v>
      </c>
      <c r="C324" s="50" t="s">
        <v>59</v>
      </c>
      <c r="D324" s="50" t="s">
        <v>60</v>
      </c>
      <c r="E324" s="50" t="s">
        <v>90</v>
      </c>
      <c r="F324" t="s">
        <v>172</v>
      </c>
      <c r="G324" s="39">
        <v>0.95</v>
      </c>
      <c r="H324" s="51" t="s">
        <v>138</v>
      </c>
      <c r="I324" s="11">
        <v>0.05</v>
      </c>
      <c r="J324" s="51" t="s">
        <v>66</v>
      </c>
      <c r="K324" s="50" t="s">
        <v>96</v>
      </c>
      <c r="L324" s="50" t="s">
        <v>127</v>
      </c>
      <c r="M324" s="50" t="s">
        <v>84</v>
      </c>
      <c r="N324" s="50" t="s">
        <v>145</v>
      </c>
      <c r="O324" s="50" t="s">
        <v>71</v>
      </c>
      <c r="P324" s="50" t="s">
        <v>1428</v>
      </c>
      <c r="Q324" s="167" t="s">
        <v>1429</v>
      </c>
      <c r="R324" s="3" t="s">
        <v>1430</v>
      </c>
      <c r="S324" s="166" t="s">
        <v>1431</v>
      </c>
    </row>
    <row r="325" spans="1:19" x14ac:dyDescent="0.35">
      <c r="A325" s="50" t="s">
        <v>87</v>
      </c>
      <c r="B325" t="s">
        <v>1432</v>
      </c>
      <c r="C325" s="50" t="s">
        <v>88</v>
      </c>
      <c r="D325" s="50" t="s">
        <v>152</v>
      </c>
      <c r="E325" s="50" t="s">
        <v>90</v>
      </c>
      <c r="F325" t="s">
        <v>177</v>
      </c>
      <c r="G325" s="6" t="s">
        <v>65</v>
      </c>
      <c r="H325" s="51" t="s">
        <v>65</v>
      </c>
      <c r="I325" s="11" t="s">
        <v>65</v>
      </c>
      <c r="J325" s="51" t="s">
        <v>81</v>
      </c>
      <c r="K325" s="50" t="s">
        <v>106</v>
      </c>
      <c r="L325" s="50" t="s">
        <v>114</v>
      </c>
      <c r="M325" s="50" t="s">
        <v>84</v>
      </c>
      <c r="N325" s="50" t="s">
        <v>70</v>
      </c>
      <c r="O325" s="50" t="s">
        <v>71</v>
      </c>
      <c r="P325" s="50" t="s">
        <v>1433</v>
      </c>
      <c r="Q325" s="3" t="s">
        <v>1434</v>
      </c>
      <c r="R325" s="166" t="s">
        <v>1435</v>
      </c>
    </row>
    <row r="326" spans="1:19" x14ac:dyDescent="0.35">
      <c r="A326" s="50" t="s">
        <v>87</v>
      </c>
      <c r="B326" t="s">
        <v>1436</v>
      </c>
      <c r="C326" s="50" t="s">
        <v>59</v>
      </c>
      <c r="D326" s="50" t="s">
        <v>75</v>
      </c>
      <c r="E326" s="50" t="s">
        <v>90</v>
      </c>
      <c r="F326" t="s">
        <v>172</v>
      </c>
      <c r="G326" s="6">
        <v>2500</v>
      </c>
      <c r="H326" s="51" t="s">
        <v>64</v>
      </c>
      <c r="I326" s="11" t="s">
        <v>547</v>
      </c>
      <c r="J326" s="51" t="s">
        <v>113</v>
      </c>
      <c r="K326" s="50" t="s">
        <v>67</v>
      </c>
      <c r="L326" s="50" t="s">
        <v>98</v>
      </c>
      <c r="M326" s="50" t="s">
        <v>84</v>
      </c>
      <c r="N326" s="50" t="s">
        <v>70</v>
      </c>
      <c r="O326" s="50" t="s">
        <v>100</v>
      </c>
      <c r="P326" s="50" t="s">
        <v>1437</v>
      </c>
      <c r="Q326" s="3" t="s">
        <v>1438</v>
      </c>
    </row>
    <row r="327" spans="1:19" x14ac:dyDescent="0.35">
      <c r="A327" s="50" t="s">
        <v>87</v>
      </c>
      <c r="B327" t="s">
        <v>1439</v>
      </c>
      <c r="C327" s="50" t="s">
        <v>88</v>
      </c>
      <c r="D327" s="50" t="s">
        <v>152</v>
      </c>
      <c r="E327" s="50" t="s">
        <v>90</v>
      </c>
      <c r="F327" t="s">
        <v>153</v>
      </c>
      <c r="G327" s="6" t="s">
        <v>65</v>
      </c>
      <c r="H327" s="51" t="s">
        <v>65</v>
      </c>
      <c r="I327" s="11" t="s">
        <v>65</v>
      </c>
      <c r="J327" s="51" t="s">
        <v>66</v>
      </c>
      <c r="K327" s="50" t="s">
        <v>67</v>
      </c>
      <c r="L327" s="50" t="s">
        <v>98</v>
      </c>
      <c r="M327" s="50" t="s">
        <v>84</v>
      </c>
      <c r="N327" s="50" t="s">
        <v>70</v>
      </c>
      <c r="O327" s="50" t="s">
        <v>71</v>
      </c>
      <c r="Q327" s="3" t="s">
        <v>1440</v>
      </c>
      <c r="R327" s="3" t="s">
        <v>1441</v>
      </c>
    </row>
    <row r="328" spans="1:19" x14ac:dyDescent="0.35">
      <c r="A328" s="50" t="s">
        <v>87</v>
      </c>
      <c r="B328" t="s">
        <v>1442</v>
      </c>
      <c r="C328" s="50" t="s">
        <v>88</v>
      </c>
      <c r="D328" s="50" t="s">
        <v>152</v>
      </c>
      <c r="E328" s="50" t="s">
        <v>90</v>
      </c>
      <c r="F328" t="s">
        <v>169</v>
      </c>
      <c r="G328" s="6" t="s">
        <v>65</v>
      </c>
      <c r="H328" s="51" t="s">
        <v>65</v>
      </c>
      <c r="I328" s="11" t="s">
        <v>65</v>
      </c>
      <c r="J328" s="51" t="s">
        <v>133</v>
      </c>
      <c r="K328" s="50" t="s">
        <v>67</v>
      </c>
      <c r="L328" s="50" t="s">
        <v>98</v>
      </c>
      <c r="M328" s="50" t="s">
        <v>84</v>
      </c>
      <c r="N328" s="50" t="s">
        <v>99</v>
      </c>
      <c r="O328" s="50" t="s">
        <v>71</v>
      </c>
      <c r="P328" s="50" t="s">
        <v>1443</v>
      </c>
      <c r="Q328" s="3" t="s">
        <v>1444</v>
      </c>
      <c r="R328" s="166" t="s">
        <v>1445</v>
      </c>
    </row>
    <row r="329" spans="1:19" x14ac:dyDescent="0.35">
      <c r="A329" s="50" t="s">
        <v>87</v>
      </c>
      <c r="B329" t="s">
        <v>1446</v>
      </c>
      <c r="C329" s="50" t="s">
        <v>88</v>
      </c>
      <c r="D329" s="50" t="s">
        <v>152</v>
      </c>
      <c r="E329" s="50" t="s">
        <v>90</v>
      </c>
      <c r="F329" t="s">
        <v>183</v>
      </c>
      <c r="G329" s="6" t="s">
        <v>65</v>
      </c>
      <c r="H329" s="51" t="s">
        <v>65</v>
      </c>
      <c r="I329" s="11" t="s">
        <v>65</v>
      </c>
      <c r="J329" s="51" t="s">
        <v>113</v>
      </c>
      <c r="K329" s="50" t="s">
        <v>67</v>
      </c>
      <c r="L329" s="50" t="s">
        <v>98</v>
      </c>
      <c r="M329" s="50" t="s">
        <v>84</v>
      </c>
      <c r="N329" s="50" t="s">
        <v>85</v>
      </c>
      <c r="O329" s="50" t="s">
        <v>71</v>
      </c>
      <c r="P329" s="50" t="s">
        <v>1447</v>
      </c>
      <c r="Q329" s="3" t="s">
        <v>1448</v>
      </c>
      <c r="R329" s="166" t="s">
        <v>1449</v>
      </c>
    </row>
    <row r="330" spans="1:19" x14ac:dyDescent="0.35">
      <c r="A330" s="50" t="s">
        <v>87</v>
      </c>
      <c r="B330" t="s">
        <v>1450</v>
      </c>
      <c r="C330" s="50" t="s">
        <v>59</v>
      </c>
      <c r="D330" s="50" t="s">
        <v>60</v>
      </c>
      <c r="E330" s="50" t="s">
        <v>76</v>
      </c>
      <c r="F330" t="s">
        <v>186</v>
      </c>
      <c r="G330" s="6">
        <v>750000</v>
      </c>
      <c r="H330" s="51" t="s">
        <v>64</v>
      </c>
      <c r="I330" s="11" t="s">
        <v>547</v>
      </c>
      <c r="J330" s="51" t="s">
        <v>81</v>
      </c>
      <c r="K330" s="50" t="s">
        <v>96</v>
      </c>
      <c r="L330" s="50" t="s">
        <v>120</v>
      </c>
      <c r="M330" s="50" t="s">
        <v>84</v>
      </c>
      <c r="N330" s="50" t="s">
        <v>108</v>
      </c>
      <c r="O330" s="50" t="s">
        <v>100</v>
      </c>
      <c r="P330" s="50" t="s">
        <v>1451</v>
      </c>
      <c r="Q330" s="3" t="s">
        <v>1452</v>
      </c>
      <c r="R330" s="3" t="s">
        <v>1453</v>
      </c>
    </row>
    <row r="331" spans="1:19" x14ac:dyDescent="0.35">
      <c r="A331" s="50" t="s">
        <v>57</v>
      </c>
      <c r="B331" t="s">
        <v>1454</v>
      </c>
      <c r="C331" s="50" t="s">
        <v>59</v>
      </c>
      <c r="D331" s="50" t="s">
        <v>60</v>
      </c>
      <c r="E331" s="50" t="s">
        <v>102</v>
      </c>
      <c r="F331" t="s">
        <v>157</v>
      </c>
      <c r="G331" s="39">
        <v>0.45</v>
      </c>
      <c r="H331" s="51" t="s">
        <v>138</v>
      </c>
      <c r="I331" s="11">
        <v>0.55000000000000004</v>
      </c>
      <c r="J331" s="51" t="s">
        <v>81</v>
      </c>
      <c r="K331" s="50" t="s">
        <v>67</v>
      </c>
      <c r="L331" s="50" t="s">
        <v>98</v>
      </c>
      <c r="M331" s="50" t="s">
        <v>69</v>
      </c>
      <c r="N331" s="50" t="s">
        <v>108</v>
      </c>
      <c r="O331" s="50" t="s">
        <v>71</v>
      </c>
      <c r="Q331" s="3" t="s">
        <v>1455</v>
      </c>
      <c r="R331" s="166" t="s">
        <v>1456</v>
      </c>
      <c r="S331" s="62" t="s">
        <v>1457</v>
      </c>
    </row>
    <row r="332" spans="1:19" x14ac:dyDescent="0.35">
      <c r="A332" s="50" t="s">
        <v>57</v>
      </c>
      <c r="B332" t="s">
        <v>1458</v>
      </c>
      <c r="C332" s="50" t="s">
        <v>59</v>
      </c>
      <c r="D332" s="50" t="s">
        <v>75</v>
      </c>
      <c r="E332" s="50" t="s">
        <v>90</v>
      </c>
      <c r="F332" t="s">
        <v>124</v>
      </c>
      <c r="G332" s="6">
        <v>100000</v>
      </c>
      <c r="H332" s="51" t="s">
        <v>132</v>
      </c>
      <c r="I332" s="11">
        <v>0.5</v>
      </c>
      <c r="J332" s="51" t="s">
        <v>113</v>
      </c>
      <c r="K332" s="50" t="s">
        <v>96</v>
      </c>
      <c r="L332" s="50" t="s">
        <v>97</v>
      </c>
      <c r="M332" s="50" t="s">
        <v>84</v>
      </c>
      <c r="N332" s="50" t="s">
        <v>85</v>
      </c>
      <c r="O332" s="50" t="s">
        <v>86</v>
      </c>
      <c r="P332" s="50" t="s">
        <v>1459</v>
      </c>
      <c r="Q332" s="3" t="s">
        <v>1460</v>
      </c>
      <c r="R332" s="166" t="s">
        <v>1461</v>
      </c>
    </row>
    <row r="333" spans="1:19" x14ac:dyDescent="0.35">
      <c r="A333" s="50" t="s">
        <v>57</v>
      </c>
      <c r="B333" t="s">
        <v>1462</v>
      </c>
      <c r="C333" s="50" t="s">
        <v>59</v>
      </c>
      <c r="D333" s="50" t="s">
        <v>75</v>
      </c>
      <c r="E333" s="50" t="s">
        <v>90</v>
      </c>
      <c r="F333" t="s">
        <v>168</v>
      </c>
      <c r="G333" s="2">
        <v>4500</v>
      </c>
      <c r="H333" s="51" t="s">
        <v>64</v>
      </c>
      <c r="I333" s="11" t="s">
        <v>547</v>
      </c>
      <c r="J333" s="51" t="s">
        <v>113</v>
      </c>
      <c r="K333" s="50" t="s">
        <v>67</v>
      </c>
      <c r="L333" s="50" t="s">
        <v>98</v>
      </c>
      <c r="M333" s="50" t="s">
        <v>84</v>
      </c>
      <c r="N333" s="50" t="s">
        <v>70</v>
      </c>
      <c r="O333" s="50" t="s">
        <v>71</v>
      </c>
      <c r="P333" s="50" t="s">
        <v>1463</v>
      </c>
      <c r="Q333" s="3" t="s">
        <v>1464</v>
      </c>
      <c r="R333" s="62" t="s">
        <v>1465</v>
      </c>
    </row>
    <row r="334" spans="1:19" x14ac:dyDescent="0.35">
      <c r="A334" s="50" t="s">
        <v>57</v>
      </c>
      <c r="B334" t="s">
        <v>4928</v>
      </c>
      <c r="C334" s="50" t="s">
        <v>59</v>
      </c>
      <c r="D334" s="50" t="s">
        <v>60</v>
      </c>
      <c r="E334" s="50" t="s">
        <v>61</v>
      </c>
      <c r="F334" t="s">
        <v>199</v>
      </c>
      <c r="G334" s="39">
        <v>0.25</v>
      </c>
      <c r="H334" s="51" t="s">
        <v>64</v>
      </c>
      <c r="I334" s="11">
        <v>0.75</v>
      </c>
      <c r="J334" s="51" t="s">
        <v>66</v>
      </c>
      <c r="K334" s="50" t="s">
        <v>67</v>
      </c>
      <c r="L334" s="50" t="s">
        <v>98</v>
      </c>
      <c r="M334" s="50" t="s">
        <v>69</v>
      </c>
      <c r="N334" s="50" t="s">
        <v>70</v>
      </c>
      <c r="O334" s="50" t="s">
        <v>71</v>
      </c>
      <c r="P334" s="50" t="s">
        <v>1467</v>
      </c>
      <c r="Q334" s="3" t="s">
        <v>1468</v>
      </c>
      <c r="R334" s="3" t="s">
        <v>1469</v>
      </c>
    </row>
    <row r="335" spans="1:19" x14ac:dyDescent="0.35">
      <c r="A335" s="50" t="s">
        <v>73</v>
      </c>
      <c r="B335" t="s">
        <v>1473</v>
      </c>
      <c r="C335" s="50" t="s">
        <v>59</v>
      </c>
      <c r="D335" s="50" t="s">
        <v>101</v>
      </c>
      <c r="E335" s="50" t="s">
        <v>61</v>
      </c>
      <c r="F335" s="50" t="s">
        <v>207</v>
      </c>
      <c r="G335" s="147" t="s">
        <v>65</v>
      </c>
      <c r="H335" s="147" t="s">
        <v>65</v>
      </c>
      <c r="I335" s="147" t="s">
        <v>65</v>
      </c>
      <c r="J335" s="51" t="s">
        <v>113</v>
      </c>
      <c r="K335" s="50" t="s">
        <v>67</v>
      </c>
      <c r="L335" s="50" t="s">
        <v>98</v>
      </c>
      <c r="M335" s="50" t="s">
        <v>84</v>
      </c>
      <c r="N335" s="50" t="s">
        <v>99</v>
      </c>
      <c r="O335" s="50" t="s">
        <v>71</v>
      </c>
      <c r="P335" s="50" t="s">
        <v>1474</v>
      </c>
      <c r="Q335" s="3" t="s">
        <v>1475</v>
      </c>
      <c r="R335" s="62" t="s">
        <v>1476</v>
      </c>
    </row>
    <row r="336" spans="1:19" x14ac:dyDescent="0.35">
      <c r="A336" s="50" t="s">
        <v>73</v>
      </c>
      <c r="B336" t="s">
        <v>1477</v>
      </c>
      <c r="C336" s="50" t="s">
        <v>59</v>
      </c>
      <c r="D336" s="50" t="s">
        <v>60</v>
      </c>
      <c r="E336" s="50" t="s">
        <v>61</v>
      </c>
      <c r="F336" t="s">
        <v>61</v>
      </c>
      <c r="G336" s="6">
        <v>250000</v>
      </c>
      <c r="H336" s="147" t="s">
        <v>119</v>
      </c>
      <c r="I336" s="37">
        <v>0.8</v>
      </c>
      <c r="J336" s="51" t="s">
        <v>144</v>
      </c>
      <c r="K336" s="50" t="s">
        <v>96</v>
      </c>
      <c r="L336" s="50" t="s">
        <v>83</v>
      </c>
      <c r="M336" s="50" t="s">
        <v>84</v>
      </c>
      <c r="N336" s="50" t="s">
        <v>134</v>
      </c>
      <c r="O336" s="50" t="s">
        <v>71</v>
      </c>
      <c r="P336" s="50" t="s">
        <v>1478</v>
      </c>
      <c r="Q336" s="3" t="s">
        <v>1479</v>
      </c>
      <c r="R336" s="3" t="s">
        <v>1480</v>
      </c>
      <c r="S336" s="3" t="s">
        <v>1481</v>
      </c>
    </row>
    <row r="337" spans="1:19" x14ac:dyDescent="0.35">
      <c r="A337" s="50" t="s">
        <v>87</v>
      </c>
      <c r="B337" t="s">
        <v>1486</v>
      </c>
      <c r="C337" s="50" t="s">
        <v>59</v>
      </c>
      <c r="D337" s="50" t="s">
        <v>60</v>
      </c>
      <c r="E337" s="50" t="s">
        <v>102</v>
      </c>
      <c r="F337" t="s">
        <v>118</v>
      </c>
      <c r="G337" s="6">
        <v>375000</v>
      </c>
      <c r="H337" s="51" t="s">
        <v>64</v>
      </c>
      <c r="I337" s="11" t="s">
        <v>547</v>
      </c>
      <c r="J337" s="51" t="s">
        <v>95</v>
      </c>
      <c r="K337" s="50" t="s">
        <v>67</v>
      </c>
      <c r="L337" s="50" t="s">
        <v>98</v>
      </c>
      <c r="M337" s="50" t="s">
        <v>69</v>
      </c>
      <c r="N337" s="50" t="s">
        <v>70</v>
      </c>
      <c r="O337" s="50" t="s">
        <v>100</v>
      </c>
      <c r="Q337" s="3" t="s">
        <v>630</v>
      </c>
      <c r="R337" s="3" t="s">
        <v>1487</v>
      </c>
      <c r="S337" s="62" t="s">
        <v>1488</v>
      </c>
    </row>
    <row r="338" spans="1:19" x14ac:dyDescent="0.35">
      <c r="A338" s="50" t="s">
        <v>57</v>
      </c>
      <c r="B338" t="s">
        <v>4935</v>
      </c>
      <c r="C338" s="50" t="s">
        <v>59</v>
      </c>
      <c r="D338" s="50" t="s">
        <v>60</v>
      </c>
      <c r="E338" s="50" t="s">
        <v>61</v>
      </c>
      <c r="F338" t="s">
        <v>171</v>
      </c>
      <c r="G338" s="39">
        <v>0.45</v>
      </c>
      <c r="H338" s="51" t="s">
        <v>119</v>
      </c>
      <c r="I338" s="11">
        <v>0.55000000000000004</v>
      </c>
      <c r="J338" s="51" t="s">
        <v>95</v>
      </c>
      <c r="K338" s="50" t="s">
        <v>96</v>
      </c>
      <c r="L338" s="50" t="s">
        <v>68</v>
      </c>
      <c r="M338" s="50" t="s">
        <v>69</v>
      </c>
      <c r="N338" s="50" t="s">
        <v>70</v>
      </c>
      <c r="O338" s="50" t="s">
        <v>86</v>
      </c>
      <c r="Q338" s="3" t="s">
        <v>1489</v>
      </c>
      <c r="R338" s="166" t="s">
        <v>1490</v>
      </c>
    </row>
    <row r="339" spans="1:19" x14ac:dyDescent="0.35">
      <c r="A339" s="50" t="s">
        <v>57</v>
      </c>
      <c r="B339" t="s">
        <v>1491</v>
      </c>
      <c r="C339" s="50" t="s">
        <v>59</v>
      </c>
      <c r="D339" s="50" t="s">
        <v>60</v>
      </c>
      <c r="E339" s="50" t="s">
        <v>90</v>
      </c>
      <c r="F339" t="s">
        <v>118</v>
      </c>
      <c r="G339" s="6">
        <v>400000</v>
      </c>
      <c r="H339" s="51" t="s">
        <v>119</v>
      </c>
      <c r="I339" s="11" t="s">
        <v>547</v>
      </c>
      <c r="J339" s="51" t="s">
        <v>105</v>
      </c>
      <c r="K339" s="50" t="s">
        <v>67</v>
      </c>
      <c r="L339" s="50" t="s">
        <v>98</v>
      </c>
      <c r="M339" s="50" t="s">
        <v>84</v>
      </c>
      <c r="N339" s="50" t="s">
        <v>145</v>
      </c>
      <c r="O339" s="50" t="s">
        <v>86</v>
      </c>
      <c r="Q339" s="3" t="s">
        <v>630</v>
      </c>
      <c r="R339" s="166" t="s">
        <v>1492</v>
      </c>
    </row>
    <row r="340" spans="1:19" x14ac:dyDescent="0.35">
      <c r="A340" s="50" t="s">
        <v>87</v>
      </c>
      <c r="B340" t="s">
        <v>1493</v>
      </c>
      <c r="C340" s="50" t="s">
        <v>59</v>
      </c>
      <c r="D340" s="50" t="s">
        <v>75</v>
      </c>
      <c r="E340" s="50" t="s">
        <v>76</v>
      </c>
      <c r="F340" t="s">
        <v>170</v>
      </c>
      <c r="G340" s="6">
        <v>5000</v>
      </c>
      <c r="H340" s="51" t="s">
        <v>132</v>
      </c>
      <c r="I340" s="11" t="s">
        <v>547</v>
      </c>
      <c r="J340" s="51" t="s">
        <v>113</v>
      </c>
      <c r="K340" s="50" t="s">
        <v>67</v>
      </c>
      <c r="L340" s="50" t="s">
        <v>98</v>
      </c>
      <c r="M340" s="50" t="s">
        <v>84</v>
      </c>
      <c r="N340" s="50" t="s">
        <v>99</v>
      </c>
      <c r="O340" s="50" t="s">
        <v>100</v>
      </c>
      <c r="P340" s="50" t="s">
        <v>1494</v>
      </c>
      <c r="Q340" s="3" t="s">
        <v>1495</v>
      </c>
      <c r="R340" s="166" t="s">
        <v>1496</v>
      </c>
    </row>
    <row r="341" spans="1:19" x14ac:dyDescent="0.35">
      <c r="A341" s="50" t="s">
        <v>57</v>
      </c>
      <c r="B341" t="s">
        <v>1497</v>
      </c>
      <c r="C341" s="50" t="s">
        <v>59</v>
      </c>
      <c r="D341" s="50" t="s">
        <v>75</v>
      </c>
      <c r="E341" s="50" t="s">
        <v>76</v>
      </c>
      <c r="F341" t="s">
        <v>171</v>
      </c>
      <c r="G341" s="6">
        <v>55000</v>
      </c>
      <c r="H341" s="51" t="s">
        <v>132</v>
      </c>
      <c r="I341" s="164" t="s">
        <v>547</v>
      </c>
      <c r="J341" s="51" t="s">
        <v>113</v>
      </c>
      <c r="K341" s="50" t="s">
        <v>67</v>
      </c>
      <c r="L341" s="50" t="s">
        <v>98</v>
      </c>
      <c r="M341" s="50" t="s">
        <v>84</v>
      </c>
      <c r="N341" s="50" t="s">
        <v>85</v>
      </c>
      <c r="O341" s="50" t="s">
        <v>71</v>
      </c>
      <c r="P341" s="50" t="s">
        <v>1498</v>
      </c>
      <c r="Q341" s="3" t="s">
        <v>1499</v>
      </c>
      <c r="R341" s="166" t="s">
        <v>1500</v>
      </c>
    </row>
    <row r="342" spans="1:19" x14ac:dyDescent="0.35">
      <c r="A342" s="50" t="s">
        <v>87</v>
      </c>
      <c r="B342" t="s">
        <v>1501</v>
      </c>
      <c r="C342" s="50" t="s">
        <v>59</v>
      </c>
      <c r="D342" s="50" t="s">
        <v>75</v>
      </c>
      <c r="E342" s="50" t="s">
        <v>76</v>
      </c>
      <c r="F342" t="s">
        <v>171</v>
      </c>
      <c r="G342" s="6">
        <v>2500</v>
      </c>
      <c r="H342" s="51" t="s">
        <v>93</v>
      </c>
      <c r="I342" s="164" t="s">
        <v>547</v>
      </c>
      <c r="J342" s="51" t="s">
        <v>113</v>
      </c>
      <c r="K342" s="50" t="s">
        <v>67</v>
      </c>
      <c r="L342" s="50" t="s">
        <v>98</v>
      </c>
      <c r="M342" s="50" t="s">
        <v>84</v>
      </c>
      <c r="N342" s="50" t="s">
        <v>99</v>
      </c>
      <c r="O342" s="50" t="s">
        <v>100</v>
      </c>
      <c r="P342" s="50" t="s">
        <v>1502</v>
      </c>
      <c r="Q342" s="3" t="s">
        <v>1503</v>
      </c>
      <c r="R342" s="166" t="s">
        <v>1504</v>
      </c>
    </row>
    <row r="343" spans="1:19" x14ac:dyDescent="0.35">
      <c r="A343" s="50" t="s">
        <v>57</v>
      </c>
      <c r="B343" t="s">
        <v>1505</v>
      </c>
      <c r="C343" s="50" t="s">
        <v>59</v>
      </c>
      <c r="D343" s="50" t="s">
        <v>75</v>
      </c>
      <c r="E343" s="50" t="s">
        <v>76</v>
      </c>
      <c r="F343" t="s">
        <v>165</v>
      </c>
      <c r="G343" s="6">
        <v>65000</v>
      </c>
      <c r="H343" s="51" t="s">
        <v>132</v>
      </c>
      <c r="I343" s="164" t="s">
        <v>547</v>
      </c>
      <c r="J343" s="51" t="s">
        <v>113</v>
      </c>
      <c r="K343" s="50" t="s">
        <v>67</v>
      </c>
      <c r="L343" s="50" t="s">
        <v>98</v>
      </c>
      <c r="M343" s="50" t="s">
        <v>84</v>
      </c>
      <c r="N343" s="50" t="s">
        <v>99</v>
      </c>
      <c r="O343" s="50" t="s">
        <v>71</v>
      </c>
      <c r="P343" s="50" t="s">
        <v>1506</v>
      </c>
      <c r="Q343" s="3" t="s">
        <v>1507</v>
      </c>
      <c r="R343" s="166" t="s">
        <v>1508</v>
      </c>
    </row>
    <row r="344" spans="1:19" x14ac:dyDescent="0.35">
      <c r="A344" s="50" t="s">
        <v>57</v>
      </c>
      <c r="B344" t="s">
        <v>1509</v>
      </c>
      <c r="C344" s="50" t="s">
        <v>59</v>
      </c>
      <c r="D344" s="50" t="s">
        <v>75</v>
      </c>
      <c r="E344" s="50" t="s">
        <v>76</v>
      </c>
      <c r="F344" t="s">
        <v>137</v>
      </c>
      <c r="G344" s="6">
        <v>20000</v>
      </c>
      <c r="H344" s="2" t="s">
        <v>132</v>
      </c>
      <c r="I344" s="11" t="s">
        <v>240</v>
      </c>
      <c r="J344" s="51" t="s">
        <v>113</v>
      </c>
      <c r="K344" s="50" t="s">
        <v>67</v>
      </c>
      <c r="L344" s="50" t="s">
        <v>98</v>
      </c>
      <c r="M344" s="50" t="s">
        <v>84</v>
      </c>
      <c r="N344" s="50" t="s">
        <v>99</v>
      </c>
      <c r="O344" s="50" t="s">
        <v>71</v>
      </c>
      <c r="P344" s="50" t="s">
        <v>1510</v>
      </c>
      <c r="Q344" s="3" t="s">
        <v>1511</v>
      </c>
      <c r="R344" s="62" t="s">
        <v>1512</v>
      </c>
    </row>
    <row r="345" spans="1:19" x14ac:dyDescent="0.35">
      <c r="A345" s="50" t="s">
        <v>57</v>
      </c>
      <c r="B345" t="s">
        <v>1513</v>
      </c>
      <c r="C345" s="50" t="s">
        <v>59</v>
      </c>
      <c r="D345" s="50" t="s">
        <v>75</v>
      </c>
      <c r="E345" s="50" t="s">
        <v>76</v>
      </c>
      <c r="F345" t="s">
        <v>172</v>
      </c>
      <c r="G345" s="148">
        <v>4.4999999999999998E-2</v>
      </c>
      <c r="H345" s="2" t="s">
        <v>143</v>
      </c>
      <c r="I345" s="164" t="s">
        <v>547</v>
      </c>
      <c r="J345" s="51" t="s">
        <v>113</v>
      </c>
      <c r="K345" s="50" t="s">
        <v>67</v>
      </c>
      <c r="L345" s="50" t="s">
        <v>98</v>
      </c>
      <c r="M345" s="50" t="s">
        <v>84</v>
      </c>
      <c r="N345" s="50" t="s">
        <v>128</v>
      </c>
      <c r="O345" s="50" t="s">
        <v>71</v>
      </c>
      <c r="P345" s="50" t="s">
        <v>1514</v>
      </c>
      <c r="Q345" s="3" t="s">
        <v>1515</v>
      </c>
      <c r="R345" s="166" t="s">
        <v>1516</v>
      </c>
    </row>
    <row r="346" spans="1:19" x14ac:dyDescent="0.35">
      <c r="A346" s="50" t="s">
        <v>57</v>
      </c>
      <c r="B346" t="s">
        <v>1517</v>
      </c>
      <c r="C346" s="50" t="s">
        <v>88</v>
      </c>
      <c r="D346" s="50" t="s">
        <v>140</v>
      </c>
      <c r="E346" s="50" t="s">
        <v>76</v>
      </c>
      <c r="F346" t="s">
        <v>171</v>
      </c>
      <c r="G346" s="6" t="s">
        <v>65</v>
      </c>
      <c r="H346" s="2" t="s">
        <v>65</v>
      </c>
      <c r="I346" s="11" t="s">
        <v>65</v>
      </c>
      <c r="J346" s="51" t="s">
        <v>113</v>
      </c>
      <c r="K346" s="50" t="s">
        <v>67</v>
      </c>
      <c r="L346" s="50" t="s">
        <v>98</v>
      </c>
      <c r="M346" s="50" t="s">
        <v>84</v>
      </c>
      <c r="N346" s="50" t="s">
        <v>128</v>
      </c>
      <c r="O346" s="50" t="s">
        <v>71</v>
      </c>
      <c r="P346" s="50" t="s">
        <v>1518</v>
      </c>
      <c r="Q346" s="3" t="s">
        <v>1519</v>
      </c>
      <c r="R346" s="166" t="s">
        <v>1516</v>
      </c>
    </row>
    <row r="347" spans="1:19" x14ac:dyDescent="0.35">
      <c r="A347" s="50" t="s">
        <v>57</v>
      </c>
      <c r="B347" t="s">
        <v>1520</v>
      </c>
      <c r="C347" s="50" t="s">
        <v>88</v>
      </c>
      <c r="D347" s="50" t="s">
        <v>146</v>
      </c>
      <c r="E347" s="50" t="s">
        <v>76</v>
      </c>
      <c r="F347" t="s">
        <v>172</v>
      </c>
      <c r="G347" s="2">
        <v>50</v>
      </c>
      <c r="H347" t="s">
        <v>1134</v>
      </c>
      <c r="I347" s="155" t="s">
        <v>65</v>
      </c>
      <c r="J347" s="51" t="s">
        <v>113</v>
      </c>
      <c r="K347" s="50" t="s">
        <v>67</v>
      </c>
      <c r="L347" s="50" t="s">
        <v>98</v>
      </c>
      <c r="M347" s="50" t="s">
        <v>84</v>
      </c>
      <c r="N347" s="50" t="s">
        <v>128</v>
      </c>
      <c r="O347" s="50" t="s">
        <v>71</v>
      </c>
      <c r="P347" s="50" t="s">
        <v>1518</v>
      </c>
      <c r="Q347" s="3" t="s">
        <v>1521</v>
      </c>
      <c r="R347" s="3" t="s">
        <v>1522</v>
      </c>
    </row>
    <row r="348" spans="1:19" x14ac:dyDescent="0.35">
      <c r="A348" s="50" t="s">
        <v>57</v>
      </c>
      <c r="B348" t="s">
        <v>1523</v>
      </c>
      <c r="C348" s="50" t="s">
        <v>59</v>
      </c>
      <c r="D348" s="50" t="s">
        <v>75</v>
      </c>
      <c r="E348" s="50" t="s">
        <v>76</v>
      </c>
      <c r="F348" t="s">
        <v>187</v>
      </c>
      <c r="G348" s="2">
        <v>5000</v>
      </c>
      <c r="H348" t="s">
        <v>104</v>
      </c>
      <c r="I348" s="164" t="s">
        <v>547</v>
      </c>
      <c r="J348" s="51" t="s">
        <v>113</v>
      </c>
      <c r="K348" s="50" t="s">
        <v>67</v>
      </c>
      <c r="L348" s="50" t="s">
        <v>98</v>
      </c>
      <c r="M348" s="50" t="s">
        <v>84</v>
      </c>
      <c r="N348" s="50" t="s">
        <v>99</v>
      </c>
      <c r="O348" s="50" t="s">
        <v>71</v>
      </c>
      <c r="P348" s="50" t="s">
        <v>1518</v>
      </c>
      <c r="Q348" s="3" t="s">
        <v>1524</v>
      </c>
      <c r="R348" s="166" t="s">
        <v>1525</v>
      </c>
    </row>
    <row r="349" spans="1:19" x14ac:dyDescent="0.35">
      <c r="A349" s="50" t="s">
        <v>57</v>
      </c>
      <c r="B349" t="s">
        <v>1526</v>
      </c>
      <c r="C349" s="50" t="s">
        <v>59</v>
      </c>
      <c r="D349" s="50" t="s">
        <v>60</v>
      </c>
      <c r="E349" s="50" t="s">
        <v>90</v>
      </c>
      <c r="F349" t="s">
        <v>186</v>
      </c>
      <c r="G349" s="6">
        <v>1000000</v>
      </c>
      <c r="H349" s="51" t="s">
        <v>138</v>
      </c>
      <c r="I349" s="164" t="s">
        <v>547</v>
      </c>
      <c r="J349" s="51" t="s">
        <v>113</v>
      </c>
      <c r="K349" s="50" t="s">
        <v>96</v>
      </c>
      <c r="L349" s="50" t="s">
        <v>107</v>
      </c>
      <c r="M349" s="50" t="s">
        <v>84</v>
      </c>
      <c r="N349" s="50" t="s">
        <v>134</v>
      </c>
      <c r="O349" s="50" t="s">
        <v>86</v>
      </c>
      <c r="P349" s="50" t="s">
        <v>1527</v>
      </c>
      <c r="Q349" s="3" t="s">
        <v>720</v>
      </c>
      <c r="R349" s="3" t="s">
        <v>1528</v>
      </c>
    </row>
    <row r="350" spans="1:19" x14ac:dyDescent="0.35">
      <c r="A350" s="50" t="s">
        <v>57</v>
      </c>
      <c r="B350" t="s">
        <v>1530</v>
      </c>
      <c r="C350" s="50" t="s">
        <v>59</v>
      </c>
      <c r="D350" s="50" t="s">
        <v>60</v>
      </c>
      <c r="E350" s="50" t="s">
        <v>90</v>
      </c>
      <c r="F350" t="s">
        <v>153</v>
      </c>
      <c r="G350" s="6">
        <v>557008</v>
      </c>
      <c r="H350" s="51" t="s">
        <v>119</v>
      </c>
      <c r="I350" s="11" t="s">
        <v>547</v>
      </c>
      <c r="J350" s="51" t="s">
        <v>66</v>
      </c>
      <c r="K350" s="50" t="s">
        <v>96</v>
      </c>
      <c r="L350" s="50" t="s">
        <v>68</v>
      </c>
      <c r="M350" s="50" t="s">
        <v>69</v>
      </c>
      <c r="N350" s="50" t="s">
        <v>70</v>
      </c>
      <c r="O350" s="50" t="s">
        <v>86</v>
      </c>
      <c r="Q350" s="3" t="s">
        <v>1531</v>
      </c>
      <c r="R350" s="62" t="s">
        <v>1532</v>
      </c>
    </row>
    <row r="351" spans="1:19" x14ac:dyDescent="0.35">
      <c r="A351" s="50" t="s">
        <v>57</v>
      </c>
      <c r="B351" t="s">
        <v>1533</v>
      </c>
      <c r="C351" s="50" t="s">
        <v>88</v>
      </c>
      <c r="D351" s="50" t="s">
        <v>146</v>
      </c>
      <c r="E351" s="50" t="s">
        <v>76</v>
      </c>
      <c r="F351" t="s">
        <v>187</v>
      </c>
      <c r="G351" s="39">
        <v>0.5</v>
      </c>
      <c r="H351" s="51" t="s">
        <v>119</v>
      </c>
      <c r="I351" s="11">
        <v>0.5</v>
      </c>
      <c r="J351" s="51" t="s">
        <v>113</v>
      </c>
      <c r="K351" s="50" t="s">
        <v>67</v>
      </c>
      <c r="L351" s="50" t="s">
        <v>98</v>
      </c>
      <c r="M351" s="50" t="s">
        <v>84</v>
      </c>
      <c r="N351" s="50" t="s">
        <v>128</v>
      </c>
      <c r="O351" s="50" t="s">
        <v>71</v>
      </c>
      <c r="P351" s="50" t="s">
        <v>1534</v>
      </c>
      <c r="Q351" s="3" t="s">
        <v>1535</v>
      </c>
      <c r="R351" s="166" t="s">
        <v>1536</v>
      </c>
      <c r="S351" s="166" t="s">
        <v>1537</v>
      </c>
    </row>
    <row r="352" spans="1:19" x14ac:dyDescent="0.35">
      <c r="A352" s="50" t="s">
        <v>57</v>
      </c>
      <c r="B352" t="s">
        <v>1166</v>
      </c>
      <c r="C352" s="50" t="s">
        <v>59</v>
      </c>
      <c r="D352" s="50" t="s">
        <v>60</v>
      </c>
      <c r="E352" s="50" t="s">
        <v>102</v>
      </c>
      <c r="F352" t="s">
        <v>196</v>
      </c>
      <c r="G352" s="6">
        <v>10000</v>
      </c>
      <c r="H352" s="51" t="s">
        <v>93</v>
      </c>
      <c r="I352" s="11">
        <v>0.4</v>
      </c>
      <c r="J352" s="51" t="s">
        <v>113</v>
      </c>
      <c r="K352" s="50" t="s">
        <v>96</v>
      </c>
      <c r="L352" s="50" t="s">
        <v>114</v>
      </c>
      <c r="M352" s="50" t="s">
        <v>84</v>
      </c>
      <c r="N352" s="50" t="s">
        <v>99</v>
      </c>
      <c r="O352" s="50" t="s">
        <v>71</v>
      </c>
      <c r="P352" s="50" t="s">
        <v>1538</v>
      </c>
      <c r="Q352" s="3" t="s">
        <v>1539</v>
      </c>
      <c r="R352" s="166" t="s">
        <v>1539</v>
      </c>
      <c r="S352" s="62" t="s">
        <v>1540</v>
      </c>
    </row>
    <row r="353" spans="1:20" x14ac:dyDescent="0.35">
      <c r="A353" s="50" t="s">
        <v>57</v>
      </c>
      <c r="B353" t="s">
        <v>1541</v>
      </c>
      <c r="C353" s="50" t="s">
        <v>59</v>
      </c>
      <c r="D353" s="50" t="s">
        <v>60</v>
      </c>
      <c r="E353" s="50" t="s">
        <v>90</v>
      </c>
      <c r="F353" t="s">
        <v>196</v>
      </c>
      <c r="G353" s="6">
        <v>7500</v>
      </c>
      <c r="H353" s="51" t="s">
        <v>93</v>
      </c>
      <c r="I353" s="11" t="s">
        <v>547</v>
      </c>
      <c r="J353" s="51" t="s">
        <v>113</v>
      </c>
      <c r="K353" s="50" t="s">
        <v>96</v>
      </c>
      <c r="L353" s="50" t="s">
        <v>114</v>
      </c>
      <c r="M353" s="50" t="s">
        <v>84</v>
      </c>
      <c r="N353" s="50" t="s">
        <v>99</v>
      </c>
      <c r="O353" s="50" t="s">
        <v>71</v>
      </c>
      <c r="Q353" s="62" t="s">
        <v>1542</v>
      </c>
      <c r="R353" s="3" t="s">
        <v>1543</v>
      </c>
    </row>
    <row r="354" spans="1:20" x14ac:dyDescent="0.35">
      <c r="A354" s="50" t="s">
        <v>57</v>
      </c>
      <c r="B354" t="s">
        <v>1544</v>
      </c>
      <c r="C354" s="50" t="s">
        <v>59</v>
      </c>
      <c r="D354" s="50" t="s">
        <v>75</v>
      </c>
      <c r="E354" s="50" t="s">
        <v>76</v>
      </c>
      <c r="F354" t="s">
        <v>103</v>
      </c>
      <c r="G354" s="6">
        <v>1000</v>
      </c>
      <c r="H354" s="51" t="s">
        <v>119</v>
      </c>
      <c r="I354" s="11" t="s">
        <v>547</v>
      </c>
      <c r="J354" s="51" t="s">
        <v>113</v>
      </c>
      <c r="K354" s="50" t="s">
        <v>106</v>
      </c>
      <c r="L354" s="50" t="s">
        <v>83</v>
      </c>
      <c r="M354" s="50" t="s">
        <v>84</v>
      </c>
      <c r="N354" s="50" t="s">
        <v>70</v>
      </c>
      <c r="O354" s="50" t="s">
        <v>71</v>
      </c>
      <c r="Q354" s="3" t="s">
        <v>1545</v>
      </c>
      <c r="R354" s="62" t="s">
        <v>1546</v>
      </c>
    </row>
    <row r="355" spans="1:20" x14ac:dyDescent="0.35">
      <c r="A355" s="50" t="s">
        <v>87</v>
      </c>
      <c r="B355" t="s">
        <v>1547</v>
      </c>
      <c r="C355" s="50" t="s">
        <v>59</v>
      </c>
      <c r="D355" s="50" t="s">
        <v>60</v>
      </c>
      <c r="E355" s="50" t="s">
        <v>76</v>
      </c>
      <c r="F355" t="s">
        <v>153</v>
      </c>
      <c r="G355" s="6">
        <v>150000</v>
      </c>
      <c r="H355" s="51" t="s">
        <v>93</v>
      </c>
      <c r="I355" s="11">
        <v>0.2</v>
      </c>
      <c r="J355" s="51" t="s">
        <v>113</v>
      </c>
      <c r="K355" s="50" t="s">
        <v>67</v>
      </c>
      <c r="L355" s="50" t="s">
        <v>98</v>
      </c>
      <c r="M355" s="50" t="s">
        <v>84</v>
      </c>
      <c r="N355" s="50" t="s">
        <v>99</v>
      </c>
      <c r="O355" s="50" t="s">
        <v>100</v>
      </c>
      <c r="P355" s="50" t="s">
        <v>1548</v>
      </c>
      <c r="Q355" t="s">
        <v>1549</v>
      </c>
      <c r="R355" t="s">
        <v>1550</v>
      </c>
      <c r="S355" t="s">
        <v>1551</v>
      </c>
      <c r="T355" t="s">
        <v>1552</v>
      </c>
    </row>
    <row r="356" spans="1:20" x14ac:dyDescent="0.35">
      <c r="A356" s="50" t="s">
        <v>87</v>
      </c>
      <c r="B356" t="s">
        <v>1547</v>
      </c>
      <c r="C356" s="50" t="s">
        <v>59</v>
      </c>
      <c r="D356" s="50" t="s">
        <v>60</v>
      </c>
      <c r="E356" s="50" t="s">
        <v>76</v>
      </c>
      <c r="F356" t="s">
        <v>166</v>
      </c>
      <c r="G356" s="6">
        <v>150000</v>
      </c>
      <c r="H356" s="51" t="s">
        <v>93</v>
      </c>
      <c r="I356" s="11">
        <v>0.2</v>
      </c>
      <c r="J356" s="51" t="s">
        <v>113</v>
      </c>
      <c r="K356" s="50" t="s">
        <v>67</v>
      </c>
      <c r="L356" s="50" t="s">
        <v>98</v>
      </c>
      <c r="M356" s="50" t="s">
        <v>84</v>
      </c>
      <c r="N356" s="50" t="s">
        <v>99</v>
      </c>
      <c r="O356" s="50" t="s">
        <v>100</v>
      </c>
      <c r="P356" s="50" t="s">
        <v>1553</v>
      </c>
      <c r="Q356" t="s">
        <v>1549</v>
      </c>
      <c r="R356" t="s">
        <v>1550</v>
      </c>
      <c r="S356" t="s">
        <v>1551</v>
      </c>
      <c r="T356" t="s">
        <v>1552</v>
      </c>
    </row>
    <row r="357" spans="1:20" x14ac:dyDescent="0.35">
      <c r="A357" s="50" t="s">
        <v>87</v>
      </c>
      <c r="B357" t="s">
        <v>1547</v>
      </c>
      <c r="C357" s="50" t="s">
        <v>59</v>
      </c>
      <c r="D357" s="50" t="s">
        <v>60</v>
      </c>
      <c r="E357" s="50" t="s">
        <v>76</v>
      </c>
      <c r="F357" t="s">
        <v>182</v>
      </c>
      <c r="G357" s="6">
        <v>150000</v>
      </c>
      <c r="H357" s="51" t="s">
        <v>93</v>
      </c>
      <c r="I357" s="11">
        <v>0.2</v>
      </c>
      <c r="J357" s="51" t="s">
        <v>113</v>
      </c>
      <c r="K357" s="50" t="s">
        <v>67</v>
      </c>
      <c r="L357" s="50" t="s">
        <v>98</v>
      </c>
      <c r="M357" s="50" t="s">
        <v>84</v>
      </c>
      <c r="N357" s="50" t="s">
        <v>99</v>
      </c>
      <c r="O357" s="50" t="s">
        <v>100</v>
      </c>
      <c r="P357" s="50" t="s">
        <v>1553</v>
      </c>
      <c r="Q357" t="s">
        <v>1549</v>
      </c>
      <c r="R357" t="s">
        <v>1550</v>
      </c>
      <c r="S357" t="s">
        <v>1551</v>
      </c>
      <c r="T357" t="s">
        <v>1552</v>
      </c>
    </row>
    <row r="358" spans="1:20" x14ac:dyDescent="0.35">
      <c r="A358" s="50" t="s">
        <v>87</v>
      </c>
      <c r="B358" t="s">
        <v>1547</v>
      </c>
      <c r="C358" s="50" t="s">
        <v>59</v>
      </c>
      <c r="D358" s="50" t="s">
        <v>60</v>
      </c>
      <c r="E358" s="50" t="s">
        <v>76</v>
      </c>
      <c r="F358" t="s">
        <v>173</v>
      </c>
      <c r="G358" s="6">
        <v>150000</v>
      </c>
      <c r="H358" s="51" t="s">
        <v>93</v>
      </c>
      <c r="I358" s="11">
        <v>0.2</v>
      </c>
      <c r="J358" s="51" t="s">
        <v>113</v>
      </c>
      <c r="K358" s="50" t="s">
        <v>67</v>
      </c>
      <c r="L358" s="50" t="s">
        <v>98</v>
      </c>
      <c r="M358" s="50" t="s">
        <v>84</v>
      </c>
      <c r="N358" s="50" t="s">
        <v>99</v>
      </c>
      <c r="O358" s="50" t="s">
        <v>100</v>
      </c>
      <c r="P358" s="50" t="s">
        <v>1553</v>
      </c>
      <c r="Q358" t="s">
        <v>1549</v>
      </c>
      <c r="R358" t="s">
        <v>1550</v>
      </c>
      <c r="S358" t="s">
        <v>1551</v>
      </c>
      <c r="T358" t="s">
        <v>1552</v>
      </c>
    </row>
    <row r="359" spans="1:20" x14ac:dyDescent="0.35">
      <c r="A359" s="50" t="s">
        <v>87</v>
      </c>
      <c r="B359" t="s">
        <v>1547</v>
      </c>
      <c r="C359" s="50" t="s">
        <v>59</v>
      </c>
      <c r="D359" s="50" t="s">
        <v>60</v>
      </c>
      <c r="E359" s="50" t="s">
        <v>76</v>
      </c>
      <c r="F359" t="s">
        <v>195</v>
      </c>
      <c r="G359" s="6">
        <v>150000</v>
      </c>
      <c r="H359" s="51" t="s">
        <v>93</v>
      </c>
      <c r="I359" s="11">
        <v>0.2</v>
      </c>
      <c r="J359" s="51" t="s">
        <v>113</v>
      </c>
      <c r="K359" s="50" t="s">
        <v>67</v>
      </c>
      <c r="L359" s="50" t="s">
        <v>98</v>
      </c>
      <c r="M359" s="50" t="s">
        <v>84</v>
      </c>
      <c r="N359" s="50" t="s">
        <v>99</v>
      </c>
      <c r="O359" s="50" t="s">
        <v>100</v>
      </c>
      <c r="P359" s="50" t="s">
        <v>1553</v>
      </c>
      <c r="Q359" t="s">
        <v>1549</v>
      </c>
      <c r="R359" t="s">
        <v>1550</v>
      </c>
      <c r="S359" t="s">
        <v>1551</v>
      </c>
      <c r="T359" t="s">
        <v>1552</v>
      </c>
    </row>
    <row r="360" spans="1:20" x14ac:dyDescent="0.35">
      <c r="A360" s="50" t="s">
        <v>87</v>
      </c>
      <c r="B360" t="s">
        <v>1547</v>
      </c>
      <c r="C360" s="50" t="s">
        <v>59</v>
      </c>
      <c r="D360" s="50" t="s">
        <v>60</v>
      </c>
      <c r="E360" s="50" t="s">
        <v>76</v>
      </c>
      <c r="F360" t="s">
        <v>91</v>
      </c>
      <c r="G360" s="6">
        <v>150000</v>
      </c>
      <c r="H360" s="51" t="s">
        <v>93</v>
      </c>
      <c r="I360" s="11">
        <v>0.2</v>
      </c>
      <c r="J360" s="51" t="s">
        <v>113</v>
      </c>
      <c r="K360" s="50" t="s">
        <v>67</v>
      </c>
      <c r="L360" s="50" t="s">
        <v>98</v>
      </c>
      <c r="M360" s="50" t="s">
        <v>84</v>
      </c>
      <c r="N360" s="50" t="s">
        <v>99</v>
      </c>
      <c r="O360" s="50" t="s">
        <v>100</v>
      </c>
      <c r="P360" s="50" t="s">
        <v>1548</v>
      </c>
      <c r="Q360" t="s">
        <v>1549</v>
      </c>
      <c r="R360" t="s">
        <v>1550</v>
      </c>
      <c r="S360" t="s">
        <v>1551</v>
      </c>
      <c r="T360" t="s">
        <v>1552</v>
      </c>
    </row>
    <row r="361" spans="1:20" x14ac:dyDescent="0.35">
      <c r="A361" s="50" t="s">
        <v>87</v>
      </c>
      <c r="B361" t="s">
        <v>1554</v>
      </c>
      <c r="C361" s="50" t="s">
        <v>59</v>
      </c>
      <c r="D361" s="50" t="s">
        <v>75</v>
      </c>
      <c r="E361" s="50" t="s">
        <v>76</v>
      </c>
      <c r="F361" t="s">
        <v>153</v>
      </c>
      <c r="G361" s="6">
        <v>500</v>
      </c>
      <c r="H361" s="51" t="s">
        <v>838</v>
      </c>
      <c r="I361" s="11" t="s">
        <v>547</v>
      </c>
      <c r="J361" s="51" t="s">
        <v>113</v>
      </c>
      <c r="K361" s="50" t="s">
        <v>67</v>
      </c>
      <c r="L361" s="50" t="s">
        <v>98</v>
      </c>
      <c r="M361" s="50" t="s">
        <v>84</v>
      </c>
      <c r="N361" s="50" t="s">
        <v>85</v>
      </c>
      <c r="O361" s="50" t="s">
        <v>100</v>
      </c>
      <c r="P361" s="50" t="s">
        <v>1555</v>
      </c>
      <c r="Q361" t="s">
        <v>1556</v>
      </c>
      <c r="R361" t="s">
        <v>1557</v>
      </c>
      <c r="S361" s="62" t="s">
        <v>1558</v>
      </c>
    </row>
    <row r="362" spans="1:20" x14ac:dyDescent="0.35">
      <c r="A362" s="50" t="s">
        <v>57</v>
      </c>
      <c r="B362" t="s">
        <v>1559</v>
      </c>
      <c r="C362" s="50" t="s">
        <v>59</v>
      </c>
      <c r="D362" s="50" t="s">
        <v>75</v>
      </c>
      <c r="E362" s="50" t="s">
        <v>76</v>
      </c>
      <c r="F362" t="s">
        <v>170</v>
      </c>
      <c r="G362" s="6">
        <v>1000</v>
      </c>
      <c r="H362" s="51" t="s">
        <v>64</v>
      </c>
      <c r="I362" s="11" t="s">
        <v>547</v>
      </c>
      <c r="J362" s="51" t="s">
        <v>113</v>
      </c>
      <c r="K362" s="50" t="s">
        <v>106</v>
      </c>
      <c r="L362" s="50" t="s">
        <v>97</v>
      </c>
      <c r="M362" s="50" t="s">
        <v>84</v>
      </c>
      <c r="N362" s="50" t="s">
        <v>70</v>
      </c>
      <c r="O362" s="50" t="s">
        <v>71</v>
      </c>
      <c r="P362" s="50" t="s">
        <v>1560</v>
      </c>
      <c r="Q362" t="s">
        <v>1561</v>
      </c>
      <c r="R362" s="62" t="s">
        <v>1562</v>
      </c>
    </row>
    <row r="363" spans="1:20" x14ac:dyDescent="0.35">
      <c r="A363" s="50" t="s">
        <v>57</v>
      </c>
      <c r="B363" t="s">
        <v>1563</v>
      </c>
      <c r="C363" s="50" t="s">
        <v>59</v>
      </c>
      <c r="D363" s="50" t="s">
        <v>60</v>
      </c>
      <c r="E363" s="50" t="s">
        <v>76</v>
      </c>
      <c r="F363" t="s">
        <v>186</v>
      </c>
      <c r="G363" s="11">
        <v>1</v>
      </c>
      <c r="H363" s="51" t="s">
        <v>138</v>
      </c>
      <c r="I363" s="11" t="s">
        <v>547</v>
      </c>
      <c r="J363" s="51" t="s">
        <v>113</v>
      </c>
      <c r="K363" s="50" t="s">
        <v>96</v>
      </c>
      <c r="L363" s="50" t="s">
        <v>107</v>
      </c>
      <c r="M363" s="50" t="s">
        <v>84</v>
      </c>
      <c r="N363" s="50" t="s">
        <v>115</v>
      </c>
      <c r="O363" s="50" t="s">
        <v>86</v>
      </c>
      <c r="Q363" t="s">
        <v>1192</v>
      </c>
      <c r="R363" t="s">
        <v>1564</v>
      </c>
      <c r="S363" t="s">
        <v>1565</v>
      </c>
      <c r="T363" s="3" t="s">
        <v>1566</v>
      </c>
    </row>
    <row r="364" spans="1:20" x14ac:dyDescent="0.35">
      <c r="A364" s="50" t="s">
        <v>57</v>
      </c>
      <c r="B364" t="s">
        <v>1567</v>
      </c>
      <c r="C364" s="50" t="s">
        <v>88</v>
      </c>
      <c r="D364" s="50" t="s">
        <v>140</v>
      </c>
      <c r="E364" s="50" t="s">
        <v>76</v>
      </c>
      <c r="F364" t="s">
        <v>137</v>
      </c>
      <c r="G364" s="40">
        <v>0.13364599999999999</v>
      </c>
      <c r="H364" s="51" t="s">
        <v>143</v>
      </c>
      <c r="I364" s="11" t="s">
        <v>65</v>
      </c>
      <c r="J364" s="51" t="s">
        <v>113</v>
      </c>
      <c r="K364" s="50" t="s">
        <v>67</v>
      </c>
      <c r="L364" s="50" t="s">
        <v>98</v>
      </c>
      <c r="M364" s="50" t="s">
        <v>84</v>
      </c>
      <c r="N364" s="50" t="s">
        <v>128</v>
      </c>
      <c r="O364" s="50" t="s">
        <v>71</v>
      </c>
      <c r="Q364" t="s">
        <v>1511</v>
      </c>
      <c r="R364" t="s">
        <v>1568</v>
      </c>
      <c r="S364" t="s">
        <v>1569</v>
      </c>
    </row>
    <row r="365" spans="1:20" x14ac:dyDescent="0.35">
      <c r="A365" s="50" t="s">
        <v>57</v>
      </c>
      <c r="B365" t="s">
        <v>1570</v>
      </c>
      <c r="C365" s="50" t="s">
        <v>88</v>
      </c>
      <c r="D365" s="50" t="s">
        <v>122</v>
      </c>
      <c r="E365" s="50" t="s">
        <v>76</v>
      </c>
      <c r="F365" t="s">
        <v>200</v>
      </c>
      <c r="G365" s="6" t="s">
        <v>65</v>
      </c>
      <c r="H365" s="51" t="s">
        <v>65</v>
      </c>
      <c r="I365" s="11" t="s">
        <v>65</v>
      </c>
      <c r="J365" s="51" t="s">
        <v>95</v>
      </c>
      <c r="K365" s="50" t="s">
        <v>67</v>
      </c>
      <c r="L365" s="50" t="s">
        <v>98</v>
      </c>
      <c r="M365" s="50" t="s">
        <v>84</v>
      </c>
      <c r="N365" s="50" t="s">
        <v>99</v>
      </c>
      <c r="O365" s="50" t="s">
        <v>71</v>
      </c>
      <c r="P365" s="50" t="s">
        <v>1571</v>
      </c>
      <c r="Q365" t="s">
        <v>1572</v>
      </c>
      <c r="R365" s="62" t="s">
        <v>1573</v>
      </c>
    </row>
    <row r="366" spans="1:20" x14ac:dyDescent="0.35">
      <c r="A366" s="50" t="s">
        <v>57</v>
      </c>
      <c r="B366" t="s">
        <v>1574</v>
      </c>
      <c r="C366" s="50" t="s">
        <v>59</v>
      </c>
      <c r="D366" s="50" t="s">
        <v>75</v>
      </c>
      <c r="E366" s="50" t="s">
        <v>76</v>
      </c>
      <c r="F366" t="s">
        <v>187</v>
      </c>
      <c r="G366" s="39">
        <v>0.5</v>
      </c>
      <c r="H366" s="51" t="s">
        <v>838</v>
      </c>
      <c r="I366" s="11">
        <v>0.5</v>
      </c>
      <c r="J366" s="51" t="s">
        <v>105</v>
      </c>
      <c r="K366" s="50" t="s">
        <v>67</v>
      </c>
      <c r="L366" s="50" t="s">
        <v>98</v>
      </c>
      <c r="M366" s="50" t="s">
        <v>84</v>
      </c>
      <c r="N366" s="50" t="s">
        <v>99</v>
      </c>
      <c r="O366" s="50" t="s">
        <v>71</v>
      </c>
      <c r="Q366" t="s">
        <v>1575</v>
      </c>
      <c r="R366" t="s">
        <v>1576</v>
      </c>
      <c r="S366" s="3" t="s">
        <v>1577</v>
      </c>
    </row>
    <row r="367" spans="1:20" x14ac:dyDescent="0.35">
      <c r="A367" s="50" t="s">
        <v>57</v>
      </c>
      <c r="B367" t="s">
        <v>1578</v>
      </c>
      <c r="C367" s="50" t="s">
        <v>88</v>
      </c>
      <c r="D367" s="50" t="s">
        <v>116</v>
      </c>
      <c r="E367" s="50" t="s">
        <v>76</v>
      </c>
      <c r="F367" t="s">
        <v>192</v>
      </c>
      <c r="G367" s="6" t="s">
        <v>65</v>
      </c>
      <c r="H367" s="51" t="s">
        <v>65</v>
      </c>
      <c r="I367" s="11" t="s">
        <v>65</v>
      </c>
      <c r="J367" s="51" t="s">
        <v>105</v>
      </c>
      <c r="K367" s="50" t="s">
        <v>67</v>
      </c>
      <c r="L367" s="50" t="s">
        <v>98</v>
      </c>
      <c r="M367" s="50" t="s">
        <v>84</v>
      </c>
      <c r="N367" s="50" t="s">
        <v>108</v>
      </c>
      <c r="O367" s="50" t="s">
        <v>71</v>
      </c>
      <c r="Q367" t="s">
        <v>1579</v>
      </c>
      <c r="R367" s="3" t="s">
        <v>1580</v>
      </c>
    </row>
    <row r="368" spans="1:20" x14ac:dyDescent="0.35">
      <c r="A368" s="50" t="s">
        <v>57</v>
      </c>
      <c r="B368" t="s">
        <v>1581</v>
      </c>
      <c r="C368" s="50" t="s">
        <v>88</v>
      </c>
      <c r="D368" s="50" t="s">
        <v>116</v>
      </c>
      <c r="E368" s="50" t="s">
        <v>76</v>
      </c>
      <c r="F368" t="s">
        <v>137</v>
      </c>
      <c r="G368" s="6" t="s">
        <v>65</v>
      </c>
      <c r="H368" s="51" t="s">
        <v>65</v>
      </c>
      <c r="I368" s="11" t="s">
        <v>65</v>
      </c>
      <c r="J368" s="51" t="s">
        <v>105</v>
      </c>
      <c r="K368" s="50" t="s">
        <v>67</v>
      </c>
      <c r="L368" s="50" t="s">
        <v>98</v>
      </c>
      <c r="M368" s="50" t="s">
        <v>84</v>
      </c>
      <c r="N368" s="50" t="s">
        <v>108</v>
      </c>
      <c r="O368" s="50" t="s">
        <v>71</v>
      </c>
      <c r="Q368" t="s">
        <v>1582</v>
      </c>
      <c r="R368" s="3" t="s">
        <v>1583</v>
      </c>
      <c r="S368" s="3" t="s">
        <v>1584</v>
      </c>
    </row>
    <row r="369" spans="1:21" x14ac:dyDescent="0.35">
      <c r="A369" s="50" t="s">
        <v>57</v>
      </c>
      <c r="B369" t="s">
        <v>1585</v>
      </c>
      <c r="C369" s="50" t="s">
        <v>59</v>
      </c>
      <c r="D369" s="50" t="s">
        <v>60</v>
      </c>
      <c r="E369" s="50" t="s">
        <v>76</v>
      </c>
      <c r="F369" t="s">
        <v>196</v>
      </c>
      <c r="G369" s="6">
        <v>50000</v>
      </c>
      <c r="H369" s="51" t="s">
        <v>104</v>
      </c>
      <c r="I369" s="11" t="s">
        <v>547</v>
      </c>
      <c r="J369" s="51" t="s">
        <v>113</v>
      </c>
      <c r="K369" s="50" t="s">
        <v>106</v>
      </c>
      <c r="L369" s="50" t="s">
        <v>107</v>
      </c>
      <c r="M369" s="50" t="s">
        <v>84</v>
      </c>
      <c r="N369" s="50" t="s">
        <v>85</v>
      </c>
      <c r="O369" s="50" t="s">
        <v>71</v>
      </c>
      <c r="P369" s="50" t="s">
        <v>1586</v>
      </c>
      <c r="Q369" t="s">
        <v>1587</v>
      </c>
      <c r="R369" t="s">
        <v>1588</v>
      </c>
      <c r="S369" s="167" t="s">
        <v>1589</v>
      </c>
    </row>
    <row r="370" spans="1:21" x14ac:dyDescent="0.35">
      <c r="A370" s="50" t="s">
        <v>57</v>
      </c>
      <c r="B370" t="s">
        <v>1590</v>
      </c>
      <c r="C370" s="50" t="s">
        <v>59</v>
      </c>
      <c r="D370" s="50" t="s">
        <v>75</v>
      </c>
      <c r="E370" s="50" t="s">
        <v>90</v>
      </c>
      <c r="F370" t="s">
        <v>170</v>
      </c>
      <c r="G370" s="6">
        <v>90000</v>
      </c>
      <c r="H370" s="51" t="s">
        <v>64</v>
      </c>
      <c r="I370" s="11" t="s">
        <v>547</v>
      </c>
      <c r="J370" s="51" t="s">
        <v>113</v>
      </c>
      <c r="K370" s="50" t="s">
        <v>67</v>
      </c>
      <c r="L370" s="50" t="s">
        <v>98</v>
      </c>
      <c r="M370" s="50" t="s">
        <v>84</v>
      </c>
      <c r="N370" s="50" t="s">
        <v>70</v>
      </c>
      <c r="O370" s="50" t="s">
        <v>71</v>
      </c>
      <c r="P370" s="50" t="s">
        <v>1591</v>
      </c>
      <c r="Q370" t="s">
        <v>1592</v>
      </c>
      <c r="R370" s="167" t="s">
        <v>1593</v>
      </c>
      <c r="S370" s="166" t="s">
        <v>1594</v>
      </c>
    </row>
    <row r="371" spans="1:21" x14ac:dyDescent="0.35">
      <c r="A371" s="50" t="s">
        <v>57</v>
      </c>
      <c r="B371" t="s">
        <v>1595</v>
      </c>
      <c r="C371" s="50" t="s">
        <v>59</v>
      </c>
      <c r="D371" s="50" t="s">
        <v>60</v>
      </c>
      <c r="E371" s="50" t="s">
        <v>90</v>
      </c>
      <c r="F371" t="s">
        <v>124</v>
      </c>
      <c r="G371" s="6">
        <v>750000</v>
      </c>
      <c r="H371" s="51" t="s">
        <v>138</v>
      </c>
      <c r="I371" s="11" t="s">
        <v>547</v>
      </c>
      <c r="J371" s="51" t="s">
        <v>105</v>
      </c>
      <c r="K371" s="50" t="s">
        <v>96</v>
      </c>
      <c r="L371" s="50" t="s">
        <v>107</v>
      </c>
      <c r="M371" s="50" t="s">
        <v>84</v>
      </c>
      <c r="N371" s="50" t="s">
        <v>108</v>
      </c>
      <c r="O371" s="50" t="s">
        <v>71</v>
      </c>
      <c r="P371" s="50" t="s">
        <v>1596</v>
      </c>
      <c r="Q371" t="s">
        <v>1597</v>
      </c>
      <c r="R371" t="s">
        <v>1598</v>
      </c>
      <c r="S371" t="s">
        <v>1599</v>
      </c>
      <c r="T371" t="s">
        <v>1600</v>
      </c>
      <c r="U371" s="3" t="s">
        <v>1601</v>
      </c>
    </row>
    <row r="372" spans="1:21" x14ac:dyDescent="0.35">
      <c r="A372" s="50" t="s">
        <v>87</v>
      </c>
      <c r="B372" t="s">
        <v>1602</v>
      </c>
      <c r="C372" s="50" t="s">
        <v>59</v>
      </c>
      <c r="D372" s="50" t="s">
        <v>75</v>
      </c>
      <c r="E372" s="50" t="s">
        <v>90</v>
      </c>
      <c r="F372" t="s">
        <v>170</v>
      </c>
      <c r="G372" s="6">
        <v>3500</v>
      </c>
      <c r="H372" s="51" t="s">
        <v>64</v>
      </c>
      <c r="I372" s="11" t="s">
        <v>547</v>
      </c>
      <c r="J372" s="51" t="s">
        <v>113</v>
      </c>
      <c r="K372" s="50" t="s">
        <v>82</v>
      </c>
      <c r="L372" s="50" t="s">
        <v>97</v>
      </c>
      <c r="M372" s="50" t="s">
        <v>69</v>
      </c>
      <c r="N372" s="50" t="s">
        <v>88</v>
      </c>
      <c r="O372" s="50" t="s">
        <v>100</v>
      </c>
      <c r="P372" s="50" t="s">
        <v>1603</v>
      </c>
      <c r="Q372" t="s">
        <v>1604</v>
      </c>
      <c r="R372" s="167" t="s">
        <v>1605</v>
      </c>
    </row>
    <row r="373" spans="1:21" x14ac:dyDescent="0.35">
      <c r="A373" s="50" t="s">
        <v>57</v>
      </c>
      <c r="B373" t="s">
        <v>1606</v>
      </c>
      <c r="C373" s="50" t="s">
        <v>88</v>
      </c>
      <c r="D373" s="50" t="s">
        <v>140</v>
      </c>
      <c r="E373" s="50" t="s">
        <v>76</v>
      </c>
      <c r="F373" t="s">
        <v>163</v>
      </c>
      <c r="G373" s="6" t="s">
        <v>65</v>
      </c>
      <c r="H373" s="51" t="s">
        <v>65</v>
      </c>
      <c r="I373" s="11" t="s">
        <v>65</v>
      </c>
      <c r="J373" s="51" t="s">
        <v>113</v>
      </c>
      <c r="K373" s="50" t="s">
        <v>67</v>
      </c>
      <c r="L373" s="50" t="s">
        <v>98</v>
      </c>
      <c r="M373" s="50" t="s">
        <v>84</v>
      </c>
      <c r="N373" s="50" t="s">
        <v>128</v>
      </c>
      <c r="O373" s="50" t="s">
        <v>71</v>
      </c>
      <c r="P373" s="50" t="s">
        <v>1607</v>
      </c>
      <c r="Q373" s="7" t="s">
        <v>1140</v>
      </c>
      <c r="R373" s="62" t="s">
        <v>1608</v>
      </c>
    </row>
    <row r="374" spans="1:21" x14ac:dyDescent="0.35">
      <c r="A374" s="50" t="s">
        <v>87</v>
      </c>
      <c r="B374" t="s">
        <v>1442</v>
      </c>
      <c r="C374" s="50" t="s">
        <v>88</v>
      </c>
      <c r="D374" s="50" t="s">
        <v>152</v>
      </c>
      <c r="E374" s="50" t="s">
        <v>90</v>
      </c>
      <c r="F374" t="s">
        <v>118</v>
      </c>
      <c r="G374" s="6" t="s">
        <v>65</v>
      </c>
      <c r="H374" s="51" t="s">
        <v>65</v>
      </c>
      <c r="I374" s="11" t="s">
        <v>65</v>
      </c>
      <c r="J374" s="51" t="s">
        <v>113</v>
      </c>
      <c r="K374" s="50" t="s">
        <v>67</v>
      </c>
      <c r="L374" s="50" t="s">
        <v>98</v>
      </c>
      <c r="M374" s="50" t="s">
        <v>84</v>
      </c>
      <c r="N374" s="50" t="s">
        <v>99</v>
      </c>
      <c r="O374" s="50" t="s">
        <v>71</v>
      </c>
      <c r="P374" s="50" t="s">
        <v>1609</v>
      </c>
      <c r="Q374" t="s">
        <v>1610</v>
      </c>
    </row>
    <row r="375" spans="1:21" x14ac:dyDescent="0.35">
      <c r="A375" s="50" t="s">
        <v>87</v>
      </c>
      <c r="B375" t="s">
        <v>1611</v>
      </c>
      <c r="C375" s="50" t="s">
        <v>88</v>
      </c>
      <c r="D375" s="50" t="s">
        <v>122</v>
      </c>
      <c r="E375" s="50" t="s">
        <v>76</v>
      </c>
      <c r="F375" t="s">
        <v>194</v>
      </c>
      <c r="G375" s="6" t="s">
        <v>65</v>
      </c>
      <c r="H375" s="51" t="s">
        <v>65</v>
      </c>
      <c r="I375" s="11" t="s">
        <v>240</v>
      </c>
      <c r="J375" s="51" t="s">
        <v>113</v>
      </c>
      <c r="K375" s="50" t="s">
        <v>67</v>
      </c>
      <c r="L375" s="50" t="s">
        <v>98</v>
      </c>
      <c r="M375" s="50" t="s">
        <v>84</v>
      </c>
      <c r="N375" s="50" t="s">
        <v>99</v>
      </c>
      <c r="O375" s="50" t="s">
        <v>100</v>
      </c>
      <c r="P375" s="50" t="s">
        <v>1612</v>
      </c>
      <c r="Q375" t="s">
        <v>1613</v>
      </c>
      <c r="R375" t="s">
        <v>1614</v>
      </c>
    </row>
    <row r="376" spans="1:21" x14ac:dyDescent="0.35">
      <c r="A376" s="50" t="s">
        <v>57</v>
      </c>
      <c r="B376" t="s">
        <v>1615</v>
      </c>
      <c r="C376" s="50" t="s">
        <v>59</v>
      </c>
      <c r="D376" s="50" t="s">
        <v>60</v>
      </c>
      <c r="E376" s="50" t="s">
        <v>90</v>
      </c>
      <c r="F376" t="s">
        <v>194</v>
      </c>
      <c r="G376" s="6">
        <v>100000</v>
      </c>
      <c r="H376" s="51" t="s">
        <v>119</v>
      </c>
      <c r="I376" s="11">
        <v>0.05</v>
      </c>
      <c r="J376" s="51" t="s">
        <v>113</v>
      </c>
      <c r="K376" s="50" t="s">
        <v>96</v>
      </c>
      <c r="L376" s="50" t="s">
        <v>83</v>
      </c>
      <c r="M376" s="50" t="s">
        <v>84</v>
      </c>
      <c r="N376" s="50" t="s">
        <v>99</v>
      </c>
      <c r="O376" s="50" t="s">
        <v>71</v>
      </c>
      <c r="Q376" s="3" t="s">
        <v>1616</v>
      </c>
    </row>
    <row r="377" spans="1:21" x14ac:dyDescent="0.35">
      <c r="A377" s="50" t="s">
        <v>57</v>
      </c>
      <c r="B377" t="s">
        <v>1617</v>
      </c>
      <c r="C377" s="50" t="s">
        <v>59</v>
      </c>
      <c r="D377" s="50" t="s">
        <v>60</v>
      </c>
      <c r="E377" s="50" t="s">
        <v>90</v>
      </c>
      <c r="F377" s="50" t="s">
        <v>131</v>
      </c>
      <c r="G377" s="6">
        <v>375000</v>
      </c>
      <c r="H377" s="51" t="s">
        <v>64</v>
      </c>
      <c r="I377" s="11" t="s">
        <v>547</v>
      </c>
      <c r="J377" s="51" t="s">
        <v>66</v>
      </c>
      <c r="K377" s="50" t="s">
        <v>96</v>
      </c>
      <c r="L377" s="50" t="s">
        <v>127</v>
      </c>
      <c r="M377" s="50" t="s">
        <v>84</v>
      </c>
      <c r="N377" s="50" t="s">
        <v>155</v>
      </c>
      <c r="O377" s="50" t="s">
        <v>86</v>
      </c>
      <c r="P377" s="50" t="s">
        <v>1618</v>
      </c>
      <c r="Q377" s="162" t="s">
        <v>1619</v>
      </c>
      <c r="R377" s="162" t="s">
        <v>1620</v>
      </c>
      <c r="S377" s="3" t="s">
        <v>1137</v>
      </c>
    </row>
    <row r="378" spans="1:21" x14ac:dyDescent="0.35">
      <c r="A378" s="50" t="s">
        <v>57</v>
      </c>
      <c r="B378" s="50" t="s">
        <v>1621</v>
      </c>
      <c r="C378" s="50" t="s">
        <v>59</v>
      </c>
      <c r="D378" s="50" t="s">
        <v>60</v>
      </c>
      <c r="E378" s="50" t="s">
        <v>123</v>
      </c>
      <c r="F378" s="50" t="s">
        <v>185</v>
      </c>
      <c r="G378" s="6" t="s">
        <v>65</v>
      </c>
      <c r="H378" s="51" t="s">
        <v>65</v>
      </c>
      <c r="I378" s="11" t="s">
        <v>65</v>
      </c>
      <c r="J378" s="51" t="s">
        <v>95</v>
      </c>
      <c r="K378" s="50" t="s">
        <v>67</v>
      </c>
      <c r="L378" s="50" t="s">
        <v>98</v>
      </c>
      <c r="M378" s="50" t="s">
        <v>84</v>
      </c>
      <c r="N378" s="50" t="s">
        <v>134</v>
      </c>
      <c r="O378" s="50" t="s">
        <v>71</v>
      </c>
      <c r="P378" s="50" t="s">
        <v>1622</v>
      </c>
      <c r="Q378" s="3" t="s">
        <v>732</v>
      </c>
    </row>
    <row r="379" spans="1:21" x14ac:dyDescent="0.35">
      <c r="A379" s="50" t="s">
        <v>57</v>
      </c>
      <c r="B379" s="50" t="s">
        <v>1623</v>
      </c>
      <c r="C379" s="50" t="s">
        <v>59</v>
      </c>
      <c r="D379" s="50" t="s">
        <v>89</v>
      </c>
      <c r="E379" s="50" t="s">
        <v>90</v>
      </c>
      <c r="F379" s="50" t="s">
        <v>181</v>
      </c>
      <c r="G379" s="6">
        <v>156000</v>
      </c>
      <c r="H379" s="51" t="s">
        <v>64</v>
      </c>
      <c r="I379" s="11">
        <v>0.4</v>
      </c>
      <c r="J379" s="51" t="s">
        <v>66</v>
      </c>
      <c r="K379" s="50" t="s">
        <v>96</v>
      </c>
      <c r="L379" s="50" t="s">
        <v>120</v>
      </c>
      <c r="M379" s="50" t="s">
        <v>84</v>
      </c>
      <c r="N379" s="50" t="s">
        <v>145</v>
      </c>
      <c r="O379" s="50" t="s">
        <v>86</v>
      </c>
      <c r="P379" s="50" t="s">
        <v>1624</v>
      </c>
      <c r="Q379" s="7" t="s">
        <v>1625</v>
      </c>
      <c r="R379" s="3" t="s">
        <v>1626</v>
      </c>
    </row>
    <row r="380" spans="1:21" x14ac:dyDescent="0.35">
      <c r="B380" s="50"/>
      <c r="C380" s="50"/>
      <c r="D380" s="50"/>
      <c r="E380" s="50"/>
      <c r="F380" s="50"/>
      <c r="G380" s="6"/>
      <c r="H380" s="51"/>
      <c r="I380" s="11"/>
      <c r="J380" s="51"/>
      <c r="K380" s="50"/>
      <c r="L380" s="50"/>
      <c r="M380" s="50"/>
      <c r="N380" s="50"/>
      <c r="O380" s="50"/>
    </row>
    <row r="381" spans="1:21" x14ac:dyDescent="0.35">
      <c r="B381" s="50"/>
      <c r="C381" s="50"/>
      <c r="D381" s="50"/>
      <c r="E381" s="50"/>
      <c r="F381" s="50"/>
      <c r="G381" s="6"/>
      <c r="H381" s="51"/>
      <c r="I381" s="11"/>
      <c r="J381" s="51"/>
      <c r="K381" s="50"/>
      <c r="L381" s="50"/>
      <c r="M381" s="50"/>
      <c r="N381" s="50"/>
      <c r="O381" s="50"/>
    </row>
    <row r="382" spans="1:21" x14ac:dyDescent="0.35">
      <c r="B382" s="50"/>
      <c r="C382" s="50"/>
      <c r="D382" s="50"/>
      <c r="E382" s="50"/>
      <c r="F382" s="50"/>
      <c r="G382" s="6"/>
      <c r="H382" s="51"/>
      <c r="I382" s="11"/>
      <c r="J382" s="51"/>
      <c r="K382" s="50"/>
      <c r="L382" s="50"/>
      <c r="M382" s="50"/>
      <c r="N382" s="50"/>
      <c r="O382" s="50"/>
    </row>
    <row r="383" spans="1:21" x14ac:dyDescent="0.35">
      <c r="B383" s="50"/>
      <c r="C383" s="50"/>
      <c r="D383" s="50"/>
      <c r="E383" s="50"/>
      <c r="F383" s="50"/>
      <c r="G383" s="6"/>
      <c r="H383" s="51"/>
      <c r="I383" s="11"/>
      <c r="J383" s="51"/>
      <c r="K383" s="50"/>
      <c r="L383" s="50"/>
      <c r="M383" s="50"/>
      <c r="N383" s="50"/>
      <c r="O383" s="50"/>
    </row>
    <row r="384" spans="1:21" x14ac:dyDescent="0.35">
      <c r="B384" s="50"/>
      <c r="C384" s="50"/>
      <c r="D384" s="50"/>
      <c r="E384" s="50"/>
      <c r="F384" s="50"/>
      <c r="G384" s="6"/>
      <c r="H384" s="51"/>
      <c r="I384" s="11"/>
      <c r="J384" s="51"/>
      <c r="K384" s="50"/>
      <c r="L384" s="50"/>
      <c r="M384" s="50"/>
      <c r="N384" s="50"/>
      <c r="O384" s="50"/>
    </row>
    <row r="385" spans="2:15" x14ac:dyDescent="0.35">
      <c r="B385" s="50"/>
      <c r="C385" s="50"/>
      <c r="D385" s="50"/>
      <c r="E385" s="50"/>
      <c r="F385" s="50"/>
      <c r="G385" s="6"/>
      <c r="H385" s="51"/>
      <c r="I385" s="11"/>
      <c r="J385" s="51"/>
      <c r="K385" s="50"/>
      <c r="L385" s="50"/>
      <c r="M385" s="50"/>
      <c r="N385" s="50"/>
      <c r="O385" s="50"/>
    </row>
    <row r="386" spans="2:15" x14ac:dyDescent="0.35">
      <c r="B386" s="50"/>
      <c r="C386" s="50"/>
      <c r="D386" s="50"/>
      <c r="E386" s="50"/>
      <c r="F386" s="50"/>
      <c r="G386" s="6"/>
      <c r="H386" s="51"/>
      <c r="I386" s="11"/>
      <c r="J386" s="51"/>
      <c r="K386" s="50"/>
      <c r="L386" s="50"/>
      <c r="M386" s="50"/>
      <c r="N386" s="50"/>
      <c r="O386" s="50"/>
    </row>
    <row r="387" spans="2:15" x14ac:dyDescent="0.35">
      <c r="B387" s="50"/>
      <c r="C387" s="50"/>
      <c r="D387" s="50"/>
      <c r="E387" s="50"/>
      <c r="F387" s="50"/>
      <c r="G387" s="6"/>
      <c r="H387" s="51"/>
      <c r="I387" s="11"/>
      <c r="J387" s="51"/>
      <c r="K387" s="50"/>
      <c r="L387" s="50"/>
      <c r="M387" s="50"/>
      <c r="N387" s="50"/>
      <c r="O387" s="50"/>
    </row>
    <row r="388" spans="2:15" x14ac:dyDescent="0.35">
      <c r="B388" s="50"/>
      <c r="C388" s="50"/>
      <c r="D388" s="50"/>
      <c r="E388" s="50"/>
      <c r="F388" s="50"/>
      <c r="G388" s="6"/>
      <c r="H388" s="51"/>
      <c r="I388" s="11"/>
      <c r="J388" s="51"/>
      <c r="K388" s="50"/>
      <c r="L388" s="50"/>
      <c r="M388" s="50"/>
      <c r="N388" s="50"/>
      <c r="O388" s="50"/>
    </row>
    <row r="389" spans="2:15" x14ac:dyDescent="0.35">
      <c r="B389" s="50"/>
      <c r="C389" s="50"/>
      <c r="D389" s="50"/>
      <c r="E389" s="50"/>
      <c r="F389" s="50"/>
      <c r="G389" s="6"/>
      <c r="H389" s="51"/>
      <c r="I389" s="11"/>
      <c r="J389" s="51"/>
      <c r="K389" s="50"/>
      <c r="L389" s="50"/>
      <c r="M389" s="50"/>
      <c r="N389" s="50"/>
      <c r="O389" s="50"/>
    </row>
    <row r="390" spans="2:15" x14ac:dyDescent="0.35">
      <c r="B390" s="50"/>
      <c r="C390" s="50"/>
      <c r="D390" s="50"/>
      <c r="E390" s="50"/>
      <c r="F390" s="50"/>
      <c r="G390" s="6"/>
      <c r="H390" s="51"/>
      <c r="I390" s="11"/>
      <c r="J390" s="51"/>
      <c r="K390" s="50"/>
      <c r="L390" s="50"/>
      <c r="M390" s="50"/>
      <c r="N390" s="50"/>
      <c r="O390" s="50"/>
    </row>
    <row r="391" spans="2:15" x14ac:dyDescent="0.35">
      <c r="B391" s="50"/>
      <c r="C391" s="50"/>
      <c r="D391" s="50"/>
      <c r="E391" s="50"/>
      <c r="F391" s="50"/>
      <c r="G391" s="6"/>
      <c r="H391" s="51"/>
      <c r="I391" s="11"/>
      <c r="J391" s="51"/>
      <c r="K391" s="50"/>
      <c r="L391" s="50"/>
      <c r="M391" s="50"/>
      <c r="N391" s="50"/>
      <c r="O391" s="50"/>
    </row>
    <row r="392" spans="2:15" x14ac:dyDescent="0.35">
      <c r="B392" s="50"/>
      <c r="C392" s="50"/>
      <c r="D392" s="50"/>
      <c r="E392" s="50"/>
      <c r="F392" s="50"/>
      <c r="G392" s="6"/>
      <c r="H392" s="51"/>
      <c r="I392" s="11"/>
      <c r="J392" s="51"/>
      <c r="K392" s="50"/>
      <c r="L392" s="50"/>
      <c r="M392" s="50"/>
      <c r="N392" s="50"/>
      <c r="O392" s="50"/>
    </row>
    <row r="393" spans="2:15" x14ac:dyDescent="0.35">
      <c r="B393" s="50"/>
      <c r="C393" s="50"/>
      <c r="D393" s="50"/>
      <c r="E393" s="50"/>
      <c r="F393" s="50"/>
      <c r="G393" s="6"/>
      <c r="H393" s="51"/>
      <c r="I393" s="11"/>
      <c r="J393" s="51"/>
      <c r="K393" s="50"/>
      <c r="L393" s="50"/>
      <c r="M393" s="50"/>
      <c r="N393" s="50"/>
      <c r="O393" s="50"/>
    </row>
    <row r="394" spans="2:15" x14ac:dyDescent="0.35">
      <c r="B394" s="50"/>
      <c r="C394" s="50"/>
      <c r="D394" s="50"/>
      <c r="E394" s="50"/>
      <c r="F394" s="50"/>
      <c r="G394" s="6"/>
      <c r="H394" s="51"/>
      <c r="I394" s="11"/>
      <c r="J394" s="51"/>
      <c r="K394" s="50"/>
      <c r="L394" s="50"/>
      <c r="M394" s="50"/>
      <c r="N394" s="50"/>
      <c r="O394" s="50"/>
    </row>
    <row r="395" spans="2:15" x14ac:dyDescent="0.35">
      <c r="B395" s="50"/>
      <c r="C395" s="50"/>
      <c r="D395" s="50"/>
      <c r="E395" s="50"/>
      <c r="F395" s="50"/>
      <c r="G395" s="6"/>
      <c r="H395" s="51"/>
      <c r="I395" s="11"/>
      <c r="J395" s="51"/>
      <c r="K395" s="50"/>
      <c r="L395" s="50"/>
      <c r="M395" s="50"/>
      <c r="N395" s="50"/>
      <c r="O395" s="50"/>
    </row>
    <row r="396" spans="2:15" x14ac:dyDescent="0.35">
      <c r="B396" s="50"/>
      <c r="C396" s="50"/>
      <c r="D396" s="50"/>
      <c r="E396" s="50"/>
      <c r="F396" s="50"/>
      <c r="G396" s="6"/>
      <c r="H396" s="51"/>
      <c r="I396" s="11"/>
      <c r="J396" s="51"/>
      <c r="K396" s="50"/>
      <c r="L396" s="50"/>
      <c r="M396" s="50"/>
      <c r="N396" s="50"/>
      <c r="O396" s="50"/>
    </row>
    <row r="397" spans="2:15" x14ac:dyDescent="0.35">
      <c r="B397" s="50"/>
      <c r="C397" s="50"/>
      <c r="D397" s="50"/>
      <c r="E397" s="50"/>
      <c r="F397" s="50"/>
      <c r="G397" s="6"/>
      <c r="H397" s="51"/>
      <c r="I397" s="11"/>
      <c r="J397" s="51"/>
      <c r="K397" s="50"/>
      <c r="L397" s="50"/>
      <c r="M397" s="50"/>
      <c r="N397" s="50"/>
      <c r="O397" s="50"/>
    </row>
    <row r="398" spans="2:15" x14ac:dyDescent="0.35">
      <c r="B398" s="50"/>
      <c r="C398" s="50"/>
      <c r="D398" s="50"/>
      <c r="E398" s="50"/>
      <c r="F398" s="50"/>
      <c r="G398" s="6"/>
      <c r="H398" s="51"/>
      <c r="I398" s="11"/>
      <c r="J398" s="51"/>
      <c r="K398" s="50"/>
      <c r="L398" s="50"/>
      <c r="M398" s="50"/>
      <c r="N398" s="50"/>
      <c r="O398" s="50"/>
    </row>
    <row r="399" spans="2:15" x14ac:dyDescent="0.35">
      <c r="B399" s="50"/>
      <c r="C399" s="50"/>
      <c r="D399" s="50"/>
      <c r="E399" s="50"/>
      <c r="F399" s="50"/>
      <c r="G399" s="6"/>
      <c r="H399" s="51"/>
      <c r="I399" s="11"/>
      <c r="J399" s="51"/>
      <c r="K399" s="50"/>
      <c r="L399" s="50"/>
      <c r="M399" s="50"/>
      <c r="N399" s="50"/>
      <c r="O399" s="50"/>
    </row>
    <row r="400" spans="2:15" x14ac:dyDescent="0.35">
      <c r="B400" s="50"/>
      <c r="C400" s="50"/>
      <c r="D400" s="50"/>
      <c r="E400" s="50"/>
      <c r="F400" s="50"/>
      <c r="G400" s="6"/>
      <c r="H400" s="51"/>
      <c r="I400" s="11"/>
      <c r="J400" s="51"/>
      <c r="K400" s="50"/>
      <c r="L400" s="50"/>
      <c r="M400" s="50"/>
      <c r="N400" s="50"/>
      <c r="O400" s="50"/>
    </row>
    <row r="401" spans="2:15" x14ac:dyDescent="0.35">
      <c r="B401" s="50"/>
      <c r="C401" s="50"/>
      <c r="D401" s="50"/>
      <c r="E401" s="50"/>
      <c r="F401" s="50"/>
      <c r="G401" s="6"/>
      <c r="H401" s="51"/>
      <c r="I401" s="11"/>
      <c r="J401" s="51"/>
      <c r="K401" s="50"/>
      <c r="L401" s="50"/>
      <c r="M401" s="50"/>
      <c r="N401" s="50"/>
      <c r="O401" s="50"/>
    </row>
    <row r="402" spans="2:15" x14ac:dyDescent="0.35">
      <c r="B402" s="50"/>
      <c r="C402" s="50"/>
      <c r="D402" s="50"/>
      <c r="E402" s="50"/>
      <c r="F402" s="50"/>
      <c r="G402" s="6"/>
      <c r="H402" s="51"/>
      <c r="I402" s="11"/>
      <c r="J402" s="51"/>
      <c r="K402" s="50"/>
      <c r="L402" s="50"/>
      <c r="M402" s="50"/>
      <c r="N402" s="50"/>
      <c r="O402" s="50"/>
    </row>
    <row r="403" spans="2:15" x14ac:dyDescent="0.35">
      <c r="B403" s="50"/>
      <c r="C403" s="50"/>
      <c r="D403" s="50"/>
      <c r="E403" s="50"/>
      <c r="F403" s="50"/>
      <c r="G403" s="6"/>
      <c r="H403" s="51"/>
      <c r="I403" s="11"/>
      <c r="J403" s="51"/>
      <c r="K403" s="50"/>
      <c r="L403" s="50"/>
      <c r="M403" s="50"/>
      <c r="N403" s="50"/>
      <c r="O403" s="50"/>
    </row>
    <row r="404" spans="2:15" x14ac:dyDescent="0.35">
      <c r="B404" s="50"/>
      <c r="C404" s="50"/>
      <c r="D404" s="50"/>
      <c r="E404" s="50"/>
      <c r="F404" s="50"/>
      <c r="G404" s="6"/>
      <c r="H404" s="51"/>
      <c r="I404" s="11"/>
      <c r="J404" s="51"/>
      <c r="K404" s="50"/>
      <c r="L404" s="50"/>
      <c r="M404" s="50"/>
      <c r="N404" s="50"/>
      <c r="O404" s="50"/>
    </row>
    <row r="405" spans="2:15" x14ac:dyDescent="0.35">
      <c r="B405" s="50"/>
      <c r="C405" s="50"/>
      <c r="D405" s="50"/>
      <c r="E405" s="50"/>
      <c r="F405" s="50"/>
      <c r="G405" s="6"/>
      <c r="H405" s="51"/>
      <c r="I405" s="11"/>
      <c r="J405" s="51"/>
      <c r="K405" s="50"/>
      <c r="L405" s="50"/>
      <c r="M405" s="50"/>
      <c r="N405" s="50"/>
      <c r="O405" s="50"/>
    </row>
    <row r="406" spans="2:15" x14ac:dyDescent="0.35">
      <c r="B406" s="50"/>
      <c r="C406" s="50"/>
      <c r="D406" s="50"/>
      <c r="E406" s="50"/>
      <c r="F406" s="50"/>
      <c r="G406" s="6"/>
      <c r="H406" s="51"/>
      <c r="I406" s="11"/>
      <c r="J406" s="51"/>
      <c r="K406" s="50"/>
      <c r="L406" s="50"/>
      <c r="M406" s="50"/>
      <c r="N406" s="50"/>
      <c r="O406" s="50"/>
    </row>
    <row r="407" spans="2:15" x14ac:dyDescent="0.35">
      <c r="B407" s="50"/>
      <c r="C407" s="50"/>
      <c r="D407" s="50"/>
      <c r="E407" s="50"/>
      <c r="F407" s="50"/>
      <c r="G407" s="6"/>
      <c r="H407" s="51"/>
      <c r="I407" s="11"/>
      <c r="J407" s="51"/>
      <c r="K407" s="50"/>
      <c r="L407" s="50"/>
      <c r="M407" s="50"/>
      <c r="N407" s="50"/>
      <c r="O407" s="50"/>
    </row>
    <row r="408" spans="2:15" x14ac:dyDescent="0.35">
      <c r="B408" s="50"/>
      <c r="C408" s="50"/>
      <c r="D408" s="50"/>
      <c r="E408" s="50"/>
      <c r="F408" s="50"/>
      <c r="G408" s="6"/>
      <c r="H408" s="51"/>
      <c r="I408" s="11"/>
      <c r="J408" s="51"/>
      <c r="K408" s="50"/>
      <c r="L408" s="50"/>
      <c r="M408" s="50"/>
      <c r="N408" s="50"/>
      <c r="O408" s="50"/>
    </row>
    <row r="409" spans="2:15" x14ac:dyDescent="0.35">
      <c r="B409" s="50"/>
      <c r="C409" s="50"/>
      <c r="D409" s="50"/>
      <c r="E409" s="50"/>
      <c r="F409" s="50"/>
      <c r="G409" s="6"/>
      <c r="H409" s="51"/>
      <c r="I409" s="11"/>
      <c r="J409" s="51"/>
      <c r="K409" s="50"/>
      <c r="L409" s="50"/>
      <c r="M409" s="50"/>
      <c r="N409" s="50"/>
      <c r="O409" s="50"/>
    </row>
    <row r="410" spans="2:15" x14ac:dyDescent="0.35">
      <c r="B410" s="50"/>
      <c r="C410" s="50"/>
      <c r="D410" s="50"/>
      <c r="E410" s="50"/>
      <c r="F410" s="50"/>
      <c r="G410" s="6"/>
      <c r="H410" s="51"/>
      <c r="I410" s="11"/>
      <c r="J410" s="51"/>
      <c r="K410" s="50"/>
      <c r="L410" s="50"/>
      <c r="M410" s="50"/>
      <c r="N410" s="50"/>
      <c r="O410" s="50"/>
    </row>
    <row r="411" spans="2:15" x14ac:dyDescent="0.35">
      <c r="B411" s="50"/>
      <c r="C411" s="50"/>
      <c r="D411" s="50"/>
      <c r="E411" s="50"/>
      <c r="F411" s="50"/>
      <c r="G411" s="6"/>
      <c r="H411" s="51"/>
      <c r="I411" s="11"/>
      <c r="J411" s="51"/>
      <c r="K411" s="50"/>
      <c r="L411" s="50"/>
      <c r="M411" s="50"/>
      <c r="N411" s="50"/>
      <c r="O411" s="50"/>
    </row>
    <row r="412" spans="2:15" x14ac:dyDescent="0.35">
      <c r="B412" s="50"/>
      <c r="C412" s="50"/>
      <c r="D412" s="50"/>
      <c r="E412" s="50"/>
      <c r="F412" s="50"/>
      <c r="G412" s="6"/>
      <c r="H412" s="51"/>
      <c r="I412" s="11"/>
      <c r="J412" s="51"/>
      <c r="K412" s="50"/>
      <c r="L412" s="50"/>
      <c r="M412" s="50"/>
      <c r="N412" s="50"/>
      <c r="O412" s="50"/>
    </row>
    <row r="413" spans="2:15" x14ac:dyDescent="0.35">
      <c r="B413" s="50"/>
      <c r="C413" s="50"/>
      <c r="D413" s="50"/>
      <c r="E413" s="50"/>
      <c r="F413" s="50"/>
      <c r="G413" s="6"/>
      <c r="H413" s="51"/>
      <c r="I413" s="11"/>
      <c r="J413" s="51"/>
      <c r="K413" s="50"/>
      <c r="L413" s="50"/>
      <c r="M413" s="50"/>
      <c r="N413" s="50"/>
      <c r="O413" s="50"/>
    </row>
    <row r="414" spans="2:15" x14ac:dyDescent="0.35">
      <c r="B414" s="50"/>
      <c r="C414" s="50"/>
      <c r="D414" s="50"/>
      <c r="E414" s="50"/>
      <c r="F414" s="50"/>
      <c r="G414" s="6"/>
      <c r="H414" s="51"/>
      <c r="I414" s="11"/>
      <c r="J414" s="51"/>
      <c r="K414" s="50"/>
      <c r="L414" s="50"/>
      <c r="M414" s="50"/>
      <c r="N414" s="50"/>
      <c r="O414" s="50"/>
    </row>
    <row r="415" spans="2:15" x14ac:dyDescent="0.35">
      <c r="B415" s="50"/>
      <c r="C415" s="50"/>
      <c r="D415" s="50"/>
      <c r="E415" s="50"/>
      <c r="F415" s="50"/>
      <c r="G415" s="6"/>
      <c r="H415" s="51"/>
      <c r="I415" s="11"/>
      <c r="J415" s="51"/>
      <c r="K415" s="50"/>
      <c r="L415" s="50"/>
      <c r="M415" s="50"/>
      <c r="N415" s="50"/>
      <c r="O415" s="50"/>
    </row>
    <row r="416" spans="2:15" x14ac:dyDescent="0.35">
      <c r="B416" s="50"/>
      <c r="C416" s="50"/>
      <c r="D416" s="50"/>
      <c r="E416" s="50"/>
      <c r="F416" s="50"/>
      <c r="G416" s="6"/>
      <c r="H416" s="51"/>
      <c r="I416" s="11"/>
      <c r="J416" s="51"/>
      <c r="K416" s="50"/>
      <c r="L416" s="50"/>
      <c r="M416" s="50"/>
      <c r="N416" s="50"/>
      <c r="O416" s="50"/>
    </row>
    <row r="417" spans="2:15" x14ac:dyDescent="0.35">
      <c r="B417" s="50"/>
      <c r="C417" s="50"/>
      <c r="D417" s="50"/>
      <c r="E417" s="50"/>
      <c r="F417" s="50"/>
      <c r="G417" s="6"/>
      <c r="H417" s="51"/>
      <c r="I417" s="11"/>
      <c r="J417" s="51"/>
      <c r="K417" s="50"/>
      <c r="L417" s="50"/>
      <c r="M417" s="50"/>
      <c r="N417" s="50"/>
      <c r="O417" s="50"/>
    </row>
    <row r="418" spans="2:15" x14ac:dyDescent="0.35">
      <c r="B418" s="50"/>
      <c r="C418" s="50"/>
      <c r="D418" s="50"/>
      <c r="E418" s="50"/>
      <c r="F418" s="50"/>
      <c r="G418" s="6"/>
      <c r="H418" s="51"/>
      <c r="I418" s="11"/>
      <c r="J418" s="51"/>
      <c r="K418" s="50"/>
      <c r="L418" s="50"/>
      <c r="M418" s="50"/>
      <c r="N418" s="50"/>
      <c r="O418" s="50"/>
    </row>
    <row r="419" spans="2:15" x14ac:dyDescent="0.35">
      <c r="B419" s="50"/>
      <c r="C419" s="50"/>
      <c r="D419" s="50"/>
      <c r="E419" s="50"/>
      <c r="F419" s="50"/>
      <c r="G419" s="6"/>
      <c r="H419" s="51"/>
      <c r="I419" s="11"/>
      <c r="J419" s="51"/>
      <c r="K419" s="50"/>
      <c r="L419" s="50"/>
      <c r="M419" s="50"/>
      <c r="N419" s="50"/>
      <c r="O419" s="50"/>
    </row>
    <row r="420" spans="2:15" x14ac:dyDescent="0.35">
      <c r="B420" s="50"/>
      <c r="C420" s="50"/>
      <c r="D420" s="50"/>
      <c r="E420" s="50"/>
      <c r="F420" s="50"/>
      <c r="G420" s="6"/>
      <c r="H420" s="51"/>
      <c r="I420" s="11"/>
      <c r="J420" s="51"/>
      <c r="K420" s="50"/>
      <c r="L420" s="50"/>
      <c r="M420" s="50"/>
      <c r="N420" s="50"/>
      <c r="O420" s="50"/>
    </row>
    <row r="421" spans="2:15" x14ac:dyDescent="0.35">
      <c r="B421" s="50"/>
      <c r="C421" s="50"/>
      <c r="D421" s="50"/>
      <c r="E421" s="50"/>
      <c r="F421" s="50"/>
      <c r="G421" s="6"/>
      <c r="H421" s="51"/>
      <c r="I421" s="11"/>
      <c r="J421" s="51"/>
      <c r="K421" s="50"/>
      <c r="L421" s="50"/>
      <c r="M421" s="50"/>
      <c r="N421" s="50"/>
      <c r="O421" s="50"/>
    </row>
    <row r="422" spans="2:15" x14ac:dyDescent="0.35">
      <c r="B422" s="50"/>
      <c r="C422" s="50"/>
      <c r="D422" s="50"/>
      <c r="E422" s="50"/>
      <c r="F422" s="50"/>
      <c r="G422" s="6"/>
      <c r="H422" s="51"/>
      <c r="I422" s="11"/>
      <c r="J422" s="51"/>
      <c r="K422" s="50"/>
      <c r="L422" s="50"/>
      <c r="M422" s="50"/>
      <c r="N422" s="50"/>
      <c r="O422" s="50"/>
    </row>
    <row r="423" spans="2:15" x14ac:dyDescent="0.35">
      <c r="B423" s="50"/>
      <c r="C423" s="50"/>
      <c r="D423" s="50"/>
      <c r="E423" s="50"/>
      <c r="F423" s="50"/>
      <c r="G423" s="6"/>
      <c r="H423" s="51"/>
      <c r="I423" s="11"/>
      <c r="J423" s="51"/>
      <c r="K423" s="50"/>
      <c r="L423" s="50"/>
      <c r="M423" s="50"/>
      <c r="N423" s="50"/>
      <c r="O423" s="50"/>
    </row>
    <row r="424" spans="2:15" x14ac:dyDescent="0.35">
      <c r="B424" s="50"/>
      <c r="C424" s="50"/>
      <c r="D424" s="50"/>
      <c r="E424" s="50"/>
      <c r="F424" s="50"/>
      <c r="G424" s="6"/>
      <c r="H424" s="51"/>
      <c r="I424" s="11"/>
      <c r="J424" s="51"/>
      <c r="K424" s="50"/>
      <c r="L424" s="50"/>
      <c r="M424" s="50"/>
      <c r="N424" s="50"/>
      <c r="O424" s="50"/>
    </row>
    <row r="425" spans="2:15" x14ac:dyDescent="0.35">
      <c r="B425" s="50"/>
      <c r="C425" s="50"/>
      <c r="D425" s="50"/>
      <c r="E425" s="50"/>
      <c r="F425" s="50"/>
      <c r="G425" s="6"/>
      <c r="H425" s="51"/>
      <c r="I425" s="11"/>
      <c r="J425" s="51"/>
      <c r="K425" s="50"/>
      <c r="L425" s="50"/>
      <c r="M425" s="50"/>
      <c r="N425" s="50"/>
      <c r="O425" s="50"/>
    </row>
    <row r="426" spans="2:15" x14ac:dyDescent="0.35">
      <c r="B426" s="50"/>
      <c r="C426" s="50"/>
      <c r="D426" s="50"/>
      <c r="E426" s="50"/>
      <c r="F426" s="50"/>
      <c r="G426" s="6"/>
      <c r="H426" s="51"/>
      <c r="I426" s="11"/>
      <c r="J426" s="51"/>
      <c r="K426" s="50"/>
      <c r="L426" s="50"/>
      <c r="M426" s="50"/>
      <c r="N426" s="50"/>
      <c r="O426" s="50"/>
    </row>
    <row r="427" spans="2:15" x14ac:dyDescent="0.35">
      <c r="B427" s="50"/>
      <c r="C427" s="50"/>
      <c r="D427" s="50"/>
      <c r="E427" s="50"/>
      <c r="F427" s="50"/>
      <c r="G427" s="6"/>
      <c r="H427" s="51"/>
      <c r="I427" s="11"/>
      <c r="J427" s="51"/>
      <c r="K427" s="50"/>
      <c r="L427" s="50"/>
      <c r="M427" s="50"/>
      <c r="N427" s="50"/>
      <c r="O427" s="50"/>
    </row>
    <row r="428" spans="2:15" x14ac:dyDescent="0.35">
      <c r="B428" s="50"/>
      <c r="C428" s="50"/>
      <c r="D428" s="50"/>
      <c r="E428" s="50"/>
      <c r="F428" s="50"/>
      <c r="G428" s="6"/>
      <c r="H428" s="51"/>
      <c r="I428" s="11"/>
      <c r="J428" s="51"/>
      <c r="K428" s="50"/>
      <c r="L428" s="50"/>
      <c r="M428" s="50"/>
      <c r="N428" s="50"/>
      <c r="O428" s="50"/>
    </row>
    <row r="429" spans="2:15" x14ac:dyDescent="0.35">
      <c r="B429" s="50"/>
      <c r="C429" s="50"/>
      <c r="D429" s="50"/>
      <c r="E429" s="50"/>
      <c r="F429" s="50"/>
      <c r="G429" s="6"/>
      <c r="H429" s="51"/>
      <c r="I429" s="11"/>
      <c r="J429" s="51"/>
      <c r="K429" s="50"/>
      <c r="L429" s="50"/>
      <c r="M429" s="50"/>
      <c r="N429" s="50"/>
      <c r="O429" s="50"/>
    </row>
    <row r="430" spans="2:15" x14ac:dyDescent="0.35">
      <c r="B430" s="50"/>
      <c r="C430" s="50"/>
      <c r="D430" s="50"/>
      <c r="E430" s="50"/>
      <c r="F430" s="50"/>
      <c r="G430" s="6"/>
      <c r="H430" s="51"/>
      <c r="I430" s="11"/>
      <c r="J430" s="51"/>
      <c r="K430" s="50"/>
      <c r="L430" s="50"/>
      <c r="M430" s="50"/>
      <c r="N430" s="50"/>
      <c r="O430" s="50"/>
    </row>
    <row r="431" spans="2:15" x14ac:dyDescent="0.35">
      <c r="B431" s="50"/>
      <c r="C431" s="50"/>
      <c r="D431" s="50"/>
      <c r="E431" s="50"/>
      <c r="F431" s="50"/>
      <c r="G431" s="6"/>
      <c r="H431" s="51"/>
      <c r="I431" s="11"/>
      <c r="J431" s="51"/>
      <c r="K431" s="50"/>
      <c r="L431" s="50"/>
      <c r="M431" s="50"/>
      <c r="N431" s="50"/>
      <c r="O431" s="50"/>
    </row>
    <row r="432" spans="2:15" x14ac:dyDescent="0.35">
      <c r="B432" s="50"/>
      <c r="C432" s="50"/>
      <c r="D432" s="50"/>
      <c r="E432" s="50"/>
      <c r="F432" s="50"/>
      <c r="G432" s="6"/>
      <c r="H432" s="51"/>
      <c r="I432" s="11"/>
      <c r="J432" s="51"/>
      <c r="K432" s="50"/>
      <c r="L432" s="50"/>
      <c r="M432" s="50"/>
      <c r="N432" s="50"/>
      <c r="O432" s="50"/>
    </row>
    <row r="433" spans="2:15" x14ac:dyDescent="0.35">
      <c r="B433" s="50"/>
      <c r="C433" s="50"/>
      <c r="D433" s="50"/>
      <c r="E433" s="50"/>
      <c r="F433" s="50"/>
      <c r="G433" s="6"/>
      <c r="H433" s="51"/>
      <c r="I433" s="11"/>
      <c r="J433" s="51"/>
      <c r="K433" s="50"/>
      <c r="L433" s="50"/>
      <c r="M433" s="50"/>
      <c r="N433" s="50"/>
      <c r="O433" s="50"/>
    </row>
    <row r="434" spans="2:15" x14ac:dyDescent="0.35">
      <c r="B434" s="50"/>
      <c r="C434" s="50"/>
      <c r="D434" s="50"/>
      <c r="E434" s="50"/>
      <c r="F434" s="50"/>
      <c r="G434" s="6"/>
      <c r="H434" s="51"/>
      <c r="I434" s="11"/>
      <c r="J434" s="51"/>
      <c r="K434" s="50"/>
      <c r="L434" s="50"/>
      <c r="M434" s="50"/>
      <c r="N434" s="50"/>
      <c r="O434" s="50"/>
    </row>
    <row r="435" spans="2:15" x14ac:dyDescent="0.35">
      <c r="B435" s="50"/>
      <c r="C435" s="50"/>
      <c r="D435" s="50"/>
      <c r="E435" s="50"/>
      <c r="F435" s="50"/>
      <c r="G435" s="6"/>
      <c r="H435" s="51"/>
      <c r="I435" s="11"/>
      <c r="J435" s="51"/>
      <c r="K435" s="50"/>
      <c r="L435" s="50"/>
      <c r="M435" s="50"/>
      <c r="N435" s="50"/>
      <c r="O435" s="50"/>
    </row>
    <row r="436" spans="2:15" x14ac:dyDescent="0.35">
      <c r="B436" s="50"/>
      <c r="C436" s="50"/>
      <c r="D436" s="50"/>
      <c r="E436" s="50"/>
      <c r="F436" s="50"/>
      <c r="G436" s="6"/>
      <c r="H436" s="51"/>
      <c r="I436" s="11"/>
      <c r="J436" s="51"/>
      <c r="K436" s="50"/>
      <c r="L436" s="50"/>
      <c r="M436" s="50"/>
      <c r="N436" s="50"/>
      <c r="O436" s="50"/>
    </row>
    <row r="437" spans="2:15" x14ac:dyDescent="0.35">
      <c r="B437" s="50"/>
      <c r="C437" s="50"/>
      <c r="D437" s="50"/>
      <c r="E437" s="50"/>
      <c r="F437" s="50"/>
      <c r="G437" s="6"/>
      <c r="H437" s="51"/>
      <c r="I437" s="11"/>
      <c r="J437" s="51"/>
      <c r="K437" s="50"/>
      <c r="L437" s="50"/>
      <c r="M437" s="50"/>
      <c r="N437" s="50"/>
      <c r="O437" s="50"/>
    </row>
    <row r="438" spans="2:15" x14ac:dyDescent="0.35">
      <c r="B438" s="50"/>
      <c r="C438" s="50"/>
      <c r="D438" s="50"/>
      <c r="E438" s="50"/>
      <c r="F438" s="50"/>
      <c r="G438" s="6"/>
      <c r="H438" s="51"/>
      <c r="I438" s="11"/>
      <c r="J438" s="51"/>
      <c r="K438" s="50"/>
      <c r="L438" s="50"/>
      <c r="M438" s="50"/>
      <c r="N438" s="50"/>
      <c r="O438" s="50"/>
    </row>
    <row r="439" spans="2:15" x14ac:dyDescent="0.35">
      <c r="B439" s="50"/>
      <c r="C439" s="50"/>
      <c r="D439" s="50"/>
      <c r="E439" s="50"/>
      <c r="F439" s="50"/>
      <c r="G439" s="6"/>
      <c r="H439" s="51"/>
      <c r="I439" s="11"/>
      <c r="J439" s="51"/>
      <c r="K439" s="50"/>
      <c r="L439" s="50"/>
      <c r="M439" s="50"/>
      <c r="N439" s="50"/>
      <c r="O439" s="50"/>
    </row>
    <row r="440" spans="2:15" x14ac:dyDescent="0.35">
      <c r="B440" s="50"/>
      <c r="C440" s="50"/>
      <c r="D440" s="50"/>
      <c r="E440" s="50"/>
      <c r="F440" s="50"/>
      <c r="G440" s="6"/>
      <c r="H440" s="51"/>
      <c r="I440" s="11"/>
      <c r="J440" s="51"/>
      <c r="K440" s="50"/>
      <c r="L440" s="50"/>
      <c r="M440" s="50"/>
      <c r="N440" s="50"/>
      <c r="O440" s="50"/>
    </row>
    <row r="441" spans="2:15" x14ac:dyDescent="0.35">
      <c r="B441" s="50"/>
      <c r="C441" s="50"/>
      <c r="D441" s="50"/>
      <c r="E441" s="50"/>
      <c r="F441" s="50"/>
      <c r="G441" s="6"/>
      <c r="H441" s="51"/>
      <c r="I441" s="11"/>
      <c r="J441" s="51"/>
      <c r="K441" s="50"/>
      <c r="L441" s="50"/>
      <c r="M441" s="50"/>
      <c r="N441" s="50"/>
      <c r="O441" s="50"/>
    </row>
    <row r="442" spans="2:15" x14ac:dyDescent="0.35">
      <c r="B442" s="50"/>
      <c r="C442" s="50"/>
      <c r="D442" s="50"/>
      <c r="E442" s="50"/>
      <c r="F442" s="50"/>
      <c r="G442" s="6"/>
      <c r="H442" s="51"/>
      <c r="I442" s="11"/>
      <c r="J442" s="51"/>
      <c r="K442" s="50"/>
      <c r="L442" s="50"/>
      <c r="M442" s="50"/>
      <c r="N442" s="50"/>
      <c r="O442" s="50"/>
    </row>
    <row r="443" spans="2:15" x14ac:dyDescent="0.35">
      <c r="B443" s="50"/>
      <c r="C443" s="50"/>
      <c r="D443" s="50"/>
      <c r="E443" s="50"/>
      <c r="F443" s="50"/>
      <c r="G443" s="6"/>
      <c r="H443" s="51"/>
      <c r="I443" s="11"/>
      <c r="J443" s="51"/>
      <c r="K443" s="50"/>
      <c r="L443" s="50"/>
      <c r="M443" s="50"/>
      <c r="N443" s="50"/>
      <c r="O443" s="50"/>
    </row>
    <row r="444" spans="2:15" x14ac:dyDescent="0.35">
      <c r="B444" s="50"/>
      <c r="C444" s="50"/>
      <c r="D444" s="50"/>
      <c r="E444" s="50"/>
      <c r="F444" s="50"/>
      <c r="G444" s="6"/>
      <c r="H444" s="51"/>
      <c r="I444" s="11"/>
      <c r="J444" s="51"/>
      <c r="K444" s="50"/>
      <c r="L444" s="50"/>
      <c r="M444" s="50"/>
      <c r="N444" s="50"/>
      <c r="O444" s="50"/>
    </row>
    <row r="445" spans="2:15" x14ac:dyDescent="0.35">
      <c r="B445" s="50"/>
      <c r="C445" s="50"/>
      <c r="D445" s="50"/>
      <c r="E445" s="50"/>
      <c r="F445" s="50"/>
      <c r="G445" s="6"/>
      <c r="H445" s="51"/>
      <c r="I445" s="11"/>
      <c r="J445" s="51"/>
      <c r="K445" s="50"/>
      <c r="L445" s="50"/>
      <c r="M445" s="50"/>
      <c r="N445" s="50"/>
      <c r="O445" s="50"/>
    </row>
    <row r="446" spans="2:15" x14ac:dyDescent="0.35">
      <c r="B446" s="50"/>
      <c r="C446" s="50"/>
      <c r="D446" s="50"/>
      <c r="E446" s="50"/>
      <c r="F446" s="50"/>
      <c r="G446" s="6"/>
      <c r="H446" s="51"/>
      <c r="I446" s="11"/>
      <c r="J446" s="51"/>
      <c r="K446" s="50"/>
      <c r="L446" s="50"/>
      <c r="M446" s="50"/>
      <c r="N446" s="50"/>
      <c r="O446" s="50"/>
    </row>
    <row r="447" spans="2:15" x14ac:dyDescent="0.35">
      <c r="B447" s="50"/>
      <c r="C447" s="50"/>
      <c r="D447" s="50"/>
      <c r="E447" s="50"/>
      <c r="F447" s="50"/>
      <c r="G447" s="6"/>
      <c r="H447" s="51"/>
      <c r="I447" s="11"/>
      <c r="J447" s="51"/>
      <c r="K447" s="50"/>
      <c r="L447" s="50"/>
      <c r="M447" s="50"/>
      <c r="N447" s="50"/>
      <c r="O447" s="50"/>
    </row>
    <row r="448" spans="2:15" x14ac:dyDescent="0.35">
      <c r="B448" s="50"/>
      <c r="C448" s="50"/>
      <c r="D448" s="50"/>
      <c r="E448" s="50"/>
      <c r="F448" s="50"/>
      <c r="G448" s="6"/>
      <c r="H448" s="51"/>
      <c r="I448" s="11"/>
      <c r="J448" s="51"/>
      <c r="K448" s="50"/>
      <c r="L448" s="50"/>
      <c r="M448" s="50"/>
      <c r="N448" s="50"/>
      <c r="O448" s="50"/>
    </row>
    <row r="449" spans="2:15" x14ac:dyDescent="0.35">
      <c r="B449" s="50"/>
      <c r="C449" s="50"/>
      <c r="D449" s="50"/>
      <c r="E449" s="50"/>
      <c r="F449" s="50"/>
      <c r="G449" s="6"/>
      <c r="H449" s="51"/>
      <c r="I449" s="11"/>
      <c r="J449" s="51"/>
      <c r="K449" s="50"/>
      <c r="L449" s="50"/>
      <c r="M449" s="50"/>
      <c r="N449" s="50"/>
      <c r="O449" s="50"/>
    </row>
    <row r="450" spans="2:15" x14ac:dyDescent="0.35">
      <c r="B450" s="50"/>
      <c r="C450" s="50"/>
      <c r="D450" s="50"/>
      <c r="E450" s="50"/>
      <c r="F450" s="50"/>
      <c r="G450" s="6"/>
      <c r="H450" s="51"/>
      <c r="I450" s="11"/>
      <c r="J450" s="51"/>
      <c r="K450" s="50"/>
      <c r="L450" s="50"/>
      <c r="M450" s="50"/>
      <c r="N450" s="50"/>
      <c r="O450" s="50"/>
    </row>
    <row r="451" spans="2:15" x14ac:dyDescent="0.35">
      <c r="B451" s="50"/>
      <c r="C451" s="50"/>
      <c r="D451" s="50"/>
      <c r="E451" s="50"/>
      <c r="F451" s="50"/>
      <c r="G451" s="6"/>
      <c r="H451" s="51"/>
      <c r="I451" s="11"/>
    </row>
    <row r="452" spans="2:15" x14ac:dyDescent="0.35">
      <c r="B452" s="50"/>
      <c r="C452" s="50"/>
      <c r="D452" s="50"/>
      <c r="E452" s="50"/>
      <c r="F452" s="50"/>
      <c r="G452" s="6"/>
      <c r="H452" s="51"/>
      <c r="I452" s="11"/>
    </row>
    <row r="453" spans="2:15" x14ac:dyDescent="0.35">
      <c r="B453" s="50"/>
      <c r="C453" s="50"/>
      <c r="D453" s="50"/>
      <c r="E453" s="50"/>
      <c r="F453" s="50"/>
      <c r="G453" s="6"/>
      <c r="H453" s="51"/>
      <c r="I453" s="11"/>
    </row>
    <row r="454" spans="2:15" x14ac:dyDescent="0.35">
      <c r="B454" s="50"/>
      <c r="C454" s="50"/>
      <c r="D454" s="50"/>
      <c r="E454" s="50"/>
      <c r="F454" s="50"/>
      <c r="G454" s="6"/>
      <c r="H454" s="51"/>
      <c r="I454" s="11"/>
    </row>
    <row r="455" spans="2:15" x14ac:dyDescent="0.35">
      <c r="B455" s="50"/>
      <c r="C455" s="50"/>
      <c r="D455" s="50"/>
      <c r="E455" s="50"/>
      <c r="F455" s="50"/>
      <c r="G455" s="6"/>
      <c r="H455" s="51"/>
      <c r="I455" s="11"/>
    </row>
    <row r="456" spans="2:15" x14ac:dyDescent="0.35">
      <c r="B456" s="50"/>
      <c r="C456" s="50"/>
      <c r="D456" s="50"/>
      <c r="E456" s="50"/>
      <c r="F456" s="50"/>
      <c r="G456" s="6"/>
      <c r="H456" s="51"/>
      <c r="I456" s="11"/>
    </row>
    <row r="457" spans="2:15" x14ac:dyDescent="0.35">
      <c r="B457" s="50"/>
      <c r="C457" s="50"/>
      <c r="D457" s="50"/>
      <c r="E457" s="50"/>
      <c r="F457" s="50"/>
      <c r="G457" s="6"/>
      <c r="H457" s="51"/>
      <c r="I457" s="11"/>
    </row>
    <row r="458" spans="2:15" x14ac:dyDescent="0.35">
      <c r="B458" s="50"/>
      <c r="C458" s="50"/>
      <c r="D458" s="50"/>
      <c r="E458" s="50"/>
      <c r="F458" s="50"/>
      <c r="G458" s="6"/>
      <c r="H458" s="51"/>
      <c r="I458" s="11"/>
    </row>
    <row r="459" spans="2:15" x14ac:dyDescent="0.35">
      <c r="B459" s="50"/>
      <c r="C459" s="50"/>
      <c r="D459" s="50"/>
      <c r="E459" s="50"/>
      <c r="F459" s="50"/>
      <c r="G459" s="6"/>
      <c r="H459" s="51"/>
      <c r="I459" s="11"/>
    </row>
    <row r="460" spans="2:15" x14ac:dyDescent="0.35">
      <c r="B460" s="50"/>
      <c r="C460" s="50"/>
      <c r="D460" s="50"/>
      <c r="E460" s="50"/>
      <c r="F460" s="50"/>
      <c r="G460" s="6"/>
      <c r="H460" s="51"/>
      <c r="I460" s="11"/>
    </row>
    <row r="461" spans="2:15" x14ac:dyDescent="0.35">
      <c r="B461" s="50"/>
      <c r="C461" s="50"/>
      <c r="D461" s="50"/>
      <c r="E461" s="50"/>
      <c r="F461" s="50"/>
      <c r="G461" s="6"/>
      <c r="H461" s="51"/>
      <c r="I461" s="11"/>
    </row>
    <row r="462" spans="2:15" x14ac:dyDescent="0.35">
      <c r="B462" s="50"/>
      <c r="C462" s="50"/>
      <c r="D462" s="50"/>
      <c r="E462" s="50"/>
      <c r="F462" s="50"/>
      <c r="G462" s="6"/>
      <c r="H462" s="51"/>
      <c r="I462" s="11"/>
    </row>
    <row r="463" spans="2:15" x14ac:dyDescent="0.35">
      <c r="B463" s="50"/>
      <c r="C463" s="50"/>
      <c r="D463" s="50"/>
      <c r="E463" s="50"/>
      <c r="F463" s="50"/>
      <c r="G463" s="6"/>
      <c r="H463" s="51"/>
      <c r="I463" s="11"/>
    </row>
    <row r="464" spans="2:15" x14ac:dyDescent="0.35">
      <c r="B464" s="50"/>
      <c r="C464" s="50"/>
      <c r="D464" s="50"/>
      <c r="E464" s="50"/>
      <c r="F464" s="50"/>
      <c r="G464" s="6"/>
      <c r="H464" s="51"/>
      <c r="I464" s="11"/>
    </row>
    <row r="465" spans="2:9" x14ac:dyDescent="0.35">
      <c r="B465" s="50"/>
      <c r="C465" s="50"/>
      <c r="D465" s="50"/>
      <c r="E465" s="50"/>
      <c r="F465" s="50"/>
      <c r="G465" s="6"/>
      <c r="H465" s="51"/>
      <c r="I465" s="11"/>
    </row>
    <row r="466" spans="2:9" x14ac:dyDescent="0.35">
      <c r="B466" s="50"/>
      <c r="C466" s="50"/>
      <c r="D466" s="50"/>
      <c r="E466" s="50"/>
      <c r="F466" s="50"/>
      <c r="G466" s="6"/>
      <c r="H466" s="51"/>
      <c r="I466" s="11"/>
    </row>
    <row r="467" spans="2:9" x14ac:dyDescent="0.35">
      <c r="B467" s="50"/>
      <c r="C467" s="50"/>
      <c r="D467" s="50"/>
      <c r="E467" s="50"/>
      <c r="F467" s="50"/>
      <c r="G467" s="6"/>
      <c r="H467" s="51"/>
      <c r="I467" s="11"/>
    </row>
    <row r="468" spans="2:9" x14ac:dyDescent="0.35">
      <c r="B468" s="50"/>
      <c r="C468" s="50"/>
      <c r="D468" s="50"/>
      <c r="E468" s="50"/>
      <c r="F468" s="50"/>
      <c r="G468" s="6"/>
      <c r="H468" s="51"/>
      <c r="I468" s="11"/>
    </row>
    <row r="469" spans="2:9" x14ac:dyDescent="0.35">
      <c r="B469" s="50"/>
      <c r="C469" s="50"/>
      <c r="D469" s="50"/>
      <c r="E469" s="50"/>
      <c r="F469" s="50"/>
      <c r="G469" s="6"/>
      <c r="H469" s="51"/>
      <c r="I469" s="11"/>
    </row>
    <row r="470" spans="2:9" x14ac:dyDescent="0.35">
      <c r="B470" s="50"/>
      <c r="C470" s="50"/>
      <c r="D470" s="50"/>
      <c r="E470" s="50"/>
      <c r="F470" s="50"/>
      <c r="G470" s="6"/>
      <c r="H470" s="51"/>
      <c r="I470" s="11"/>
    </row>
    <row r="471" spans="2:9" x14ac:dyDescent="0.35">
      <c r="B471" s="50"/>
      <c r="C471" s="50"/>
      <c r="D471" s="50"/>
      <c r="E471" s="50"/>
      <c r="F471" s="50"/>
      <c r="G471" s="6"/>
      <c r="H471" s="51"/>
      <c r="I471" s="11"/>
    </row>
    <row r="472" spans="2:9" x14ac:dyDescent="0.35">
      <c r="B472" s="50"/>
      <c r="C472" s="50"/>
      <c r="D472" s="50"/>
      <c r="E472" s="50"/>
      <c r="F472" s="50"/>
      <c r="G472" s="6"/>
      <c r="H472" s="51"/>
      <c r="I472" s="11"/>
    </row>
    <row r="473" spans="2:9" x14ac:dyDescent="0.35">
      <c r="B473" s="50"/>
      <c r="C473" s="50"/>
      <c r="D473" s="50"/>
      <c r="E473" s="50"/>
      <c r="F473" s="50"/>
      <c r="G473" s="6"/>
      <c r="H473" s="51"/>
      <c r="I473" s="11"/>
    </row>
    <row r="474" spans="2:9" x14ac:dyDescent="0.35">
      <c r="B474" s="50"/>
      <c r="C474" s="50"/>
      <c r="D474" s="50"/>
      <c r="E474" s="50"/>
      <c r="F474" s="50"/>
      <c r="G474" s="6"/>
      <c r="H474" s="51"/>
      <c r="I474" s="11"/>
    </row>
    <row r="475" spans="2:9" x14ac:dyDescent="0.35">
      <c r="B475" s="50"/>
      <c r="C475" s="50"/>
      <c r="D475" s="50"/>
      <c r="E475" s="50"/>
      <c r="F475" s="50"/>
      <c r="G475" s="6"/>
      <c r="H475" s="51"/>
      <c r="I475" s="11"/>
    </row>
    <row r="476" spans="2:9" x14ac:dyDescent="0.35">
      <c r="B476" s="50"/>
      <c r="C476" s="50"/>
      <c r="D476" s="50"/>
      <c r="E476" s="50"/>
      <c r="F476" s="50"/>
      <c r="G476" s="6"/>
      <c r="H476" s="51"/>
      <c r="I476" s="11"/>
    </row>
    <row r="477" spans="2:9" x14ac:dyDescent="0.35">
      <c r="B477" s="50"/>
      <c r="C477" s="50"/>
      <c r="D477" s="50"/>
      <c r="E477" s="50"/>
      <c r="F477" s="50"/>
      <c r="G477" s="6"/>
      <c r="H477" s="51"/>
      <c r="I477" s="11"/>
    </row>
    <row r="478" spans="2:9" x14ac:dyDescent="0.35">
      <c r="B478" s="50"/>
      <c r="C478" s="50"/>
      <c r="D478" s="50"/>
      <c r="E478" s="50"/>
      <c r="F478" s="50"/>
      <c r="G478" s="6"/>
      <c r="H478" s="51"/>
      <c r="I478" s="11"/>
    </row>
    <row r="479" spans="2:9" x14ac:dyDescent="0.35">
      <c r="B479" s="50"/>
      <c r="C479" s="50"/>
      <c r="D479" s="50"/>
      <c r="E479" s="50"/>
      <c r="F479" s="50"/>
      <c r="G479" s="6"/>
      <c r="H479" s="51"/>
      <c r="I479" s="11"/>
    </row>
    <row r="480" spans="2:9" x14ac:dyDescent="0.35">
      <c r="B480" s="50"/>
      <c r="C480" s="50"/>
      <c r="D480" s="50"/>
      <c r="E480" s="50"/>
      <c r="F480" s="50"/>
      <c r="G480" s="6"/>
      <c r="H480" s="51"/>
      <c r="I480" s="11"/>
    </row>
    <row r="481" spans="2:9" x14ac:dyDescent="0.35">
      <c r="B481" s="50"/>
      <c r="C481" s="50"/>
      <c r="D481" s="50"/>
      <c r="E481" s="50"/>
      <c r="F481" s="50"/>
      <c r="G481" s="6"/>
      <c r="H481" s="51"/>
      <c r="I481" s="11"/>
    </row>
    <row r="482" spans="2:9" x14ac:dyDescent="0.35">
      <c r="B482" s="50"/>
      <c r="C482" s="50"/>
      <c r="D482" s="50"/>
      <c r="E482" s="50"/>
      <c r="F482" s="50"/>
      <c r="G482" s="6"/>
      <c r="H482" s="51"/>
      <c r="I482" s="11"/>
    </row>
    <row r="483" spans="2:9" x14ac:dyDescent="0.35">
      <c r="B483" s="50"/>
      <c r="C483" s="50"/>
      <c r="D483" s="50"/>
      <c r="E483" s="50"/>
      <c r="F483" s="50"/>
      <c r="G483" s="6"/>
      <c r="H483" s="51"/>
      <c r="I483" s="11"/>
    </row>
    <row r="484" spans="2:9" x14ac:dyDescent="0.35">
      <c r="B484" s="50"/>
      <c r="C484" s="50"/>
      <c r="D484" s="50"/>
      <c r="E484" s="50"/>
      <c r="F484" s="50"/>
      <c r="G484" s="6"/>
      <c r="H484" s="51"/>
      <c r="I484" s="11"/>
    </row>
    <row r="485" spans="2:9" x14ac:dyDescent="0.35">
      <c r="B485" s="50"/>
      <c r="C485" s="50"/>
      <c r="D485" s="50"/>
      <c r="E485" s="50"/>
      <c r="F485" s="50"/>
      <c r="G485" s="6"/>
      <c r="H485" s="51"/>
      <c r="I485" s="11"/>
    </row>
    <row r="486" spans="2:9" x14ac:dyDescent="0.35">
      <c r="B486" s="50"/>
      <c r="C486" s="50"/>
      <c r="D486" s="50"/>
      <c r="E486" s="50"/>
      <c r="F486" s="50"/>
      <c r="G486" s="6"/>
      <c r="H486" s="51"/>
      <c r="I486" s="11"/>
    </row>
    <row r="487" spans="2:9" x14ac:dyDescent="0.35">
      <c r="B487" s="50"/>
      <c r="C487" s="50"/>
      <c r="D487" s="50"/>
      <c r="E487" s="50"/>
      <c r="F487" s="50"/>
      <c r="G487" s="6"/>
      <c r="H487" s="51"/>
      <c r="I487" s="11"/>
    </row>
    <row r="488" spans="2:9" x14ac:dyDescent="0.35">
      <c r="B488" s="50"/>
      <c r="C488" s="50"/>
      <c r="D488" s="50"/>
      <c r="E488" s="50"/>
      <c r="F488" s="50"/>
      <c r="G488" s="6"/>
      <c r="H488" s="51"/>
      <c r="I488" s="11"/>
    </row>
    <row r="489" spans="2:9" x14ac:dyDescent="0.35">
      <c r="B489" s="50"/>
      <c r="C489" s="50"/>
      <c r="D489" s="50"/>
      <c r="E489" s="50"/>
      <c r="F489" s="50"/>
      <c r="G489" s="6"/>
      <c r="H489" s="51"/>
      <c r="I489" s="11"/>
    </row>
    <row r="490" spans="2:9" x14ac:dyDescent="0.35">
      <c r="B490" s="50"/>
      <c r="C490" s="50"/>
      <c r="D490" s="50"/>
      <c r="E490" s="50"/>
      <c r="F490" s="50"/>
      <c r="G490" s="6"/>
      <c r="H490" s="51"/>
      <c r="I490" s="11"/>
    </row>
    <row r="491" spans="2:9" x14ac:dyDescent="0.35">
      <c r="B491" s="50"/>
      <c r="C491" s="50"/>
      <c r="D491" s="50"/>
      <c r="E491" s="50"/>
      <c r="F491" s="50"/>
      <c r="G491" s="6"/>
      <c r="H491" s="51"/>
      <c r="I491" s="11"/>
    </row>
    <row r="492" spans="2:9" x14ac:dyDescent="0.35">
      <c r="B492" s="50"/>
      <c r="C492" s="50"/>
      <c r="D492" s="50"/>
      <c r="E492" s="50"/>
      <c r="F492" s="50"/>
      <c r="G492" s="6"/>
      <c r="H492" s="51"/>
      <c r="I492" s="11"/>
    </row>
    <row r="493" spans="2:9" x14ac:dyDescent="0.35">
      <c r="B493" s="50"/>
      <c r="C493" s="50"/>
      <c r="D493" s="50"/>
      <c r="E493" s="50"/>
      <c r="F493" s="50"/>
      <c r="G493" s="6"/>
      <c r="H493" s="51"/>
      <c r="I493" s="11"/>
    </row>
    <row r="494" spans="2:9" x14ac:dyDescent="0.35">
      <c r="B494" s="50"/>
      <c r="C494" s="50"/>
      <c r="D494" s="50"/>
      <c r="E494" s="50"/>
      <c r="F494" s="50"/>
      <c r="G494" s="6"/>
      <c r="H494" s="51"/>
      <c r="I494" s="11"/>
    </row>
    <row r="495" spans="2:9" x14ac:dyDescent="0.35">
      <c r="B495" s="50"/>
      <c r="C495" s="50"/>
      <c r="D495" s="50"/>
      <c r="E495" s="50"/>
      <c r="F495" s="50"/>
      <c r="G495" s="6"/>
      <c r="H495" s="51"/>
      <c r="I495" s="11"/>
    </row>
    <row r="496" spans="2:9" x14ac:dyDescent="0.35">
      <c r="B496" s="50"/>
      <c r="C496" s="50"/>
      <c r="D496" s="50"/>
      <c r="E496" s="50"/>
      <c r="F496" s="50"/>
      <c r="G496" s="6"/>
      <c r="H496" s="51"/>
      <c r="I496" s="11"/>
    </row>
    <row r="497" spans="2:9" x14ac:dyDescent="0.35">
      <c r="B497" s="50"/>
      <c r="C497" s="50"/>
      <c r="D497" s="50"/>
      <c r="E497" s="50"/>
      <c r="F497" s="50"/>
      <c r="G497" s="6"/>
      <c r="H497" s="51"/>
      <c r="I497" s="11"/>
    </row>
    <row r="498" spans="2:9" x14ac:dyDescent="0.35">
      <c r="B498" s="50"/>
      <c r="C498" s="50"/>
      <c r="D498" s="50"/>
      <c r="E498" s="50"/>
      <c r="F498" s="50"/>
      <c r="G498" s="6"/>
      <c r="H498" s="51"/>
      <c r="I498" s="11"/>
    </row>
    <row r="499" spans="2:9" x14ac:dyDescent="0.35">
      <c r="B499" s="50"/>
      <c r="C499" s="50"/>
      <c r="D499" s="50"/>
      <c r="E499" s="50"/>
      <c r="F499" s="50"/>
      <c r="G499" s="6"/>
      <c r="H499" s="51"/>
      <c r="I499" s="11"/>
    </row>
    <row r="500" spans="2:9" x14ac:dyDescent="0.35">
      <c r="B500" s="50"/>
      <c r="C500" s="50"/>
      <c r="D500" s="50"/>
      <c r="E500" s="50"/>
      <c r="F500" s="50"/>
      <c r="G500" s="6"/>
      <c r="H500" s="51"/>
      <c r="I500" s="11"/>
    </row>
    <row r="501" spans="2:9" x14ac:dyDescent="0.35">
      <c r="B501" s="50"/>
      <c r="C501" s="50"/>
      <c r="D501" s="50"/>
      <c r="E501" s="50"/>
      <c r="F501" s="50"/>
      <c r="G501" s="6"/>
      <c r="H501" s="51"/>
      <c r="I501" s="11"/>
    </row>
    <row r="502" spans="2:9" x14ac:dyDescent="0.35">
      <c r="B502" s="50"/>
      <c r="C502" s="50"/>
      <c r="D502" s="50"/>
      <c r="E502" s="50"/>
      <c r="F502" s="50"/>
      <c r="G502" s="6"/>
      <c r="H502" s="51"/>
      <c r="I502" s="11"/>
    </row>
    <row r="503" spans="2:9" x14ac:dyDescent="0.35">
      <c r="B503" s="50"/>
      <c r="C503" s="50"/>
      <c r="D503" s="50"/>
      <c r="E503" s="50"/>
      <c r="F503" s="50"/>
      <c r="G503" s="6"/>
      <c r="H503" s="51"/>
      <c r="I503" s="11"/>
    </row>
    <row r="504" spans="2:9" x14ac:dyDescent="0.35">
      <c r="B504" s="50"/>
      <c r="C504" s="50"/>
      <c r="D504" s="50"/>
      <c r="E504" s="50"/>
      <c r="F504" s="50"/>
      <c r="G504" s="6"/>
      <c r="H504" s="51"/>
      <c r="I504" s="11"/>
    </row>
    <row r="505" spans="2:9" x14ac:dyDescent="0.35">
      <c r="B505" s="50"/>
      <c r="C505" s="50"/>
      <c r="D505" s="50"/>
      <c r="E505" s="50"/>
      <c r="F505" s="50"/>
      <c r="G505" s="6"/>
      <c r="H505" s="51"/>
      <c r="I505" s="11"/>
    </row>
    <row r="506" spans="2:9" x14ac:dyDescent="0.35">
      <c r="B506" s="50"/>
      <c r="C506" s="50"/>
      <c r="D506" s="50"/>
      <c r="E506" s="50"/>
      <c r="F506" s="50"/>
      <c r="G506" s="6"/>
      <c r="H506" s="51"/>
      <c r="I506" s="11"/>
    </row>
    <row r="507" spans="2:9" x14ac:dyDescent="0.35">
      <c r="B507" s="50"/>
      <c r="C507" s="50"/>
      <c r="D507" s="50"/>
      <c r="E507" s="50"/>
      <c r="F507" s="50"/>
      <c r="G507" s="6"/>
      <c r="H507" s="51"/>
      <c r="I507" s="11"/>
    </row>
    <row r="508" spans="2:9" x14ac:dyDescent="0.35">
      <c r="B508" s="50"/>
      <c r="C508" s="50"/>
      <c r="D508" s="50"/>
      <c r="E508" s="50"/>
      <c r="F508" s="50"/>
      <c r="G508" s="6"/>
      <c r="H508" s="51"/>
      <c r="I508" s="11"/>
    </row>
    <row r="509" spans="2:9" x14ac:dyDescent="0.35">
      <c r="B509" s="50"/>
      <c r="C509" s="50"/>
      <c r="D509" s="50"/>
      <c r="E509" s="50"/>
      <c r="F509" s="50"/>
      <c r="G509" s="6"/>
      <c r="H509" s="51"/>
      <c r="I509" s="11"/>
    </row>
    <row r="510" spans="2:9" x14ac:dyDescent="0.35">
      <c r="B510" s="50"/>
      <c r="C510" s="50"/>
      <c r="D510" s="50"/>
      <c r="E510" s="50"/>
      <c r="F510" s="50"/>
      <c r="G510" s="6"/>
      <c r="H510" s="51"/>
      <c r="I510" s="11"/>
    </row>
    <row r="511" spans="2:9" x14ac:dyDescent="0.35">
      <c r="B511" s="50"/>
      <c r="C511" s="50"/>
      <c r="D511" s="50"/>
      <c r="E511" s="50"/>
      <c r="F511" s="50"/>
      <c r="G511" s="6"/>
      <c r="H511" s="51"/>
      <c r="I511" s="11"/>
    </row>
    <row r="512" spans="2:9" x14ac:dyDescent="0.35">
      <c r="B512" s="50"/>
      <c r="C512" s="50"/>
      <c r="D512" s="50"/>
      <c r="E512" s="50"/>
      <c r="F512" s="50"/>
      <c r="G512" s="6"/>
      <c r="H512" s="51"/>
      <c r="I512" s="11"/>
    </row>
    <row r="513" spans="2:9" x14ac:dyDescent="0.35">
      <c r="B513" s="50"/>
      <c r="C513" s="50"/>
      <c r="D513" s="50"/>
      <c r="E513" s="50"/>
      <c r="F513" s="50"/>
      <c r="G513" s="6"/>
      <c r="H513" s="51"/>
      <c r="I513" s="11"/>
    </row>
    <row r="514" spans="2:9" x14ac:dyDescent="0.35">
      <c r="B514" s="50"/>
      <c r="C514" s="50"/>
      <c r="D514" s="50"/>
      <c r="E514" s="50"/>
      <c r="F514" s="50"/>
      <c r="G514" s="6"/>
      <c r="H514" s="51"/>
      <c r="I514" s="11"/>
    </row>
    <row r="515" spans="2:9" x14ac:dyDescent="0.35">
      <c r="B515" s="50"/>
      <c r="C515" s="50"/>
      <c r="D515" s="50"/>
      <c r="E515" s="50"/>
      <c r="F515" s="50"/>
      <c r="G515" s="6"/>
      <c r="H515" s="51"/>
      <c r="I515" s="11"/>
    </row>
    <row r="516" spans="2:9" x14ac:dyDescent="0.35">
      <c r="B516" s="50"/>
      <c r="C516" s="50"/>
      <c r="D516" s="50"/>
      <c r="E516" s="50"/>
      <c r="F516" s="50"/>
      <c r="G516" s="6"/>
      <c r="H516" s="51"/>
      <c r="I516" s="11"/>
    </row>
    <row r="517" spans="2:9" x14ac:dyDescent="0.35">
      <c r="B517" s="50"/>
      <c r="C517" s="50"/>
      <c r="D517" s="50"/>
      <c r="E517" s="50"/>
      <c r="F517" s="50"/>
      <c r="G517" s="6"/>
      <c r="H517" s="51"/>
      <c r="I517" s="11"/>
    </row>
    <row r="518" spans="2:9" x14ac:dyDescent="0.35">
      <c r="B518" s="50"/>
      <c r="C518" s="50"/>
      <c r="D518" s="50"/>
      <c r="E518" s="50"/>
      <c r="F518" s="50"/>
      <c r="G518" s="6"/>
      <c r="H518" s="51"/>
      <c r="I518" s="11"/>
    </row>
    <row r="519" spans="2:9" x14ac:dyDescent="0.35">
      <c r="B519" s="50"/>
      <c r="C519" s="50"/>
      <c r="D519" s="50"/>
      <c r="E519" s="50"/>
      <c r="F519" s="50"/>
      <c r="G519" s="6"/>
      <c r="H519" s="51"/>
      <c r="I519" s="11"/>
    </row>
    <row r="520" spans="2:9" x14ac:dyDescent="0.35">
      <c r="B520" s="50"/>
      <c r="C520" s="50"/>
      <c r="D520" s="50"/>
      <c r="E520" s="50"/>
      <c r="F520" s="50"/>
      <c r="G520" s="6"/>
      <c r="H520" s="51"/>
      <c r="I520" s="11"/>
    </row>
    <row r="521" spans="2:9" x14ac:dyDescent="0.35">
      <c r="B521" s="50"/>
      <c r="C521" s="50"/>
      <c r="D521" s="50"/>
      <c r="E521" s="50"/>
      <c r="F521" s="50"/>
      <c r="G521" s="6"/>
      <c r="H521" s="51"/>
      <c r="I521" s="11"/>
    </row>
    <row r="522" spans="2:9" x14ac:dyDescent="0.35">
      <c r="B522" s="50"/>
      <c r="C522" s="50"/>
      <c r="D522" s="50"/>
      <c r="E522" s="50"/>
      <c r="F522" s="50"/>
      <c r="G522" s="6"/>
      <c r="H522" s="51"/>
      <c r="I522" s="11"/>
    </row>
    <row r="523" spans="2:9" x14ac:dyDescent="0.35">
      <c r="B523" s="50"/>
      <c r="C523" s="50"/>
      <c r="D523" s="50"/>
      <c r="E523" s="50"/>
      <c r="F523" s="50"/>
      <c r="G523" s="6"/>
      <c r="H523" s="51"/>
      <c r="I523" s="11"/>
    </row>
    <row r="524" spans="2:9" x14ac:dyDescent="0.35">
      <c r="B524" s="50"/>
      <c r="C524" s="50"/>
      <c r="D524" s="50"/>
      <c r="E524" s="50"/>
      <c r="F524" s="50"/>
      <c r="G524" s="6"/>
      <c r="H524" s="51"/>
      <c r="I524" s="11"/>
    </row>
    <row r="525" spans="2:9" x14ac:dyDescent="0.35">
      <c r="B525" s="50"/>
      <c r="C525" s="50"/>
      <c r="D525" s="50"/>
      <c r="E525" s="50"/>
      <c r="F525" s="50"/>
      <c r="G525" s="6"/>
      <c r="H525" s="51"/>
      <c r="I525" s="11"/>
    </row>
    <row r="526" spans="2:9" x14ac:dyDescent="0.35">
      <c r="B526" s="50"/>
      <c r="C526" s="50"/>
      <c r="D526" s="50"/>
      <c r="E526" s="50"/>
      <c r="F526" s="50"/>
      <c r="G526" s="6"/>
      <c r="H526" s="51"/>
      <c r="I526" s="11"/>
    </row>
    <row r="527" spans="2:9" x14ac:dyDescent="0.35">
      <c r="B527" s="50"/>
      <c r="C527" s="50"/>
      <c r="D527" s="50"/>
      <c r="E527" s="50"/>
      <c r="F527" s="50"/>
      <c r="G527" s="6"/>
      <c r="H527" s="51"/>
      <c r="I527" s="11"/>
    </row>
    <row r="528" spans="2:9" x14ac:dyDescent="0.35">
      <c r="B528" s="50"/>
      <c r="C528" s="50"/>
      <c r="D528" s="50"/>
      <c r="E528" s="50"/>
      <c r="F528" s="50"/>
      <c r="G528" s="6"/>
      <c r="H528" s="51"/>
      <c r="I528" s="11"/>
    </row>
    <row r="529" spans="2:9" x14ac:dyDescent="0.35">
      <c r="B529" s="50"/>
      <c r="C529" s="50"/>
      <c r="D529" s="50"/>
      <c r="E529" s="50"/>
      <c r="F529" s="50"/>
      <c r="G529" s="6"/>
      <c r="H529" s="51"/>
      <c r="I529" s="11"/>
    </row>
    <row r="530" spans="2:9" x14ac:dyDescent="0.35">
      <c r="B530" s="50"/>
      <c r="C530" s="50"/>
      <c r="D530" s="50"/>
      <c r="E530" s="50"/>
      <c r="F530" s="50"/>
      <c r="G530" s="6"/>
      <c r="H530" s="51"/>
      <c r="I530" s="11"/>
    </row>
    <row r="531" spans="2:9" x14ac:dyDescent="0.35">
      <c r="B531" s="50"/>
      <c r="C531" s="50"/>
      <c r="D531" s="50"/>
      <c r="E531" s="50"/>
      <c r="F531" s="50"/>
      <c r="G531" s="6"/>
      <c r="H531" s="51"/>
      <c r="I531" s="11"/>
    </row>
    <row r="532" spans="2:9" x14ac:dyDescent="0.35">
      <c r="B532" s="50"/>
      <c r="C532" s="50"/>
      <c r="D532" s="50"/>
      <c r="E532" s="50"/>
      <c r="F532" s="50"/>
      <c r="G532" s="6"/>
      <c r="H532" s="51"/>
      <c r="I532" s="11"/>
    </row>
    <row r="533" spans="2:9" x14ac:dyDescent="0.35">
      <c r="B533" s="50"/>
      <c r="C533" s="50"/>
      <c r="D533" s="50"/>
      <c r="E533" s="50"/>
      <c r="F533" s="50"/>
      <c r="G533" s="6"/>
      <c r="H533" s="51"/>
      <c r="I533" s="11"/>
    </row>
    <row r="534" spans="2:9" x14ac:dyDescent="0.35">
      <c r="B534" s="50"/>
      <c r="C534" s="50"/>
      <c r="D534" s="50"/>
      <c r="E534" s="50"/>
      <c r="F534" s="50"/>
      <c r="G534" s="6"/>
      <c r="H534" s="51"/>
      <c r="I534" s="11"/>
    </row>
    <row r="535" spans="2:9" x14ac:dyDescent="0.35">
      <c r="B535" s="50"/>
      <c r="C535" s="50"/>
      <c r="D535" s="50"/>
      <c r="E535" s="50"/>
      <c r="F535" s="50"/>
      <c r="G535" s="6"/>
      <c r="H535" s="51"/>
      <c r="I535" s="11"/>
    </row>
    <row r="536" spans="2:9" x14ac:dyDescent="0.35">
      <c r="B536" s="50"/>
      <c r="C536" s="50"/>
      <c r="D536" s="50"/>
      <c r="E536" s="50"/>
      <c r="F536" s="50"/>
      <c r="G536" s="6"/>
      <c r="H536" s="51"/>
      <c r="I536" s="11"/>
    </row>
    <row r="537" spans="2:9" x14ac:dyDescent="0.35">
      <c r="B537" s="50"/>
      <c r="C537" s="50"/>
      <c r="D537" s="50"/>
      <c r="E537" s="50"/>
      <c r="F537" s="50"/>
      <c r="G537" s="6"/>
      <c r="H537" s="51"/>
      <c r="I537" s="11"/>
    </row>
    <row r="538" spans="2:9" x14ac:dyDescent="0.35">
      <c r="B538" s="50"/>
      <c r="C538" s="50"/>
      <c r="D538" s="50"/>
      <c r="E538" s="50"/>
      <c r="F538" s="50"/>
      <c r="G538" s="6"/>
      <c r="H538" s="51"/>
      <c r="I538" s="11"/>
    </row>
    <row r="539" spans="2:9" x14ac:dyDescent="0.35">
      <c r="B539" s="50"/>
      <c r="C539" s="50"/>
      <c r="D539" s="50"/>
      <c r="E539" s="50"/>
      <c r="F539" s="50"/>
      <c r="G539" s="6"/>
      <c r="H539" s="51"/>
      <c r="I539" s="11"/>
    </row>
    <row r="540" spans="2:9" x14ac:dyDescent="0.35">
      <c r="B540" s="50"/>
      <c r="C540" s="50"/>
      <c r="D540" s="50"/>
      <c r="E540" s="50"/>
      <c r="F540" s="50"/>
      <c r="G540" s="6"/>
      <c r="H540" s="51"/>
      <c r="I540" s="11"/>
    </row>
    <row r="541" spans="2:9" x14ac:dyDescent="0.35">
      <c r="B541" s="50"/>
      <c r="C541" s="50"/>
      <c r="D541" s="50"/>
      <c r="E541" s="50"/>
      <c r="F541" s="50"/>
      <c r="G541" s="6"/>
      <c r="H541" s="51"/>
      <c r="I541" s="11"/>
    </row>
    <row r="542" spans="2:9" x14ac:dyDescent="0.35">
      <c r="B542" s="50"/>
      <c r="C542" s="50"/>
      <c r="D542" s="50"/>
      <c r="E542" s="50"/>
      <c r="F542" s="50"/>
      <c r="G542" s="6"/>
      <c r="H542" s="51"/>
      <c r="I542" s="11"/>
    </row>
    <row r="543" spans="2:9" x14ac:dyDescent="0.35">
      <c r="B543" s="50"/>
      <c r="C543" s="50"/>
      <c r="D543" s="50"/>
      <c r="E543" s="50"/>
      <c r="F543" s="50"/>
      <c r="G543" s="6"/>
      <c r="H543" s="51"/>
      <c r="I543" s="11"/>
    </row>
    <row r="544" spans="2:9" x14ac:dyDescent="0.35">
      <c r="B544" s="50"/>
      <c r="C544" s="50"/>
      <c r="D544" s="50"/>
      <c r="E544" s="50"/>
      <c r="F544" s="50"/>
      <c r="G544" s="6"/>
      <c r="H544" s="51"/>
      <c r="I544" s="11"/>
    </row>
    <row r="545" spans="2:9" x14ac:dyDescent="0.35">
      <c r="B545" s="50"/>
      <c r="C545" s="50"/>
      <c r="D545" s="50"/>
      <c r="E545" s="50"/>
      <c r="F545" s="50"/>
      <c r="G545" s="6"/>
      <c r="H545" s="51"/>
      <c r="I545" s="11"/>
    </row>
    <row r="546" spans="2:9" x14ac:dyDescent="0.35">
      <c r="B546" s="50"/>
      <c r="C546" s="50"/>
      <c r="D546" s="50"/>
      <c r="E546" s="50"/>
      <c r="F546" s="50"/>
      <c r="G546" s="6"/>
      <c r="H546" s="51"/>
      <c r="I546" s="11"/>
    </row>
    <row r="547" spans="2:9" x14ac:dyDescent="0.35">
      <c r="B547" s="50"/>
      <c r="C547" s="50"/>
      <c r="D547" s="50"/>
      <c r="E547" s="50"/>
      <c r="F547" s="50"/>
      <c r="G547" s="6"/>
      <c r="H547" s="51"/>
      <c r="I547" s="11"/>
    </row>
    <row r="548" spans="2:9" x14ac:dyDescent="0.35">
      <c r="B548" s="50"/>
      <c r="C548" s="50"/>
      <c r="D548" s="50"/>
      <c r="E548" s="50"/>
      <c r="F548" s="50"/>
      <c r="G548" s="6"/>
      <c r="H548" s="51"/>
      <c r="I548" s="11"/>
    </row>
    <row r="549" spans="2:9" x14ac:dyDescent="0.35">
      <c r="B549" s="50"/>
      <c r="C549" s="50"/>
      <c r="D549" s="50"/>
      <c r="E549" s="50"/>
      <c r="F549" s="50"/>
      <c r="G549" s="6"/>
      <c r="H549" s="51"/>
      <c r="I549" s="11"/>
    </row>
    <row r="550" spans="2:9" x14ac:dyDescent="0.35">
      <c r="B550" s="50"/>
      <c r="C550" s="50"/>
      <c r="D550" s="50"/>
      <c r="E550" s="50"/>
      <c r="F550" s="50"/>
      <c r="G550" s="6"/>
      <c r="H550" s="51"/>
      <c r="I550" s="11"/>
    </row>
    <row r="551" spans="2:9" x14ac:dyDescent="0.35">
      <c r="B551" s="50"/>
      <c r="C551" s="50"/>
      <c r="D551" s="50"/>
      <c r="E551" s="50"/>
      <c r="F551" s="50"/>
      <c r="G551" s="6"/>
      <c r="H551" s="51"/>
      <c r="I551" s="11"/>
    </row>
    <row r="552" spans="2:9" x14ac:dyDescent="0.35">
      <c r="B552" s="50"/>
      <c r="C552" s="50"/>
      <c r="D552" s="50"/>
      <c r="E552" s="50"/>
      <c r="F552" s="50"/>
      <c r="G552" s="6"/>
      <c r="H552" s="51"/>
      <c r="I552" s="11"/>
    </row>
    <row r="553" spans="2:9" x14ac:dyDescent="0.35">
      <c r="B553" s="50"/>
      <c r="C553" s="50"/>
      <c r="D553" s="50"/>
      <c r="E553" s="50"/>
      <c r="F553" s="50"/>
      <c r="G553" s="6"/>
      <c r="H553" s="51"/>
      <c r="I553" s="11"/>
    </row>
    <row r="554" spans="2:9" x14ac:dyDescent="0.35">
      <c r="B554" s="50"/>
      <c r="C554" s="50"/>
      <c r="D554" s="50"/>
      <c r="E554" s="50"/>
      <c r="F554" s="50"/>
      <c r="G554" s="6"/>
      <c r="H554" s="51"/>
      <c r="I554" s="11"/>
    </row>
    <row r="555" spans="2:9" x14ac:dyDescent="0.35">
      <c r="B555" s="50"/>
      <c r="C555" s="50"/>
      <c r="D555" s="50"/>
      <c r="E555" s="50"/>
      <c r="F555" s="50"/>
      <c r="G555" s="6"/>
      <c r="H555" s="51"/>
      <c r="I555" s="11"/>
    </row>
    <row r="556" spans="2:9" x14ac:dyDescent="0.35">
      <c r="B556" s="50"/>
      <c r="C556" s="50"/>
      <c r="D556" s="50"/>
      <c r="E556" s="50"/>
      <c r="F556" s="50"/>
      <c r="G556" s="6"/>
      <c r="H556" s="51"/>
      <c r="I556" s="11"/>
    </row>
    <row r="557" spans="2:9" x14ac:dyDescent="0.35">
      <c r="B557" s="50"/>
      <c r="C557" s="50"/>
      <c r="D557" s="50"/>
      <c r="E557" s="50"/>
      <c r="F557" s="50"/>
      <c r="G557" s="6"/>
      <c r="H557" s="51"/>
      <c r="I557" s="11"/>
    </row>
    <row r="558" spans="2:9" x14ac:dyDescent="0.35">
      <c r="B558" s="50"/>
      <c r="C558" s="50"/>
      <c r="D558" s="50"/>
      <c r="E558" s="50"/>
      <c r="F558" s="50"/>
      <c r="G558" s="6"/>
      <c r="H558" s="51"/>
      <c r="I558" s="11"/>
    </row>
    <row r="559" spans="2:9" x14ac:dyDescent="0.35">
      <c r="B559" s="50"/>
      <c r="C559" s="50"/>
      <c r="D559" s="50"/>
      <c r="E559" s="50"/>
      <c r="F559" s="50"/>
      <c r="G559" s="6"/>
      <c r="H559" s="51"/>
      <c r="I559" s="11"/>
    </row>
    <row r="560" spans="2:9" x14ac:dyDescent="0.35">
      <c r="B560" s="50"/>
      <c r="C560" s="50"/>
      <c r="D560" s="50"/>
      <c r="E560" s="50"/>
      <c r="F560" s="50"/>
      <c r="G560" s="6"/>
      <c r="H560" s="51"/>
      <c r="I560" s="11"/>
    </row>
    <row r="561" spans="2:9" x14ac:dyDescent="0.35">
      <c r="B561" s="50"/>
      <c r="C561" s="50"/>
      <c r="D561" s="50"/>
      <c r="E561" s="50"/>
      <c r="F561" s="50"/>
      <c r="G561" s="6"/>
      <c r="H561" s="51"/>
      <c r="I561" s="11"/>
    </row>
    <row r="562" spans="2:9" x14ac:dyDescent="0.35">
      <c r="B562" s="50"/>
      <c r="C562" s="50"/>
      <c r="D562" s="50"/>
      <c r="E562" s="50"/>
      <c r="F562" s="50"/>
      <c r="G562" s="6"/>
      <c r="H562" s="51"/>
      <c r="I562" s="11"/>
    </row>
    <row r="563" spans="2:9" x14ac:dyDescent="0.35">
      <c r="B563" s="50"/>
      <c r="C563" s="50"/>
      <c r="D563" s="50"/>
      <c r="E563" s="50"/>
      <c r="F563" s="50"/>
      <c r="G563" s="6"/>
      <c r="H563" s="51"/>
      <c r="I563" s="11"/>
    </row>
    <row r="564" spans="2:9" x14ac:dyDescent="0.35">
      <c r="B564" s="50"/>
      <c r="C564" s="50"/>
      <c r="D564" s="50"/>
      <c r="E564" s="50"/>
      <c r="F564" s="50"/>
      <c r="G564" s="6"/>
      <c r="H564" s="51"/>
      <c r="I564" s="11"/>
    </row>
    <row r="565" spans="2:9" x14ac:dyDescent="0.35">
      <c r="B565" s="50"/>
      <c r="C565" s="50"/>
      <c r="D565" s="50"/>
      <c r="E565" s="50"/>
      <c r="F565" s="50"/>
      <c r="G565" s="6"/>
      <c r="H565" s="51"/>
      <c r="I565" s="11"/>
    </row>
    <row r="566" spans="2:9" x14ac:dyDescent="0.35">
      <c r="B566" s="50"/>
      <c r="C566" s="50"/>
      <c r="D566" s="50"/>
      <c r="E566" s="50"/>
      <c r="F566" s="50"/>
      <c r="G566" s="6"/>
      <c r="H566" s="51"/>
      <c r="I566" s="11"/>
    </row>
    <row r="567" spans="2:9" x14ac:dyDescent="0.35">
      <c r="B567" s="50"/>
      <c r="C567" s="50"/>
      <c r="D567" s="50"/>
      <c r="E567" s="50"/>
      <c r="F567" s="50"/>
      <c r="G567" s="6"/>
      <c r="H567" s="51"/>
      <c r="I567" s="11"/>
    </row>
    <row r="568" spans="2:9" x14ac:dyDescent="0.35">
      <c r="B568" s="50"/>
      <c r="C568" s="50"/>
      <c r="D568" s="50"/>
      <c r="E568" s="50"/>
      <c r="F568" s="50"/>
      <c r="G568" s="6"/>
      <c r="H568" s="51"/>
      <c r="I568" s="11"/>
    </row>
    <row r="569" spans="2:9" x14ac:dyDescent="0.35">
      <c r="B569" s="50"/>
      <c r="C569" s="50"/>
      <c r="D569" s="50"/>
      <c r="E569" s="50"/>
      <c r="F569" s="50"/>
      <c r="G569" s="6"/>
      <c r="H569" s="51"/>
      <c r="I569" s="11"/>
    </row>
    <row r="570" spans="2:9" x14ac:dyDescent="0.35">
      <c r="B570" s="50"/>
      <c r="C570" s="50"/>
      <c r="D570" s="50"/>
      <c r="E570" s="50"/>
      <c r="F570" s="50"/>
      <c r="G570" s="6"/>
      <c r="H570" s="51"/>
      <c r="I570" s="11"/>
    </row>
    <row r="571" spans="2:9" x14ac:dyDescent="0.35">
      <c r="B571" s="50"/>
      <c r="C571" s="50"/>
      <c r="D571" s="50"/>
      <c r="E571" s="50"/>
      <c r="F571" s="50"/>
      <c r="G571" s="6"/>
      <c r="H571" s="51"/>
      <c r="I571" s="11"/>
    </row>
    <row r="572" spans="2:9" x14ac:dyDescent="0.35">
      <c r="B572" s="50"/>
      <c r="C572" s="50"/>
      <c r="D572" s="50"/>
      <c r="E572" s="50"/>
      <c r="F572" s="50"/>
      <c r="G572" s="6"/>
      <c r="H572" s="51"/>
      <c r="I572" s="11"/>
    </row>
    <row r="573" spans="2:9" x14ac:dyDescent="0.35">
      <c r="B573" s="50"/>
      <c r="C573" s="50"/>
      <c r="D573" s="50"/>
      <c r="E573" s="50"/>
      <c r="F573" s="50"/>
      <c r="G573" s="6"/>
      <c r="H573" s="51"/>
      <c r="I573" s="11"/>
    </row>
    <row r="574" spans="2:9" x14ac:dyDescent="0.35">
      <c r="B574" s="50"/>
      <c r="C574" s="50"/>
      <c r="D574" s="50"/>
      <c r="E574" s="50"/>
      <c r="F574" s="50"/>
      <c r="G574" s="6"/>
      <c r="H574" s="51"/>
      <c r="I574" s="11"/>
    </row>
    <row r="575" spans="2:9" x14ac:dyDescent="0.35">
      <c r="B575" s="50"/>
      <c r="C575" s="50"/>
      <c r="D575" s="50"/>
      <c r="E575" s="50"/>
      <c r="F575" s="50"/>
      <c r="G575" s="6"/>
      <c r="H575" s="51"/>
      <c r="I575" s="11"/>
    </row>
    <row r="576" spans="2:9" x14ac:dyDescent="0.35">
      <c r="B576" s="50"/>
      <c r="C576" s="50"/>
      <c r="D576" s="50"/>
      <c r="E576" s="50"/>
      <c r="F576" s="50"/>
      <c r="G576" s="6"/>
      <c r="H576" s="51"/>
      <c r="I576" s="11"/>
    </row>
    <row r="577" spans="2:9" x14ac:dyDescent="0.35">
      <c r="B577" s="50"/>
      <c r="C577" s="50"/>
      <c r="D577" s="50"/>
      <c r="E577" s="50"/>
      <c r="F577" s="50"/>
      <c r="G577" s="6"/>
      <c r="H577" s="51"/>
      <c r="I577" s="11"/>
    </row>
    <row r="578" spans="2:9" x14ac:dyDescent="0.35">
      <c r="B578" s="50"/>
      <c r="C578" s="50"/>
      <c r="D578" s="50"/>
      <c r="E578" s="50"/>
      <c r="F578" s="50"/>
      <c r="G578" s="6"/>
      <c r="H578" s="51"/>
      <c r="I578" s="11"/>
    </row>
    <row r="579" spans="2:9" x14ac:dyDescent="0.35">
      <c r="B579" s="50"/>
      <c r="C579" s="50"/>
      <c r="D579" s="50"/>
      <c r="E579" s="50"/>
      <c r="F579" s="50"/>
      <c r="G579" s="6"/>
      <c r="H579" s="51"/>
      <c r="I579" s="11"/>
    </row>
    <row r="580" spans="2:9" x14ac:dyDescent="0.35">
      <c r="B580" s="50"/>
      <c r="C580" s="50"/>
      <c r="D580" s="50"/>
      <c r="E580" s="50"/>
      <c r="F580" s="50"/>
      <c r="G580" s="6"/>
      <c r="H580" s="51"/>
      <c r="I580" s="11"/>
    </row>
    <row r="581" spans="2:9" x14ac:dyDescent="0.35">
      <c r="B581" s="50"/>
      <c r="C581" s="50"/>
      <c r="D581" s="50"/>
      <c r="E581" s="50"/>
      <c r="F581" s="50"/>
      <c r="G581" s="6"/>
      <c r="H581" s="51"/>
      <c r="I581" s="11"/>
    </row>
    <row r="582" spans="2:9" x14ac:dyDescent="0.35">
      <c r="B582" s="50"/>
      <c r="C582" s="50"/>
      <c r="D582" s="50"/>
      <c r="E582" s="50"/>
      <c r="F582" s="50"/>
      <c r="G582" s="6"/>
      <c r="H582" s="51"/>
      <c r="I582" s="11"/>
    </row>
    <row r="583" spans="2:9" x14ac:dyDescent="0.35">
      <c r="B583" s="50"/>
      <c r="C583" s="50"/>
      <c r="D583" s="50"/>
      <c r="E583" s="50"/>
      <c r="F583" s="50"/>
      <c r="G583" s="6"/>
      <c r="H583" s="51"/>
      <c r="I583" s="11"/>
    </row>
    <row r="584" spans="2:9" x14ac:dyDescent="0.35">
      <c r="B584" s="50"/>
      <c r="C584" s="50"/>
      <c r="D584" s="50"/>
      <c r="E584" s="50"/>
      <c r="F584" s="50"/>
      <c r="G584" s="6"/>
      <c r="H584" s="51"/>
      <c r="I584" s="11"/>
    </row>
    <row r="585" spans="2:9" x14ac:dyDescent="0.35">
      <c r="B585" s="50"/>
      <c r="C585" s="50"/>
      <c r="D585" s="50"/>
      <c r="E585" s="50"/>
      <c r="F585" s="50"/>
      <c r="G585" s="6"/>
      <c r="H585" s="51"/>
      <c r="I585" s="11"/>
    </row>
    <row r="586" spans="2:9" x14ac:dyDescent="0.35">
      <c r="B586" s="50"/>
      <c r="C586" s="50"/>
      <c r="D586" s="50"/>
      <c r="E586" s="50"/>
      <c r="F586" s="50"/>
      <c r="G586" s="6"/>
      <c r="H586" s="51"/>
      <c r="I586" s="11"/>
    </row>
    <row r="587" spans="2:9" x14ac:dyDescent="0.35">
      <c r="B587" s="50"/>
      <c r="C587" s="50"/>
      <c r="D587" s="50"/>
      <c r="E587" s="50"/>
      <c r="F587" s="50"/>
      <c r="G587" s="6"/>
      <c r="H587" s="51"/>
      <c r="I587" s="11"/>
    </row>
    <row r="588" spans="2:9" x14ac:dyDescent="0.35">
      <c r="B588" s="50"/>
      <c r="C588" s="50"/>
      <c r="D588" s="50"/>
      <c r="E588" s="50"/>
      <c r="F588" s="50"/>
      <c r="G588" s="6"/>
      <c r="H588" s="51"/>
      <c r="I588" s="11"/>
    </row>
    <row r="589" spans="2:9" x14ac:dyDescent="0.35">
      <c r="B589" s="50"/>
      <c r="C589" s="50"/>
      <c r="D589" s="50"/>
      <c r="E589" s="50"/>
      <c r="F589" s="50"/>
      <c r="G589" s="6"/>
      <c r="H589" s="51"/>
      <c r="I589" s="11"/>
    </row>
    <row r="590" spans="2:9" x14ac:dyDescent="0.35">
      <c r="B590" s="50"/>
      <c r="C590" s="50"/>
      <c r="D590" s="50"/>
      <c r="E590" s="50"/>
      <c r="F590" s="50"/>
      <c r="G590" s="6"/>
      <c r="H590" s="51"/>
      <c r="I590" s="11"/>
    </row>
    <row r="591" spans="2:9" x14ac:dyDescent="0.35">
      <c r="B591" s="50"/>
      <c r="C591" s="50"/>
      <c r="D591" s="50"/>
      <c r="E591" s="50"/>
      <c r="F591" s="50"/>
      <c r="G591" s="6"/>
      <c r="H591" s="51"/>
      <c r="I591" s="11"/>
    </row>
    <row r="592" spans="2:9" x14ac:dyDescent="0.35">
      <c r="B592" s="50"/>
      <c r="C592" s="50"/>
      <c r="D592" s="50"/>
      <c r="E592" s="50"/>
      <c r="F592" s="50"/>
      <c r="G592" s="6"/>
      <c r="H592" s="51"/>
      <c r="I592" s="11"/>
    </row>
    <row r="593" spans="2:9" x14ac:dyDescent="0.35">
      <c r="B593" s="50"/>
      <c r="C593" s="50"/>
      <c r="D593" s="50"/>
      <c r="E593" s="50"/>
      <c r="F593" s="50"/>
      <c r="G593" s="6"/>
      <c r="H593" s="51"/>
      <c r="I593" s="11"/>
    </row>
    <row r="594" spans="2:9" x14ac:dyDescent="0.35">
      <c r="B594" s="50"/>
      <c r="C594" s="50"/>
      <c r="D594" s="50"/>
      <c r="E594" s="50"/>
      <c r="F594" s="50"/>
      <c r="G594" s="6"/>
      <c r="H594" s="51"/>
      <c r="I594" s="11"/>
    </row>
    <row r="595" spans="2:9" x14ac:dyDescent="0.35">
      <c r="B595" s="50"/>
      <c r="C595" s="50"/>
      <c r="D595" s="50"/>
      <c r="E595" s="50"/>
      <c r="F595" s="50"/>
      <c r="G595" s="6"/>
      <c r="H595" s="51"/>
      <c r="I595" s="11"/>
    </row>
    <row r="596" spans="2:9" x14ac:dyDescent="0.35">
      <c r="B596" s="50"/>
      <c r="C596" s="50"/>
      <c r="D596" s="50"/>
      <c r="E596" s="50"/>
      <c r="F596" s="50"/>
      <c r="G596" s="6"/>
      <c r="H596" s="51"/>
      <c r="I596" s="11"/>
    </row>
    <row r="597" spans="2:9" x14ac:dyDescent="0.35">
      <c r="B597" s="50"/>
      <c r="C597" s="50"/>
      <c r="D597" s="50"/>
      <c r="E597" s="50"/>
      <c r="F597" s="50"/>
      <c r="G597" s="6"/>
      <c r="H597" s="51"/>
      <c r="I597" s="11"/>
    </row>
    <row r="598" spans="2:9" x14ac:dyDescent="0.35">
      <c r="B598" s="50"/>
      <c r="C598" s="50"/>
      <c r="D598" s="50"/>
      <c r="E598" s="50"/>
      <c r="F598" s="50"/>
      <c r="G598" s="6"/>
      <c r="H598" s="51"/>
      <c r="I598" s="11"/>
    </row>
    <row r="599" spans="2:9" x14ac:dyDescent="0.35">
      <c r="B599" s="50"/>
      <c r="C599" s="50"/>
      <c r="D599" s="50"/>
      <c r="E599" s="50"/>
      <c r="F599" s="50"/>
      <c r="G599" s="6"/>
      <c r="H599" s="51"/>
      <c r="I599" s="11"/>
    </row>
    <row r="600" spans="2:9" x14ac:dyDescent="0.35">
      <c r="B600" s="50"/>
      <c r="C600" s="50"/>
      <c r="D600" s="50"/>
      <c r="E600" s="50"/>
      <c r="F600" s="50"/>
      <c r="G600" s="6"/>
      <c r="H600" s="51"/>
      <c r="I600" s="11"/>
    </row>
    <row r="601" spans="2:9" x14ac:dyDescent="0.35">
      <c r="B601" s="50"/>
      <c r="C601" s="50"/>
      <c r="D601" s="50"/>
      <c r="E601" s="50"/>
      <c r="F601" s="50"/>
      <c r="G601" s="6"/>
      <c r="H601" s="51"/>
      <c r="I601" s="11"/>
    </row>
    <row r="602" spans="2:9" x14ac:dyDescent="0.35">
      <c r="B602" s="50"/>
      <c r="C602" s="50"/>
      <c r="D602" s="50"/>
      <c r="E602" s="50"/>
      <c r="F602" s="50"/>
      <c r="G602" s="6"/>
      <c r="H602" s="51"/>
      <c r="I602" s="11"/>
    </row>
    <row r="603" spans="2:9" x14ac:dyDescent="0.35">
      <c r="B603" s="50"/>
      <c r="C603" s="50"/>
      <c r="D603" s="50"/>
      <c r="E603" s="50"/>
      <c r="F603" s="50"/>
      <c r="G603" s="6"/>
      <c r="H603" s="51"/>
      <c r="I603" s="11"/>
    </row>
    <row r="604" spans="2:9" x14ac:dyDescent="0.35">
      <c r="B604" s="50"/>
      <c r="C604" s="50"/>
      <c r="D604" s="50"/>
      <c r="E604" s="50"/>
      <c r="F604" s="50"/>
      <c r="G604" s="6"/>
      <c r="H604" s="51"/>
      <c r="I604" s="11"/>
    </row>
    <row r="605" spans="2:9" x14ac:dyDescent="0.35">
      <c r="B605" s="50"/>
      <c r="C605" s="50"/>
      <c r="D605" s="50"/>
      <c r="E605" s="50"/>
      <c r="F605" s="50"/>
      <c r="G605" s="6"/>
      <c r="H605" s="51"/>
      <c r="I605" s="11"/>
    </row>
    <row r="606" spans="2:9" x14ac:dyDescent="0.35">
      <c r="B606" s="50"/>
      <c r="C606" s="50"/>
      <c r="D606" s="50"/>
      <c r="E606" s="50"/>
      <c r="F606" s="50"/>
      <c r="G606" s="6"/>
      <c r="H606" s="51"/>
      <c r="I606" s="11"/>
    </row>
    <row r="607" spans="2:9" x14ac:dyDescent="0.35">
      <c r="B607" s="50"/>
      <c r="C607" s="50"/>
      <c r="D607" s="50"/>
      <c r="E607" s="50"/>
      <c r="F607" s="50"/>
      <c r="G607" s="6"/>
      <c r="H607" s="51"/>
      <c r="I607" s="11"/>
    </row>
    <row r="608" spans="2:9" x14ac:dyDescent="0.35">
      <c r="B608" s="50"/>
      <c r="C608" s="50"/>
      <c r="D608" s="50"/>
      <c r="E608" s="50"/>
      <c r="F608" s="50"/>
      <c r="G608" s="6"/>
      <c r="H608" s="51"/>
      <c r="I608" s="11"/>
    </row>
    <row r="609" spans="2:9" x14ac:dyDescent="0.35">
      <c r="B609" s="50"/>
      <c r="C609" s="50"/>
      <c r="D609" s="50"/>
      <c r="E609" s="50"/>
      <c r="F609" s="50"/>
      <c r="G609" s="6"/>
      <c r="H609" s="51"/>
      <c r="I609" s="11"/>
    </row>
    <row r="610" spans="2:9" x14ac:dyDescent="0.35">
      <c r="B610" s="50"/>
      <c r="C610" s="50"/>
      <c r="D610" s="50"/>
      <c r="E610" s="50"/>
      <c r="F610" s="50"/>
      <c r="G610" s="6"/>
      <c r="H610" s="51"/>
      <c r="I610" s="11"/>
    </row>
    <row r="611" spans="2:9" x14ac:dyDescent="0.35">
      <c r="B611" s="50"/>
      <c r="C611" s="50"/>
      <c r="D611" s="50"/>
      <c r="E611" s="50"/>
      <c r="F611" s="50"/>
      <c r="G611" s="6"/>
      <c r="H611" s="51"/>
      <c r="I611" s="11"/>
    </row>
    <row r="612" spans="2:9" x14ac:dyDescent="0.35">
      <c r="B612" s="50"/>
      <c r="C612" s="50"/>
      <c r="D612" s="50"/>
      <c r="E612" s="50"/>
      <c r="F612" s="50"/>
      <c r="G612" s="6"/>
      <c r="H612" s="51"/>
      <c r="I612" s="11"/>
    </row>
    <row r="613" spans="2:9" x14ac:dyDescent="0.35">
      <c r="B613" s="50"/>
      <c r="C613" s="50"/>
      <c r="D613" s="50"/>
      <c r="E613" s="50"/>
      <c r="F613" s="50"/>
      <c r="G613" s="6"/>
      <c r="H613" s="51"/>
      <c r="I613" s="11"/>
    </row>
    <row r="614" spans="2:9" x14ac:dyDescent="0.35">
      <c r="B614" s="50"/>
      <c r="C614" s="50"/>
      <c r="D614" s="50"/>
      <c r="E614" s="50"/>
      <c r="F614" s="50"/>
      <c r="G614" s="6"/>
      <c r="H614" s="51"/>
      <c r="I614" s="11"/>
    </row>
    <row r="615" spans="2:9" x14ac:dyDescent="0.35">
      <c r="B615" s="50"/>
      <c r="C615" s="50"/>
      <c r="D615" s="50"/>
      <c r="E615" s="50"/>
      <c r="F615" s="50"/>
      <c r="G615" s="6"/>
      <c r="H615" s="51"/>
      <c r="I615" s="11"/>
    </row>
    <row r="616" spans="2:9" x14ac:dyDescent="0.35">
      <c r="B616" s="50"/>
      <c r="C616" s="50"/>
      <c r="D616" s="50"/>
      <c r="E616" s="50"/>
      <c r="F616" s="50"/>
      <c r="G616" s="6"/>
      <c r="H616" s="51"/>
      <c r="I616" s="11"/>
    </row>
    <row r="617" spans="2:9" x14ac:dyDescent="0.35">
      <c r="B617" s="50"/>
      <c r="C617" s="50"/>
      <c r="D617" s="50"/>
      <c r="E617" s="50"/>
      <c r="F617" s="50"/>
      <c r="G617" s="6"/>
      <c r="H617" s="51"/>
      <c r="I617" s="11"/>
    </row>
    <row r="618" spans="2:9" x14ac:dyDescent="0.35">
      <c r="B618" s="50"/>
      <c r="C618" s="50"/>
      <c r="D618" s="50"/>
      <c r="E618" s="50"/>
      <c r="F618" s="50"/>
      <c r="G618" s="6"/>
      <c r="H618" s="51"/>
      <c r="I618" s="11"/>
    </row>
    <row r="619" spans="2:9" x14ac:dyDescent="0.35">
      <c r="B619" s="50"/>
      <c r="C619" s="50"/>
      <c r="D619" s="50"/>
      <c r="E619" s="50"/>
      <c r="F619" s="50"/>
      <c r="G619" s="6"/>
      <c r="H619" s="51"/>
      <c r="I619" s="11"/>
    </row>
    <row r="620" spans="2:9" x14ac:dyDescent="0.35">
      <c r="B620" s="50"/>
      <c r="C620" s="50"/>
      <c r="D620" s="50"/>
      <c r="E620" s="50"/>
      <c r="F620" s="50"/>
      <c r="G620" s="6"/>
      <c r="H620" s="51"/>
      <c r="I620" s="11"/>
    </row>
    <row r="621" spans="2:9" x14ac:dyDescent="0.35">
      <c r="B621" s="50"/>
      <c r="C621" s="50"/>
      <c r="D621" s="50"/>
      <c r="E621" s="50"/>
      <c r="F621" s="50"/>
      <c r="G621" s="6"/>
      <c r="H621" s="51"/>
      <c r="I621" s="11"/>
    </row>
    <row r="622" spans="2:9" x14ac:dyDescent="0.35">
      <c r="B622" s="50"/>
      <c r="C622" s="50"/>
      <c r="D622" s="50"/>
      <c r="E622" s="50"/>
      <c r="F622" s="50"/>
      <c r="G622" s="6"/>
      <c r="H622" s="51"/>
      <c r="I622" s="11"/>
    </row>
    <row r="623" spans="2:9" x14ac:dyDescent="0.35">
      <c r="B623" s="50"/>
      <c r="C623" s="50"/>
      <c r="D623" s="50"/>
      <c r="E623" s="50"/>
      <c r="F623" s="50"/>
      <c r="G623" s="6"/>
      <c r="H623" s="51"/>
      <c r="I623" s="11"/>
    </row>
    <row r="624" spans="2:9" x14ac:dyDescent="0.35">
      <c r="B624" s="50"/>
      <c r="C624" s="50"/>
      <c r="D624" s="50"/>
      <c r="E624" s="50"/>
      <c r="F624" s="50"/>
      <c r="G624" s="6"/>
      <c r="H624" s="51"/>
      <c r="I624" s="11"/>
    </row>
    <row r="625" spans="2:9" x14ac:dyDescent="0.35">
      <c r="B625" s="50"/>
      <c r="C625" s="50"/>
      <c r="D625" s="50"/>
      <c r="E625" s="50"/>
      <c r="F625" s="50"/>
      <c r="G625" s="6"/>
      <c r="H625" s="51"/>
      <c r="I625" s="11"/>
    </row>
    <row r="626" spans="2:9" x14ac:dyDescent="0.35">
      <c r="B626" s="50"/>
      <c r="C626" s="50"/>
      <c r="D626" s="50"/>
      <c r="E626" s="50"/>
      <c r="F626" s="50"/>
      <c r="G626" s="6"/>
      <c r="H626" s="51"/>
      <c r="I626" s="11"/>
    </row>
    <row r="627" spans="2:9" x14ac:dyDescent="0.35">
      <c r="B627" s="50"/>
      <c r="C627" s="50"/>
      <c r="D627" s="50"/>
      <c r="E627" s="50"/>
      <c r="F627" s="50"/>
      <c r="G627" s="6"/>
      <c r="H627" s="51"/>
      <c r="I627" s="11"/>
    </row>
    <row r="628" spans="2:9" x14ac:dyDescent="0.35">
      <c r="B628" s="50"/>
      <c r="C628" s="50"/>
      <c r="D628" s="50"/>
      <c r="E628" s="50"/>
      <c r="F628" s="50"/>
      <c r="G628" s="6"/>
      <c r="H628" s="51"/>
      <c r="I628" s="11"/>
    </row>
    <row r="629" spans="2:9" x14ac:dyDescent="0.35">
      <c r="B629" s="50"/>
      <c r="C629" s="50"/>
      <c r="D629" s="50"/>
      <c r="E629" s="50"/>
      <c r="F629" s="50"/>
      <c r="G629" s="6"/>
      <c r="H629" s="51"/>
      <c r="I629" s="11"/>
    </row>
    <row r="630" spans="2:9" x14ac:dyDescent="0.35">
      <c r="B630" s="50"/>
      <c r="C630" s="50"/>
      <c r="D630" s="50"/>
      <c r="E630" s="50"/>
      <c r="F630" s="50"/>
      <c r="G630" s="6"/>
      <c r="H630" s="51"/>
      <c r="I630" s="11"/>
    </row>
    <row r="631" spans="2:9" x14ac:dyDescent="0.35">
      <c r="B631" s="50"/>
      <c r="C631" s="50"/>
      <c r="D631" s="50"/>
      <c r="E631" s="50"/>
      <c r="F631" s="50"/>
      <c r="G631" s="6"/>
      <c r="H631" s="51"/>
      <c r="I631" s="11"/>
    </row>
    <row r="632" spans="2:9" x14ac:dyDescent="0.35">
      <c r="B632" s="50"/>
      <c r="C632" s="50"/>
      <c r="D632" s="50"/>
      <c r="E632" s="50"/>
      <c r="F632" s="50"/>
      <c r="G632" s="6"/>
      <c r="H632" s="51"/>
      <c r="I632" s="11"/>
    </row>
    <row r="633" spans="2:9" x14ac:dyDescent="0.35">
      <c r="B633" s="50"/>
      <c r="C633" s="50"/>
      <c r="D633" s="50"/>
      <c r="E633" s="50"/>
      <c r="F633" s="50"/>
      <c r="G633" s="6"/>
      <c r="H633" s="51"/>
      <c r="I633" s="11"/>
    </row>
    <row r="634" spans="2:9" x14ac:dyDescent="0.35">
      <c r="B634" s="50"/>
      <c r="C634" s="50"/>
      <c r="D634" s="50"/>
      <c r="E634" s="50"/>
      <c r="F634" s="50"/>
      <c r="G634" s="6"/>
      <c r="H634" s="51"/>
      <c r="I634" s="11"/>
    </row>
    <row r="635" spans="2:9" x14ac:dyDescent="0.35">
      <c r="B635" s="50"/>
      <c r="C635" s="50"/>
      <c r="D635" s="50"/>
      <c r="E635" s="50"/>
      <c r="F635" s="50"/>
      <c r="G635" s="6"/>
      <c r="H635" s="51"/>
      <c r="I635" s="11"/>
    </row>
    <row r="636" spans="2:9" x14ac:dyDescent="0.35">
      <c r="B636" s="50"/>
      <c r="C636" s="50"/>
      <c r="D636" s="50"/>
      <c r="E636" s="50"/>
      <c r="F636" s="50"/>
      <c r="G636" s="6"/>
      <c r="H636" s="51"/>
      <c r="I636" s="11"/>
    </row>
    <row r="637" spans="2:9" x14ac:dyDescent="0.35">
      <c r="B637" s="50"/>
      <c r="C637" s="50"/>
      <c r="D637" s="50"/>
      <c r="E637" s="50"/>
      <c r="F637" s="50"/>
      <c r="G637" s="6"/>
      <c r="H637" s="51"/>
      <c r="I637" s="11"/>
    </row>
    <row r="638" spans="2:9" x14ac:dyDescent="0.35">
      <c r="B638" s="50"/>
      <c r="C638" s="50"/>
      <c r="D638" s="50"/>
      <c r="E638" s="50"/>
      <c r="F638" s="50"/>
      <c r="G638" s="6"/>
      <c r="H638" s="51"/>
      <c r="I638" s="11"/>
    </row>
    <row r="639" spans="2:9" x14ac:dyDescent="0.35">
      <c r="B639" s="50"/>
      <c r="C639" s="50"/>
      <c r="D639" s="50"/>
      <c r="E639" s="50"/>
      <c r="F639" s="50"/>
      <c r="G639" s="6"/>
      <c r="H639" s="51"/>
      <c r="I639" s="11"/>
    </row>
    <row r="640" spans="2:9" x14ac:dyDescent="0.35">
      <c r="B640" s="50"/>
      <c r="C640" s="50"/>
      <c r="D640" s="50"/>
      <c r="E640" s="50"/>
      <c r="F640" s="50"/>
      <c r="G640" s="6"/>
      <c r="H640" s="51"/>
      <c r="I640" s="11"/>
    </row>
    <row r="641" spans="2:9" x14ac:dyDescent="0.35">
      <c r="B641" s="50"/>
      <c r="C641" s="50"/>
      <c r="D641" s="50"/>
      <c r="E641" s="50"/>
      <c r="F641" s="50"/>
      <c r="G641" s="6"/>
      <c r="H641" s="51"/>
      <c r="I641" s="11"/>
    </row>
    <row r="642" spans="2:9" x14ac:dyDescent="0.35">
      <c r="B642" s="50"/>
      <c r="C642" s="50"/>
      <c r="D642" s="50"/>
      <c r="E642" s="50"/>
      <c r="F642" s="50"/>
      <c r="G642" s="6"/>
      <c r="H642" s="51"/>
      <c r="I642" s="11"/>
    </row>
    <row r="643" spans="2:9" x14ac:dyDescent="0.35">
      <c r="B643" s="50"/>
      <c r="C643" s="50"/>
      <c r="D643" s="50"/>
      <c r="E643" s="50"/>
      <c r="F643" s="50"/>
      <c r="G643" s="6"/>
      <c r="H643" s="51"/>
      <c r="I643" s="11"/>
    </row>
    <row r="1048337" spans="2:15" x14ac:dyDescent="0.35">
      <c r="B1048337" s="50"/>
      <c r="C1048337" s="50"/>
      <c r="D1048337" s="50"/>
      <c r="E1048337" s="50"/>
      <c r="F1048337" s="50"/>
      <c r="G1048337" s="6"/>
      <c r="H1048337" s="51"/>
      <c r="I1048337" s="11"/>
      <c r="J1048337" s="51"/>
      <c r="K1048337" s="50"/>
      <c r="L1048337" s="50"/>
      <c r="M1048337" s="50"/>
      <c r="N1048337" s="50"/>
      <c r="O1048337" s="50"/>
    </row>
    <row r="1048338" spans="2:15" x14ac:dyDescent="0.35">
      <c r="B1048338" s="50"/>
      <c r="C1048338" s="50"/>
      <c r="D1048338" s="50"/>
      <c r="E1048338" s="50"/>
      <c r="F1048338" s="50"/>
      <c r="G1048338" s="6"/>
      <c r="H1048338" s="51"/>
      <c r="I1048338" s="11"/>
      <c r="J1048338" s="51"/>
      <c r="K1048338" s="50"/>
      <c r="L1048338" s="50"/>
      <c r="M1048338" s="50"/>
      <c r="N1048338" s="50"/>
      <c r="O1048338" s="50"/>
    </row>
    <row r="1048339" spans="2:15" x14ac:dyDescent="0.35">
      <c r="B1048339" s="50"/>
      <c r="C1048339" s="50"/>
      <c r="D1048339" s="50"/>
      <c r="E1048339" s="50"/>
      <c r="F1048339" s="50"/>
      <c r="G1048339" s="6"/>
      <c r="H1048339" s="51"/>
      <c r="I1048339" s="11"/>
      <c r="J1048339" s="51"/>
      <c r="K1048339" s="50"/>
      <c r="L1048339" s="50"/>
      <c r="M1048339" s="50"/>
      <c r="N1048339" s="50"/>
      <c r="O1048339" s="50"/>
    </row>
    <row r="1048340" spans="2:15" x14ac:dyDescent="0.35">
      <c r="B1048340" s="50"/>
      <c r="C1048340" s="50"/>
      <c r="D1048340" s="50"/>
      <c r="E1048340" s="50"/>
      <c r="F1048340" s="50"/>
      <c r="G1048340" s="6"/>
      <c r="H1048340" s="51"/>
      <c r="I1048340" s="11"/>
      <c r="J1048340" s="51"/>
      <c r="K1048340" s="50"/>
      <c r="L1048340" s="50"/>
      <c r="M1048340" s="50"/>
      <c r="N1048340" s="50"/>
      <c r="O1048340" s="50"/>
    </row>
    <row r="1048341" spans="2:15" x14ac:dyDescent="0.35">
      <c r="B1048341" s="50"/>
      <c r="C1048341" s="50"/>
      <c r="D1048341" s="50"/>
      <c r="E1048341" s="50"/>
      <c r="F1048341" s="50"/>
      <c r="G1048341" s="6"/>
      <c r="H1048341" s="51"/>
      <c r="I1048341" s="11"/>
      <c r="J1048341" s="51"/>
      <c r="K1048341" s="50"/>
      <c r="L1048341" s="50"/>
      <c r="M1048341" s="50"/>
      <c r="N1048341" s="50"/>
      <c r="O1048341" s="50"/>
    </row>
    <row r="1048342" spans="2:15" x14ac:dyDescent="0.35">
      <c r="B1048342" s="50"/>
      <c r="C1048342" s="50"/>
      <c r="D1048342" s="50"/>
      <c r="E1048342" s="50"/>
      <c r="F1048342" s="50"/>
      <c r="G1048342" s="6"/>
      <c r="H1048342" s="51"/>
      <c r="I1048342" s="11"/>
      <c r="J1048342" s="51"/>
      <c r="K1048342" s="50"/>
      <c r="L1048342" s="50"/>
      <c r="M1048342" s="50"/>
      <c r="N1048342" s="50"/>
      <c r="O1048342" s="50"/>
    </row>
    <row r="1048343" spans="2:15" x14ac:dyDescent="0.35">
      <c r="B1048343" s="50"/>
      <c r="C1048343" s="50"/>
      <c r="D1048343" s="50"/>
      <c r="E1048343" s="50"/>
      <c r="F1048343" s="50"/>
      <c r="G1048343" s="6"/>
      <c r="H1048343" s="51"/>
      <c r="I1048343" s="11"/>
      <c r="J1048343" s="51"/>
      <c r="K1048343" s="50"/>
      <c r="L1048343" s="50"/>
      <c r="M1048343" s="50"/>
      <c r="N1048343" s="50"/>
      <c r="O1048343" s="50"/>
    </row>
    <row r="1048344" spans="2:15" x14ac:dyDescent="0.35">
      <c r="B1048344" s="50"/>
      <c r="C1048344" s="50"/>
      <c r="D1048344" s="50"/>
      <c r="E1048344" s="50"/>
      <c r="F1048344" s="50"/>
      <c r="G1048344" s="6"/>
      <c r="H1048344" s="51"/>
      <c r="I1048344" s="11"/>
      <c r="J1048344" s="51"/>
      <c r="K1048344" s="50"/>
      <c r="L1048344" s="50"/>
      <c r="M1048344" s="50"/>
      <c r="N1048344" s="50"/>
      <c r="O1048344" s="50"/>
    </row>
    <row r="1048345" spans="2:15" x14ac:dyDescent="0.35">
      <c r="B1048345" s="50"/>
      <c r="C1048345" s="50"/>
      <c r="D1048345" s="50"/>
      <c r="E1048345" s="50"/>
      <c r="F1048345" s="50"/>
      <c r="G1048345" s="6"/>
      <c r="H1048345" s="51"/>
      <c r="I1048345" s="11"/>
      <c r="J1048345" s="51"/>
      <c r="K1048345" s="50"/>
      <c r="L1048345" s="50"/>
      <c r="M1048345" s="50"/>
      <c r="N1048345" s="50"/>
      <c r="O1048345" s="50"/>
    </row>
    <row r="1048346" spans="2:15" x14ac:dyDescent="0.35">
      <c r="B1048346" s="50"/>
      <c r="C1048346" s="50"/>
      <c r="D1048346" s="50"/>
      <c r="E1048346" s="50"/>
      <c r="F1048346" s="50"/>
      <c r="G1048346" s="6"/>
      <c r="H1048346" s="51"/>
      <c r="I1048346" s="11"/>
      <c r="J1048346" s="51"/>
      <c r="K1048346" s="50"/>
      <c r="L1048346" s="50"/>
      <c r="M1048346" s="50"/>
      <c r="N1048346" s="50"/>
      <c r="O1048346" s="50"/>
    </row>
    <row r="1048347" spans="2:15" x14ac:dyDescent="0.35">
      <c r="B1048347" s="50"/>
      <c r="C1048347" s="50"/>
      <c r="D1048347" s="50"/>
      <c r="E1048347" s="50"/>
      <c r="F1048347" s="50"/>
      <c r="G1048347" s="6"/>
      <c r="H1048347" s="51"/>
      <c r="I1048347" s="11"/>
      <c r="J1048347" s="51"/>
      <c r="K1048347" s="50"/>
      <c r="L1048347" s="50"/>
      <c r="M1048347" s="50"/>
      <c r="N1048347" s="50"/>
      <c r="O1048347" s="50"/>
    </row>
    <row r="1048348" spans="2:15" x14ac:dyDescent="0.35">
      <c r="B1048348" s="50"/>
      <c r="C1048348" s="50"/>
      <c r="D1048348" s="50"/>
      <c r="E1048348" s="50"/>
      <c r="F1048348" s="50"/>
      <c r="G1048348" s="6"/>
      <c r="H1048348" s="51"/>
      <c r="I1048348" s="11"/>
      <c r="J1048348" s="51"/>
      <c r="K1048348" s="50"/>
      <c r="L1048348" s="50"/>
      <c r="M1048348" s="50"/>
      <c r="N1048348" s="50"/>
      <c r="O1048348" s="50"/>
    </row>
    <row r="1048349" spans="2:15" x14ac:dyDescent="0.35">
      <c r="B1048349" s="50"/>
      <c r="C1048349" s="50"/>
      <c r="D1048349" s="50"/>
      <c r="E1048349" s="50"/>
      <c r="F1048349" s="50"/>
      <c r="G1048349" s="6"/>
      <c r="H1048349" s="51"/>
      <c r="I1048349" s="11"/>
      <c r="J1048349" s="51"/>
      <c r="K1048349" s="50"/>
      <c r="L1048349" s="50"/>
      <c r="M1048349" s="50"/>
      <c r="N1048349" s="50"/>
      <c r="O1048349" s="50"/>
    </row>
    <row r="1048350" spans="2:15" x14ac:dyDescent="0.35">
      <c r="B1048350" s="50"/>
      <c r="C1048350" s="50"/>
      <c r="D1048350" s="50"/>
      <c r="E1048350" s="50"/>
      <c r="F1048350" s="50"/>
      <c r="G1048350" s="6"/>
      <c r="H1048350" s="51"/>
      <c r="I1048350" s="11"/>
      <c r="J1048350" s="51"/>
      <c r="K1048350" s="50"/>
      <c r="L1048350" s="50"/>
      <c r="M1048350" s="50"/>
      <c r="N1048350" s="50"/>
      <c r="O1048350" s="50"/>
    </row>
    <row r="1048351" spans="2:15" x14ac:dyDescent="0.35">
      <c r="B1048351" s="50"/>
      <c r="C1048351" s="50"/>
      <c r="D1048351" s="50"/>
      <c r="E1048351" s="50"/>
      <c r="F1048351" s="50"/>
      <c r="G1048351" s="6"/>
      <c r="H1048351" s="51"/>
      <c r="I1048351" s="11"/>
      <c r="J1048351" s="51"/>
      <c r="K1048351" s="50"/>
      <c r="L1048351" s="50"/>
      <c r="M1048351" s="50"/>
      <c r="N1048351" s="50"/>
      <c r="O1048351" s="50"/>
    </row>
    <row r="1048352" spans="2:15" x14ac:dyDescent="0.35">
      <c r="B1048352" s="50"/>
      <c r="C1048352" s="50"/>
      <c r="D1048352" s="50"/>
      <c r="E1048352" s="50"/>
      <c r="F1048352" s="50"/>
      <c r="G1048352" s="6"/>
      <c r="H1048352" s="51"/>
      <c r="I1048352" s="11"/>
      <c r="J1048352" s="51"/>
      <c r="K1048352" s="50"/>
      <c r="L1048352" s="50"/>
      <c r="M1048352" s="50"/>
      <c r="N1048352" s="50"/>
      <c r="O1048352" s="50"/>
    </row>
    <row r="1048353" spans="2:15" x14ac:dyDescent="0.35">
      <c r="B1048353" s="50"/>
      <c r="C1048353" s="50"/>
      <c r="D1048353" s="50"/>
      <c r="E1048353" s="50"/>
      <c r="F1048353" s="50"/>
      <c r="G1048353" s="6"/>
      <c r="H1048353" s="51"/>
      <c r="I1048353" s="11"/>
      <c r="J1048353" s="51"/>
      <c r="K1048353" s="50"/>
      <c r="L1048353" s="50"/>
      <c r="M1048353" s="50"/>
      <c r="N1048353" s="50"/>
      <c r="O1048353" s="50"/>
    </row>
    <row r="1048354" spans="2:15" x14ac:dyDescent="0.35">
      <c r="B1048354" s="50"/>
      <c r="C1048354" s="50"/>
      <c r="D1048354" s="50"/>
      <c r="E1048354" s="50"/>
      <c r="F1048354" s="50"/>
      <c r="G1048354" s="6"/>
      <c r="H1048354" s="51"/>
      <c r="I1048354" s="11"/>
      <c r="J1048354" s="51"/>
      <c r="K1048354" s="50"/>
      <c r="L1048354" s="50"/>
      <c r="M1048354" s="50"/>
      <c r="N1048354" s="50"/>
      <c r="O1048354" s="50"/>
    </row>
    <row r="1048355" spans="2:15" x14ac:dyDescent="0.35">
      <c r="B1048355" s="50"/>
      <c r="C1048355" s="50"/>
      <c r="D1048355" s="50"/>
      <c r="E1048355" s="50"/>
      <c r="F1048355" s="50"/>
      <c r="G1048355" s="6"/>
      <c r="H1048355" s="51"/>
      <c r="I1048355" s="11"/>
      <c r="J1048355" s="51"/>
      <c r="K1048355" s="50"/>
      <c r="L1048355" s="50"/>
      <c r="M1048355" s="50"/>
      <c r="N1048355" s="50"/>
      <c r="O1048355" s="50"/>
    </row>
    <row r="1048356" spans="2:15" x14ac:dyDescent="0.35">
      <c r="B1048356" s="50"/>
      <c r="C1048356" s="50"/>
      <c r="D1048356" s="50"/>
      <c r="E1048356" s="50"/>
      <c r="F1048356" s="50"/>
      <c r="G1048356" s="6"/>
      <c r="H1048356" s="51"/>
      <c r="I1048356" s="11"/>
      <c r="J1048356" s="51"/>
      <c r="K1048356" s="50"/>
      <c r="L1048356" s="50"/>
      <c r="M1048356" s="50"/>
      <c r="N1048356" s="50"/>
      <c r="O1048356" s="50"/>
    </row>
    <row r="1048357" spans="2:15" x14ac:dyDescent="0.35">
      <c r="B1048357" s="50"/>
      <c r="C1048357" s="50"/>
      <c r="D1048357" s="50"/>
      <c r="E1048357" s="50"/>
      <c r="F1048357" s="50"/>
      <c r="G1048357" s="6"/>
      <c r="H1048357" s="51"/>
      <c r="I1048357" s="11"/>
      <c r="J1048357" s="51"/>
      <c r="K1048357" s="50"/>
      <c r="L1048357" s="50"/>
      <c r="M1048357" s="50"/>
      <c r="N1048357" s="50"/>
      <c r="O1048357" s="50"/>
    </row>
    <row r="1048358" spans="2:15" x14ac:dyDescent="0.35">
      <c r="B1048358" s="50"/>
      <c r="C1048358" s="50"/>
      <c r="D1048358" s="50"/>
      <c r="E1048358" s="50"/>
      <c r="F1048358" s="50"/>
      <c r="G1048358" s="6"/>
      <c r="H1048358" s="51"/>
      <c r="I1048358" s="11"/>
      <c r="J1048358" s="51"/>
      <c r="K1048358" s="50"/>
      <c r="L1048358" s="50"/>
      <c r="M1048358" s="50"/>
      <c r="N1048358" s="50"/>
      <c r="O1048358" s="50"/>
    </row>
    <row r="1048359" spans="2:15" x14ac:dyDescent="0.35">
      <c r="B1048359" s="50"/>
      <c r="C1048359" s="50"/>
      <c r="D1048359" s="50"/>
      <c r="E1048359" s="50"/>
      <c r="F1048359" s="50"/>
      <c r="G1048359" s="6"/>
      <c r="H1048359" s="51"/>
      <c r="I1048359" s="11"/>
      <c r="J1048359" s="51"/>
      <c r="K1048359" s="50"/>
      <c r="L1048359" s="50"/>
      <c r="M1048359" s="50"/>
      <c r="N1048359" s="50"/>
      <c r="O1048359" s="50"/>
    </row>
    <row r="1048360" spans="2:15" x14ac:dyDescent="0.35">
      <c r="B1048360" s="50"/>
      <c r="C1048360" s="50"/>
      <c r="D1048360" s="50"/>
      <c r="E1048360" s="50"/>
      <c r="F1048360" s="50"/>
      <c r="G1048360" s="6"/>
      <c r="H1048360" s="51"/>
      <c r="I1048360" s="11"/>
      <c r="J1048360" s="51"/>
      <c r="K1048360" s="50"/>
      <c r="L1048360" s="50"/>
      <c r="M1048360" s="50"/>
      <c r="N1048360" s="50"/>
      <c r="O1048360" s="50"/>
    </row>
    <row r="1048361" spans="2:15" x14ac:dyDescent="0.35">
      <c r="B1048361" s="50"/>
      <c r="C1048361" s="50"/>
      <c r="D1048361" s="50"/>
      <c r="E1048361" s="50"/>
      <c r="F1048361" s="50"/>
      <c r="G1048361" s="6"/>
      <c r="H1048361" s="51"/>
      <c r="I1048361" s="11"/>
      <c r="J1048361" s="51"/>
      <c r="K1048361" s="50"/>
      <c r="L1048361" s="50"/>
      <c r="M1048361" s="50"/>
      <c r="N1048361" s="50"/>
      <c r="O1048361" s="50"/>
    </row>
    <row r="1048362" spans="2:15" x14ac:dyDescent="0.35">
      <c r="B1048362" s="50"/>
      <c r="C1048362" s="50"/>
      <c r="D1048362" s="50"/>
      <c r="E1048362" s="50"/>
      <c r="F1048362" s="50"/>
      <c r="G1048362" s="6"/>
      <c r="H1048362" s="51"/>
      <c r="I1048362" s="11"/>
      <c r="J1048362" s="51"/>
      <c r="K1048362" s="50"/>
      <c r="L1048362" s="50"/>
      <c r="M1048362" s="50"/>
      <c r="N1048362" s="50"/>
      <c r="O1048362" s="50"/>
    </row>
    <row r="1048363" spans="2:15" x14ac:dyDescent="0.35">
      <c r="B1048363" s="50"/>
      <c r="C1048363" s="50"/>
      <c r="D1048363" s="50"/>
      <c r="E1048363" s="50"/>
      <c r="F1048363" s="50"/>
      <c r="G1048363" s="6"/>
      <c r="H1048363" s="51"/>
      <c r="I1048363" s="11"/>
      <c r="J1048363" s="51"/>
      <c r="K1048363" s="50"/>
      <c r="L1048363" s="50"/>
      <c r="M1048363" s="50"/>
      <c r="N1048363" s="50"/>
      <c r="O1048363" s="50"/>
    </row>
    <row r="1048364" spans="2:15" x14ac:dyDescent="0.35">
      <c r="B1048364" s="50"/>
      <c r="C1048364" s="50"/>
      <c r="D1048364" s="50"/>
      <c r="E1048364" s="50"/>
      <c r="F1048364" s="50"/>
      <c r="G1048364" s="6"/>
      <c r="H1048364" s="51"/>
      <c r="I1048364" s="11"/>
      <c r="J1048364" s="51"/>
      <c r="K1048364" s="50"/>
      <c r="L1048364" s="50"/>
      <c r="M1048364" s="50"/>
      <c r="N1048364" s="50"/>
      <c r="O1048364" s="50"/>
    </row>
    <row r="1048365" spans="2:15" x14ac:dyDescent="0.35">
      <c r="B1048365" s="50"/>
      <c r="C1048365" s="50"/>
      <c r="D1048365" s="50"/>
      <c r="E1048365" s="50"/>
      <c r="F1048365" s="50"/>
      <c r="G1048365" s="6"/>
      <c r="H1048365" s="51"/>
      <c r="I1048365" s="11"/>
      <c r="J1048365" s="51"/>
      <c r="K1048365" s="50"/>
      <c r="L1048365" s="50"/>
      <c r="M1048365" s="50"/>
      <c r="N1048365" s="50"/>
      <c r="O1048365" s="50"/>
    </row>
    <row r="1048366" spans="2:15" x14ac:dyDescent="0.35">
      <c r="B1048366" s="50"/>
      <c r="C1048366" s="50"/>
      <c r="D1048366" s="50"/>
      <c r="E1048366" s="50"/>
      <c r="F1048366" s="50"/>
      <c r="G1048366" s="6"/>
      <c r="H1048366" s="51"/>
      <c r="I1048366" s="11"/>
      <c r="J1048366" s="51"/>
      <c r="K1048366" s="50"/>
      <c r="L1048366" s="50"/>
      <c r="M1048366" s="50"/>
      <c r="N1048366" s="50"/>
      <c r="O1048366" s="50"/>
    </row>
    <row r="1048367" spans="2:15" x14ac:dyDescent="0.35">
      <c r="B1048367" s="50"/>
      <c r="C1048367" s="50"/>
      <c r="D1048367" s="50"/>
      <c r="E1048367" s="50"/>
      <c r="F1048367" s="50"/>
      <c r="G1048367" s="6"/>
      <c r="H1048367" s="51"/>
      <c r="I1048367" s="11"/>
      <c r="J1048367" s="51"/>
      <c r="K1048367" s="50"/>
      <c r="L1048367" s="50"/>
      <c r="M1048367" s="50"/>
      <c r="N1048367" s="50"/>
      <c r="O1048367" s="50"/>
    </row>
    <row r="1048368" spans="2:15" x14ac:dyDescent="0.35">
      <c r="B1048368" s="50"/>
      <c r="C1048368" s="50"/>
      <c r="D1048368" s="50"/>
      <c r="E1048368" s="50"/>
      <c r="F1048368" s="50"/>
      <c r="G1048368" s="6"/>
      <c r="H1048368" s="51"/>
      <c r="I1048368" s="11"/>
      <c r="J1048368" s="51"/>
      <c r="K1048368" s="50"/>
      <c r="L1048368" s="50"/>
      <c r="M1048368" s="50"/>
      <c r="N1048368" s="50"/>
      <c r="O1048368" s="50"/>
    </row>
    <row r="1048369" spans="2:15" x14ac:dyDescent="0.35">
      <c r="B1048369" s="50"/>
      <c r="C1048369" s="50"/>
      <c r="D1048369" s="50"/>
      <c r="E1048369" s="50"/>
      <c r="F1048369" s="50"/>
      <c r="G1048369" s="6"/>
      <c r="H1048369" s="51"/>
      <c r="I1048369" s="11"/>
      <c r="J1048369" s="51"/>
      <c r="K1048369" s="50"/>
      <c r="L1048369" s="50"/>
      <c r="M1048369" s="50"/>
      <c r="N1048369" s="50"/>
      <c r="O1048369" s="50"/>
    </row>
    <row r="1048370" spans="2:15" x14ac:dyDescent="0.35">
      <c r="B1048370" s="50"/>
      <c r="C1048370" s="50"/>
      <c r="D1048370" s="50"/>
      <c r="E1048370" s="50"/>
      <c r="F1048370" s="50"/>
      <c r="G1048370" s="6"/>
      <c r="H1048370" s="51"/>
      <c r="I1048370" s="11"/>
      <c r="J1048370" s="51"/>
      <c r="K1048370" s="50"/>
      <c r="L1048370" s="50"/>
      <c r="M1048370" s="50"/>
      <c r="N1048370" s="50"/>
      <c r="O1048370" s="50"/>
    </row>
    <row r="1048371" spans="2:15" x14ac:dyDescent="0.35">
      <c r="B1048371" s="50"/>
      <c r="C1048371" s="50"/>
      <c r="D1048371" s="50"/>
      <c r="E1048371" s="50"/>
      <c r="F1048371" s="50"/>
      <c r="G1048371" s="6"/>
      <c r="H1048371" s="51"/>
      <c r="I1048371" s="11"/>
      <c r="J1048371" s="51"/>
      <c r="K1048371" s="50"/>
      <c r="L1048371" s="50"/>
      <c r="M1048371" s="50"/>
      <c r="N1048371" s="50"/>
      <c r="O1048371" s="50"/>
    </row>
    <row r="1048372" spans="2:15" x14ac:dyDescent="0.35">
      <c r="B1048372" s="50"/>
      <c r="C1048372" s="50"/>
      <c r="D1048372" s="50"/>
      <c r="E1048372" s="50"/>
      <c r="F1048372" s="50"/>
      <c r="G1048372" s="6"/>
      <c r="H1048372" s="51"/>
      <c r="I1048372" s="11"/>
      <c r="J1048372" s="51"/>
      <c r="K1048372" s="50"/>
      <c r="L1048372" s="50"/>
      <c r="M1048372" s="50"/>
      <c r="N1048372" s="50"/>
      <c r="O1048372" s="50"/>
    </row>
    <row r="1048373" spans="2:15" x14ac:dyDescent="0.35">
      <c r="B1048373" s="50"/>
      <c r="C1048373" s="50"/>
      <c r="D1048373" s="50"/>
      <c r="E1048373" s="50"/>
      <c r="F1048373" s="50"/>
      <c r="G1048373" s="6"/>
      <c r="H1048373" s="51"/>
      <c r="I1048373" s="11"/>
      <c r="J1048373" s="51"/>
      <c r="K1048373" s="50"/>
      <c r="L1048373" s="50"/>
      <c r="M1048373" s="50"/>
      <c r="N1048373" s="50"/>
      <c r="O1048373" s="50"/>
    </row>
    <row r="1048374" spans="2:15" x14ac:dyDescent="0.35">
      <c r="B1048374" s="50"/>
      <c r="C1048374" s="50"/>
      <c r="D1048374" s="50"/>
      <c r="E1048374" s="50"/>
      <c r="F1048374" s="50"/>
      <c r="G1048374" s="6"/>
      <c r="H1048374" s="51"/>
      <c r="I1048374" s="11"/>
      <c r="J1048374" s="51"/>
      <c r="K1048374" s="50"/>
      <c r="L1048374" s="50"/>
      <c r="M1048374" s="50"/>
      <c r="N1048374" s="50"/>
      <c r="O1048374" s="50"/>
    </row>
    <row r="1048375" spans="2:15" x14ac:dyDescent="0.35">
      <c r="B1048375" s="50"/>
      <c r="C1048375" s="50"/>
      <c r="D1048375" s="50"/>
      <c r="E1048375" s="50"/>
      <c r="F1048375" s="50"/>
      <c r="G1048375" s="6"/>
      <c r="H1048375" s="51"/>
      <c r="I1048375" s="11"/>
      <c r="J1048375" s="51"/>
      <c r="K1048375" s="50"/>
      <c r="L1048375" s="50"/>
      <c r="M1048375" s="50"/>
      <c r="N1048375" s="50"/>
      <c r="O1048375" s="50"/>
    </row>
    <row r="1048376" spans="2:15" x14ac:dyDescent="0.35">
      <c r="B1048376" s="50"/>
      <c r="C1048376" s="50"/>
      <c r="D1048376" s="50"/>
      <c r="E1048376" s="50"/>
      <c r="F1048376" s="50"/>
      <c r="G1048376" s="6"/>
      <c r="H1048376" s="51"/>
      <c r="I1048376" s="11"/>
      <c r="J1048376" s="51"/>
      <c r="K1048376" s="50"/>
      <c r="L1048376" s="50"/>
      <c r="M1048376" s="50"/>
      <c r="N1048376" s="50"/>
      <c r="O1048376" s="50"/>
    </row>
    <row r="1048377" spans="2:15" x14ac:dyDescent="0.35">
      <c r="B1048377" s="50"/>
      <c r="C1048377" s="50"/>
      <c r="D1048377" s="50"/>
      <c r="E1048377" s="50"/>
      <c r="F1048377" s="50"/>
      <c r="G1048377" s="6"/>
      <c r="H1048377" s="51"/>
      <c r="I1048377" s="11"/>
      <c r="J1048377" s="51"/>
      <c r="K1048377" s="50"/>
      <c r="L1048377" s="50"/>
      <c r="M1048377" s="50"/>
      <c r="N1048377" s="50"/>
      <c r="O1048377" s="50"/>
    </row>
    <row r="1048378" spans="2:15" x14ac:dyDescent="0.35">
      <c r="B1048378" s="50"/>
      <c r="C1048378" s="50"/>
      <c r="D1048378" s="50"/>
      <c r="E1048378" s="50"/>
      <c r="F1048378" s="50"/>
      <c r="G1048378" s="6"/>
      <c r="H1048378" s="51"/>
      <c r="I1048378" s="11"/>
      <c r="J1048378" s="51"/>
      <c r="K1048378" s="50"/>
      <c r="L1048378" s="50"/>
      <c r="M1048378" s="50"/>
      <c r="N1048378" s="50"/>
      <c r="O1048378" s="50"/>
    </row>
    <row r="1048379" spans="2:15" x14ac:dyDescent="0.35">
      <c r="B1048379" s="50"/>
      <c r="C1048379" s="50"/>
      <c r="D1048379" s="50"/>
      <c r="E1048379" s="50"/>
      <c r="F1048379" s="50"/>
      <c r="G1048379" s="6"/>
      <c r="H1048379" s="51"/>
      <c r="I1048379" s="11"/>
      <c r="J1048379" s="51"/>
      <c r="K1048379" s="50"/>
      <c r="L1048379" s="50"/>
      <c r="M1048379" s="50"/>
      <c r="N1048379" s="50"/>
      <c r="O1048379" s="50"/>
    </row>
    <row r="1048380" spans="2:15" x14ac:dyDescent="0.35">
      <c r="B1048380" s="50"/>
      <c r="C1048380" s="50"/>
      <c r="D1048380" s="50"/>
      <c r="E1048380" s="50"/>
      <c r="F1048380" s="50"/>
      <c r="G1048380" s="6"/>
      <c r="H1048380" s="51"/>
      <c r="I1048380" s="11"/>
      <c r="J1048380" s="51"/>
      <c r="K1048380" s="50"/>
      <c r="L1048380" s="50"/>
      <c r="M1048380" s="50"/>
      <c r="N1048380" s="50"/>
      <c r="O1048380" s="50"/>
    </row>
    <row r="1048381" spans="2:15" x14ac:dyDescent="0.35">
      <c r="B1048381" s="50"/>
      <c r="C1048381" s="50"/>
      <c r="D1048381" s="50"/>
      <c r="E1048381" s="50"/>
      <c r="F1048381" s="50"/>
      <c r="G1048381" s="6"/>
      <c r="H1048381" s="51"/>
      <c r="I1048381" s="11"/>
      <c r="J1048381" s="51"/>
      <c r="K1048381" s="50"/>
      <c r="L1048381" s="50"/>
      <c r="M1048381" s="50"/>
      <c r="N1048381" s="50"/>
      <c r="O1048381" s="50"/>
    </row>
    <row r="1048382" spans="2:15" x14ac:dyDescent="0.35">
      <c r="B1048382" s="50"/>
      <c r="C1048382" s="50"/>
      <c r="D1048382" s="50"/>
      <c r="E1048382" s="50"/>
      <c r="F1048382" s="50"/>
      <c r="G1048382" s="6"/>
      <c r="H1048382" s="51"/>
      <c r="I1048382" s="11"/>
      <c r="J1048382" s="51"/>
      <c r="K1048382" s="50"/>
      <c r="L1048382" s="50"/>
      <c r="M1048382" s="50"/>
      <c r="N1048382" s="50"/>
      <c r="O1048382" s="50"/>
    </row>
    <row r="1048383" spans="2:15" x14ac:dyDescent="0.35">
      <c r="B1048383" s="50"/>
      <c r="C1048383" s="50"/>
      <c r="D1048383" s="50"/>
      <c r="E1048383" s="50"/>
      <c r="F1048383" s="50"/>
      <c r="G1048383" s="6"/>
      <c r="H1048383" s="51"/>
      <c r="I1048383" s="11"/>
      <c r="J1048383" s="51"/>
      <c r="K1048383" s="50"/>
      <c r="L1048383" s="50"/>
      <c r="M1048383" s="50"/>
      <c r="N1048383" s="50"/>
      <c r="O1048383" s="50"/>
    </row>
    <row r="1048384" spans="2:15" x14ac:dyDescent="0.35">
      <c r="B1048384" s="50"/>
      <c r="C1048384" s="50"/>
      <c r="D1048384" s="50"/>
      <c r="E1048384" s="50"/>
      <c r="F1048384" s="50"/>
      <c r="G1048384" s="6"/>
      <c r="H1048384" s="51"/>
      <c r="I1048384" s="11"/>
      <c r="J1048384" s="51"/>
      <c r="K1048384" s="50"/>
      <c r="L1048384" s="50"/>
      <c r="M1048384" s="50"/>
      <c r="N1048384" s="50"/>
      <c r="O1048384" s="50"/>
    </row>
    <row r="1048385" spans="2:15" x14ac:dyDescent="0.35">
      <c r="B1048385" s="50"/>
      <c r="C1048385" s="50"/>
      <c r="D1048385" s="50"/>
      <c r="E1048385" s="50"/>
      <c r="F1048385" s="50"/>
      <c r="G1048385" s="6"/>
      <c r="H1048385" s="51"/>
      <c r="I1048385" s="11"/>
      <c r="J1048385" s="51"/>
      <c r="K1048385" s="50"/>
      <c r="L1048385" s="50"/>
      <c r="M1048385" s="50"/>
      <c r="N1048385" s="50"/>
      <c r="O1048385" s="50"/>
    </row>
    <row r="1048386" spans="2:15" x14ac:dyDescent="0.35">
      <c r="B1048386" s="50"/>
      <c r="C1048386" s="50"/>
      <c r="D1048386" s="50"/>
      <c r="E1048386" s="50"/>
      <c r="F1048386" s="50"/>
      <c r="G1048386" s="6"/>
      <c r="H1048386" s="51"/>
      <c r="I1048386" s="11"/>
      <c r="J1048386" s="51"/>
      <c r="K1048386" s="50"/>
      <c r="L1048386" s="50"/>
      <c r="M1048386" s="50"/>
      <c r="N1048386" s="50"/>
      <c r="O1048386" s="50"/>
    </row>
    <row r="1048387" spans="2:15" x14ac:dyDescent="0.35">
      <c r="B1048387" s="50"/>
      <c r="C1048387" s="50"/>
      <c r="D1048387" s="50"/>
      <c r="E1048387" s="50"/>
      <c r="F1048387" s="50"/>
      <c r="G1048387" s="6"/>
      <c r="H1048387" s="51"/>
      <c r="I1048387" s="11"/>
      <c r="J1048387" s="51"/>
      <c r="K1048387" s="50"/>
      <c r="L1048387" s="50"/>
      <c r="M1048387" s="50"/>
      <c r="N1048387" s="50"/>
      <c r="O1048387" s="50"/>
    </row>
    <row r="1048388" spans="2:15" x14ac:dyDescent="0.35">
      <c r="B1048388" s="50"/>
      <c r="C1048388" s="50"/>
      <c r="D1048388" s="50"/>
      <c r="E1048388" s="50"/>
      <c r="F1048388" s="50"/>
      <c r="G1048388" s="6"/>
      <c r="H1048388" s="51"/>
      <c r="I1048388" s="11"/>
      <c r="J1048388" s="51"/>
      <c r="K1048388" s="50"/>
      <c r="L1048388" s="50"/>
      <c r="M1048388" s="50"/>
      <c r="N1048388" s="50"/>
      <c r="O1048388" s="50"/>
    </row>
    <row r="1048389" spans="2:15" x14ac:dyDescent="0.35">
      <c r="B1048389" s="50"/>
      <c r="C1048389" s="50"/>
      <c r="D1048389" s="50"/>
      <c r="E1048389" s="50"/>
      <c r="F1048389" s="50"/>
      <c r="G1048389" s="6"/>
      <c r="H1048389" s="51"/>
      <c r="I1048389" s="11"/>
      <c r="J1048389" s="51"/>
      <c r="K1048389" s="50"/>
      <c r="L1048389" s="50"/>
      <c r="M1048389" s="50"/>
      <c r="N1048389" s="50"/>
      <c r="O1048389" s="50"/>
    </row>
    <row r="1048390" spans="2:15" x14ac:dyDescent="0.35">
      <c r="B1048390" s="50"/>
      <c r="C1048390" s="50"/>
      <c r="D1048390" s="50"/>
      <c r="E1048390" s="50"/>
      <c r="F1048390" s="50"/>
      <c r="G1048390" s="6"/>
      <c r="H1048390" s="51"/>
      <c r="I1048390" s="11"/>
      <c r="J1048390" s="51"/>
      <c r="K1048390" s="50"/>
      <c r="L1048390" s="50"/>
      <c r="M1048390" s="50"/>
      <c r="N1048390" s="50"/>
      <c r="O1048390" s="50"/>
    </row>
    <row r="1048391" spans="2:15" x14ac:dyDescent="0.35">
      <c r="B1048391" s="50"/>
      <c r="C1048391" s="50"/>
      <c r="D1048391" s="50"/>
      <c r="E1048391" s="50"/>
      <c r="F1048391" s="50"/>
      <c r="G1048391" s="6"/>
      <c r="H1048391" s="51"/>
      <c r="I1048391" s="11"/>
      <c r="J1048391" s="51"/>
      <c r="K1048391" s="50"/>
      <c r="L1048391" s="50"/>
      <c r="M1048391" s="50"/>
      <c r="N1048391" s="50"/>
      <c r="O1048391" s="50"/>
    </row>
    <row r="1048392" spans="2:15" x14ac:dyDescent="0.35">
      <c r="B1048392" s="50"/>
      <c r="C1048392" s="50"/>
      <c r="D1048392" s="50"/>
      <c r="E1048392" s="50"/>
      <c r="F1048392" s="50"/>
      <c r="G1048392" s="6"/>
      <c r="H1048392" s="51"/>
      <c r="I1048392" s="11"/>
      <c r="J1048392" s="51"/>
      <c r="K1048392" s="50"/>
      <c r="L1048392" s="50"/>
      <c r="M1048392" s="50"/>
      <c r="N1048392" s="50"/>
      <c r="O1048392" s="50"/>
    </row>
    <row r="1048393" spans="2:15" x14ac:dyDescent="0.35">
      <c r="B1048393" s="50"/>
      <c r="C1048393" s="50"/>
      <c r="D1048393" s="50"/>
      <c r="E1048393" s="50"/>
      <c r="F1048393" s="50"/>
      <c r="G1048393" s="6"/>
      <c r="H1048393" s="51"/>
      <c r="I1048393" s="11"/>
      <c r="J1048393" s="51"/>
      <c r="K1048393" s="50"/>
      <c r="L1048393" s="50"/>
      <c r="M1048393" s="50"/>
      <c r="N1048393" s="50"/>
      <c r="O1048393" s="50"/>
    </row>
    <row r="1048394" spans="2:15" x14ac:dyDescent="0.35">
      <c r="B1048394" s="50"/>
      <c r="C1048394" s="50"/>
      <c r="D1048394" s="50"/>
      <c r="E1048394" s="50"/>
      <c r="F1048394" s="50"/>
      <c r="G1048394" s="6"/>
      <c r="H1048394" s="51"/>
      <c r="I1048394" s="11"/>
      <c r="J1048394" s="51"/>
      <c r="K1048394" s="50"/>
      <c r="L1048394" s="50"/>
      <c r="M1048394" s="50"/>
      <c r="N1048394" s="50"/>
      <c r="O1048394" s="50"/>
    </row>
    <row r="1048395" spans="2:15" x14ac:dyDescent="0.35">
      <c r="B1048395" s="50"/>
      <c r="C1048395" s="50"/>
      <c r="D1048395" s="50"/>
      <c r="E1048395" s="50"/>
      <c r="F1048395" s="50"/>
      <c r="G1048395" s="6"/>
      <c r="H1048395" s="51"/>
      <c r="I1048395" s="11"/>
      <c r="J1048395" s="51"/>
      <c r="K1048395" s="50"/>
      <c r="L1048395" s="50"/>
      <c r="M1048395" s="50"/>
      <c r="N1048395" s="50"/>
      <c r="O1048395" s="50"/>
    </row>
    <row r="1048396" spans="2:15" x14ac:dyDescent="0.35">
      <c r="B1048396" s="50"/>
      <c r="C1048396" s="50"/>
      <c r="D1048396" s="50"/>
      <c r="E1048396" s="50"/>
      <c r="F1048396" s="50"/>
      <c r="G1048396" s="6"/>
      <c r="H1048396" s="51"/>
      <c r="I1048396" s="11"/>
      <c r="J1048396" s="51"/>
      <c r="K1048396" s="50"/>
      <c r="L1048396" s="50"/>
      <c r="M1048396" s="50"/>
      <c r="N1048396" s="50"/>
      <c r="O1048396" s="50"/>
    </row>
    <row r="1048397" spans="2:15" x14ac:dyDescent="0.35">
      <c r="B1048397" s="50"/>
      <c r="C1048397" s="50"/>
      <c r="D1048397" s="50"/>
      <c r="E1048397" s="50"/>
      <c r="F1048397" s="50"/>
      <c r="G1048397" s="6"/>
      <c r="H1048397" s="51"/>
      <c r="I1048397" s="11"/>
      <c r="J1048397" s="51"/>
      <c r="K1048397" s="50"/>
      <c r="L1048397" s="50"/>
      <c r="M1048397" s="50"/>
      <c r="N1048397" s="50"/>
      <c r="O1048397" s="50"/>
    </row>
    <row r="1048398" spans="2:15" x14ac:dyDescent="0.35">
      <c r="B1048398" s="50"/>
      <c r="C1048398" s="50"/>
      <c r="D1048398" s="50"/>
      <c r="E1048398" s="50"/>
      <c r="F1048398" s="50"/>
      <c r="G1048398" s="6"/>
      <c r="H1048398" s="51"/>
      <c r="I1048398" s="11"/>
      <c r="J1048398" s="51"/>
      <c r="K1048398" s="50"/>
      <c r="L1048398" s="50"/>
      <c r="M1048398" s="50"/>
      <c r="N1048398" s="50"/>
      <c r="O1048398" s="50"/>
    </row>
    <row r="1048399" spans="2:15" x14ac:dyDescent="0.35">
      <c r="B1048399" s="50"/>
      <c r="C1048399" s="50"/>
      <c r="D1048399" s="50"/>
      <c r="E1048399" s="50"/>
      <c r="F1048399" s="50"/>
      <c r="G1048399" s="6"/>
      <c r="H1048399" s="51"/>
      <c r="I1048399" s="11"/>
      <c r="J1048399" s="51"/>
      <c r="K1048399" s="50"/>
      <c r="L1048399" s="50"/>
      <c r="M1048399" s="50"/>
      <c r="N1048399" s="50"/>
      <c r="O1048399" s="50"/>
    </row>
    <row r="1048400" spans="2:15" x14ac:dyDescent="0.35">
      <c r="B1048400" s="50"/>
      <c r="C1048400" s="50"/>
      <c r="D1048400" s="50"/>
      <c r="E1048400" s="50"/>
      <c r="F1048400" s="50"/>
      <c r="G1048400" s="6"/>
      <c r="H1048400" s="51"/>
      <c r="I1048400" s="11"/>
      <c r="J1048400" s="51"/>
      <c r="K1048400" s="50"/>
      <c r="L1048400" s="50"/>
      <c r="M1048400" s="50"/>
      <c r="N1048400" s="50"/>
      <c r="O1048400" s="50"/>
    </row>
    <row r="1048401" spans="2:15" x14ac:dyDescent="0.35">
      <c r="B1048401" s="50"/>
      <c r="C1048401" s="50"/>
      <c r="D1048401" s="50"/>
      <c r="E1048401" s="50"/>
      <c r="F1048401" s="50"/>
      <c r="G1048401" s="6"/>
      <c r="H1048401" s="51"/>
      <c r="I1048401" s="11"/>
      <c r="J1048401" s="51"/>
      <c r="K1048401" s="50"/>
      <c r="L1048401" s="50"/>
      <c r="M1048401" s="50"/>
      <c r="N1048401" s="50"/>
      <c r="O1048401" s="50"/>
    </row>
    <row r="1048402" spans="2:15" x14ac:dyDescent="0.35">
      <c r="B1048402" s="50"/>
      <c r="C1048402" s="50"/>
      <c r="D1048402" s="50"/>
      <c r="E1048402" s="50"/>
      <c r="F1048402" s="50"/>
      <c r="G1048402" s="6"/>
      <c r="H1048402" s="51"/>
      <c r="I1048402" s="11"/>
      <c r="J1048402" s="51"/>
      <c r="K1048402" s="50"/>
      <c r="L1048402" s="50"/>
      <c r="M1048402" s="50"/>
      <c r="N1048402" s="50"/>
      <c r="O1048402" s="50"/>
    </row>
    <row r="1048403" spans="2:15" x14ac:dyDescent="0.35">
      <c r="B1048403" s="50"/>
      <c r="C1048403" s="50"/>
      <c r="D1048403" s="50"/>
      <c r="E1048403" s="50"/>
      <c r="F1048403" s="50"/>
      <c r="G1048403" s="6"/>
      <c r="H1048403" s="51"/>
      <c r="I1048403" s="11"/>
      <c r="J1048403" s="51"/>
      <c r="K1048403" s="50"/>
      <c r="L1048403" s="50"/>
      <c r="M1048403" s="50"/>
      <c r="N1048403" s="50"/>
      <c r="O1048403" s="50"/>
    </row>
    <row r="1048404" spans="2:15" x14ac:dyDescent="0.35">
      <c r="B1048404" s="50"/>
      <c r="C1048404" s="50"/>
      <c r="D1048404" s="50"/>
      <c r="E1048404" s="50"/>
      <c r="F1048404" s="50"/>
      <c r="G1048404" s="6"/>
      <c r="H1048404" s="51"/>
      <c r="I1048404" s="11"/>
      <c r="J1048404" s="51"/>
      <c r="K1048404" s="50"/>
      <c r="L1048404" s="50"/>
      <c r="M1048404" s="50"/>
      <c r="N1048404" s="50"/>
      <c r="O1048404" s="50"/>
    </row>
    <row r="1048405" spans="2:15" x14ac:dyDescent="0.35">
      <c r="B1048405" s="50"/>
      <c r="C1048405" s="50"/>
      <c r="D1048405" s="50"/>
      <c r="E1048405" s="50"/>
      <c r="F1048405" s="50"/>
      <c r="G1048405" s="6"/>
      <c r="H1048405" s="51"/>
      <c r="I1048405" s="11"/>
      <c r="J1048405" s="51"/>
      <c r="K1048405" s="50"/>
      <c r="L1048405" s="50"/>
      <c r="M1048405" s="50"/>
      <c r="N1048405" s="50"/>
      <c r="O1048405" s="50"/>
    </row>
    <row r="1048406" spans="2:15" x14ac:dyDescent="0.35">
      <c r="B1048406" s="50"/>
      <c r="C1048406" s="50"/>
      <c r="D1048406" s="50"/>
      <c r="E1048406" s="50"/>
      <c r="F1048406" s="50"/>
      <c r="G1048406" s="6"/>
      <c r="H1048406" s="51"/>
      <c r="I1048406" s="11"/>
      <c r="J1048406" s="51"/>
      <c r="K1048406" s="50"/>
      <c r="L1048406" s="50"/>
      <c r="M1048406" s="50"/>
      <c r="N1048406" s="50"/>
      <c r="O1048406" s="50"/>
    </row>
    <row r="1048407" spans="2:15" x14ac:dyDescent="0.35">
      <c r="B1048407" s="50"/>
      <c r="C1048407" s="50"/>
      <c r="D1048407" s="50"/>
      <c r="E1048407" s="50"/>
      <c r="F1048407" s="50"/>
      <c r="G1048407" s="6"/>
      <c r="H1048407" s="51"/>
      <c r="I1048407" s="11"/>
      <c r="J1048407" s="51"/>
      <c r="K1048407" s="50"/>
      <c r="L1048407" s="50"/>
      <c r="M1048407" s="50"/>
      <c r="N1048407" s="50"/>
      <c r="O1048407" s="50"/>
    </row>
    <row r="1048408" spans="2:15" x14ac:dyDescent="0.35">
      <c r="B1048408" s="50"/>
      <c r="C1048408" s="50"/>
      <c r="D1048408" s="50"/>
      <c r="E1048408" s="50"/>
      <c r="F1048408" s="50"/>
      <c r="G1048408" s="6"/>
      <c r="H1048408" s="51"/>
      <c r="I1048408" s="11"/>
      <c r="J1048408" s="51"/>
      <c r="K1048408" s="50"/>
      <c r="L1048408" s="50"/>
      <c r="M1048408" s="50"/>
      <c r="N1048408" s="50"/>
      <c r="O1048408" s="50"/>
    </row>
    <row r="1048409" spans="2:15" x14ac:dyDescent="0.35">
      <c r="B1048409" s="50"/>
      <c r="C1048409" s="50"/>
      <c r="D1048409" s="50"/>
      <c r="E1048409" s="50"/>
      <c r="F1048409" s="50"/>
      <c r="G1048409" s="6"/>
      <c r="H1048409" s="51"/>
      <c r="I1048409" s="11"/>
      <c r="J1048409" s="51"/>
      <c r="K1048409" s="50"/>
      <c r="L1048409" s="50"/>
      <c r="M1048409" s="50"/>
      <c r="N1048409" s="50"/>
      <c r="O1048409" s="50"/>
    </row>
    <row r="1048410" spans="2:15" x14ac:dyDescent="0.35">
      <c r="B1048410" s="50"/>
      <c r="C1048410" s="50"/>
      <c r="D1048410" s="50"/>
      <c r="E1048410" s="50"/>
      <c r="F1048410" s="50"/>
      <c r="G1048410" s="6"/>
      <c r="H1048410" s="51"/>
      <c r="I1048410" s="11"/>
      <c r="J1048410" s="51"/>
      <c r="K1048410" s="50"/>
      <c r="L1048410" s="50"/>
      <c r="M1048410" s="50"/>
      <c r="N1048410" s="50"/>
      <c r="O1048410" s="50"/>
    </row>
    <row r="1048411" spans="2:15" x14ac:dyDescent="0.35">
      <c r="B1048411" s="50"/>
      <c r="C1048411" s="50"/>
      <c r="D1048411" s="50"/>
      <c r="E1048411" s="50"/>
      <c r="F1048411" s="50"/>
      <c r="G1048411" s="6"/>
      <c r="H1048411" s="51"/>
      <c r="I1048411" s="11"/>
      <c r="J1048411" s="51"/>
      <c r="K1048411" s="50"/>
      <c r="L1048411" s="50"/>
      <c r="M1048411" s="50"/>
      <c r="N1048411" s="50"/>
      <c r="O1048411" s="50"/>
    </row>
    <row r="1048412" spans="2:15" x14ac:dyDescent="0.35">
      <c r="B1048412" s="50"/>
      <c r="C1048412" s="50"/>
      <c r="D1048412" s="50"/>
      <c r="E1048412" s="50"/>
      <c r="F1048412" s="50"/>
      <c r="G1048412" s="6"/>
      <c r="H1048412" s="51"/>
      <c r="I1048412" s="11"/>
      <c r="J1048412" s="51"/>
      <c r="K1048412" s="50"/>
      <c r="L1048412" s="50"/>
      <c r="M1048412" s="50"/>
      <c r="N1048412" s="50"/>
      <c r="O1048412" s="50"/>
    </row>
    <row r="1048413" spans="2:15" x14ac:dyDescent="0.35">
      <c r="B1048413" s="50"/>
      <c r="C1048413" s="50"/>
      <c r="D1048413" s="50"/>
      <c r="E1048413" s="50"/>
      <c r="F1048413" s="50"/>
      <c r="G1048413" s="6"/>
      <c r="H1048413" s="51"/>
      <c r="I1048413" s="11"/>
      <c r="J1048413" s="51"/>
      <c r="K1048413" s="50"/>
      <c r="L1048413" s="50"/>
      <c r="M1048413" s="50"/>
      <c r="N1048413" s="50"/>
      <c r="O1048413" s="50"/>
    </row>
    <row r="1048414" spans="2:15" x14ac:dyDescent="0.35">
      <c r="B1048414" s="50"/>
      <c r="C1048414" s="50"/>
      <c r="D1048414" s="50"/>
      <c r="E1048414" s="50"/>
      <c r="F1048414" s="50"/>
      <c r="G1048414" s="6"/>
      <c r="H1048414" s="51"/>
      <c r="I1048414" s="11"/>
      <c r="J1048414" s="51"/>
      <c r="K1048414" s="50"/>
      <c r="L1048414" s="50"/>
      <c r="M1048414" s="50"/>
      <c r="N1048414" s="50"/>
      <c r="O1048414" s="50"/>
    </row>
    <row r="1048415" spans="2:15" x14ac:dyDescent="0.35">
      <c r="B1048415" s="50"/>
      <c r="C1048415" s="50"/>
      <c r="D1048415" s="50"/>
      <c r="E1048415" s="50"/>
      <c r="F1048415" s="50"/>
      <c r="G1048415" s="6"/>
      <c r="H1048415" s="51"/>
      <c r="I1048415" s="11"/>
      <c r="J1048415" s="51"/>
      <c r="K1048415" s="50"/>
      <c r="L1048415" s="50"/>
      <c r="M1048415" s="50"/>
      <c r="N1048415" s="50"/>
      <c r="O1048415" s="50"/>
    </row>
    <row r="1048416" spans="2:15" x14ac:dyDescent="0.35">
      <c r="B1048416" s="50"/>
      <c r="C1048416" s="50"/>
      <c r="D1048416" s="50"/>
      <c r="E1048416" s="50"/>
      <c r="F1048416" s="50"/>
      <c r="G1048416" s="6"/>
      <c r="H1048416" s="51"/>
      <c r="I1048416" s="11"/>
      <c r="J1048416" s="51"/>
      <c r="K1048416" s="50"/>
      <c r="L1048416" s="50"/>
      <c r="M1048416" s="50"/>
      <c r="N1048416" s="50"/>
      <c r="O1048416" s="50"/>
    </row>
    <row r="1048417" spans="2:15" x14ac:dyDescent="0.35">
      <c r="B1048417" s="50"/>
      <c r="C1048417" s="50"/>
      <c r="D1048417" s="50"/>
      <c r="E1048417" s="50"/>
      <c r="F1048417" s="50"/>
      <c r="G1048417" s="6"/>
      <c r="H1048417" s="51"/>
      <c r="I1048417" s="11"/>
      <c r="J1048417" s="51"/>
      <c r="K1048417" s="50"/>
      <c r="L1048417" s="50"/>
      <c r="M1048417" s="50"/>
      <c r="N1048417" s="50"/>
      <c r="O1048417" s="50"/>
    </row>
    <row r="1048418" spans="2:15" x14ac:dyDescent="0.35">
      <c r="B1048418" s="50"/>
      <c r="C1048418" s="50"/>
      <c r="D1048418" s="50"/>
      <c r="E1048418" s="50"/>
      <c r="F1048418" s="50"/>
      <c r="G1048418" s="6"/>
      <c r="H1048418" s="51"/>
      <c r="I1048418" s="11"/>
      <c r="J1048418" s="51"/>
      <c r="K1048418" s="50"/>
      <c r="L1048418" s="50"/>
      <c r="M1048418" s="50"/>
      <c r="N1048418" s="50"/>
      <c r="O1048418" s="50"/>
    </row>
    <row r="1048419" spans="2:15" x14ac:dyDescent="0.35">
      <c r="B1048419" s="50"/>
      <c r="C1048419" s="50"/>
      <c r="D1048419" s="50"/>
      <c r="E1048419" s="50"/>
      <c r="F1048419" s="50"/>
      <c r="G1048419" s="6"/>
      <c r="H1048419" s="51"/>
      <c r="I1048419" s="11"/>
      <c r="J1048419" s="51"/>
      <c r="K1048419" s="50"/>
      <c r="L1048419" s="50"/>
      <c r="M1048419" s="50"/>
      <c r="N1048419" s="50"/>
      <c r="O1048419" s="50"/>
    </row>
    <row r="1048420" spans="2:15" x14ac:dyDescent="0.35">
      <c r="B1048420" s="50"/>
      <c r="C1048420" s="50"/>
      <c r="D1048420" s="50"/>
      <c r="E1048420" s="50"/>
      <c r="F1048420" s="50"/>
      <c r="G1048420" s="6"/>
      <c r="H1048420" s="51"/>
      <c r="I1048420" s="11"/>
      <c r="J1048420" s="51"/>
      <c r="K1048420" s="50"/>
      <c r="L1048420" s="50"/>
      <c r="M1048420" s="50"/>
      <c r="N1048420" s="50"/>
      <c r="O1048420" s="50"/>
    </row>
    <row r="1048421" spans="2:15" x14ac:dyDescent="0.35">
      <c r="B1048421" s="50"/>
      <c r="C1048421" s="50"/>
      <c r="D1048421" s="50"/>
      <c r="E1048421" s="50"/>
      <c r="F1048421" s="50"/>
      <c r="G1048421" s="6"/>
      <c r="H1048421" s="51"/>
      <c r="I1048421" s="11"/>
      <c r="J1048421" s="51"/>
      <c r="K1048421" s="50"/>
      <c r="L1048421" s="50"/>
      <c r="M1048421" s="50"/>
      <c r="N1048421" s="50"/>
      <c r="O1048421" s="50"/>
    </row>
    <row r="1048422" spans="2:15" x14ac:dyDescent="0.35">
      <c r="B1048422" s="50"/>
      <c r="C1048422" s="50"/>
      <c r="D1048422" s="50"/>
      <c r="E1048422" s="50"/>
      <c r="F1048422" s="50"/>
      <c r="G1048422" s="6"/>
      <c r="H1048422" s="51"/>
      <c r="I1048422" s="11"/>
      <c r="J1048422" s="51"/>
      <c r="K1048422" s="50"/>
      <c r="L1048422" s="50"/>
      <c r="M1048422" s="50"/>
      <c r="N1048422" s="50"/>
      <c r="O1048422" s="50"/>
    </row>
    <row r="1048423" spans="2:15" x14ac:dyDescent="0.35">
      <c r="B1048423" s="50"/>
      <c r="C1048423" s="50"/>
      <c r="D1048423" s="50"/>
      <c r="E1048423" s="50"/>
      <c r="F1048423" s="50"/>
      <c r="G1048423" s="6"/>
      <c r="H1048423" s="51"/>
      <c r="I1048423" s="11"/>
      <c r="J1048423" s="51"/>
      <c r="K1048423" s="50"/>
      <c r="L1048423" s="50"/>
      <c r="M1048423" s="50"/>
      <c r="N1048423" s="50"/>
      <c r="O1048423" s="50"/>
    </row>
    <row r="1048424" spans="2:15" x14ac:dyDescent="0.35">
      <c r="B1048424" s="50"/>
      <c r="C1048424" s="50"/>
      <c r="D1048424" s="50"/>
      <c r="E1048424" s="50"/>
      <c r="F1048424" s="50"/>
      <c r="G1048424" s="6"/>
      <c r="H1048424" s="51"/>
      <c r="I1048424" s="11"/>
      <c r="J1048424" s="51"/>
      <c r="K1048424" s="50"/>
      <c r="L1048424" s="50"/>
      <c r="M1048424" s="50"/>
      <c r="N1048424" s="50"/>
      <c r="O1048424" s="50"/>
    </row>
    <row r="1048425" spans="2:15" x14ac:dyDescent="0.35">
      <c r="B1048425" s="50"/>
      <c r="C1048425" s="50"/>
      <c r="D1048425" s="50"/>
      <c r="E1048425" s="50"/>
      <c r="F1048425" s="50"/>
      <c r="G1048425" s="6"/>
      <c r="H1048425" s="51"/>
      <c r="I1048425" s="11"/>
      <c r="J1048425" s="51"/>
      <c r="K1048425" s="50"/>
      <c r="L1048425" s="50"/>
      <c r="M1048425" s="50"/>
      <c r="N1048425" s="50"/>
      <c r="O1048425" s="50"/>
    </row>
    <row r="1048426" spans="2:15" x14ac:dyDescent="0.35">
      <c r="B1048426" s="50"/>
      <c r="C1048426" s="50"/>
      <c r="D1048426" s="50"/>
      <c r="E1048426" s="50"/>
      <c r="F1048426" s="50"/>
      <c r="G1048426" s="6"/>
      <c r="H1048426" s="51"/>
      <c r="I1048426" s="11"/>
      <c r="J1048426" s="51"/>
      <c r="K1048426" s="50"/>
      <c r="L1048426" s="50"/>
      <c r="M1048426" s="50"/>
      <c r="N1048426" s="50"/>
      <c r="O1048426" s="50"/>
    </row>
    <row r="1048427" spans="2:15" x14ac:dyDescent="0.35">
      <c r="B1048427" s="50"/>
      <c r="C1048427" s="50"/>
      <c r="D1048427" s="50"/>
      <c r="E1048427" s="50"/>
      <c r="F1048427" s="50"/>
      <c r="G1048427" s="6"/>
      <c r="H1048427" s="51"/>
      <c r="I1048427" s="11"/>
      <c r="J1048427" s="51"/>
      <c r="K1048427" s="50"/>
      <c r="L1048427" s="50"/>
      <c r="M1048427" s="50"/>
      <c r="N1048427" s="50"/>
      <c r="O1048427" s="50"/>
    </row>
    <row r="1048428" spans="2:15" x14ac:dyDescent="0.35">
      <c r="B1048428" s="50"/>
      <c r="C1048428" s="50"/>
      <c r="D1048428" s="50"/>
      <c r="E1048428" s="50"/>
      <c r="F1048428" s="50"/>
      <c r="G1048428" s="6"/>
      <c r="H1048428" s="51"/>
      <c r="I1048428" s="11"/>
      <c r="J1048428" s="51"/>
      <c r="K1048428" s="50"/>
      <c r="L1048428" s="50"/>
      <c r="M1048428" s="50"/>
      <c r="N1048428" s="50"/>
      <c r="O1048428" s="50"/>
    </row>
    <row r="1048429" spans="2:15" x14ac:dyDescent="0.35">
      <c r="B1048429" s="50"/>
      <c r="C1048429" s="50"/>
      <c r="D1048429" s="50"/>
      <c r="E1048429" s="50"/>
      <c r="F1048429" s="50"/>
      <c r="G1048429" s="6"/>
      <c r="H1048429" s="51"/>
      <c r="I1048429" s="11"/>
      <c r="J1048429" s="51"/>
      <c r="K1048429" s="50"/>
      <c r="L1048429" s="50"/>
      <c r="M1048429" s="50"/>
      <c r="N1048429" s="50"/>
      <c r="O1048429" s="50"/>
    </row>
    <row r="1048430" spans="2:15" x14ac:dyDescent="0.35">
      <c r="B1048430" s="50"/>
      <c r="C1048430" s="50"/>
      <c r="D1048430" s="50"/>
      <c r="E1048430" s="50"/>
      <c r="F1048430" s="50"/>
      <c r="G1048430" s="6"/>
      <c r="H1048430" s="51"/>
      <c r="I1048430" s="11"/>
      <c r="J1048430" s="51"/>
      <c r="K1048430" s="50"/>
      <c r="L1048430" s="50"/>
      <c r="M1048430" s="50"/>
      <c r="N1048430" s="50"/>
      <c r="O1048430" s="50"/>
    </row>
    <row r="1048431" spans="2:15" x14ac:dyDescent="0.35">
      <c r="B1048431" s="50"/>
      <c r="C1048431" s="50"/>
      <c r="D1048431" s="50"/>
      <c r="E1048431" s="50"/>
      <c r="F1048431" s="50"/>
      <c r="G1048431" s="6"/>
      <c r="H1048431" s="51"/>
      <c r="I1048431" s="11"/>
      <c r="J1048431" s="51"/>
      <c r="K1048431" s="50"/>
      <c r="L1048431" s="50"/>
      <c r="M1048431" s="50"/>
      <c r="N1048431" s="50"/>
      <c r="O1048431" s="50"/>
    </row>
    <row r="1048432" spans="2:15" x14ac:dyDescent="0.35">
      <c r="B1048432" s="50"/>
      <c r="C1048432" s="50"/>
      <c r="D1048432" s="50"/>
      <c r="E1048432" s="50"/>
      <c r="F1048432" s="50"/>
      <c r="G1048432" s="6"/>
      <c r="H1048432" s="51"/>
      <c r="I1048432" s="11"/>
      <c r="J1048432" s="51"/>
      <c r="K1048432" s="50"/>
      <c r="L1048432" s="50"/>
      <c r="M1048432" s="50"/>
      <c r="N1048432" s="50"/>
      <c r="O1048432" s="50"/>
    </row>
    <row r="1048433" spans="2:15" x14ac:dyDescent="0.35">
      <c r="B1048433" s="50"/>
      <c r="C1048433" s="50"/>
      <c r="D1048433" s="50"/>
      <c r="E1048433" s="50"/>
      <c r="F1048433" s="50"/>
      <c r="G1048433" s="6"/>
      <c r="H1048433" s="51"/>
      <c r="I1048433" s="11"/>
      <c r="J1048433" s="51"/>
      <c r="K1048433" s="50"/>
      <c r="L1048433" s="50"/>
      <c r="M1048433" s="50"/>
      <c r="N1048433" s="50"/>
      <c r="O1048433" s="50"/>
    </row>
    <row r="1048434" spans="2:15" x14ac:dyDescent="0.35">
      <c r="B1048434" s="50"/>
      <c r="C1048434" s="50"/>
      <c r="D1048434" s="50"/>
      <c r="E1048434" s="50"/>
      <c r="F1048434" s="50"/>
      <c r="G1048434" s="6"/>
      <c r="H1048434" s="51"/>
      <c r="I1048434" s="11"/>
      <c r="J1048434" s="51"/>
      <c r="K1048434" s="50"/>
      <c r="L1048434" s="50"/>
      <c r="M1048434" s="50"/>
      <c r="N1048434" s="50"/>
      <c r="O1048434" s="50"/>
    </row>
    <row r="1048435" spans="2:15" x14ac:dyDescent="0.35">
      <c r="B1048435" s="50"/>
      <c r="C1048435" s="50"/>
      <c r="D1048435" s="50"/>
      <c r="E1048435" s="50"/>
      <c r="F1048435" s="50"/>
      <c r="G1048435" s="6"/>
      <c r="H1048435" s="51"/>
      <c r="I1048435" s="11"/>
      <c r="J1048435" s="51"/>
      <c r="K1048435" s="50"/>
      <c r="L1048435" s="50"/>
      <c r="M1048435" s="50"/>
      <c r="N1048435" s="50"/>
      <c r="O1048435" s="50"/>
    </row>
    <row r="1048436" spans="2:15" x14ac:dyDescent="0.35">
      <c r="B1048436" s="50"/>
      <c r="C1048436" s="50"/>
      <c r="D1048436" s="50"/>
      <c r="E1048436" s="50"/>
      <c r="F1048436" s="50"/>
      <c r="G1048436" s="6"/>
      <c r="H1048436" s="51"/>
      <c r="I1048436" s="11"/>
      <c r="J1048436" s="51"/>
      <c r="K1048436" s="50"/>
      <c r="L1048436" s="50"/>
      <c r="M1048436" s="50"/>
      <c r="N1048436" s="50"/>
      <c r="O1048436" s="50"/>
    </row>
    <row r="1048437" spans="2:15" x14ac:dyDescent="0.35">
      <c r="B1048437" s="50"/>
      <c r="C1048437" s="50"/>
      <c r="D1048437" s="50"/>
      <c r="E1048437" s="50"/>
      <c r="F1048437" s="50"/>
      <c r="G1048437" s="6"/>
      <c r="H1048437" s="51"/>
      <c r="I1048437" s="11"/>
      <c r="J1048437" s="51"/>
      <c r="K1048437" s="50"/>
      <c r="L1048437" s="50"/>
      <c r="M1048437" s="50"/>
      <c r="N1048437" s="50"/>
      <c r="O1048437" s="50"/>
    </row>
    <row r="1048438" spans="2:15" x14ac:dyDescent="0.35">
      <c r="B1048438" s="50"/>
      <c r="C1048438" s="50"/>
      <c r="D1048438" s="50"/>
      <c r="E1048438" s="50"/>
      <c r="F1048438" s="50"/>
      <c r="G1048438" s="6"/>
      <c r="H1048438" s="51"/>
      <c r="I1048438" s="11"/>
      <c r="J1048438" s="51"/>
      <c r="K1048438" s="50"/>
      <c r="L1048438" s="50"/>
      <c r="M1048438" s="50"/>
      <c r="N1048438" s="50"/>
      <c r="O1048438" s="50"/>
    </row>
    <row r="1048439" spans="2:15" x14ac:dyDescent="0.35">
      <c r="B1048439" s="50"/>
      <c r="C1048439" s="50"/>
      <c r="D1048439" s="50"/>
      <c r="E1048439" s="50"/>
      <c r="F1048439" s="50"/>
      <c r="G1048439" s="6"/>
      <c r="H1048439" s="51"/>
      <c r="I1048439" s="11"/>
      <c r="J1048439" s="51"/>
      <c r="K1048439" s="50"/>
      <c r="L1048439" s="50"/>
      <c r="M1048439" s="50"/>
      <c r="N1048439" s="50"/>
      <c r="O1048439" s="50"/>
    </row>
    <row r="1048440" spans="2:15" x14ac:dyDescent="0.35">
      <c r="B1048440" s="50"/>
      <c r="C1048440" s="50"/>
      <c r="D1048440" s="50"/>
      <c r="E1048440" s="50"/>
      <c r="F1048440" s="50"/>
      <c r="G1048440" s="6"/>
      <c r="H1048440" s="51"/>
      <c r="I1048440" s="11"/>
      <c r="J1048440" s="51"/>
      <c r="K1048440" s="50"/>
      <c r="L1048440" s="50"/>
      <c r="M1048440" s="50"/>
      <c r="N1048440" s="50"/>
      <c r="O1048440" s="50"/>
    </row>
    <row r="1048441" spans="2:15" x14ac:dyDescent="0.35">
      <c r="B1048441" s="50"/>
      <c r="C1048441" s="50"/>
      <c r="D1048441" s="50"/>
      <c r="E1048441" s="50"/>
      <c r="F1048441" s="50"/>
      <c r="G1048441" s="6"/>
      <c r="H1048441" s="51"/>
      <c r="I1048441" s="11"/>
      <c r="J1048441" s="51"/>
      <c r="K1048441" s="50"/>
      <c r="L1048441" s="50"/>
      <c r="M1048441" s="50"/>
      <c r="N1048441" s="50"/>
      <c r="O1048441" s="50"/>
    </row>
    <row r="1048442" spans="2:15" x14ac:dyDescent="0.35">
      <c r="B1048442" s="50"/>
      <c r="C1048442" s="50"/>
      <c r="D1048442" s="50"/>
      <c r="E1048442" s="50"/>
      <c r="F1048442" s="50"/>
      <c r="G1048442" s="6"/>
      <c r="H1048442" s="51"/>
      <c r="I1048442" s="11"/>
      <c r="J1048442" s="51"/>
      <c r="K1048442" s="50"/>
      <c r="L1048442" s="50"/>
      <c r="M1048442" s="50"/>
      <c r="N1048442" s="50"/>
      <c r="O1048442" s="50"/>
    </row>
    <row r="1048443" spans="2:15" x14ac:dyDescent="0.35">
      <c r="B1048443" s="50"/>
      <c r="C1048443" s="50"/>
      <c r="D1048443" s="50"/>
      <c r="E1048443" s="50"/>
      <c r="F1048443" s="50"/>
      <c r="G1048443" s="6"/>
      <c r="H1048443" s="51"/>
      <c r="I1048443" s="11"/>
      <c r="J1048443" s="51"/>
      <c r="K1048443" s="50"/>
      <c r="L1048443" s="50"/>
      <c r="M1048443" s="50"/>
      <c r="N1048443" s="50"/>
      <c r="O1048443" s="50"/>
    </row>
    <row r="1048444" spans="2:15" x14ac:dyDescent="0.35">
      <c r="B1048444" s="50"/>
      <c r="C1048444" s="50"/>
      <c r="D1048444" s="50"/>
      <c r="E1048444" s="50"/>
      <c r="F1048444" s="50"/>
      <c r="G1048444" s="6"/>
      <c r="H1048444" s="51"/>
      <c r="I1048444" s="11"/>
      <c r="J1048444" s="51"/>
      <c r="K1048444" s="50"/>
      <c r="L1048444" s="50"/>
      <c r="M1048444" s="50"/>
      <c r="N1048444" s="50"/>
      <c r="O1048444" s="50"/>
    </row>
    <row r="1048445" spans="2:15" x14ac:dyDescent="0.35">
      <c r="B1048445" s="50"/>
      <c r="C1048445" s="50"/>
      <c r="D1048445" s="50"/>
      <c r="E1048445" s="50"/>
      <c r="F1048445" s="50"/>
      <c r="G1048445" s="6"/>
      <c r="H1048445" s="51"/>
      <c r="I1048445" s="11"/>
      <c r="J1048445" s="51"/>
      <c r="K1048445" s="50"/>
      <c r="L1048445" s="50"/>
      <c r="M1048445" s="50"/>
      <c r="N1048445" s="50"/>
      <c r="O1048445" s="50"/>
    </row>
    <row r="1048446" spans="2:15" x14ac:dyDescent="0.35">
      <c r="B1048446" s="50"/>
      <c r="C1048446" s="50"/>
      <c r="D1048446" s="50"/>
      <c r="E1048446" s="50"/>
      <c r="F1048446" s="50"/>
      <c r="G1048446" s="6"/>
      <c r="H1048446" s="51"/>
      <c r="I1048446" s="11"/>
      <c r="J1048446" s="51"/>
      <c r="K1048446" s="50"/>
      <c r="L1048446" s="50"/>
      <c r="M1048446" s="50"/>
      <c r="N1048446" s="50"/>
      <c r="O1048446" s="50"/>
    </row>
    <row r="1048447" spans="2:15" x14ac:dyDescent="0.35">
      <c r="B1048447" s="50"/>
      <c r="C1048447" s="50"/>
      <c r="D1048447" s="50"/>
      <c r="E1048447" s="50"/>
      <c r="F1048447" s="50"/>
      <c r="G1048447" s="6"/>
      <c r="H1048447" s="51"/>
      <c r="I1048447" s="11"/>
      <c r="J1048447" s="51"/>
      <c r="K1048447" s="50"/>
      <c r="L1048447" s="50"/>
      <c r="M1048447" s="50"/>
      <c r="N1048447" s="50"/>
      <c r="O1048447" s="50"/>
    </row>
    <row r="1048448" spans="2:15" x14ac:dyDescent="0.35">
      <c r="B1048448" s="50"/>
      <c r="C1048448" s="50"/>
      <c r="D1048448" s="50"/>
      <c r="E1048448" s="50"/>
      <c r="F1048448" s="50"/>
      <c r="G1048448" s="6"/>
      <c r="H1048448" s="51"/>
      <c r="I1048448" s="11"/>
      <c r="J1048448" s="51"/>
      <c r="K1048448" s="50"/>
      <c r="L1048448" s="50"/>
      <c r="M1048448" s="50"/>
      <c r="N1048448" s="50"/>
      <c r="O1048448" s="50"/>
    </row>
    <row r="1048449" spans="2:15" x14ac:dyDescent="0.35">
      <c r="B1048449" s="50"/>
      <c r="C1048449" s="50"/>
      <c r="D1048449" s="50"/>
      <c r="E1048449" s="50"/>
      <c r="F1048449" s="50"/>
      <c r="G1048449" s="6"/>
      <c r="H1048449" s="51"/>
      <c r="I1048449" s="11"/>
      <c r="J1048449" s="51"/>
      <c r="K1048449" s="50"/>
      <c r="L1048449" s="50"/>
      <c r="M1048449" s="50"/>
      <c r="N1048449" s="50"/>
      <c r="O1048449" s="50"/>
    </row>
    <row r="1048450" spans="2:15" x14ac:dyDescent="0.35">
      <c r="B1048450" s="50"/>
      <c r="C1048450" s="50"/>
      <c r="D1048450" s="50"/>
      <c r="E1048450" s="50"/>
      <c r="F1048450" s="50"/>
      <c r="G1048450" s="6"/>
      <c r="H1048450" s="51"/>
      <c r="I1048450" s="11"/>
      <c r="J1048450" s="51"/>
      <c r="K1048450" s="50"/>
      <c r="L1048450" s="50"/>
      <c r="M1048450" s="50"/>
      <c r="N1048450" s="50"/>
      <c r="O1048450" s="50"/>
    </row>
    <row r="1048451" spans="2:15" x14ac:dyDescent="0.35">
      <c r="B1048451" s="50"/>
      <c r="C1048451" s="50"/>
      <c r="D1048451" s="50"/>
      <c r="E1048451" s="50"/>
      <c r="F1048451" s="50"/>
      <c r="G1048451" s="6"/>
      <c r="H1048451" s="51"/>
      <c r="I1048451" s="11"/>
      <c r="J1048451" s="51"/>
      <c r="K1048451" s="50"/>
      <c r="L1048451" s="50"/>
      <c r="M1048451" s="50"/>
      <c r="N1048451" s="50"/>
      <c r="O1048451" s="50"/>
    </row>
    <row r="1048452" spans="2:15" x14ac:dyDescent="0.35">
      <c r="B1048452" s="50"/>
      <c r="C1048452" s="50"/>
      <c r="D1048452" s="50"/>
      <c r="E1048452" s="50"/>
      <c r="F1048452" s="50"/>
      <c r="G1048452" s="6"/>
      <c r="H1048452" s="51"/>
      <c r="I1048452" s="11"/>
      <c r="J1048452" s="51"/>
      <c r="K1048452" s="50"/>
      <c r="L1048452" s="50"/>
      <c r="M1048452" s="50"/>
      <c r="N1048452" s="50"/>
      <c r="O1048452" s="50"/>
    </row>
    <row r="1048453" spans="2:15" x14ac:dyDescent="0.35">
      <c r="B1048453" s="50"/>
      <c r="C1048453" s="50"/>
      <c r="D1048453" s="50"/>
      <c r="E1048453" s="50"/>
      <c r="F1048453" s="50"/>
      <c r="G1048453" s="6"/>
      <c r="H1048453" s="51"/>
      <c r="I1048453" s="11"/>
      <c r="J1048453" s="51"/>
      <c r="K1048453" s="50"/>
      <c r="L1048453" s="50"/>
      <c r="M1048453" s="50"/>
      <c r="N1048453" s="50"/>
      <c r="O1048453" s="50"/>
    </row>
    <row r="1048454" spans="2:15" x14ac:dyDescent="0.35">
      <c r="B1048454" s="50"/>
      <c r="C1048454" s="50"/>
      <c r="D1048454" s="50"/>
      <c r="E1048454" s="50"/>
      <c r="F1048454" s="50"/>
      <c r="G1048454" s="6"/>
      <c r="H1048454" s="51"/>
      <c r="I1048454" s="11"/>
      <c r="J1048454" s="51"/>
      <c r="K1048454" s="50"/>
      <c r="L1048454" s="50"/>
      <c r="M1048454" s="50"/>
      <c r="N1048454" s="50"/>
      <c r="O1048454" s="50"/>
    </row>
    <row r="1048455" spans="2:15" x14ac:dyDescent="0.35">
      <c r="B1048455" s="50"/>
      <c r="C1048455" s="50"/>
      <c r="D1048455" s="50"/>
      <c r="E1048455" s="50"/>
      <c r="F1048455" s="50"/>
      <c r="G1048455" s="6"/>
      <c r="H1048455" s="51"/>
      <c r="I1048455" s="11"/>
      <c r="J1048455" s="51"/>
      <c r="K1048455" s="50"/>
      <c r="L1048455" s="50"/>
      <c r="M1048455" s="50"/>
      <c r="N1048455" s="50"/>
      <c r="O1048455" s="50"/>
    </row>
    <row r="1048456" spans="2:15" x14ac:dyDescent="0.35">
      <c r="B1048456" s="50"/>
      <c r="C1048456" s="50"/>
      <c r="D1048456" s="50"/>
      <c r="E1048456" s="50"/>
      <c r="F1048456" s="50"/>
      <c r="G1048456" s="6"/>
      <c r="H1048456" s="51"/>
      <c r="I1048456" s="11"/>
      <c r="J1048456" s="51"/>
      <c r="K1048456" s="50"/>
      <c r="L1048456" s="50"/>
      <c r="M1048456" s="50"/>
      <c r="N1048456" s="50"/>
      <c r="O1048456" s="50"/>
    </row>
    <row r="1048457" spans="2:15" x14ac:dyDescent="0.35">
      <c r="B1048457" s="50"/>
      <c r="C1048457" s="50"/>
      <c r="D1048457" s="50"/>
      <c r="E1048457" s="50"/>
      <c r="F1048457" s="50"/>
      <c r="G1048457" s="6"/>
      <c r="H1048457" s="51"/>
      <c r="I1048457" s="11"/>
      <c r="J1048457" s="51"/>
      <c r="K1048457" s="50"/>
      <c r="L1048457" s="50"/>
      <c r="M1048457" s="50"/>
      <c r="N1048457" s="50"/>
      <c r="O1048457" s="50"/>
    </row>
    <row r="1048458" spans="2:15" x14ac:dyDescent="0.35">
      <c r="B1048458" s="50"/>
      <c r="C1048458" s="50"/>
      <c r="D1048458" s="50"/>
      <c r="E1048458" s="50"/>
      <c r="F1048458" s="50"/>
      <c r="G1048458" s="6"/>
      <c r="H1048458" s="51"/>
      <c r="I1048458" s="11"/>
      <c r="J1048458" s="51"/>
      <c r="K1048458" s="50"/>
      <c r="L1048458" s="50"/>
      <c r="M1048458" s="50"/>
      <c r="N1048458" s="50"/>
      <c r="O1048458" s="50"/>
    </row>
    <row r="1048459" spans="2:15" x14ac:dyDescent="0.35">
      <c r="B1048459" s="50"/>
      <c r="C1048459" s="50"/>
      <c r="D1048459" s="50"/>
      <c r="E1048459" s="50"/>
      <c r="F1048459" s="50"/>
      <c r="G1048459" s="6"/>
      <c r="H1048459" s="51"/>
      <c r="I1048459" s="11"/>
      <c r="J1048459" s="51"/>
      <c r="K1048459" s="50"/>
      <c r="L1048459" s="50"/>
      <c r="M1048459" s="50"/>
      <c r="N1048459" s="50"/>
      <c r="O1048459" s="50"/>
    </row>
    <row r="1048460" spans="2:15" x14ac:dyDescent="0.35">
      <c r="B1048460" s="50"/>
      <c r="C1048460" s="50"/>
      <c r="D1048460" s="50"/>
      <c r="E1048460" s="50"/>
      <c r="F1048460" s="50"/>
      <c r="G1048460" s="6"/>
      <c r="H1048460" s="51"/>
      <c r="I1048460" s="11"/>
      <c r="J1048460" s="51"/>
      <c r="K1048460" s="50"/>
      <c r="L1048460" s="50"/>
      <c r="M1048460" s="50"/>
      <c r="N1048460" s="50"/>
      <c r="O1048460" s="50"/>
    </row>
    <row r="1048461" spans="2:15" x14ac:dyDescent="0.35">
      <c r="B1048461" s="50"/>
      <c r="C1048461" s="50"/>
      <c r="D1048461" s="50"/>
      <c r="E1048461" s="50"/>
      <c r="F1048461" s="50"/>
      <c r="G1048461" s="6"/>
      <c r="H1048461" s="51"/>
      <c r="I1048461" s="11"/>
      <c r="J1048461" s="51"/>
      <c r="K1048461" s="50"/>
      <c r="L1048461" s="50"/>
      <c r="M1048461" s="50"/>
      <c r="N1048461" s="50"/>
      <c r="O1048461" s="50"/>
    </row>
    <row r="1048462" spans="2:15" x14ac:dyDescent="0.35">
      <c r="B1048462" s="50"/>
      <c r="C1048462" s="50"/>
      <c r="D1048462" s="50"/>
      <c r="E1048462" s="50"/>
      <c r="F1048462" s="50"/>
      <c r="G1048462" s="6"/>
      <c r="H1048462" s="51"/>
      <c r="I1048462" s="11"/>
      <c r="J1048462" s="51"/>
      <c r="K1048462" s="50"/>
      <c r="L1048462" s="50"/>
      <c r="M1048462" s="50"/>
      <c r="N1048462" s="50"/>
      <c r="O1048462" s="50"/>
    </row>
    <row r="1048463" spans="2:15" x14ac:dyDescent="0.35">
      <c r="B1048463" s="50"/>
      <c r="C1048463" s="50"/>
      <c r="D1048463" s="50"/>
      <c r="E1048463" s="50"/>
      <c r="F1048463" s="50"/>
      <c r="G1048463" s="6"/>
      <c r="H1048463" s="51"/>
      <c r="I1048463" s="11"/>
      <c r="J1048463" s="51"/>
      <c r="K1048463" s="50"/>
      <c r="L1048463" s="50"/>
      <c r="M1048463" s="50"/>
      <c r="N1048463" s="50"/>
      <c r="O1048463" s="50"/>
    </row>
    <row r="1048464" spans="2:15" x14ac:dyDescent="0.35">
      <c r="B1048464" s="50"/>
      <c r="C1048464" s="50"/>
      <c r="D1048464" s="50"/>
      <c r="E1048464" s="50"/>
      <c r="F1048464" s="50"/>
      <c r="G1048464" s="6"/>
      <c r="H1048464" s="51"/>
      <c r="I1048464" s="11"/>
      <c r="J1048464" s="51"/>
      <c r="K1048464" s="50"/>
      <c r="L1048464" s="50"/>
      <c r="M1048464" s="50"/>
      <c r="N1048464" s="50"/>
      <c r="O1048464" s="50"/>
    </row>
    <row r="1048465" spans="2:15" x14ac:dyDescent="0.35">
      <c r="B1048465" s="50"/>
      <c r="C1048465" s="50"/>
      <c r="D1048465" s="50"/>
      <c r="E1048465" s="50"/>
      <c r="F1048465" s="50"/>
      <c r="G1048465" s="6"/>
      <c r="H1048465" s="51"/>
      <c r="I1048465" s="11"/>
      <c r="J1048465" s="51"/>
      <c r="K1048465" s="50"/>
      <c r="M1048465" s="50"/>
      <c r="N1048465" s="50"/>
      <c r="O1048465" s="50"/>
    </row>
  </sheetData>
  <autoFilter ref="A1:V379" xr:uid="{BEABEB23-F478-4B53-BF80-C14EA2A44EF0}"/>
  <phoneticPr fontId="11" type="noConversion"/>
  <hyperlinks>
    <hyperlink ref="Q6" r:id="rId1" xr:uid="{33F6B09B-3AB5-4CFC-AB1E-5D77A999123D}"/>
    <hyperlink ref="R6" r:id="rId2" xr:uid="{C2E66942-547E-471D-82F0-580734F232E1}"/>
    <hyperlink ref="S6" r:id="rId3" xr:uid="{B278651E-D260-4F93-96E9-883758557CCC}"/>
    <hyperlink ref="R27" r:id="rId4" xr:uid="{D037CE47-EC1C-4A75-9C96-0E0CC554EE5F}"/>
    <hyperlink ref="S27" r:id="rId5" xr:uid="{BBE71186-1193-4F6C-BE6D-9859DAAA9F11}"/>
    <hyperlink ref="Q186" r:id="rId6" xr:uid="{6B70A94B-ADB1-451C-9D42-EE100F9BFC71}"/>
    <hyperlink ref="R186" r:id="rId7" xr:uid="{70248864-5154-43AB-AD70-B4C4D6849C70}"/>
    <hyperlink ref="S186" r:id="rId8" display="https://cdn-dominionenergy-prd-001.azureedge.net/-/media/pdfs/virginia/save-energy/ev/scip/faqs_05062021.pdf?la=en&amp;rev=09bfc646a7354da9a802c63f9e5dec65&amp;hash=E2CDCA20DC0714555AC446C7B68E101B" xr:uid="{F642977D-D9CB-4682-A43A-909C19AE4470}"/>
    <hyperlink ref="T186" r:id="rId9" xr:uid="{10F94CDB-00AB-4F02-BEC3-A204EBE5DE44}"/>
    <hyperlink ref="Q204" r:id="rId10" xr:uid="{C3A7503A-6210-45CC-A1E0-30AE02FE0894}"/>
    <hyperlink ref="R204" r:id="rId11" xr:uid="{B4DB4A50-DD23-4786-9E0B-945C3A3996C0}"/>
    <hyperlink ref="S204" r:id="rId12" xr:uid="{9154E5BE-CF95-4500-A687-0B7661CC3495}"/>
    <hyperlink ref="S233" r:id="rId13" xr:uid="{136CFD22-9669-4968-8CCE-FC4F45417CA2}"/>
    <hyperlink ref="R123" r:id="rId14" xr:uid="{A33FD2B6-0E43-4EC3-8D49-25A13F00A72B}"/>
    <hyperlink ref="Q123" r:id="rId15" xr:uid="{5F6273A6-8F95-43B8-8AFC-6E851E39C462}"/>
    <hyperlink ref="Q110" r:id="rId16" xr:uid="{1C066C9E-9E32-471A-8D20-643CE7B67E5D}"/>
    <hyperlink ref="R110" r:id="rId17" xr:uid="{EDF3F905-27C6-47D6-8C04-948CEC482F52}"/>
    <hyperlink ref="S145" r:id="rId18" xr:uid="{51742A6A-373F-4473-A1A4-090FE06FE505}"/>
    <hyperlink ref="R87" r:id="rId19" xr:uid="{161AC113-0EE3-4CBF-9254-BB383CB85185}"/>
    <hyperlink ref="Q87" r:id="rId20" xr:uid="{B779A13D-2DBB-46E1-AB5A-B2FB9FCFABCC}"/>
    <hyperlink ref="S33" r:id="rId21" xr:uid="{CB654B24-D8F1-45B2-B8A2-7C6E20B68BA3}"/>
    <hyperlink ref="S128" r:id="rId22" xr:uid="{E5027F10-07B1-4AFE-A13E-A8C7CB311D00}"/>
    <hyperlink ref="S235" r:id="rId23" xr:uid="{DD5D5C50-DDC2-431A-B4C1-345E6158BAF3}"/>
    <hyperlink ref="R279" r:id="rId24" xr:uid="{7FDE3330-7F7F-4B93-9F54-7E655F7EF75C}"/>
    <hyperlink ref="R180" r:id="rId25" xr:uid="{56DA014A-6C6E-43BB-A117-7D19E4A0E134}"/>
    <hyperlink ref="Q65" r:id="rId26" xr:uid="{7C090A59-A4DB-4572-9D7E-6520B271B95B}"/>
    <hyperlink ref="S65" r:id="rId27" xr:uid="{15E1415F-9247-4196-80DB-689D756DF2BD}"/>
    <hyperlink ref="T65" r:id="rId28" xr:uid="{DF78CD46-58F0-4FB0-B1BB-C0E9C0DFBCA9}"/>
    <hyperlink ref="R222" r:id="rId29" xr:uid="{E2693EB1-A869-433C-81B0-DF03FBEFF262}"/>
    <hyperlink ref="Q222" r:id="rId30" xr:uid="{FD7C97D7-AECE-46C4-983B-C10D3E8A8A42}"/>
    <hyperlink ref="S222" r:id="rId31" xr:uid="{DF90E13F-A835-45AD-99CA-549A6AB6D9D8}"/>
    <hyperlink ref="Q166" r:id="rId32" xr:uid="{B13C9736-E6BA-4E8E-9D1B-E5939CD47A01}"/>
    <hyperlink ref="R166" r:id="rId33" xr:uid="{DAFE4342-3D9A-41CB-9537-A50E968F5BB7}"/>
    <hyperlink ref="S166" r:id="rId34" xr:uid="{E24E1459-FE4D-4D61-8F54-A8C84090F263}"/>
    <hyperlink ref="S58" r:id="rId35" xr:uid="{3A74A414-F44A-481C-96EB-510D4C665347}"/>
    <hyperlink ref="R58" r:id="rId36" xr:uid="{C1530824-6D04-493E-8E8F-9015504A3221}"/>
    <hyperlink ref="Q89" r:id="rId37" xr:uid="{F6BEEC25-4D35-4B22-8B7F-A965132F566B}"/>
    <hyperlink ref="R89" r:id="rId38" xr:uid="{97E61392-5677-4DEA-819E-8688D5D1D002}"/>
    <hyperlink ref="S89" r:id="rId39" xr:uid="{6006B589-F27C-463C-88C2-76E8C8C5840E}"/>
    <hyperlink ref="R133" r:id="rId40" xr:uid="{433290BC-7EDB-4F16-8E1E-AC95FCA64384}"/>
    <hyperlink ref="Q133" r:id="rId41" xr:uid="{FB5F13CA-F354-4C60-941F-124651BC7CCF}"/>
    <hyperlink ref="S133" r:id="rId42" xr:uid="{A5B29386-2763-4C6B-9210-ACC6FADF9E93}"/>
    <hyperlink ref="Q146" r:id="rId43" xr:uid="{EF0766C0-2DBA-4EDB-BB0B-3F8F8A6F0540}"/>
    <hyperlink ref="Q152" r:id="rId44" location="charging-station-rebates" xr:uid="{2BAAA3A9-7470-4AC7-A572-F9342BF84895}"/>
    <hyperlink ref="R152" r:id="rId45" xr:uid="{5F2789AC-93C5-45DA-B132-275187C11EDD}"/>
    <hyperlink ref="R224" r:id="rId46" xr:uid="{F93B5CBB-EA28-444D-A731-E772EDAB904E}"/>
    <hyperlink ref="T111" r:id="rId47" xr:uid="{97206482-F822-41DE-9B30-80CC2E9C84EF}"/>
    <hyperlink ref="U111" r:id="rId48" xr:uid="{290E7117-24C4-4958-AD6C-088FD143A707}"/>
    <hyperlink ref="Q153" r:id="rId49" xr:uid="{A924793A-D2E5-42C0-A8DD-2B24528A7C8A}"/>
    <hyperlink ref="R34" r:id="rId50" xr:uid="{2CE2BE0E-032E-482C-8AD8-8001D147276F}"/>
    <hyperlink ref="Q137" r:id="rId51" xr:uid="{9612750C-F304-4471-9A4F-0E035633F802}"/>
    <hyperlink ref="S109" r:id="rId52" xr:uid="{F89FE867-36C3-43BE-86A4-0A8B464C3185}"/>
    <hyperlink ref="S97" r:id="rId53" xr:uid="{39D3480E-F65D-4438-9F56-2B0A9170E42C}"/>
    <hyperlink ref="R78" r:id="rId54" xr:uid="{39F6A498-D7A1-4433-ADA6-E229B2F55831}"/>
    <hyperlink ref="R37" r:id="rId55" xr:uid="{41B3A574-F770-47B4-8BF3-4EA1F23EA919}"/>
    <hyperlink ref="Q37" r:id="rId56" xr:uid="{C5761170-C8B1-408E-ABFE-6359AA1D6743}"/>
    <hyperlink ref="R113" r:id="rId57" location="NRS701BSec930" xr:uid="{69F3416A-C31F-4F50-89D5-C89E8C3CFD61}"/>
    <hyperlink ref="S113" r:id="rId58" xr:uid="{5F0DD31B-7B48-4BC3-BF01-C9A8FB00EEDB}"/>
    <hyperlink ref="R18" r:id="rId59" xr:uid="{1EEFBAB8-3D40-4183-9F2A-21D7007B22DF}"/>
    <hyperlink ref="Q18" r:id="rId60" xr:uid="{D1DC42F0-CC27-44FF-8E78-69D70D70D0A5}"/>
    <hyperlink ref="R134" r:id="rId61" xr:uid="{27622170-E95A-4684-996F-D76AC7B2DF98}"/>
    <hyperlink ref="R277" r:id="rId62" xr:uid="{E9512660-5F36-4322-94DC-9698C194FEF9}"/>
    <hyperlink ref="S277" r:id="rId63" xr:uid="{9BF3A98E-0C2B-46F7-8DE8-869013EB7744}"/>
    <hyperlink ref="S86" r:id="rId64" xr:uid="{45682970-9D34-426C-8B03-7C2ECB237E36}"/>
    <hyperlink ref="R151" r:id="rId65" xr:uid="{41505D92-B8B9-4C06-9F54-903547054EAB}"/>
    <hyperlink ref="Q268" r:id="rId66" xr:uid="{EC971CCB-DC18-4FCF-A7DC-FCD62DE009F6}"/>
    <hyperlink ref="R268" r:id="rId67" xr:uid="{2B55CE07-AD65-47D3-916F-4BA0259F0B31}"/>
    <hyperlink ref="S268" r:id="rId68" xr:uid="{54037D6E-7292-46A2-BE05-BA5577004871}"/>
    <hyperlink ref="Q262" r:id="rId69" xr:uid="{CFEDF4AD-E218-4F9A-B0D7-3D17FABF6318}"/>
    <hyperlink ref="Q265" r:id="rId70" xr:uid="{046DD612-D803-4D4D-BE93-40C9EB7C9BB8}"/>
    <hyperlink ref="R265" r:id="rId71" xr:uid="{FCA9B49F-508C-48E0-B140-7F63B2AD2AD5}"/>
    <hyperlink ref="R273" r:id="rId72" xr:uid="{B5A42486-C038-4030-8E58-7C3F5001A18C}"/>
    <hyperlink ref="S273" r:id="rId73" location=":~:text=Alternative%20Fueling%20Infrastructure%20Tax%20Credit%20An%20income%20tax,85%25%20or%20more%20natural%20gas%2C%20propane%2C%20or%20hydrogen" xr:uid="{AA32602F-833F-483D-8682-55E7B56655C3}"/>
    <hyperlink ref="Q80" r:id="rId74" xr:uid="{54DB9120-ECC3-4D6F-A877-120A1E4F3D4F}"/>
    <hyperlink ref="R80" r:id="rId75" xr:uid="{6999C028-0927-43AF-85A1-DD83E418C66D}"/>
    <hyperlink ref="S80" r:id="rId76" xr:uid="{29A9624D-7A8D-4B19-884A-1302A00899E4}"/>
    <hyperlink ref="Q90" r:id="rId77" xr:uid="{824265E8-0285-4534-BFAA-B608B19EE5C6}"/>
    <hyperlink ref="R90" r:id="rId78" xr:uid="{D88EDE62-4B02-4A1C-AC9B-4DF081A2D388}"/>
    <hyperlink ref="S90" r:id="rId79" xr:uid="{5130E2D1-A375-43B5-BF45-F230062A00A4}"/>
    <hyperlink ref="R199" r:id="rId80" xr:uid="{57DFCDC4-780A-4C7F-83EF-189E5859E29F}"/>
    <hyperlink ref="R69" r:id="rId81" xr:uid="{CC6B66FA-B698-47B5-8DE7-E3CAFCFD151D}"/>
    <hyperlink ref="Q69" r:id="rId82" xr:uid="{147C63DF-F269-4E66-8E57-C5012D6699B6}"/>
    <hyperlink ref="S69" r:id="rId83" xr:uid="{F9FFAA64-53C7-40EF-A5EA-1974C0D6EA91}"/>
    <hyperlink ref="R93" r:id="rId84" xr:uid="{8ABA093C-805B-4DA1-984D-9A0C96EFB557}"/>
    <hyperlink ref="R42" r:id="rId85" display="https://www.deq.ok.gov/air-quality-division/volkswagen-settlement/alternative-fuel-school-bus-program/" xr:uid="{4DFDC76C-F14C-4607-BBB8-3681FEF573A6}"/>
    <hyperlink ref="Q42" r:id="rId86" xr:uid="{517C59DF-83F8-4BD6-97E1-4304B3C23EDD}"/>
    <hyperlink ref="Q215" r:id="rId87" xr:uid="{227A8284-4F83-4955-AA5C-E2E4DC532B9B}"/>
    <hyperlink ref="R96" r:id="rId88" display="https://portlandgeneral.com/energy-choices/electric-vehicles-charging/business-charging-fleets/fleet-charging" xr:uid="{FF9CB423-6B74-41B9-A83E-B475FD69C38F}"/>
    <hyperlink ref="R167" r:id="rId89" xr:uid="{CE4D889C-2EF1-49B5-83C2-95D5ECB8C80B}"/>
    <hyperlink ref="S167" r:id="rId90" xr:uid="{4A1BA9C6-B04F-4D28-AE1F-8AC99AD79888}"/>
    <hyperlink ref="Q100" r:id="rId91" xr:uid="{D952B26F-7FDB-4C36-BBB2-58445E339283}"/>
    <hyperlink ref="Q77" r:id="rId92" xr:uid="{869F4A82-193A-436F-B004-1FD94ED0E94B}"/>
    <hyperlink ref="R77" r:id="rId93" xr:uid="{BB8DE5C1-DF02-4BA6-8921-1B25BDF44725}"/>
    <hyperlink ref="S77" r:id="rId94" xr:uid="{362491C2-7885-4559-B0B0-E499C72AB92A}"/>
    <hyperlink ref="S179" r:id="rId95" xr:uid="{6A286BAC-1EB6-44FE-A9CE-9475B2E41339}"/>
    <hyperlink ref="T179" r:id="rId96" xr:uid="{EAB7B936-F467-417A-9ABA-29CE723CAF05}"/>
    <hyperlink ref="Q59" r:id="rId97" xr:uid="{6E8DD989-27D6-4BD7-98CA-27128A67CE79}"/>
    <hyperlink ref="R59" r:id="rId98" xr:uid="{75274D5F-48E8-44A8-A427-219B4EE1E6F7}"/>
    <hyperlink ref="T59" r:id="rId99" xr:uid="{C5B7276A-412F-4BF2-A59D-0EBCF8A7F1F6}"/>
    <hyperlink ref="Q202" r:id="rId100" xr:uid="{C01E7CB2-2A8A-4B58-9E3C-446AE104F45C}"/>
    <hyperlink ref="S202" r:id="rId101" xr:uid="{59DA1F9F-C5A8-483A-BB96-539ACAC138FF}"/>
    <hyperlink ref="R202" r:id="rId102" xr:uid="{5F75CE41-A08B-4199-BE3E-3091AF0E1969}"/>
    <hyperlink ref="S30" r:id="rId103" xr:uid="{C1EDBEF5-22B1-46C6-84BC-231A043AC328}"/>
    <hyperlink ref="T13" r:id="rId104" display="https://afdc.energy.gov/laws/12204" xr:uid="{E844AC6D-D4B1-460D-A8DD-FFE27FF7E1D7}"/>
    <hyperlink ref="Q23" r:id="rId105" xr:uid="{E434F29E-3D4A-4A03-8B5F-9866E132D7DD}"/>
    <hyperlink ref="R23" r:id="rId106" xr:uid="{CFE77B2C-EEDE-4C0A-AD2D-2724184E11E4}"/>
    <hyperlink ref="S23" r:id="rId107" xr:uid="{0B1FEF10-AE26-473B-B157-2369C3FDDD4A}"/>
    <hyperlink ref="T23" r:id="rId108" xr:uid="{656155A7-7B8C-4EBD-81E3-D74BE3A4AA78}"/>
    <hyperlink ref="Q143" r:id="rId109" xr:uid="{C648D3C1-FC7C-43B4-8D23-F8A3BA3059EA}"/>
    <hyperlink ref="R143" r:id="rId110" xr:uid="{131F75C6-3D1A-4144-8EB7-FE707BFFC040}"/>
    <hyperlink ref="S143" r:id="rId111" xr:uid="{C097216E-C326-4A22-AD12-75C6E19DB6BF}"/>
    <hyperlink ref="Q44" r:id="rId112" xr:uid="{3435EE1B-94CB-4BD5-BFC2-3F11B41BE906}"/>
    <hyperlink ref="Q191" r:id="rId113" xr:uid="{443478A8-1848-409F-A459-0A64C4F6AE2A}"/>
    <hyperlink ref="R64" r:id="rId114" xr:uid="{6B521065-2B04-4FCB-8D22-07316D0FFCFD}"/>
    <hyperlink ref="Q82" r:id="rId115" location="%40%3F_afrWindowId%3Dnull%26_afrLoop%3D397725492306425%26_afrWindowMode%3D0%26_adf.ctrl-state%3Djn7pcpj5c_4" display="https://www.ladwp.com/ladwp/faces/oracle/webcenter/portalapp/pagehierarchy/Page1888.jspx;jsessionid=yKBhk1BN2T5yphXSc7JGW258H22sGZLlV3GzPnkpV7wp2hSM2FrD!1109665642?_afrWindowId=null&amp;_afrLoop=397725492306425&amp;_afrWindowMode=0&amp;_adf.ctrl-state=1a6nnraau9_162#%40%3F_afrWindowId%3Dnull%26_afrLoop%3D397725492306425%26_afrWindowMode%3D0%26_adf.ctrl-state%3Djn7pcpj5c_4" xr:uid="{6417E99C-B7C7-40EA-86E8-9D7379B91DA1}"/>
    <hyperlink ref="Q149" r:id="rId116" xr:uid="{1475CF1C-6116-4853-9C93-89FF7523F183}"/>
    <hyperlink ref="R149" r:id="rId117" xr:uid="{7598992A-BA90-47EB-B785-19EA4BADE5C3}"/>
    <hyperlink ref="Q129" r:id="rId118" xr:uid="{7331F249-BD22-4E05-BBC0-564B2B6D9FAA}"/>
    <hyperlink ref="Q155" r:id="rId119" xr:uid="{110CAC54-D776-46B3-B3E6-D7B456C10B74}"/>
    <hyperlink ref="R155" r:id="rId120" xr:uid="{B2C961EC-0812-4922-A583-2ADC53F0DC02}"/>
    <hyperlink ref="Q53" r:id="rId121" xr:uid="{E14C2DE1-0B2F-4D90-B046-3B63B86FC80B}"/>
    <hyperlink ref="R53" r:id="rId122" xr:uid="{531B89D8-461E-4A28-809D-491EBA6BBE9E}"/>
    <hyperlink ref="Q177" r:id="rId123" xr:uid="{F6B50F5A-E439-4171-99BF-08397E581493}"/>
    <hyperlink ref="R177" r:id="rId124" xr:uid="{0D4DA520-4EC0-4366-AAA1-0E5B786B4D3E}"/>
    <hyperlink ref="Q162" r:id="rId125" xr:uid="{A5224EEB-B30E-4FB2-8DE3-614DDC95D680}"/>
    <hyperlink ref="R162" r:id="rId126" xr:uid="{8DDA5B37-EE03-4526-82B0-7A6DF6209E07}"/>
    <hyperlink ref="R156" r:id="rId127" xr:uid="{F3503671-0B0E-427B-A3A6-B3C9229AB13C}"/>
    <hyperlink ref="Q156" r:id="rId128" xr:uid="{0349602C-DF2C-401D-9157-D241C9B3D3FA}"/>
    <hyperlink ref="Q163" r:id="rId129" xr:uid="{7BA16FA4-72A6-4612-B698-6E9E32E8B6D7}"/>
    <hyperlink ref="R163" r:id="rId130" xr:uid="{764DF081-4900-47E3-8222-31918EA8289C}"/>
    <hyperlink ref="Q160" r:id="rId131" xr:uid="{F0DAFA46-BC69-4B64-A46F-064D3914B010}"/>
    <hyperlink ref="R160" r:id="rId132" xr:uid="{AC1B63B7-32B1-4689-8FFD-59F6C056B650}"/>
    <hyperlink ref="Q196" r:id="rId133" xr:uid="{94A91C53-EB39-4183-9B9C-C5BCF42132DB}"/>
    <hyperlink ref="R196" r:id="rId134" xr:uid="{D5463F89-E558-4DBF-AFFC-AE7EDEAC7E4E}"/>
    <hyperlink ref="Q142" r:id="rId135" xr:uid="{5D31E9F6-1708-4A8E-BE7D-064263F7EDD5}"/>
    <hyperlink ref="R142" r:id="rId136" xr:uid="{FDB2EB0E-7EB3-4295-9474-141FA3F0C59D}"/>
    <hyperlink ref="S142" r:id="rId137" xr:uid="{20C2A2B3-10A1-4CE4-B4DE-DDC6D58DE2B8}"/>
    <hyperlink ref="R101" r:id="rId138" xr:uid="{39493D49-B97A-49C4-B97C-731364243D59}"/>
    <hyperlink ref="Q209" r:id="rId139" xr:uid="{71DB2AC9-5E30-45D0-B5E2-4726077D955F}"/>
    <hyperlink ref="Q116" r:id="rId140" xr:uid="{E98ABEA6-4F6F-4A37-9619-A3F6707C9BEB}"/>
    <hyperlink ref="S259" r:id="rId141" xr:uid="{BAB01DED-53F3-40E3-BB12-E00F661DB761}"/>
    <hyperlink ref="R248" r:id="rId142" xr:uid="{2CD2A6E4-1ECF-4AB5-AB60-FC21B67291E0}"/>
    <hyperlink ref="Q24" r:id="rId143" xr:uid="{25DF7D82-AA60-4D96-8D61-C85508D9E8B7}"/>
    <hyperlink ref="R184" r:id="rId144" xr:uid="{C2795EBD-5238-45FC-9BFF-E77D3A859F61}"/>
    <hyperlink ref="S184" r:id="rId145" xr:uid="{188BA51A-10BD-49EC-AA3D-FE76A00E0155}"/>
    <hyperlink ref="R173" r:id="rId146" xr:uid="{B24CCB74-7663-413E-B4EE-29F3ECD7849E}"/>
    <hyperlink ref="Q118" r:id="rId147" xr:uid="{76CD515A-7805-4073-8B05-402F8290BA34}"/>
    <hyperlink ref="R257" r:id="rId148" xr:uid="{8912AFBB-B17E-4350-9275-587B4A92D541}"/>
    <hyperlink ref="R73" r:id="rId149" xr:uid="{F1634E46-666A-4E3A-B77A-43632A91BEE8}"/>
    <hyperlink ref="R256" r:id="rId150" xr:uid="{71508EBB-E847-47FA-9F3B-A3AA6AB13604}"/>
    <hyperlink ref="R38" r:id="rId151" xr:uid="{F5032F90-9CD9-4320-82CB-86214A91EB95}"/>
    <hyperlink ref="Q242" r:id="rId152" xr:uid="{EA20B778-819E-4BB3-AF95-DC8DD12BDCC1}"/>
    <hyperlink ref="Q46" r:id="rId153" xr:uid="{125D8931-211D-4CEB-8B24-3A7D7300B177}"/>
    <hyperlink ref="Q200" r:id="rId154" location=":~:text=EVSE%20for%20Passenger%20Vehicles%3A,company%20limits%20for%20passenger%20vehicles" xr:uid="{1C3AFEAF-41D6-4B09-8164-14D61ABBF29A}"/>
    <hyperlink ref="R12" r:id="rId155" xr:uid="{9969D6A3-67CC-40EB-9423-BF6C7FD57ACA}"/>
    <hyperlink ref="S12" r:id="rId156" xr:uid="{0EF360B5-5F39-4042-B1EF-2D27878DB2E4}"/>
    <hyperlink ref="R181" r:id="rId157" xr:uid="{CB9D0B4E-4706-4C1F-A59E-BA6083672CAB}"/>
    <hyperlink ref="Q181" r:id="rId158" xr:uid="{B35FF37E-603E-4C60-8E72-4845AB7A3C22}"/>
    <hyperlink ref="S258" r:id="rId159" xr:uid="{53B4700A-48F3-4DF2-8D65-5708AA003D33}"/>
    <hyperlink ref="Q70" r:id="rId160" xr:uid="{7A2B5272-C9A2-4742-AC40-456A24DBE8DE}"/>
    <hyperlink ref="R70" r:id="rId161" xr:uid="{D9C67091-F49F-44C2-A749-E4BDD1802675}"/>
    <hyperlink ref="Q17" r:id="rId162" xr:uid="{B99BAFA4-6216-4CEB-B1EB-149F5544D839}"/>
    <hyperlink ref="T99" r:id="rId163" display="https://www.pge.com/pge_global/common/pdfs/solar-and-vehicles/your-options/clean-vehicles/charging-stations/ev-fleet-program/PGE_EV-Fleet-Guidebook.pdf" xr:uid="{9B22870D-4005-41B1-81DB-725F56BDC47E}"/>
    <hyperlink ref="R280" r:id="rId164" xr:uid="{860E1215-9684-4D16-9268-8E6D13A60270}"/>
    <hyperlink ref="Q43" r:id="rId165" xr:uid="{34EC0695-A413-49ED-9F74-307B71CA9ED2}"/>
    <hyperlink ref="Q104" r:id="rId166" xr:uid="{29F10757-E06C-4308-93C9-5FC1A6C137EB}"/>
    <hyperlink ref="Q5" r:id="rId167" xr:uid="{E10C37F4-8B1C-4E29-A205-366DEE99A793}"/>
    <hyperlink ref="Q169" r:id="rId168" xr:uid="{2904E332-4E67-4535-9B9C-BBD98D0CD833}"/>
    <hyperlink ref="Q68" r:id="rId169" xr:uid="{F2B6C879-8650-4FF4-987F-40331F19C18C}"/>
    <hyperlink ref="Q148" r:id="rId170" location="SchoolBus" xr:uid="{5F1B78E4-7BC0-4C31-962F-82C26824D5BA}"/>
    <hyperlink ref="R148" r:id="rId171" xr:uid="{90057ECC-A114-4C91-98BE-6039257ABB32}"/>
    <hyperlink ref="S99" r:id="rId172" display="https://www.pge.com/pge_global/common/pdfs/solar-and-vehicles/your-options/clean-vehicles/charging-stations/ev-fleet-program/PGE-EV-Fleet-Program-Terms-Conditions-Contract.pdf" xr:uid="{3BC2A53E-593B-488D-9D84-D84A5F74286D}"/>
    <hyperlink ref="R99" r:id="rId173" display="https://www.pge.com/pge_global/common/pdfs/solar-and-vehicles/your-options/clean-vehicles/charging-stations/ev-fleet-program/public-school-ev-fleet-program-overview.pdf" xr:uid="{D43999F1-EEBD-4B72-B672-404D5544158F}"/>
    <hyperlink ref="Q157" r:id="rId174" xr:uid="{6A4CC5E6-9294-4213-95DC-67E7F08641EC}"/>
    <hyperlink ref="Q280" r:id="rId175" xr:uid="{C3E2B979-69AD-447F-98A1-0CD21DEE93E4}"/>
    <hyperlink ref="Q132" r:id="rId176" xr:uid="{FCA5DD15-503B-434E-AD1A-C98C6BD164CA}"/>
    <hyperlink ref="Q197" r:id="rId177" xr:uid="{C5E1934A-18ED-43DB-9BCB-EB246A7C9B23}"/>
    <hyperlink ref="R197" r:id="rId178" display="https://www.hudexchange.info/resource/6577/managing-cdbg-guidebook-for-cdbg-grantees-on-subrecipient-oversight/" xr:uid="{03C46AD8-C969-4198-9C44-B2B035BEC621}"/>
    <hyperlink ref="Q39" r:id="rId179" xr:uid="{8B9EC1AB-2DBA-43AA-8179-3F7E2B6E712A}"/>
    <hyperlink ref="R39" r:id="rId180" xr:uid="{7C5CDEB1-268E-4695-A272-D1153DBAEF44}"/>
    <hyperlink ref="Q36" r:id="rId181" xr:uid="{AD16283F-D7A4-4EA3-A7B4-9AF1FEAD88A3}"/>
    <hyperlink ref="R4" r:id="rId182" display="https://appropriations.house.gov/sites/democrats.appropriations.house.gov/files/Fact Sheet on Reforms 2023.pdf" xr:uid="{4EA27865-89D3-4622-8AED-510C5FBF79E8}"/>
    <hyperlink ref="S4" r:id="rId183" xr:uid="{5ACA4EE0-B834-44E4-8EE6-827465D8607A}"/>
    <hyperlink ref="Q176" r:id="rId184" xr:uid="{71D1F174-E2D5-4979-9CE8-F38B0C8DAC04}"/>
    <hyperlink ref="Q170" r:id="rId185" xr:uid="{F744446D-7E6B-42F1-AE7A-D478F3967604}"/>
    <hyperlink ref="R170" r:id="rId186" display="https://www.energy.gov/sites/default/files/2021-11/U.S. DOE Communities LEAP Opportunity Announcement 11.8.21.pdf" xr:uid="{5AE512DA-8454-4DE2-80BF-95394C5B6F03}"/>
    <hyperlink ref="Q21" r:id="rId187" xr:uid="{C80F2559-10B6-422E-9840-F431F9D38E2E}"/>
    <hyperlink ref="Q55" r:id="rId188" xr:uid="{5AC6655D-0FA5-4805-97A2-4D6B911BE018}"/>
    <hyperlink ref="Q258" r:id="rId189" xr:uid="{EFE70599-1B91-4767-B1FB-61AD1C7250EC}"/>
    <hyperlink ref="Q168" r:id="rId190" xr:uid="{D760BECB-6474-4AD1-8ACC-926E6EFE8009}"/>
    <hyperlink ref="R168" r:id="rId191" display="https://www.srpnet.com/assets/srpnet/pdf/energy-savings-rebates/business/rebates/bev-charging-rebates-fact-sheet.pdf" xr:uid="{F22C08C0-3AC6-4B14-88A8-CC13B1666E38}"/>
    <hyperlink ref="Q33" r:id="rId192" xr:uid="{7751E9DC-8024-4B2B-B503-A4BA1CAECC8E}"/>
    <hyperlink ref="Q88" r:id="rId193" xr:uid="{9EE456C7-77E5-4BAF-94AC-6F48E2A211E6}"/>
    <hyperlink ref="R88" r:id="rId194" xr:uid="{7CB55398-7A96-4EFA-A4B3-AEFBC6317411}"/>
    <hyperlink ref="S88" r:id="rId195" display="https://azdot.gov/sites/default/files/media/2021/08/Alt-Fuel-VLT-infographic.pdf" xr:uid="{5BEDAD52-4BE8-4687-9A7D-1CCCB31ED39E}"/>
    <hyperlink ref="Q128" r:id="rId196" xr:uid="{15B32E6C-6A52-41E0-9588-1556772A4BE7}"/>
    <hyperlink ref="Q50" r:id="rId197" location="2021Offerings" xr:uid="{86F8E8AA-40B3-4056-A1F7-CB6B073AA4CE}"/>
    <hyperlink ref="Q216" r:id="rId198" xr:uid="{1E1FA2E9-18FB-4972-9160-9B1CDB4E91E0}"/>
    <hyperlink ref="Q187" r:id="rId199" xr:uid="{593693AD-48F1-44AA-9585-86557FE4DE4A}"/>
    <hyperlink ref="R187" r:id="rId200" display="https://www.eastcentralenergy.com/sites/default/files/documents/Energy Services/2022 programs %26 rebates/EVs 2022.pdf" xr:uid="{818519EF-8571-4D02-A7A8-D906581F53D6}"/>
    <hyperlink ref="R209" r:id="rId201" display="https://www.anaheim.net/DocumentCenter/View/987/Electric-Vehicle-Charger-Application" xr:uid="{EC9186EA-4168-4DE8-816C-210117CACFC3}"/>
    <hyperlink ref="Q136" r:id="rId202" xr:uid="{2FFEE486-1863-4C67-95BB-71D33F049709}"/>
    <hyperlink ref="R136" r:id="rId203" display="https://www.anaheim.net/DocumentCenter/View/18907/Public-Access-Electric-Vehicle-Charging-Station-Rebate-Reservation-Request?bidId=" xr:uid="{CA211BC4-AC70-47A9-8C34-57425D15911B}"/>
    <hyperlink ref="Q135" r:id="rId204" xr:uid="{6EA847A2-F427-4A6E-A2B6-9135B1279AE8}"/>
    <hyperlink ref="R135" r:id="rId205" display="https://www.anaheim.net/DocumentCenter/View/36752/EV-Fleet-Charger-Infrastructure-Rebate-Reservation-Form" xr:uid="{AB6A1CD3-26D0-483B-A2F0-51FF46D1A92A}"/>
    <hyperlink ref="Q25" r:id="rId206" xr:uid="{15F9335B-1AB7-4264-80CD-E46E5DB877C2}"/>
    <hyperlink ref="R25" r:id="rId207" display="http://www.valleyair.org/transportation/removeII/Alt Fuel Mech Trng Guidelines Document Revised.pdf" xr:uid="{D548269D-E179-4F83-A6C2-80067E8BC76E}"/>
    <hyperlink ref="Q206" r:id="rId208" xr:uid="{C203ADB1-BA42-4299-BAFE-9E2957625785}"/>
    <hyperlink ref="R206" r:id="rId209" display="https://ww2.valleyair.org/media/b1ghcbkp/replacement-guidelines.pdf" xr:uid="{9530B895-D2A5-4EC9-A263-9B85C22889C4}"/>
    <hyperlink ref="T206" r:id="rId210" display="https://ww2.valleyair.org/media/zf0pmzen/zero-emission-school-bus-program-presentation.pdf" xr:uid="{4992B55B-6345-42F1-B120-D2C4E2718654}"/>
    <hyperlink ref="Q180" r:id="rId211" xr:uid="{66F3EA45-4978-484A-A8E8-E2D0BC68D016}"/>
    <hyperlink ref="S180" r:id="rId212" display="https://drive.google.com/file/d/1d-ljktN7_Ol11A_upbFBuggrefzrkLHp/view" xr:uid="{1E1E02A3-D66E-43D5-BBD2-C229DF60F290}"/>
    <hyperlink ref="Q54" r:id="rId213" xr:uid="{0CC9111B-8CE3-456B-85DD-8170A29C2B7D}"/>
    <hyperlink ref="R54" r:id="rId214" display="https://drive.google.com/file/d/1rDmLa0X6Szmqi-2tplSpeq9AYaTO96qw/view" xr:uid="{2979EC00-2136-47D5-81AF-B8DB3CDCBEC2}"/>
    <hyperlink ref="Q32" r:id="rId215" xr:uid="{F9BDE64E-5472-4D38-8E65-E0E08927E4AE}"/>
    <hyperlink ref="R32" r:id="rId216" display="https://deq.nc.gov/media/31228/open" xr:uid="{7A262AF3-047E-450F-AE37-5F406E683E4D}"/>
    <hyperlink ref="Q12" r:id="rId217" xr:uid="{C938AA9A-9F10-4C47-9749-38C47DB194D2}"/>
    <hyperlink ref="Q220" r:id="rId218" xr:uid="{7DC99C97-38DB-4A15-A72E-B42EBF6ACA0E}"/>
    <hyperlink ref="R220" r:id="rId219" display="https://hce.formstack.com/forms/fleet_ev" xr:uid="{57CDCD65-FC43-44BA-9DD2-10532DAD9361}"/>
    <hyperlink ref="Q201" r:id="rId220" xr:uid="{646DFA57-4551-4063-85B8-470773FC4F65}"/>
    <hyperlink ref="R201" r:id="rId221" xr:uid="{DFAF201C-137B-4DCD-B429-24224E87B1F7}"/>
    <hyperlink ref="S201" r:id="rId222" display="https://siea.com/empowereveducation/" xr:uid="{E4743C23-4CE8-4444-92DE-8571CBF44000}"/>
    <hyperlink ref="R92" r:id="rId223" xr:uid="{B1886C1A-EF88-4D1F-BDEB-A7BA00A0C538}"/>
    <hyperlink ref="R146" r:id="rId224" display="https://powermidrive.powerclerk.com/MvcAccount/Login" xr:uid="{A988CDD2-DF85-4521-8F1D-407CA12EE5FD}"/>
    <hyperlink ref="Q138" r:id="rId225" xr:uid="{9AEA68AC-0E79-46B8-BFBA-6D13A666EFC7}"/>
    <hyperlink ref="R138" r:id="rId226" display="https://documents.dnrec.delaware.gov/energy/Documents/Transportation Program/EVSE-Rebate-Program-Description-and-Guidance.pdf" xr:uid="{32C8687D-51C9-46AB-8D45-9FAE7C6CA8E1}"/>
    <hyperlink ref="R116" r:id="rId227" display="https://bidcondocs.delaware.gov/NAT/NAT_22002Vwemtfp_present.pdf" xr:uid="{994C72F5-3C03-49E7-8AD5-EE902EEBC7BA}"/>
    <hyperlink ref="S116" r:id="rId228" xr:uid="{25502679-B16C-4E00-84AA-6C8F54871ED0}"/>
    <hyperlink ref="Q45" r:id="rId229" xr:uid="{BCFC4C1B-3BA3-4F90-9292-5E121F277DB7}"/>
    <hyperlink ref="R45" r:id="rId230" display="https://epa.ohio.gov/static/Portals/42/documents/DERG/DERG-RFPandApplication.pdf" xr:uid="{1821465C-E6AC-4A5F-A608-CC5A2D512BC9}"/>
    <hyperlink ref="R5" r:id="rId231" display="https://www.energy.gov/indianenergy/current-funding-opportunities" xr:uid="{E3DB0BFB-E913-42A0-A383-28FDFFA8856F}"/>
    <hyperlink ref="R14" r:id="rId232" display="https://eda.gov/files/arpa/webinars/Indigenous-Communities-webinar-slides.pdf" xr:uid="{25FD81E6-239A-4F39-ADB3-FFD32EACB012}"/>
    <hyperlink ref="S14" r:id="rId233" location="08" display="https://eda.gov/arpa/indigenous/faq/index.htm - 08" xr:uid="{9324F01F-82AA-4FCE-A209-0867DDA3AE35}"/>
    <hyperlink ref="Q179" r:id="rId234" xr:uid="{D6A33EDB-EB9A-431C-AFFD-DF7F02C81225}"/>
    <hyperlink ref="R179" r:id="rId235" xr:uid="{01BB54FF-32F1-4153-8626-4A139C1F3472}"/>
    <hyperlink ref="R65" r:id="rId236" display="https://portal.ct.gov/-/media/DEEP/air/mobile/VW/2022-07-28-VW-EVSE-R1-Webinar-Final.pdf" xr:uid="{76F2CC45-F13E-4FE3-90A1-9417887E0E51}"/>
    <hyperlink ref="R46" r:id="rId237" location=":~:text=Smart%20Grid%20Infrastructure%20Development%20and%20Support%20The%20Illinois,and%20methods%20to%20modernize%20the%20state%27s%20electric%20grid." display="https://afdc.energy.gov/laws/all?state=IL - :~:text=Smart%20Grid%20Infrastructure%20Development%20and%20Support%20The%20Illinois,and%20methods%20to%20modernize%20the%20state%27s%20electric%20grid." xr:uid="{18F13B91-FCDB-4FDC-9EB6-EFD06060B727}"/>
    <hyperlink ref="Q108" r:id="rId238" xr:uid="{62E6AF68-0B94-4444-8A3F-0DBB2A126917}"/>
    <hyperlink ref="Q113" r:id="rId239" xr:uid="{0CC54963-A634-4BC8-8F8E-4F88016C5935}"/>
    <hyperlink ref="S18" r:id="rId240" display="https://ndep.nv.gov/uploads/air-vwset-docs/demf_2021_webinar_slides.pdf" xr:uid="{0E8DA7D9-5195-4767-8982-DC9578CA2512}"/>
    <hyperlink ref="Q134" r:id="rId241" xr:uid="{8445DD1E-B0CF-4BC8-8BEB-7DE97A30E93F}"/>
    <hyperlink ref="R48" r:id="rId242" display="https://www.in.gov/idem/airquality/files/dieselwise_dera_proposal.pdf" xr:uid="{3A32F1B5-108F-474B-8F10-0934638CE6F5}"/>
    <hyperlink ref="Q48" r:id="rId243" xr:uid="{ADA9507C-31EF-461A-BE0F-5709FA1CB012}"/>
    <hyperlink ref="Q86" r:id="rId244" xr:uid="{9152B711-AD8A-48FC-909B-08A01F0D4205}"/>
    <hyperlink ref="R86" r:id="rId245" display="https://portal.nyserda.ny.gov/servlet/servlet.FileDownload?file=00P8z000000nuMvEAI" xr:uid="{600A1055-DD96-40FD-8888-AD7D411ECB52}"/>
    <hyperlink ref="R107" r:id="rId246" xr:uid="{6DB048CA-9ADE-4521-B2C9-D84D76C9E578}"/>
    <hyperlink ref="Q38" r:id="rId247" xr:uid="{1FB1D490-6C3C-4BCB-A131-2B7DE297BB1A}"/>
    <hyperlink ref="R266" r:id="rId248" display="https://www.nationalgridus.com/media/pdfs/bus-ways-to-save/ev/uny-ev-infrastructure-brochure.pdf" xr:uid="{C377F9E5-56C5-412B-8E30-FD97437EB9BC}"/>
    <hyperlink ref="Q275" r:id="rId249" xr:uid="{DC83A1AD-1DCB-4AEF-8ED9-C9F5A98DD6EE}"/>
    <hyperlink ref="R275" r:id="rId250" display="https://www.rge.com/documents/40137/2123543/NY-EV-Make-Ready-Program-Participant-Guide.pdf/8aed8089-0bbc-64b5-6300-b4a618e35ab0?version=1.0&amp;t=1654897167430" xr:uid="{86049F45-3AFD-4231-BFF6-CFE1356CBBF7}"/>
    <hyperlink ref="Q273" r:id="rId251" xr:uid="{7532DA26-B3DE-46DC-8A09-319EA5BF7E6A}"/>
    <hyperlink ref="Q151" r:id="rId252" xr:uid="{7E65241E-3FA1-4217-8170-8CB2441505AA}"/>
    <hyperlink ref="S151" r:id="rId253" location=":~:text=Alternative%20Fueling%20Infrastructure%20Tax%20Credit%20An%20income%20tax,85%25%20or%20more%20natural%20gas%2C%20propane%2C%20or%20hydrogen" xr:uid="{5C2D3F59-C7F5-40AC-B641-0E2E07313A98}"/>
    <hyperlink ref="R174" r:id="rId254" display="https://www.dec.ny.gov/docs/administration_pdf/22zevinfs.pdf" xr:uid="{C528E48B-DDCE-4DB1-92FF-FB29DCF552D0}"/>
    <hyperlink ref="Q98" r:id="rId255" xr:uid="{06137968-8B9F-4032-9286-CFBD1C075878}"/>
    <hyperlink ref="Q174" r:id="rId256" xr:uid="{BD414FA7-2498-4934-80D1-283C8376274E}"/>
    <hyperlink ref="Q56" r:id="rId257" xr:uid="{7DFD70C6-5433-4B96-9089-8A0CE62538E0}"/>
    <hyperlink ref="Q107" r:id="rId258" xr:uid="{A12C1132-FA90-4CCC-A08A-BD84E6C10F8F}"/>
    <hyperlink ref="Q114" r:id="rId259" xr:uid="{8A17E061-4B36-477F-AACD-EB5165EE4534}"/>
    <hyperlink ref="Q115" r:id="rId260" xr:uid="{E825C54F-923E-4E02-8F7D-D6E07B5855C0}"/>
    <hyperlink ref="R114" r:id="rId261" xr:uid="{D244B552-31DA-453B-9E21-CA12891D3425}"/>
    <hyperlink ref="R115" r:id="rId262" xr:uid="{0229AF4B-D5DF-4023-865A-C064864122CB}"/>
    <hyperlink ref="Q184" r:id="rId263" xr:uid="{E23340A6-C78A-4B26-97D3-0C209034ED60}"/>
    <hyperlink ref="Q173" r:id="rId264" xr:uid="{67014AF8-035A-4693-B392-8973BF6D1C49}"/>
    <hyperlink ref="Q154" r:id="rId265" xr:uid="{CB80A455-400A-4C7D-8451-9FAA42241EB0}"/>
    <hyperlink ref="Q73" r:id="rId266" xr:uid="{52B403A1-02CA-4EA1-8096-315BB0875E62}"/>
    <hyperlink ref="Q257" r:id="rId267" xr:uid="{7CB41309-553F-42AC-BE71-963A614DE08C}"/>
    <hyperlink ref="Q178" r:id="rId268" xr:uid="{70B588BB-0296-4EE7-9D8A-6A06BD582433}"/>
    <hyperlink ref="R178" r:id="rId269" xr:uid="{EA5812A1-9E47-4C00-9093-8E11DE7D9F7C}"/>
    <hyperlink ref="Q126" r:id="rId270" xr:uid="{9AAC7EB6-77F6-421C-9CA0-A6554407E239}"/>
    <hyperlink ref="R24" r:id="rId271" display="https://energy.maryland.gov/transportation/SiteAssets/Pages/Clean-Fuels-Incentive-Program/FY23 CFIP FOA-Final.pdf" xr:uid="{C708D204-D0AB-4FCB-8BC2-255CABB6E333}"/>
    <hyperlink ref="Q279" r:id="rId272" xr:uid="{3623616A-50DB-4BF6-9FFA-F333B4CD2EBC}"/>
    <hyperlink ref="Q285" r:id="rId273" xr:uid="{CC1483CB-AE93-4919-A907-7BFF168B2E51}"/>
    <hyperlink ref="R71" r:id="rId274" xr:uid="{FE77ED40-10FA-4900-90AF-4B4DF79CA2B7}"/>
    <hyperlink ref="Q224" r:id="rId275" xr:uid="{A882FA22-8B8E-45E9-BBDC-7F542EEF4D7E}"/>
    <hyperlink ref="R232" r:id="rId276" display="https://www.connexusenergy.com/save-money-and-energy/programs-rebates/electric-vehicles" xr:uid="{6BC64946-7571-4E46-9D16-0D5FE6F51BC5}"/>
    <hyperlink ref="Q260" r:id="rId277" xr:uid="{52AA44E6-0574-4B8D-B262-E2EE57461CA4}"/>
    <hyperlink ref="R260" r:id="rId278" display="https://www.pacificpower.net/content/dam/pcorp/documents/en/pacificpower/savings-energy-choices/electric-vehicles/OR_EV_Grant_Matching_Support_Application.pdf" xr:uid="{D34AD0F2-7735-42A6-A0DE-DE382AAEB88F}"/>
    <hyperlink ref="S260" r:id="rId279" xr:uid="{A7D7B4B8-5B76-44B9-8372-284F301D4F38}"/>
    <hyperlink ref="R215" r:id="rId280" display="https://portlandgeneral.com/energy-choices/electric-vehicles-charging/business-charging-fleets/ev-charging-pilot-program-business/business-ev-charging-rebates-faq" xr:uid="{B9602114-8319-49D1-A1E5-4CE8DF90B885}"/>
    <hyperlink ref="Q96" r:id="rId281" xr:uid="{7DC5567F-C371-4879-8A8C-F77F537B8A0E}"/>
    <hyperlink ref="S96" r:id="rId282" display="https://assets.ctfassets.net/416ywc1laqmd/7mL7lWGIK6AthZTJYj9K9K/b634ded9e8ef1f5b40419ef45b942f81/pge-fleet-partner-program-faqs.pdf" xr:uid="{98374653-84E3-4CF2-89A2-FE998E97498A}"/>
    <hyperlink ref="Q131" r:id="rId283" xr:uid="{8DDC5148-0D2E-40B9-A7F2-47D1862360D1}"/>
    <hyperlink ref="S131" r:id="rId284" display="https://olis.oregonlegislature.gov/liz/2021R1/Measures/Overview/HB2021" xr:uid="{A134BDAF-332E-4223-9EAB-BBF13891A2FA}"/>
    <hyperlink ref="R131" r:id="rId285" display="https://www.oregon.gov/energy/Incentives/Documents/2022-CREP-Flyer-Construction.pdf" xr:uid="{6680DC12-6473-4DD5-836B-A98A94EFA1E1}"/>
    <hyperlink ref="Q8" r:id="rId286" xr:uid="{07D957CC-1002-4151-9DD8-AFF3149C0EDD}"/>
    <hyperlink ref="S47" r:id="rId287" xr:uid="{41809502-33E5-4345-A6AB-65027F095630}"/>
    <hyperlink ref="S153" r:id="rId288" display="https://afdc.energy.gov/laws/12361" xr:uid="{00F25980-9EA5-45D2-ABCC-C1618A4F0B2D}"/>
    <hyperlink ref="R153" r:id="rId289" display="https://www.ameren.com/missouri/business/electric-vehicles/charging-stations/incentives" xr:uid="{082097D7-10C7-4D20-9553-59B7E7890903}"/>
    <hyperlink ref="Q240" r:id="rId290" xr:uid="{167E9F62-0D4B-4715-9651-E95557E3ADBC}"/>
    <hyperlink ref="R94" r:id="rId291" xr:uid="{12FD01A0-52F7-460B-ACF6-C722F4837D77}"/>
    <hyperlink ref="Q34" r:id="rId292" xr:uid="{AE2966AB-EAD4-47B3-BE46-95B28C470B6B}"/>
    <hyperlink ref="R19" r:id="rId293" xr:uid="{9B3C66FB-2AE9-485E-A80E-B82CC51487D4}"/>
    <hyperlink ref="Q19" r:id="rId294" xr:uid="{039D0490-CF0E-4DA6-8B50-FF6B8593D2FA}"/>
    <hyperlink ref="S19" r:id="rId295" xr:uid="{24E63318-112A-43D9-ADDB-BCB57F600172}"/>
    <hyperlink ref="Q83" r:id="rId296" xr:uid="{A6D1A615-CA85-4BAD-807C-CA74B5E268FC}"/>
    <hyperlink ref="Q41" r:id="rId297" location="item-02" xr:uid="{48118A80-5F2C-4A83-AE42-F04EE00C7577}"/>
    <hyperlink ref="Q264" r:id="rId298" xr:uid="{EAC7EFCA-0926-4D8C-A248-42A2A49ED4C0}"/>
    <hyperlink ref="R264" r:id="rId299" display="https://nppd.energywisenebraskagoev.com/wp-content/uploads/ElectricVehicleBrochure.pdf" xr:uid="{353DFACB-0D49-4CFA-A544-611B34FFE4A3}"/>
    <hyperlink ref="Q223" r:id="rId300" xr:uid="{AFE12237-D888-41F0-88C5-688F62481F5C}"/>
    <hyperlink ref="S137" r:id="rId301" display="https://dep.nj.gov/wp-content/uploads/drivegreen/ippi/faq.pdf" xr:uid="{0C284BB4-FD21-43F1-840B-8778CC7EF234}"/>
    <hyperlink ref="R137" r:id="rId302" display="https://dep.nj.gov/wp-content/uploads/drivegreen/ippi/overview.pdf" xr:uid="{9BD1C273-4E39-429F-9CBD-B13C980DE462}"/>
    <hyperlink ref="R109" r:id="rId303" display="https://www.njcleanenergy.com/files/file/BPU/2022/EVs - Clean Fleet Application for FY 23 updated 8_1_22 - FINAL.pdf" xr:uid="{A8C48992-2A44-4B78-9D0F-839BB0E703B2}"/>
    <hyperlink ref="Q64" r:id="rId304" xr:uid="{D5322654-AC83-4168-A135-4F73200F724C}"/>
    <hyperlink ref="Q97" r:id="rId305" location="eligibility" xr:uid="{AEB418C1-AF0C-4A18-9E09-CDDF6719E7E7}"/>
    <hyperlink ref="R97" r:id="rId306" display="https://www.njeda.com/wp-content/uploads/2021/04/Purchaser-Application_Read-Me-and-Walkthru.pdf" xr:uid="{00403576-12DD-4BD6-87C1-882A92707543}"/>
    <hyperlink ref="R82" r:id="rId307" location="%40%3F_afrWindowId%3D1a6nnraau9_77%26_afrLoop%3D1941241459819676%26_afrWindowMode%3D0%26_adf.ctrl-state%3D1a6nnraau9_175" xr:uid="{BCC8E156-FE92-44E7-958C-9F5B0510C5CD}"/>
    <hyperlink ref="Q127" r:id="rId308" xr:uid="{9798189F-6496-4213-BE0E-333F27EEA25A}"/>
    <hyperlink ref="R144" r:id="rId309" display="https://oklahomacpace.org/wp-content/uploads/2021/11/OK-C-PACE-Program-Guidelines-AUG-2021.pdf" xr:uid="{B2B5A2F8-BFD9-4A6B-9508-A93A088FD1DC}"/>
    <hyperlink ref="Q144" r:id="rId310" xr:uid="{58541A5B-2B9B-406E-BE64-68D05DB1A9BF}"/>
    <hyperlink ref="Q74" r:id="rId311" xr:uid="{4E680648-6063-4CE3-8FD4-85AB0684D5E2}"/>
    <hyperlink ref="Q198" r:id="rId312" xr:uid="{B739C312-6D96-4FE4-84D8-E89A19E9C817}"/>
    <hyperlink ref="Q9" r:id="rId313" xr:uid="{61021575-70AD-4E07-9796-054838F4A9AE}"/>
    <hyperlink ref="S241" r:id="rId314" location="about-program" display="https://www.chargingrewards.com/cpsenergy/ - about-program" xr:uid="{057F44AB-24F0-45C7-BBFB-8B3D79017766}"/>
    <hyperlink ref="Q167" r:id="rId315" xr:uid="{373591F1-BCD2-4020-AE37-52DEE6B97D77}"/>
    <hyperlink ref="T100" r:id="rId316" xr:uid="{78B1E459-7AC8-4D87-A36A-A72BC1E1F89B}"/>
    <hyperlink ref="R100" r:id="rId317" display="https://www.tceq.texas.gov/downloads/air-quality/terp/tcsb/tcsb-22-rfga.pdf" xr:uid="{887F79F7-5529-4B0E-9573-0F9FC26DF8C3}"/>
    <hyperlink ref="S100" r:id="rId318" display="https://www.tceq.texas.gov/downloads/air-quality/terp/tcsb/tcsb-22-webinar-presentation.pdf" xr:uid="{8F4CEF58-8323-49D1-837F-506CBCB2009A}"/>
    <hyperlink ref="Q26" r:id="rId319" xr:uid="{4ACF8EB6-0861-4A70-B798-3DE4F63124E4}"/>
    <hyperlink ref="R26" r:id="rId320" display="https://afdc.energy.gov/laws/12308" xr:uid="{5169CBC8-6E1B-4414-B154-912205131C3B}"/>
    <hyperlink ref="R31" r:id="rId321" xr:uid="{E5C69071-B0CE-4744-949E-CE3127580BBA}"/>
    <hyperlink ref="Q150" r:id="rId322" xr:uid="{A0E7C913-5DB8-43CE-9D97-5F3274BF4069}"/>
    <hyperlink ref="Q233" r:id="rId323" xr:uid="{B455F3BC-33CD-4580-A224-5A1A9363C610}"/>
    <hyperlink ref="R233" r:id="rId324" xr:uid="{D4A8EFE3-D735-48D7-B97F-E5D57801508C}"/>
    <hyperlink ref="R43" r:id="rId325" xr:uid="{EBA0B0F9-F65F-4CD3-B12E-D007D2B11127}"/>
    <hyperlink ref="Q175" r:id="rId326" xr:uid="{919DA1CA-180D-47E9-A02B-CC62E3D2966B}"/>
    <hyperlink ref="Q14" r:id="rId327" xr:uid="{A92E11E9-9644-4B47-977C-CA8E9AA1AB7D}"/>
    <hyperlink ref="Q93" r:id="rId328" xr:uid="{02C47200-8796-4011-99CD-E343214B6933}"/>
    <hyperlink ref="Q106" r:id="rId329" xr:uid="{4CFEA3DD-F5A1-4D2A-A231-1D1A7F969AA6}"/>
    <hyperlink ref="Q35" r:id="rId330" xr:uid="{43498FBC-1B71-4D72-A7D1-82DF5A295821}"/>
    <hyperlink ref="Q145" r:id="rId331" xr:uid="{32B5B0EF-39B0-4D02-9ADA-AB8785EC63A4}"/>
    <hyperlink ref="Q29" r:id="rId332" location="NRS445BSec500" xr:uid="{5B9FD39F-920A-4DE3-A953-BE16F64247C8}"/>
    <hyperlink ref="R29" r:id="rId333" location=":~:text=%28Reference%20Nevada%20Revised%20Statutes484A.463%29%20Funds%20for%20School%20District,county%20school%20district%20fund%20where%20the%20violation%20occurred." xr:uid="{D15CE8ED-F579-405B-826E-5A3D609E6D8C}"/>
    <hyperlink ref="Q7" r:id="rId334" xr:uid="{372DA337-A179-4931-8B4D-58DE77DAC26D}"/>
    <hyperlink ref="Q3" r:id="rId335" xr:uid="{B759D3AA-4C80-4A83-8D55-FCA8C638D7D5}"/>
    <hyperlink ref="Q259" r:id="rId336" location="/find/nearest?fuel=ELEC&amp;location=Rhode%20Island" xr:uid="{8B078DEF-25EB-492A-A352-051800899DEE}"/>
    <hyperlink ref="R259" r:id="rId337" display="https://www.rienergy.com/media/ri-energy/pdfs/energy-efficiency/rie7175-ev-application_ri-fillable.pdf" xr:uid="{51C5978F-6D70-4156-8086-E15DB59DF77F}"/>
    <hyperlink ref="Q49" r:id="rId338" xr:uid="{08EA900A-7A2E-4C00-BD06-097C4B217155}"/>
    <hyperlink ref="Q219" r:id="rId339" xr:uid="{D6FD6AF6-4149-421C-801B-191C2CD036A9}"/>
    <hyperlink ref="Q261" r:id="rId340" xr:uid="{91EE8F78-EE83-4EFE-BECB-305727E6C8AB}"/>
    <hyperlink ref="Q40" r:id="rId341" xr:uid="{1A5393A7-82A2-4E3D-B8CA-3FC90219569E}"/>
    <hyperlink ref="R139" r:id="rId342" xr:uid="{7E499749-53FD-400B-88E9-141A986374D7}"/>
    <hyperlink ref="Q28" r:id="rId343" xr:uid="{35B9658B-3099-494D-BFBD-7AAC3A1280D7}"/>
    <hyperlink ref="S178" r:id="rId344" display="https://www.transportation.gov/RAISEgrants/raise-application-faqs" xr:uid="{8BD5B632-E088-4E82-AE13-1587BE8B56A7}"/>
    <hyperlink ref="Q71" r:id="rId345" xr:uid="{58B2B2AB-3182-4904-B981-1063C9720AF2}"/>
    <hyperlink ref="Q22" r:id="rId346" location=":~:text=The%20Program%20ALT%20Fuels%20Colorado%20removes%20barriers%20to,AFVs%20by%20providing%20incentives%20to%20offset%20incremental%20costs." xr:uid="{A3F13A4A-81A4-46F4-93F2-33DDAC52754F}"/>
    <hyperlink ref="S22" r:id="rId347" display="https://afdc.energy.gov/laws/11488" xr:uid="{327E42E0-5C38-4140-B5D9-CE6D574AF083}"/>
    <hyperlink ref="R22" r:id="rId348" display="https://raqc.egnyte.com/dl/ryNkMQYh78" xr:uid="{7545A8CF-4230-4865-8F1C-F8B29935A796}"/>
    <hyperlink ref="Q78" r:id="rId349" xr:uid="{9354D874-FAC0-4957-93B1-3C34779A3DD8}"/>
    <hyperlink ref="Q203" r:id="rId350" xr:uid="{CFA5BE58-8185-47C4-95B6-E8F64A62ED6E}"/>
    <hyperlink ref="R203" r:id="rId351" display="https://www.federalregister.gov/documents/2022/06/29/2022-13859/notice-of-availability-of-state-local-and-tribal-allocation-formulas-for-the-energy-efficiency-and" xr:uid="{46D575BF-F35E-425F-8E97-80EC341A9CBF}"/>
    <hyperlink ref="S203" r:id="rId352" location="FoaId723aed33-bc9c-4905-a84f-a18053578d7a" display="https://eere-exchange.energy.gov/Default.aspx - FoaId723aed33-bc9c-4905-a84f-a18053578d7a" xr:uid="{986013A3-743E-48B9-9886-A3402FE48EA8}"/>
    <hyperlink ref="Q188" r:id="rId353" xr:uid="{3C9943BE-B296-454A-9C68-7E67EE07BE0E}"/>
    <hyperlink ref="R188" r:id="rId354" display="https://dte-efleets.powerclerk.com/MvcAccount/Login" xr:uid="{B209980E-EBA9-4E0A-8231-ED0C046EB839}"/>
    <hyperlink ref="Q205" r:id="rId355" xr:uid="{097B52AC-6185-4BBF-BB38-55918A7666D0}"/>
    <hyperlink ref="Q165" r:id="rId356" xr:uid="{EAE82328-2192-43FE-AC52-7D27802158E6}"/>
    <hyperlink ref="R165" r:id="rId357" display="https://www.baaqmd.gov/~/media/files/strategic-incentives/school-buses/school-bus-fact-sheet-pdf.pdf?la=en" xr:uid="{980C76D5-A1C9-4A3F-9705-6701158C1DFD}"/>
    <hyperlink ref="R207" r:id="rId358" xr:uid="{2EBDB976-91D3-4DA0-A347-39BB6E42A975}"/>
    <hyperlink ref="Q208" r:id="rId359" xr:uid="{BD6B4F32-7616-4330-A88F-8D004B3E9D91}"/>
    <hyperlink ref="Q101" r:id="rId360" xr:uid="{47D2660E-5CDE-470C-BF9E-F8EED9FB3ADC}"/>
    <hyperlink ref="Q232" r:id="rId361" xr:uid="{19FCA200-1150-4568-9230-B9D92902BB83}"/>
    <hyperlink ref="Q112" r:id="rId362" xr:uid="{B57A71BF-08B0-4522-B85B-CF719500F84C}"/>
    <hyperlink ref="R112" r:id="rId363" xr:uid="{650E10A8-C00A-4F40-9F53-6554C7C2713E}"/>
    <hyperlink ref="R121" r:id="rId364" display="https://energy.maryland.gov/transportation/Documents/FY22%20EVSE%20Rebate%20Program%20Guidelines.docx.pdf" xr:uid="{D4E9FC50-9B09-4536-8129-ECBF07A87981}"/>
    <hyperlink ref="Q121" r:id="rId365" xr:uid="{98BBE2A1-14C0-4285-AF83-549619D6D210}"/>
    <hyperlink ref="Q199" r:id="rId366" xr:uid="{559D7CB0-DAA7-4A56-9C34-257D998501CE}"/>
    <hyperlink ref="Q277" r:id="rId367" xr:uid="{DF3D3BD4-07C1-47C1-B9FF-7D03A3376119}"/>
    <hyperlink ref="Q190" r:id="rId368" xr:uid="{A6B609B9-21EC-46EF-8181-25FEE6E77272}"/>
    <hyperlink ref="Q256" r:id="rId369" xr:uid="{80C62590-76CB-41EB-9BD5-1E6614589609}"/>
    <hyperlink ref="R261" r:id="rId370" xr:uid="{3F693DC4-2752-49E0-8463-6C5D457C4970}"/>
    <hyperlink ref="Q158" r:id="rId371" location="/find/nearest" xr:uid="{C4AD1AA7-07EC-44B2-B9E7-A8844875303B}"/>
    <hyperlink ref="Q58" r:id="rId372" location=":~:text=Connecticut%20Electric%20Vehicle%20Rate%20Program%20The%20Electric%20Vehicle,metered%20and%20available%20for%20use%20by%20the%20public." display="https://www.eversource.com/content/residential/account-billing/manage-bill/about-your-bill/rates-tariffs/electric-vehicle-rate-program#:~:text=Connecticut%20Electric%20Vehicle%20Rate%20Program%20The%20Electric%20Vehicle,metered%20and%20available%20for%20use%20by%20the%20public." xr:uid="{2FBC6118-052C-4249-8406-B24C959F550E}"/>
    <hyperlink ref="Q254" r:id="rId373" xr:uid="{D8A1405E-FAAE-49A1-A145-8AA94175FF1E}"/>
    <hyperlink ref="Q241" r:id="rId374" xr:uid="{9F200589-BE72-41E0-AF78-B10909DE44E6}"/>
    <hyperlink ref="S13" r:id="rId375" display="https://afdc.energy.gov/laws/12204" xr:uid="{5E91286E-343A-4570-82EF-07E1780F37DC}"/>
    <hyperlink ref="R30" r:id="rId376" xr:uid="{5D680E75-CC8D-4B44-AD99-91D7D648AF49}"/>
    <hyperlink ref="Q30" r:id="rId377" xr:uid="{DE9C60DA-E8DB-4AB2-83B5-B514FE7606A2}"/>
    <hyperlink ref="Q31" r:id="rId378" xr:uid="{E7AA6A71-69D7-4802-BF60-184787F179F1}"/>
    <hyperlink ref="R33" r:id="rId379" xr:uid="{D96A9FC7-920F-4F2D-9DAD-21EB455C0F1E}"/>
    <hyperlink ref="Q4" r:id="rId380" xr:uid="{E1BA100A-E405-4A5C-999B-9EA4727CD41F}"/>
    <hyperlink ref="R9" r:id="rId381" display="https://afdc.energy.gov/laws/11518" xr:uid="{E13C400A-9B4A-409C-8DD1-9B5936ADAD3C}"/>
    <hyperlink ref="S9" r:id="rId382" xr:uid="{F6A0DF54-B72C-4BC9-AC18-257394CC5BDB}"/>
    <hyperlink ref="R15" r:id="rId383" display="https://www.nbrc.gov/userfiles/files/'23 Catalyst Program/NBRC Catalyst Program Overview.pdf" xr:uid="{6CE31259-A214-45F5-8458-B8A7A8DA2E53}"/>
    <hyperlink ref="Q15" r:id="rId384" xr:uid="{DA0FD5B2-C606-4B12-85E4-59D54216D4B3}"/>
    <hyperlink ref="R17" r:id="rId385" display="https://www.energy.gov/sites/default/files/2023-03/SEP Program Notice 23-01 Program Year 2023 State Energy Program Formula Grant Application Instructions.pdf" xr:uid="{70DDB340-8EC4-47C1-AA7D-3EB0938400CF}"/>
    <hyperlink ref="Q20" r:id="rId386" location="overview" xr:uid="{6D13D119-E14A-41DB-95E5-4AB4C14133D0}"/>
    <hyperlink ref="R20" r:id="rId387" display="https://www.rd.usda.gov/files/508_RD_RHS_CF_DirectLoanGuidanceBook_090919.pdf" xr:uid="{9312BF1D-8FB8-4044-A333-D16ADD8B66BC}"/>
    <hyperlink ref="S41" r:id="rId388" xr:uid="{BE6BBA75-508B-4E30-8DCC-9EE791658BFA}"/>
    <hyperlink ref="S59" r:id="rId389" display="https://www.energy.ca.gov/programs-and-topics/programs/clean-transportation-program/clean-transportation-program-investment-7" xr:uid="{EAD099F5-D3CF-47C5-83EF-7983BF3EB251}"/>
    <hyperlink ref="R68" r:id="rId390" display="https://www.fema.gov/sites/default/files/documents/fema_disaster-relief-fund-fy2024-funding-requirements.pdf" xr:uid="{3D4E11A5-5E85-4B2A-A95B-968767BBD82E}"/>
    <hyperlink ref="R108" r:id="rId391" display="https://epa.illinois.gov/content/dam/soi/en/web/epa/topics/air-quality/driving-a-cleaner-illinois/documents/faq-vw-round-4.pdf" xr:uid="{8A8AD974-7857-46F0-B509-A6920616D3C1}"/>
    <hyperlink ref="R132" r:id="rId392" display="https://www.fema.gov/grants/mitigation/building-resilient-infrastructure-communities/before-apply" xr:uid="{81178326-D333-4653-874F-ADE27E9F4ED1}"/>
    <hyperlink ref="Q61" r:id="rId393" xr:uid="{F6705972-61B7-4602-99E3-5BB0D2B424EC}"/>
    <hyperlink ref="R61" r:id="rId394" display="https://www.ouc.com/docs/customer-brochures/commercial_ev_brochure.pdf?sfvrsn=0" xr:uid="{D82AA634-C5E6-4DE6-9598-D486A5642375}"/>
    <hyperlink ref="R2" r:id="rId395" xr:uid="{8BBA967B-0EA8-4EF1-8797-D74A9829A0AC}"/>
    <hyperlink ref="Q27" r:id="rId396" xr:uid="{079C13B7-7054-4705-9B00-8E307638B82C}"/>
    <hyperlink ref="T27" r:id="rId397" xr:uid="{7AF1E66C-953A-448B-A5B9-5132CED433C1}"/>
    <hyperlink ref="Q172" r:id="rId398" xr:uid="{7226FFAF-D912-413C-86DB-DB74EBB5CC10}"/>
    <hyperlink ref="R172" r:id="rId399" location=":~:text=Universal%20Citation%3A%2068%20OK%20Stat%20%C2%A7%2068-2357.22%20%282021%29,property%20placed%20in%20service%20after%20December%2031%2C%201990." display="https://law.justia.com/codes/oklahoma/2021/title-68/section-68-2357-22/ - :~:text=Universal%20Citation%3A%2068%20OK%20Stat%20%C2%A7%2068-2357.22%20%282021%29,property%20placed%20in%20service%20after%20December%2031%2C%201990." xr:uid="{F283C3DA-BACC-46BD-B660-39CF4F92C9DF}"/>
    <hyperlink ref="R147" r:id="rId400" display="https://afdc.energy.gov/laws/11552" xr:uid="{507D09C8-0492-4F8A-BC1F-A101A2AB085B}"/>
    <hyperlink ref="Q147" r:id="rId401" xr:uid="{036F0DFA-25A7-4B21-B574-54ECE670639E}"/>
    <hyperlink ref="Q141" r:id="rId402" xr:uid="{0186D0E0-3C96-4F12-A6C7-4A7BD75E0FEF}"/>
    <hyperlink ref="R118" r:id="rId403" xr:uid="{60E20F20-F773-4812-A690-B6EEF2C4F29A}"/>
    <hyperlink ref="Q94" r:id="rId404" xr:uid="{DFE3B572-37BF-4EBB-B908-8B93E38E79C0}"/>
    <hyperlink ref="R72" r:id="rId405" display="https://www.pca.state.mn.us/air-water-land-climate/electric-and-cleaner-school-buses" xr:uid="{D4CADF22-A304-4300-A8B0-9D93F8F741BE}"/>
    <hyperlink ref="Q72" r:id="rId406" xr:uid="{BC902788-03E9-47EC-BA24-75FC562C4B0F}"/>
    <hyperlink ref="S38" r:id="rId407" xr:uid="{058233F6-A140-43A8-BA1E-333C10E3B752}"/>
    <hyperlink ref="Q52" r:id="rId408" xr:uid="{C7BA6972-9F88-486F-8FC4-D8142CC99AA5}"/>
    <hyperlink ref="Q111" r:id="rId409" xr:uid="{4C107D5C-B853-4F27-B013-6389410FFFE9}"/>
    <hyperlink ref="Q189" r:id="rId410" xr:uid="{1FB6F371-9854-4808-96F5-192BC53A2D82}"/>
    <hyperlink ref="R189" r:id="rId411" xr:uid="{9129EA6E-0ECB-4C16-8B4A-0059670C3F72}"/>
    <hyperlink ref="S189" r:id="rId412" display="https://afdc.energy.gov/laws/12835" xr:uid="{1147E464-90A8-407E-BD80-6D630BD0E357}"/>
    <hyperlink ref="Q120" r:id="rId413" xr:uid="{F3C63D76-C687-493A-81AC-2B1E3E483FDF}"/>
    <hyperlink ref="R120" r:id="rId414" xr:uid="{32761E29-B4B9-44CB-B54F-9CBA2877B205}"/>
    <hyperlink ref="S120" r:id="rId415" location=":~:text=Eversource%20offers%20rebates%20to%20commercial%20customers%20who%20purchase,make-ready%20installation%20costs%2C%20up%20to%20the%20following%20amounts%3A" display="https://afdc.energy.gov/laws/12839 - :~:text=Eversource%20offers%20rebates%20to%20commercial%20customers%20who%20purchase,make-ready%20installation%20costs%2C%20up%20to%20the%20following%20amounts%3A" xr:uid="{90FEE23F-7745-4614-870A-C8503845383B}"/>
    <hyperlink ref="Q217" r:id="rId416" xr:uid="{815FC8E2-828A-4D96-A084-BB232F5E2F6D}"/>
    <hyperlink ref="R217" r:id="rId417" display="https://apps.psc.wi.gov/ERF/ERFview/viewdoc.aspx?docid=450820" xr:uid="{F692AC79-E763-4E02-A113-3F08FA09ADA1}"/>
    <hyperlink ref="S217" r:id="rId418" display="https://psc.wi.gov/Documents/OEI/EIGP/EIGP_2022_Webinar_Presentation.pdf" xr:uid="{F751E6CD-9FDE-48BA-83E0-6A4D2E3D4F27}"/>
    <hyperlink ref="T217" r:id="rId419" display="https://afdc.energy.gov/laws/12844" xr:uid="{4CB7C53A-B3AA-48E9-9E6E-6C7D5246361F}"/>
    <hyperlink ref="Q218" r:id="rId420" location=":~:text=Commercial%20buildings%20may%20receive%20a%20tax%20credit%20of,the%20infrastructure%20is%20in%20an%20affordable%20housing%20building." xr:uid="{FB2CE085-A885-4A0C-BA2B-99F8E3E1FF5E}"/>
    <hyperlink ref="Q159" r:id="rId421" xr:uid="{67F8730F-B761-4824-83C4-2BACFF2A1E63}"/>
    <hyperlink ref="R159" r:id="rId422" display="https://www.tampaelectric.com/4b036b/siteassets/files/electricvehicles/drive-smart-faq.pdf" xr:uid="{98D50EC8-BA04-4D6E-9D8E-B6410B3FAC1D}"/>
    <hyperlink ref="S159" r:id="rId423" location=":~:text=Commercial%20Electric%20Vehicle%20%28EV%29%20Charging%20Station%20Pilot%20Program,purchase%20and%20installation%20of%20public%20EV%20charging%20stations." display="https://afdc.energy.gov/laws/12850 - :~:text=Commercial%20Electric%20Vehicle%20%28EV%29%20Charging%20Station%20Pilot%20Program,purchase%20and%20installation%20of%20public%20EV%20charging%20stations." xr:uid="{EAF45461-9974-4469-9E96-66BB1CF0F014}"/>
    <hyperlink ref="Q293" r:id="rId424" xr:uid="{C5C5C588-E1BE-4D22-A600-75A59C2C22C1}"/>
    <hyperlink ref="R293" r:id="rId425" display="https://afdc.energy.gov/laws/12861" xr:uid="{3091151C-35B2-4604-B90B-777CF348F1D9}"/>
    <hyperlink ref="Q171" r:id="rId426" xr:uid="{88E04537-856D-4F02-8EBD-5B4531D4C86D}"/>
    <hyperlink ref="R171" r:id="rId427" display="https://www.epelectric.com/files/html/Renewable/Electric Vehicles/Transportation Electrification Plan Webpage/3.1 Commercial TEP Application %28English%29 %281%29.pdf" xr:uid="{EF4561C7-A080-4C58-9E5B-1D3E580D305F}"/>
    <hyperlink ref="Q291" r:id="rId428" xr:uid="{C63DFA96-2BC9-4125-AF59-D2B0784D1678}"/>
    <hyperlink ref="R291" r:id="rId429" display="https://www.epelectric.com/files/html/Rates/NM_2021 Tariffs/NM Rate No. 42 Expermental Electric Vehicle Charging Rate %28EEVC%29.pdf" xr:uid="{75D99171-D104-4FA5-9887-C06C8DB9A868}"/>
    <hyperlink ref="S291" r:id="rId430" display="https://afdc.energy.gov/laws/12871" xr:uid="{394A5ED7-8CDE-418C-9CDB-BEF1F3A12170}"/>
    <hyperlink ref="Q225" r:id="rId431" location=":~:text=The%20Washington%20State%20Department%20of%20Transportation%20%28WSDOT%29%20is,school%20districts%2C%20and%20state%20and%20local%20government%20offices." xr:uid="{B71F429F-959C-41C3-9F2E-6C598A9E5D96}"/>
    <hyperlink ref="R225" r:id="rId432" display="https://lawfilesext.leg.wa.gov/biennium/2021-22/Pdf/Bills/Senate Passed Legislature/5693-S.PL.pdf?q=20230403075149" xr:uid="{DE5FA6A2-A3B2-4C3E-AD12-B03B57E3C38F}"/>
    <hyperlink ref="R246" r:id="rId433" xr:uid="{ADF7E442-F14B-432D-84DC-10A33221841B}"/>
    <hyperlink ref="S246" r:id="rId434" xr:uid="{45A56352-7EEB-4954-80E2-C47517F91287}"/>
    <hyperlink ref="Q246" r:id="rId435" xr:uid="{141BCFC2-4C05-4787-A3AF-2332D127341A}"/>
    <hyperlink ref="Q288" r:id="rId436" xr:uid="{A9251C41-0C3F-4934-A4B8-B00C43B58640}"/>
    <hyperlink ref="R288" r:id="rId437" location=":~:text=DLC%20offers%20a%20TOU%20rate%20to%20small-%20and,exceed%20a%20monthly%20metered%20demand%20of%20200%20megawatts." display="https://afdc.energy.gov/laws/12933 - :~:text=DLC%20offers%20a%20TOU%20rate%20to%20small-%20and,exceed%20a%20monthly%20metered%20demand%20of%20200%20megawatts." xr:uid="{D08B4D59-6682-4472-8615-4E73DB283377}"/>
    <hyperlink ref="Q192" r:id="rId438" xr:uid="{DBB739AD-4F1D-4177-A134-9EF5CC6177FA}"/>
    <hyperlink ref="R192" r:id="rId439" display="https://www.mississippipower.com/content/dam/mississippi-power/pdfs/residential/ev-rebates/3-23_MKT_Commercial EV rebate form.pdf" xr:uid="{377D27B0-A0E4-4DF7-BC8C-96535131E198}"/>
    <hyperlink ref="S192" r:id="rId440" xr:uid="{6F2224BA-E0DF-48A5-8077-A1F42F6ACC7F}"/>
    <hyperlink ref="Q263" r:id="rId441" xr:uid="{7B7D35E0-41A3-47AD-A46D-5689CBBD67CF}"/>
    <hyperlink ref="R263" r:id="rId442" display="https://www.firstenergycorp.com/content/dam/customer/get-help/files/PEV/app-ev-charger-public.pdf" xr:uid="{36DD5F08-9349-4517-89D6-5E0034685238}"/>
    <hyperlink ref="S263" r:id="rId443" display="https://www.firstenergycorp.com/help/electric-vehicles/maryland-ev/maryland-ev/ev-faqs.html" xr:uid="{DD58FE07-9FD6-484D-A64D-1577FC3EF874}"/>
    <hyperlink ref="Q63" r:id="rId444" xr:uid="{0D09DEC6-42EA-4F1E-AA2E-8BD8DA3D2C62}"/>
    <hyperlink ref="Q227" r:id="rId445" display="https://advance.lexis.com/documentpage/?pdmfid=1000516&amp;crid=f5a93f13-9afe-480a-94bc-02707b98cdcc&amp;config=00JABhZDIzMTViZS04NjcxLTQ1MDItOTllOS03MDg0ZTQxYzU4ZTQKAFBvZENhdGFsb2f8inKxYiqNVSihJeNKRlUp&amp;pddocfullpath=%2fshared%2fdocument%2fstatutes-legislation%2furn%3acontentItem%3a65N7-MRV3-GXF6-83N3-00008-00&amp;pdcontentcomponentid=234190&amp;pdteaserkey=sr0&amp;pditab=allpods&amp;ecomp=8s65kkk&amp;earg=sr0&amp;prid=dff15f62-4316-415d-8a66-0a21371a27f5" xr:uid="{D978995D-18C3-4431-8681-F5ABC837CE5B}"/>
    <hyperlink ref="R227" r:id="rId446" location=":~:text=Local%20school%20boards%20are%20authorized%20to%20purchase%2C%20own%2C,of%20EVs%20and%20vehicle%20servicing%2C%20maintenance%2C%20and%20repair." display="https://afdc.energy.gov/laws/12903 - :~:text=Local%20school%20boards%20are%20authorized%20to%20purchase%2C%20own%2C,of%20EVs%20and%20vehicle%20servicing%2C%20maintenance%2C%20and%20repair." xr:uid="{26BAA8ED-DAD4-4ABF-B031-10D43F5490B5}"/>
    <hyperlink ref="Q228" r:id="rId447" xr:uid="{1D452A87-56EE-46C5-B331-916D249AB097}"/>
    <hyperlink ref="Q230" r:id="rId448" xr:uid="{B8487CAF-9C27-45D6-9964-F66372789C68}"/>
    <hyperlink ref="R230" r:id="rId449" display="https://afdc.energy.gov/laws/12909" xr:uid="{186A410E-25A5-486B-B69F-4312E2A8A5E3}"/>
    <hyperlink ref="Q231" r:id="rId450" xr:uid="{BB7B4F68-3539-41CE-9447-37A605EF4E61}"/>
    <hyperlink ref="Q66" r:id="rId451" location="eligibility-requirements-section" xr:uid="{4AD7148A-56DF-444A-B28C-9CC075910641}"/>
    <hyperlink ref="Q57" r:id="rId452" xr:uid="{BD091378-C341-448C-BB23-9514BAF8A34C}"/>
    <hyperlink ref="S245" r:id="rId453" xr:uid="{D0EFA397-E44A-473B-BF24-2157B13A0090}"/>
    <hyperlink ref="R245" r:id="rId454" xr:uid="{C50BEB8E-42AC-40D4-98F7-674839EEEA51}"/>
    <hyperlink ref="Q67" r:id="rId455" location="undefined" xr:uid="{0BF0F242-ED44-4E4D-8D78-CEC2C54F9092}"/>
    <hyperlink ref="Q251" r:id="rId456" xr:uid="{4E91FCED-8CBF-447A-8521-CD70B8FD7ECF}"/>
    <hyperlink ref="Q250" r:id="rId457" xr:uid="{87BDA5EA-4836-4B98-8A0B-ADBB30D142A4}"/>
    <hyperlink ref="Q252" r:id="rId458" xr:uid="{970BADD6-BC1D-4888-B225-18DDAE69E569}"/>
    <hyperlink ref="R252" r:id="rId459" xr:uid="{E827053A-C64C-4AFE-B815-6238D796AF37}"/>
    <hyperlink ref="Q253" r:id="rId460" xr:uid="{F35CFAB4-473E-46AA-A155-CF99A23B0141}"/>
    <hyperlink ref="Q130" r:id="rId461" xr:uid="{56E154F7-5CFE-4303-A5EA-387D3D5AA32C}"/>
    <hyperlink ref="S130" r:id="rId462" xr:uid="{FBBDD2D5-9A9F-4402-867E-9C5139ABC562}"/>
    <hyperlink ref="R130" r:id="rId463" xr:uid="{6992CA6B-5EB7-46F7-8961-142B1804EBBB}"/>
    <hyperlink ref="Q255" r:id="rId464" xr:uid="{776772CC-5C7A-4D1A-8101-C028BDFDB2FB}"/>
    <hyperlink ref="R255" r:id="rId465" xr:uid="{90AFE44D-EA4D-4069-B528-6BBCB73D334C}"/>
    <hyperlink ref="Q161" r:id="rId466" xr:uid="{74450BC9-CC60-4248-88BB-C293CC6B20B7}"/>
    <hyperlink ref="Q294" r:id="rId467" location="Residential" xr:uid="{BADB8443-1032-491F-AB60-01926B4715AD}"/>
    <hyperlink ref="Q211" r:id="rId468" xr:uid="{4496DB70-5B1B-4048-B19A-C634E4E469CF}"/>
    <hyperlink ref="Q75" r:id="rId469" xr:uid="{5242B82E-95CD-46F5-AEE8-463797D58D37}"/>
    <hyperlink ref="Q182" r:id="rId470" xr:uid="{7B1D51BD-A32C-4C0F-B143-9799C7162E4A}"/>
    <hyperlink ref="R182" r:id="rId471" xr:uid="{89C02E3C-3D40-45CF-8289-1346C4686B9C}"/>
    <hyperlink ref="Q278" r:id="rId472" xr:uid="{11C099AA-1187-47FF-8381-4520843D0C22}"/>
    <hyperlink ref="Q117" r:id="rId473" xr:uid="{D5668CAA-B1EE-46C9-83B1-579042527182}"/>
    <hyperlink ref="Q234" r:id="rId474" xr:uid="{71C19D5C-C787-4BC0-98A9-1942857CD2E8}"/>
    <hyperlink ref="Q122" r:id="rId475" xr:uid="{4D72F8AA-2745-451F-9CA5-52B9692F8C46}"/>
    <hyperlink ref="Q62" r:id="rId476" xr:uid="{DA8890DB-B5DD-40CF-A5D3-96D3AE4BE719}"/>
    <hyperlink ref="R62" r:id="rId477" xr:uid="{710B56D5-4D2B-4019-BF13-3B4B94F50CD8}"/>
    <hyperlink ref="S62" r:id="rId478" display="https://afdc.energy.gov/laws/12852" xr:uid="{B215D2DB-7487-46BD-A87B-28A4AFC118B5}"/>
    <hyperlink ref="Q267" r:id="rId479" xr:uid="{E6E475CC-D960-4287-9E8C-75308E24E126}"/>
    <hyperlink ref="Q210" r:id="rId480" xr:uid="{04CF3047-DD2F-44E7-A5B8-2665DD89E009}"/>
    <hyperlink ref="S210" r:id="rId481" xr:uid="{C42C4DB7-E4F0-4C8A-A0FC-4CD19026C117}"/>
    <hyperlink ref="R210" r:id="rId482" xr:uid="{69BEB9F6-CBBF-41F8-A850-05966CC219D0}"/>
    <hyperlink ref="R140" r:id="rId483" xr:uid="{448064F7-558B-47D1-8589-5A7FC1B8CCE5}"/>
    <hyperlink ref="Q140" r:id="rId484" xr:uid="{DB6C6812-0F26-49E0-BFBE-9FBC287E6714}"/>
    <hyperlink ref="Q213" r:id="rId485" xr:uid="{0483FBD3-BEE2-4ACD-A1A1-9896E30CCE51}"/>
    <hyperlink ref="R213" r:id="rId486" xr:uid="{CEFAD2F1-74D5-4A80-8BF7-33AD4613B5B4}"/>
    <hyperlink ref="S213" r:id="rId487" xr:uid="{689787C5-B3B7-4E06-AB6B-39DB836A13EF}"/>
    <hyperlink ref="R214" r:id="rId488" xr:uid="{22D566C4-7855-4504-A3AB-4B1574719E8E}"/>
    <hyperlink ref="Q214" r:id="rId489" xr:uid="{A60F8479-EDE1-436A-96BE-1BB00299B712}"/>
    <hyperlink ref="S214" r:id="rId490" xr:uid="{801CC895-645F-4C20-B322-4EAF1EE5CF98}"/>
    <hyperlink ref="T214" r:id="rId491" xr:uid="{419F808A-21F0-4EF8-A493-17E73A09CAD5}"/>
    <hyperlink ref="U214" r:id="rId492" xr:uid="{DFD5C37E-075A-44EF-8B39-9EC5F14B00AA}"/>
    <hyperlink ref="Q164" r:id="rId493" xr:uid="{CA9765CE-5FDD-42EF-B02A-5F04BB7EC4B6}"/>
    <hyperlink ref="Q244" r:id="rId494" xr:uid="{EC3AB6EC-6588-485A-9723-8B1E92A209E5}"/>
    <hyperlink ref="R244" r:id="rId495" location=":~:text=Indiana%20Michigan%20Power%20offers%20funding%20to%20school%20and,the%20purchase%20and%20installation%20of%20associated%20charging%20infrastructure." xr:uid="{5F3D0501-7587-4670-AEFD-077BFA938780}"/>
    <hyperlink ref="Q296" r:id="rId496" xr:uid="{968CCA52-7C20-4BC0-A03A-6BD37E1BE4BE}"/>
    <hyperlink ref="S296" r:id="rId497" xr:uid="{E49ACA65-15E0-4551-BDD8-04790321164E}"/>
    <hyperlink ref="R296" r:id="rId498" xr:uid="{0EF6AEEF-0798-45B3-8191-19F4381A6945}"/>
    <hyperlink ref="S281" r:id="rId499" xr:uid="{627B60AB-830B-4B01-998F-A5A5540E2EDE}"/>
    <hyperlink ref="R281" r:id="rId500" xr:uid="{5E8FF290-52D3-4845-97E4-5CD34E2DC356}"/>
    <hyperlink ref="Q281" r:id="rId501" location=":~:text=Businesses%20are%20eligible%20to%20receive%20tax%20credits%20for,natural%20gas%2C%20propane%2C%20hydrogen%2C%20dimethyl%20ether%2C%20and%20electricity" xr:uid="{D9E504F5-DFB4-4F7F-8DAD-73B157ADB0BA}"/>
    <hyperlink ref="Q282" r:id="rId502" xr:uid="{64F78504-8442-4CAE-A8C7-C70A740E40CC}"/>
    <hyperlink ref="R282" r:id="rId503" xr:uid="{2583A582-E2B0-4F1B-B543-F862F2AD64CE}"/>
    <hyperlink ref="Q283" r:id="rId504" xr:uid="{B69F07BE-6B54-4A19-9319-D8336D18FCFB}"/>
    <hyperlink ref="R183" r:id="rId505" display="https://www.blackhillsenergy.com/sites/blackhillsenergy.com/files/sd_wy_commercial_ev_rebate.pdf" xr:uid="{B465BB7E-928C-45DE-BA5F-51DC1071BEC2}"/>
    <hyperlink ref="S182" r:id="rId506" display="https://www.blackhillsenergy.com/sites/blackhillsenergy.com/files/sd_wy_commercial_ev_rebate.pdf" xr:uid="{2CE77846-73F9-4B15-A98E-746CD4EB9F21}"/>
    <hyperlink ref="S283" r:id="rId507" xr:uid="{300D5A4F-7161-4505-95DD-B1C8603C2D58}"/>
    <hyperlink ref="R283" r:id="rId508" xr:uid="{E59037E9-155E-44EA-AEB5-1545661814CA}"/>
    <hyperlink ref="Q284" r:id="rId509" xr:uid="{4FFF5A24-188A-4F0A-812F-471708FE24F4}"/>
    <hyperlink ref="Q124" r:id="rId510" xr:uid="{7A87BD98-E3A2-4E65-9D4E-504E8BE047E6}"/>
    <hyperlink ref="Q274" r:id="rId511" xr:uid="{D1A00B5A-C7D1-49A9-AD18-06ECD307FE7C}"/>
    <hyperlink ref="R124" r:id="rId512" xr:uid="{3509CEB3-ACCE-452F-9A5E-9714194B6701}"/>
    <hyperlink ref="Q286" r:id="rId513" xr:uid="{8F86F722-324C-4CF9-824D-05079D29E58A}"/>
    <hyperlink ref="R286" r:id="rId514" xr:uid="{8D60C6BB-BEEA-4CD4-96AB-E78DA31856D3}"/>
    <hyperlink ref="S286" r:id="rId515" xr:uid="{EFD5BD2B-1DC2-4259-B390-E3BF38F49B3E}"/>
    <hyperlink ref="Q287" r:id="rId516" xr:uid="{12DFD25B-6027-4550-AA02-45349FA4E98A}"/>
    <hyperlink ref="S85" r:id="rId517" xr:uid="{BD2A0582-2581-4FA8-8FD5-B257340ACCDD}"/>
    <hyperlink ref="R85" r:id="rId518" xr:uid="{7BADD99F-ECB4-441C-B11B-9BC72B0E58C8}"/>
    <hyperlink ref="Q85" r:id="rId519" xr:uid="{25F30466-AA17-4581-8F28-BD9B33607E36}"/>
    <hyperlink ref="Q276" r:id="rId520" xr:uid="{659B1264-E880-4680-AA60-127B3A6C71FF}"/>
    <hyperlink ref="Q247" r:id="rId521" xr:uid="{B9E91ECA-F02B-4124-89D9-54EB60C83861}"/>
    <hyperlink ref="Q95" r:id="rId522" xr:uid="{86E761AA-2E7D-4A1A-8ECB-6C47BE1CA430}"/>
    <hyperlink ref="Q295" r:id="rId523" xr:uid="{AF5FEAFB-10BC-488A-87C3-97F628AAEE36}"/>
    <hyperlink ref="R270" r:id="rId524" xr:uid="{A92D5EDC-E41B-44E6-9CFD-7555A433F350}"/>
    <hyperlink ref="R272" r:id="rId525" xr:uid="{73DE23C5-C893-4D29-950A-A6663D723769}"/>
    <hyperlink ref="Q272" r:id="rId526" xr:uid="{DF610112-CD69-42D1-81F0-A6CD16045CC0}"/>
    <hyperlink ref="Q51" r:id="rId527" xr:uid="{66594290-2795-4E72-AB7A-9E1DA6CBB127}"/>
    <hyperlink ref="Q81" r:id="rId528" xr:uid="{54B6C727-1F21-4B31-8F7F-60A08B5F81F7}"/>
    <hyperlink ref="Q60" r:id="rId529" xr:uid="{2B5F9165-FF24-4257-A24E-8A3AA7286E38}"/>
    <hyperlink ref="Q76" r:id="rId530" xr:uid="{8F17FCA8-F3E1-4935-95C6-EA29E8C22257}"/>
    <hyperlink ref="R81" r:id="rId531" xr:uid="{E301A8A6-67E2-4356-88BD-7E1DCC8AD893}"/>
    <hyperlink ref="R76" r:id="rId532" xr:uid="{19C8606B-3AD7-4677-888E-1A9C1B54274D}"/>
    <hyperlink ref="Q249" r:id="rId533" xr:uid="{A679A3CE-C51E-4068-B657-85F78F11308C}"/>
    <hyperlink ref="R269" r:id="rId534" xr:uid="{05B9044A-E7E6-4851-BBE3-8125F85A19B2}"/>
    <hyperlink ref="Q269" r:id="rId535" xr:uid="{7E24B8B4-6D91-490E-BBD9-0372413E6CFB}"/>
    <hyperlink ref="Q237" r:id="rId536" xr:uid="{F3356642-9A83-4CF5-B728-D976DC3F87FD}"/>
    <hyperlink ref="R237" r:id="rId537" display="https://afdc.energy.gov/laws/12949" xr:uid="{49B74AC1-55E6-4BBC-A2CA-98BA43AAF25F}"/>
    <hyperlink ref="Q292" r:id="rId538" xr:uid="{8B0C075F-8143-49D4-980C-D014680D0A5A}"/>
    <hyperlink ref="R292" r:id="rId539" display="https://www.xcelenergy.com/staticfiles/xe-responsive/Marketing/NM-Time-of-use-rate-FAQ.pdf" xr:uid="{48EB0FFC-6453-44F5-85EF-095480081AAE}"/>
    <hyperlink ref="S239" r:id="rId540" xr:uid="{1E4DCB19-D3D9-4E19-B66F-A747DBA011F2}"/>
    <hyperlink ref="R239" r:id="rId541" display="https://deq.nd.gov/publications/AQ/Planning/VW/VWMitigationPlanv1.1.pdf" xr:uid="{E4AFACBC-AA6C-4088-B9C3-FEAEDA20D291}"/>
    <hyperlink ref="Q239" r:id="rId542" xr:uid="{61C23551-07BB-4373-B1A4-E0A901568567}"/>
    <hyperlink ref="R236" r:id="rId543" display="https://afdc.energy.gov/laws/13004" xr:uid="{4DD27820-049C-419F-8EC3-5EF37568D814}"/>
    <hyperlink ref="R243" r:id="rId544" display="https://afdc.energy.gov/laws/13005" xr:uid="{895437E7-85F2-4887-A43A-CE17A7470880}"/>
    <hyperlink ref="S252" r:id="rId545" location=":~:text=The%20tax%20credit%20amount%20is%20equal%20to%20the,compared%20to%20an%20equivalent%20internal%20combustion%20engine%20vehicle" display="https://afdc.energy.gov/laws/13039 - :~:text=The%20tax%20credit%20amount%20is%20equal%20to%20the,compared%20to%20an%20equivalent%20internal%20combustion%20engine%20vehicle" xr:uid="{1EB5874C-B64A-4565-B323-A32F5E4CC36C}"/>
    <hyperlink ref="R161" r:id="rId546" display="https://www.siliconvalleypower.com/home/showpublisheddocument/62861/636846079321770000" xr:uid="{E38FC1A7-2510-4B1F-9738-F399677C1DA0}"/>
    <hyperlink ref="R294" r:id="rId547" display="C:\Users\MariaAlejandra.Achur\Downloads\sd1_SchoolDiscountRider.pdf" xr:uid="{E881104E-C2FD-48E9-9A86-E103148D941E}"/>
    <hyperlink ref="R267" r:id="rId548" display="https://www.nyseg.com/smartenergy/electricvehicles/ev-fleet-assessment-program" xr:uid="{2CEBCCA8-3380-4A7E-8DBB-E0BF6B06B310}"/>
    <hyperlink ref="R278" r:id="rId549" display="https://www.blackhillsenergy.com/sites/blackhillsenergy.com/files/2022_time_of_day_rates_fact_sheet.pdf" xr:uid="{27E882F1-AF12-45B6-BA70-FD86628F9CDA}"/>
    <hyperlink ref="R51" r:id="rId550" display="https://afdc.energy.gov/laws/13127" xr:uid="{EECEC202-1C7D-4766-B878-8C11E7DFAC56}"/>
    <hyperlink ref="R122" r:id="rId551" display="https://www.alabamapower.com/content/dam/alabama-power/pdfs-docs/business/Make-Ready-Terms-and-Conditions.pdf" xr:uid="{E316688D-C76D-4A23-A781-398806E9C939}"/>
    <hyperlink ref="R84" r:id="rId552" xr:uid="{9EC8BF5C-7424-4B6A-8D8B-ADE8A3412C52}"/>
    <hyperlink ref="S84" r:id="rId553" display="https://www.duke-energy.com/energy-education/electric-vehicles/business/contact-us?_gl=1*1sejpbx*_ga*NDkyMTYxOTIuMTY3NjkyMDEyNg..*_ga_HB58MJRNTY*MTY3Njk4ODg2Mi44LjEuMTY3Njk4OTA4OC4wLjAuMA..&amp;_ga=2.250806406.1441956738.1676920127-49216192.1676920126" xr:uid="{EEBBF701-B3BB-4017-809F-043EBACC6B96}"/>
    <hyperlink ref="Q84" r:id="rId554" xr:uid="{0E7F1B2C-1E9B-4A49-A2B2-028B87FEAA8A}"/>
    <hyperlink ref="R79" r:id="rId555" display="https://www.duke-energy.com/energy-education/electric-vehicles/business/contact-us?_gl=1*1sejpbx*_ga*NDkyMTYxOTIuMTY3NjkyMDEyNg..*_ga_HB58MJRNTY*MTY3Njk4ODg2Mi44LjEuMTY3Njk4OTA4OC4wLjAuMA..&amp;_ga=2.250806406.1441956738.1676920127-49216192.1676920126" xr:uid="{D4D9C346-C6EC-4389-A251-D6A5A68F4719}"/>
    <hyperlink ref="Q79" r:id="rId556" xr:uid="{702ACF8E-371C-4AF7-9369-DBCF3C0907DA}"/>
    <hyperlink ref="R55" r:id="rId557" display="https://emobility.entergy.com/assets/images/homepage/EV Charging Service Guide.pdf" xr:uid="{E72C2D83-4E9E-4774-9EF7-A697816787AA}"/>
    <hyperlink ref="S168" r:id="rId558" display="https://afdc.energy.gov/laws/11994" xr:uid="{39A41701-FFD9-46AA-8D15-637B46622548}"/>
    <hyperlink ref="Q119" r:id="rId559" xr:uid="{73A7C6E0-94CD-49DC-BD05-6E428E4B148E}"/>
    <hyperlink ref="R119" r:id="rId560" xr:uid="{409B97A5-BA52-4FAA-89CE-5A750FB9F472}"/>
    <hyperlink ref="R297" r:id="rId561" display="C:\Users\MariaAlejandra.Achur\Downloads\CFVT Program Guide_2023_03_30.pdf" xr:uid="{3D90078C-20A3-4484-8A81-25BBF612ADDF}"/>
    <hyperlink ref="Q297" r:id="rId562" xr:uid="{18F279BD-B5B0-468C-A543-096C12D606F1}"/>
    <hyperlink ref="S272" r:id="rId563" xr:uid="{265D0848-E8A3-4A3C-94CC-F9556C7217FD}"/>
    <hyperlink ref="Q105" r:id="rId564" xr:uid="{6C56BD77-8681-4D0C-B3E4-84D2E9247788}"/>
    <hyperlink ref="R290" r:id="rId565" display="https://afdc.energy.gov/laws/12735" xr:uid="{FCE3D6F1-958B-42D9-A1BA-2620D33873A2}"/>
    <hyperlink ref="Q290" r:id="rId566" xr:uid="{692154E1-3B63-471B-A43A-E40554F5CFF5}"/>
    <hyperlink ref="Q298" r:id="rId567" xr:uid="{C019082D-4244-4B8D-BDD4-F8F7ACCCC7AC}"/>
    <hyperlink ref="R298" r:id="rId568" display="https://www.energy.gov/sites/default/files/2022-12/School-FOA-Webinar-11-2022.pdf" xr:uid="{3BEE7168-5317-43F5-842F-FEEDC25E38B8}"/>
    <hyperlink ref="S298" r:id="rId569" display="https://www.energy.gov/scep/grants-energy-improvements-public-school-facilities" xr:uid="{139B91D4-6E82-437E-A981-E919183BFFEA}"/>
    <hyperlink ref="Q299" r:id="rId570" location="FoaId06985843-f32c-494e-880a-cb5db6d787a4" xr:uid="{7FA46F8F-1993-47A5-AC29-2C0487476BB5}"/>
    <hyperlink ref="R299" r:id="rId571" display="https://www.energy.gov/sites/default/files/2022-12/School-FOA-Webinar-11-2022.pdf" xr:uid="{6E9EA04B-B3F0-41C9-B3BA-FDF4C57E87FA}"/>
    <hyperlink ref="S299" r:id="rId572" display="https://www.energy.gov/scep/grants-energy-improvements-public-school-facilities" xr:uid="{8FC2BE44-FDE5-4F63-AE64-E7F636EA93AD}"/>
    <hyperlink ref="Q271" r:id="rId573" xr:uid="{D7D54AF9-8041-4D23-9887-72C5ED00F372}"/>
    <hyperlink ref="R271" r:id="rId574" display="https://files.dep.state.pa.us/Air/Volkswagen/MHDZEV_ProgramGuidelines.pdf" xr:uid="{1DAA62E9-2198-4217-B54E-BB88AB5FBE57}"/>
    <hyperlink ref="S271" r:id="rId575" display="https://files.dep.state.pa.us/Air/Volkswagen/FinalBeneficiaryMitigationPlan5-4-18.pdf" xr:uid="{09F9C45E-6F66-486C-BC5F-4D12C75D0F2E}"/>
    <hyperlink ref="T271" r:id="rId576" display="https://afdc.energy.gov/laws/13135" xr:uid="{D6B1023E-13CC-4F2F-AEE0-B453868D9694}"/>
    <hyperlink ref="Q270" r:id="rId577" xr:uid="{4083D5E5-BA15-4DD1-987B-62B0FCDF34BE}"/>
    <hyperlink ref="S270" r:id="rId578" xr:uid="{CDBCE7BA-585B-4698-B915-829D481EFC3C}"/>
    <hyperlink ref="Q47" r:id="rId579" xr:uid="{59931F82-97EA-4D6A-B710-8E669DBF1E2D}"/>
    <hyperlink ref="R47" r:id="rId580" xr:uid="{8E78FB8A-D764-4F29-9359-1493FA280BD0}"/>
    <hyperlink ref="R44" r:id="rId581" xr:uid="{B1F954FA-F6F4-4EEA-AD6C-67D7D9CAA015}"/>
    <hyperlink ref="Q221" r:id="rId582" xr:uid="{281E55CD-6FDB-4C2A-8ED0-DC4CA7FE2B27}"/>
    <hyperlink ref="R221" r:id="rId583" display="https://afdc.energy.gov/laws/12858" xr:uid="{34E5B1A6-A5E0-444E-804F-6FF440C1C983}"/>
    <hyperlink ref="Q289" r:id="rId584" location=":~:text=All%20EV%20charging%20stations%20funded%20or%20authorized%20by,an%20Electric%20Vehicle%20Infrastructure%20Training%20Program%20%28EVITP%29%20certification." xr:uid="{C07D189D-F71F-4CF7-9B0F-137C28ECCF36}"/>
    <hyperlink ref="R83" r:id="rId585" xr:uid="{731F9658-AD0E-4119-B9A8-8275A2104F39}"/>
    <hyperlink ref="Q300" r:id="rId586" xr:uid="{13BE23DB-3FE8-44B6-A4FE-6A4A02073C3B}"/>
    <hyperlink ref="R300" r:id="rId587" display="https://aforarizona.org/wp-content/uploads/2021/08/AZ-Transportation-Modernization-Grants-Snapshot.pdf" xr:uid="{B1226788-7541-41DE-86CB-7E65167BB3D8}"/>
    <hyperlink ref="Q301" r:id="rId588" xr:uid="{D5B6E5EC-2708-4363-91A7-EC5AF52DFD34}"/>
    <hyperlink ref="R301" r:id="rId589" display="https://www.epa.gov/grants/2022-targeted-airshed-grant-program-closed-announcement-fy-22" xr:uid="{214DB4E5-1BB0-4E9F-929F-41B8E3A784EC}"/>
    <hyperlink ref="R302" r:id="rId590" display="https://ww2.arb.ca.gov/sites/default/files/2023-03/FINALCAG RFA 2022 Extended 031723.pdf" xr:uid="{10A8BAA6-32FE-4DD3-91A8-0EDD03070EF3}"/>
    <hyperlink ref="Q302" r:id="rId591" xr:uid="{774F6A87-6F1A-4E8E-9A9E-D9013B7B9344}"/>
    <hyperlink ref="Q303" r:id="rId592" xr:uid="{71E9655F-6DFF-4823-B04A-463A629603E7}"/>
    <hyperlink ref="Q304" r:id="rId593" xr:uid="{45D787FB-C981-4D99-9202-52EFE53C350B}"/>
    <hyperlink ref="R304" r:id="rId594" display="https://cleanmobilityoptions.org/wp-content/uploads/2022/08/CMO-Implementation-Manual-Updated-6-27-22-FINAL.pdf" xr:uid="{0BD7468E-B881-4686-8513-852A8B717EDE}"/>
    <hyperlink ref="Q305" r:id="rId595" xr:uid="{92C5E89C-2D27-41CA-B346-E14553EF46A0}"/>
    <hyperlink ref="R305" r:id="rId596" display="http://www.aqmd.gov/docs/default-source/aqmd-forms/moyer/pa2023-04-carl-moyer-program-announcement.pdf?sfvrsn=6" xr:uid="{AE396BEA-3FF8-403C-9676-4889DBCEE8C2}"/>
    <hyperlink ref="Q306" r:id="rId597" xr:uid="{07B58738-A2EE-41D2-AD9B-A462D818076E}"/>
    <hyperlink ref="R306" r:id="rId598" display="https://ww2.valleyair.org/media/leejwuln/guidelines.pdf" xr:uid="{453DC001-148B-46C9-886E-AA7F35AB511B}"/>
    <hyperlink ref="Q307" r:id="rId599" xr:uid="{9A6BAD32-7C55-4CA9-ABAB-D7D25ED42089}"/>
    <hyperlink ref="R308" r:id="rId600" location="FoaId90cf93a3-9947-4d2e-b1fb-f98d7b30cdab" display="https://oced-exchange.energy.gov/Default.aspx - FoaId90cf93a3-9947-4d2e-b1fb-f98d7b30cdab" xr:uid="{770C38B7-9BA9-483F-842A-A8A78B801186}"/>
    <hyperlink ref="Q308" r:id="rId601" location=":~:text=The%20Energy%20Improvements%20in%20Rural,and%20environmental%20protection%20from%20adverse" xr:uid="{43A3D7BA-4178-4FDA-85C7-B65420187F51}"/>
    <hyperlink ref="Q309" r:id="rId602" xr:uid="{C73FF6E2-32EF-4818-8037-66C60F0DDF90}"/>
    <hyperlink ref="Q2" r:id="rId603" xr:uid="{A52EF834-E6BA-406B-8E59-30F2D6EB8159}"/>
    <hyperlink ref="S134" r:id="rId604" xr:uid="{EE490F39-CCDC-4222-8703-576B6A5DF942}"/>
    <hyperlink ref="Q183" r:id="rId605" xr:uid="{F69D8C90-6955-47E0-97E4-AB479AA5C1FD}"/>
    <hyperlink ref="Q229" r:id="rId606" xr:uid="{108EBC54-4A76-4EC0-89EE-ACF73F23F181}"/>
    <hyperlink ref="Q235" r:id="rId607" xr:uid="{1EAA2DBA-9B0E-484D-8D1D-2EA733DCE7E4}"/>
    <hyperlink ref="Q248" r:id="rId608" xr:uid="{B3AB53CF-8DD0-4AE6-92A1-967151AAAD91}"/>
    <hyperlink ref="R310" r:id="rId609" xr:uid="{F75743C0-D645-42AF-8E1D-6D0C6FF8EF01}"/>
    <hyperlink ref="Q310" r:id="rId610" location="vehicle" xr:uid="{806902F3-D7EF-440F-BDC6-546E9B28CF2A}"/>
    <hyperlink ref="Q195" r:id="rId611" xr:uid="{57B75FE4-BA05-4B06-9EA0-7AD9FCD3D18F}"/>
    <hyperlink ref="R212" r:id="rId612" location=":~:text=Alternative%20Fueling%20Infrastructure%20Tax%20Credit%20An%20income%20tax,85%25%20or%20more%20natural%20gas%2C%20propane%2C%20or%20hydrogen" xr:uid="{707243B6-CF73-4576-BA97-9F68F9C77B3C}"/>
    <hyperlink ref="Q212" r:id="rId613" xr:uid="{F75ED6FD-5668-4007-A78B-3FBE0DD3C7D5}"/>
    <hyperlink ref="R216" r:id="rId614" xr:uid="{5E55701B-FBC9-4B37-9012-F8F2CA7DB35E}"/>
    <hyperlink ref="R258" r:id="rId615" location="Business" display="https://www.aps.com/en/Utility/Regulatory-and-Legal/Rates-Schedules-and-Adjustors - Business" xr:uid="{14F9F28B-2969-49F4-9566-DD0B7A1EA30F}"/>
    <hyperlink ref="Q311" r:id="rId616" location=":~:text=The%20Tribal%20Energy%20Loan%20Guarantee%20Program%20%28TELGP%29%20is,to%20tribes%20through%20energy%20development%20projects%20and%20activities" xr:uid="{A152B2DA-ED81-4547-BC5A-DA1ED77218A4}"/>
    <hyperlink ref="R104" r:id="rId617" xr:uid="{B8B1A791-5F5E-4A6F-A2DE-D3E74E4BFD3F}"/>
    <hyperlink ref="R111" r:id="rId618" display="https://dnr.mo.gov/air/what-were-doing/volkswagen-trust-funds/school-buses" xr:uid="{E5294271-5E61-4021-AE61-4E3714CC2E15}"/>
    <hyperlink ref="R74" r:id="rId619" xr:uid="{F258346C-1ACF-46B5-95BA-D860FCBB781F}"/>
    <hyperlink ref="Q312" r:id="rId620" xr:uid="{DFE5775A-AA6C-42A9-B1ED-13D5E1D304CB}"/>
    <hyperlink ref="R312" r:id="rId621" xr:uid="{B881983B-E9EC-4D13-BACC-12F238280E43}"/>
    <hyperlink ref="S266" r:id="rId622" xr:uid="{8409813A-3846-495F-BA4E-F27E9A8DD9C6}"/>
    <hyperlink ref="Q313" r:id="rId623" xr:uid="{97A09BBD-1C91-47DC-BA98-495FFBBC580E}"/>
    <hyperlink ref="Q315" r:id="rId624" xr:uid="{ADB88FEC-A17F-4396-8DC0-9E3818A010B4}"/>
    <hyperlink ref="Q266" r:id="rId625" location="ev" xr:uid="{DFD0D306-2A0D-48F0-90B2-FB4C7D710AA6}"/>
    <hyperlink ref="Q316" r:id="rId626" xr:uid="{F4FDBC8B-9D79-4C4B-863A-98A2D68A8D3D}"/>
    <hyperlink ref="Q91" r:id="rId627" xr:uid="{845C4ED8-CE03-40F7-9D1C-FF5402F9A020}"/>
    <hyperlink ref="R235" r:id="rId628" xr:uid="{0759577A-65E4-4C4A-8050-B53521D3C162}"/>
    <hyperlink ref="Q194" r:id="rId629" xr:uid="{027DE7E0-F80B-44CD-BD75-35282C566A36}"/>
    <hyperlink ref="Q193" r:id="rId630" xr:uid="{3B7ECF18-9F5F-43DE-A156-B9A9D3D08E5A}"/>
    <hyperlink ref="Q376" r:id="rId631" display="https://www.vermontevchargers.com/workplace-incentives/" xr:uid="{4662A87F-49D1-433E-B162-BAEE62400919}"/>
    <hyperlink ref="S42" r:id="rId632" xr:uid="{CA99A0F6-341A-49BD-9165-70647AE1C1DA}"/>
    <hyperlink ref="R154" r:id="rId633" display="https://www.mass.gov/doc/massevip-multi-unit-dwelling-educational-campus-charging-requirements/download" xr:uid="{DD9C10D8-6524-4646-97FE-30AB625EFCC0}"/>
    <hyperlink ref="Q10" r:id="rId634" xr:uid="{8ED354B7-89B3-4EAF-BFFE-8B377C086C24}"/>
    <hyperlink ref="R10" r:id="rId635" xr:uid="{66844B26-87E4-46CE-A891-066A37452E55}"/>
    <hyperlink ref="S10" r:id="rId636" xr:uid="{119A3619-AF87-4138-9EFB-8C511A3EFF18}"/>
    <hyperlink ref="Q11" r:id="rId637" location="Eligibility" xr:uid="{195C5CE9-DAA8-4DFE-87BA-E659314B1485}"/>
    <hyperlink ref="Q13" r:id="rId638" xr:uid="{EED4D7FA-6474-432B-A188-3B8EDA5EBE79}"/>
    <hyperlink ref="R63" r:id="rId639" display="https://fleetadvisoryma.nationalgrid.com/sites/default/files/25026_National_Grid_FASP_Recruitment_Brochure_v21_508.pdf" xr:uid="{6BD2B2F8-E22B-4ECA-B51C-7E4808955DB6}"/>
    <hyperlink ref="R191" r:id="rId640" display="https://images.go.peco-energy.com/Web/EXEPECO/%7B4f0bb9e7-30a9-4516-a8bc-80cd5fd35b46%7D_PECO_L2_Commercial_EV_Program_Handbook.pdf" xr:uid="{05BD9135-5FED-408D-9ACB-3DE27B950958}"/>
    <hyperlink ref="S2" r:id="rId641" display="https://afdc.energy.gov/laws/12635" xr:uid="{120E4F1F-60AA-4BA7-BF1E-743C1EA1C6D7}"/>
    <hyperlink ref="R228" r:id="rId642" display="https://energy.maryland.gov/transportation/Pages/incentives.aspx" xr:uid="{87763BCB-89B9-4BC6-BC7C-587A1433C74A}"/>
    <hyperlink ref="Q377" r:id="rId643" xr:uid="{283E89AD-D0EF-4D07-883A-6FFA0CFEBC28}"/>
    <hyperlink ref="R377" r:id="rId644" xr:uid="{E96393BC-8423-463E-8746-29DEEF463BEF}"/>
    <hyperlink ref="S377" r:id="rId645" display="https://afdc.energy.gov/laws/12993" xr:uid="{0FB7E4AD-52E0-42AE-80C5-BA57364C0FB8}"/>
    <hyperlink ref="Q245" r:id="rId646" display="https://www.azleg.gov/viewdocument/?docName=https://www.azleg.gov/ars/15/00923.htm" xr:uid="{7C9EDE31-483A-4E99-AA19-DFEEB093594A}"/>
    <hyperlink ref="T246" r:id="rId647" xr:uid="{FB0B1C7D-01D4-45F5-9584-857D629E1DFE}"/>
    <hyperlink ref="Q99" r:id="rId648" xr:uid="{D891D69B-8618-4FE9-92FA-ACABE15B1780}"/>
    <hyperlink ref="Q102" r:id="rId649" xr:uid="{E59FE37C-7186-40F9-B089-4209EBF58353}"/>
    <hyperlink ref="Q103" r:id="rId650" xr:uid="{358BA67E-F8B6-4A35-BAE2-66F978F0592B}"/>
    <hyperlink ref="R145" r:id="rId651" display="https://www.efficiencymaine.com/limited-time-electric-vehicle-incentives-for-fleet-vehicles-and-commercial-vans/" xr:uid="{27090CDC-E6BE-431E-993B-4DCC65341CC7}"/>
    <hyperlink ref="Q185" r:id="rId652" xr:uid="{98D83DD1-F9E3-4E0F-95BB-64A95781EF56}"/>
    <hyperlink ref="R190" r:id="rId653" xr:uid="{53A233C4-48B7-4ABB-888B-3538AD5D8712}"/>
    <hyperlink ref="R16" r:id="rId654" xr:uid="{23A33ADA-4311-45A9-B887-72290B06A632}"/>
    <hyperlink ref="R218" r:id="rId655" xr:uid="{6DA2FBF7-6BC0-4BEA-B0B6-2EFE81006E76}"/>
    <hyperlink ref="S218" r:id="rId656" xr:uid="{E03DDF90-8186-473C-8B9D-5550F4D39FB1}"/>
    <hyperlink ref="R226" r:id="rId657" xr:uid="{744A00CD-175B-440B-8642-83289003CC5E}"/>
    <hyperlink ref="Q226" r:id="rId658" xr:uid="{3EFFA74B-DE08-40A0-B3AD-5ED8F7E27E15}"/>
    <hyperlink ref="R8" r:id="rId659" xr:uid="{F54666E6-AEFA-4BCD-B3D6-AE5EDB68CFE3}"/>
    <hyperlink ref="T88" r:id="rId660" xr:uid="{90254410-9E28-468D-B332-E1C36C226BF4}"/>
    <hyperlink ref="S297" r:id="rId661" xr:uid="{9B80441A-3FBC-47CE-B3A7-BA9D535F3783}"/>
    <hyperlink ref="Q109" r:id="rId662" xr:uid="{EB9CAA6B-FB35-4368-8E9B-12EF9126DA0E}"/>
    <hyperlink ref="Q318" r:id="rId663" display="https://www.dominionenergy.com/virginia/save-energy/electric-vehicles/charging-on-the-go/level-2-charging-program" xr:uid="{925203B5-2F8C-4FC2-ABEB-6CF001C47BDC}"/>
    <hyperlink ref="Q337" r:id="rId664" xr:uid="{6CA2C16A-1C4D-46E7-AD59-847971DAF1C7}"/>
    <hyperlink ref="R337" r:id="rId665" location=":~:text=The%20Advanced%20Bus%20and%20Clean%20%28ABC%29%20Transportation%20program,and%20transit%20buses%20with%20all-electric%20or%20alternative-fuel%20buses." xr:uid="{D01C85D4-5426-45B7-B959-BDA2923B3AB2}"/>
    <hyperlink ref="Q338" r:id="rId666" xr:uid="{9DD2BEA0-7711-4655-881D-C5A921D709FF}"/>
    <hyperlink ref="Q320" r:id="rId667" location="form" xr:uid="{07D79420-953A-4C00-B796-FB8B4D0BE8D4}"/>
    <hyperlink ref="Q339" r:id="rId668" xr:uid="{2B183E19-074B-4F7E-8356-A355AA39EB18}"/>
    <hyperlink ref="Q322" r:id="rId669" display="https://www.fpl.com/electric-vehicles/evolution/business-solutions/tariffs.html" xr:uid="{5BC588B9-6F13-46AA-8982-891E7C0DB0BD}"/>
    <hyperlink ref="Q323" r:id="rId670" display="https://www.legislature.mi.gov/(S(z05rnlbshybwvhy5m1r1fjp2))/mileg.aspx?page=getObject&amp;objectName=2023-SB-0303" xr:uid="{122A04A4-EFC3-4286-A7A4-4280D776B2A5}"/>
    <hyperlink ref="Q340" r:id="rId671" xr:uid="{45103489-BFF6-4D03-B3BC-AAA1FD33B8C9}"/>
    <hyperlink ref="R324" r:id="rId672" display="https://www.revisor.mn.gov/bills/text.php?session=ls93&amp;number=HF2310&amp;session_number=0&amp;session_year=2023&amp;version=list&amp;format=pdf" xr:uid="{9773175F-0BEB-4D69-83BE-FB8FA92A7D4F}"/>
    <hyperlink ref="Q341" r:id="rId673" location="accordion-0672ff1e62-item-fa93dd7e95" xr:uid="{FD8A87E7-E326-48E8-BD06-EBF8CC569884}"/>
    <hyperlink ref="Q342" r:id="rId674" xr:uid="{6D09AC0E-83D5-4188-8013-FD3DAA81A6E0}"/>
    <hyperlink ref="Q343" r:id="rId675" xr:uid="{909B61A7-6134-4DDB-AD2F-9512DE7DFF35}"/>
    <hyperlink ref="Q325" r:id="rId676" display="https://www.leg.state.nv.us/App/NELIS/REL/82nd2023/Bill/9886/Text" xr:uid="{4C68E3B2-E9AE-4227-9337-2A7C66798BFE}"/>
    <hyperlink ref="Q326" r:id="rId677" display="https://mn.gov/commerce/energy/consumer/energy-programs/ev-rebates.jsp" xr:uid="{1F155869-CE5D-465A-8769-850E77A89796}"/>
    <hyperlink ref="Q344" r:id="rId678" xr:uid="{A5BA1DF8-4CB2-4EBA-B959-D01C11E632AE}"/>
    <hyperlink ref="Q327" r:id="rId679" display="https://epd.georgia.gov/outreach/grants/school-bus-grants/apply-funding" xr:uid="{C5937082-6411-4122-A8D2-C883D230E44E}"/>
    <hyperlink ref="Q328" r:id="rId680" display="https://dgs.maryland.gov/Pages/ElectricVehicle/About/Funding.aspx" xr:uid="{97A6C890-8DE9-46E9-8DBB-96D3A35C8D88}"/>
    <hyperlink ref="Q345" r:id="rId681" xr:uid="{7A603761-8A6F-4134-9661-A7E92FA05163}"/>
    <hyperlink ref="Q346" r:id="rId682" xr:uid="{142F6224-D16C-49FF-B833-FAE31A253E1F}"/>
    <hyperlink ref="Q347" r:id="rId683" xr:uid="{67FE4B6E-AE00-403F-8994-A16663ACCF75}"/>
    <hyperlink ref="Q329" r:id="rId684" display="https://www.dot.nd.gov/projects/lrtp/evplan.htm" xr:uid="{E7E53323-7A38-4D30-92C4-E2F5C29AE407}"/>
    <hyperlink ref="Q348" r:id="rId685" xr:uid="{490DBA68-51DD-46F5-96C0-623929F8D4F7}"/>
    <hyperlink ref="Q349" r:id="rId686" xr:uid="{92D16180-E206-406F-90D9-7A61231232D0}"/>
    <hyperlink ref="Q330" r:id="rId687" display="https://portlandgeneral.com/energy-choices/electric-vehicles-charging/funding-your-ev-or-charging-project/pge-drive-change-fund" xr:uid="{3302DDE7-5B6A-4342-BCA0-765725E42BEB}"/>
    <hyperlink ref="Q331" r:id="rId688" display="https://energy.hawaii.gov/what-we-do/financial-assistance-and-grants/diesel-replacement/" xr:uid="{27077399-28B8-4907-B457-C5F160DB052F}"/>
    <hyperlink ref="Q350" r:id="rId689" xr:uid="{4D333ACC-6851-4F06-8473-C8F57EBB1863}"/>
    <hyperlink ref="Q351" r:id="rId690" xr:uid="{7575198D-4E1C-4A35-9D32-643097327FAE}"/>
    <hyperlink ref="Q332" r:id="rId691" display="https://calevip.org/incentive-project/gspp-incentive-north-south" xr:uid="{6C22B633-FA01-4294-8D16-FAB077421DC3}"/>
    <hyperlink ref="Q352" r:id="rId692" xr:uid="{C7F729FF-F912-4C18-9254-9589AC455CAC}"/>
    <hyperlink ref="Q354" r:id="rId693" xr:uid="{D2030731-5BF3-4767-B9B2-333FAD9907E9}"/>
    <hyperlink ref="R368" r:id="rId694" xr:uid="{00CF8F59-EBB2-1E4A-828C-E6E5D719F2FE}"/>
    <hyperlink ref="Q317" r:id="rId695" display="https://afdc.energy.gov/laws/13373" xr:uid="{A695A4F6-CF3C-4FF2-97A4-2A8CDA0D4C2D}"/>
    <hyperlink ref="Q319" r:id="rId696" xr:uid="{ADC92F74-0EBF-45A5-8F54-F9B95920F621}"/>
    <hyperlink ref="R320" r:id="rId697" xr:uid="{D0BF6352-5FE6-4419-8031-B3C9F8712BAC}"/>
    <hyperlink ref="Q321" r:id="rId698" xr:uid="{3C535B41-BDF9-46EB-99BE-FC803162059C}"/>
    <hyperlink ref="R322" r:id="rId699" xr:uid="{96E3DEA7-B2A9-4380-B550-9E7E61D26CC3}"/>
    <hyperlink ref="R323" r:id="rId700" xr:uid="{3B11961A-3C43-40B1-BDE5-1D5655A47409}"/>
    <hyperlink ref="S324" r:id="rId701" xr:uid="{12099FAA-F764-4BAD-9980-2FA0EFA59185}"/>
    <hyperlink ref="Q324" r:id="rId702" xr:uid="{D4DDFB1A-D1E3-4B46-9FB1-B26E2568258F}"/>
    <hyperlink ref="R325" r:id="rId703" xr:uid="{50495C4D-D633-4901-BB2C-E5D26B1E7C91}"/>
    <hyperlink ref="R327" r:id="rId704" xr:uid="{25B0C79A-5169-4442-A3F5-5D5683BE1024}"/>
    <hyperlink ref="R329" r:id="rId705" xr:uid="{8723461A-177C-4925-B05D-E087C417E1DE}"/>
    <hyperlink ref="R330" r:id="rId706" xr:uid="{7E476153-1831-4EA8-8734-92DD854D7850}"/>
    <hyperlink ref="R331" r:id="rId707" xr:uid="{91E80452-97BE-4AE3-8A41-410AF9382A38}"/>
    <hyperlink ref="S331" r:id="rId708" xr:uid="{3275F686-676B-4DC8-8575-CE81C5EBFF70}"/>
    <hyperlink ref="R332" r:id="rId709" xr:uid="{0C25D7BB-7CDD-40A2-BCD8-4B202705B88A}"/>
    <hyperlink ref="S361" r:id="rId710" xr:uid="{C47152E9-9F11-4EE0-8674-D733D16B480C}"/>
    <hyperlink ref="R362" r:id="rId711" xr:uid="{25B1B1B9-5C85-465B-B1CB-0A7BB7A3CC9C}"/>
    <hyperlink ref="T363" r:id="rId712" xr:uid="{6DD7F5F9-1CEE-48BA-BC3A-75CE9303F489}"/>
    <hyperlink ref="R365" r:id="rId713" xr:uid="{CA32B6AC-6B01-4A8F-9B6F-DCEE1F7FF11A}"/>
    <hyperlink ref="S366" r:id="rId714" xr:uid="{4EB6DE25-2D25-4ABB-AAB8-55151E665F67}"/>
    <hyperlink ref="R367" r:id="rId715" xr:uid="{935C7E0A-230D-45C8-AFAC-012E931D2F4B}"/>
    <hyperlink ref="S368" r:id="rId716" xr:uid="{D412222A-22A4-44AC-9901-6E7B1C4F34C8}"/>
    <hyperlink ref="S369" r:id="rId717" xr:uid="{8228BF0C-B82B-4AD9-BA4F-53B96FC9F669}"/>
    <hyperlink ref="R370" r:id="rId718" xr:uid="{ABCBAE7C-8988-48CD-B83C-F544C5CDCE81}"/>
    <hyperlink ref="S370" r:id="rId719" xr:uid="{B7A17DCB-586E-4DBF-92D0-D360387E664A}"/>
    <hyperlink ref="U371" r:id="rId720" xr:uid="{F9BB3139-55E0-4898-AFED-73F3F13B1A74}"/>
    <hyperlink ref="R372" r:id="rId721" xr:uid="{432017D0-2B6C-488C-A385-B401F2A52B2C}"/>
    <hyperlink ref="R373" r:id="rId722" xr:uid="{C11EDC0D-3BE5-4D46-ACB2-2964D16E289C}"/>
    <hyperlink ref="S337" r:id="rId723" xr:uid="{97BFC171-87FB-440F-9536-D844A09563FD}"/>
    <hyperlink ref="R338" r:id="rId724" xr:uid="{E518F468-7FBD-441F-B7BC-C13D8AD13D26}"/>
    <hyperlink ref="R339" r:id="rId725" xr:uid="{195C08A3-918E-4F2C-BDB7-834FFE91AF52}"/>
    <hyperlink ref="R340" r:id="rId726" xr:uid="{5E22083A-6005-44F3-87B2-F07670F21B30}"/>
    <hyperlink ref="R341" r:id="rId727" xr:uid="{8CBE919E-B10E-41C1-BE10-145AFE8F36C0}"/>
    <hyperlink ref="R342" r:id="rId728" xr:uid="{D3E456E4-5BAC-4651-897B-7238BEC1B035}"/>
    <hyperlink ref="R344" r:id="rId729" xr:uid="{66B891F8-4256-4C81-AD8C-139660529D23}"/>
    <hyperlink ref="R345" r:id="rId730" xr:uid="{0F2B0D9C-5C22-49FF-96AE-DB133EB0DD20}"/>
    <hyperlink ref="R125" r:id="rId731" xr:uid="{3215A61C-2A9D-4F70-B2D2-F7939CC34119}"/>
    <hyperlink ref="Q125" r:id="rId732" xr:uid="{9D92E05A-EC67-4C8B-8D9E-61A6DD4DB11F}"/>
    <hyperlink ref="R126" r:id="rId733" xr:uid="{44D27933-A1AA-48B0-8F5F-B1A0105C8728}"/>
    <hyperlink ref="Q139" r:id="rId734" xr:uid="{3E05D757-C68B-41DC-A734-D01F89E62B2E}"/>
    <hyperlink ref="R141" r:id="rId735" xr:uid="{823AA739-8B6C-4817-AF5F-D4ECC563C35C}"/>
    <hyperlink ref="R347" r:id="rId736" xr:uid="{7188C8D4-2525-4C18-9375-5363FFB2C0D2}"/>
    <hyperlink ref="R346" r:id="rId737" xr:uid="{8B4A1315-BEBB-43AE-B011-F78EC851F449}"/>
    <hyperlink ref="R348" r:id="rId738" xr:uid="{21446637-48EE-4619-B91A-C8F0DE1D01D2}"/>
    <hyperlink ref="R349" r:id="rId739" xr:uid="{C35F2058-48E9-4D44-BE47-CD592CD15C30}"/>
    <hyperlink ref="R350" r:id="rId740" xr:uid="{36603FC7-6505-4566-ADC3-F72E02C08513}"/>
    <hyperlink ref="S351" r:id="rId741" xr:uid="{C07B8D7F-0208-43DB-909A-A7770802A165}"/>
    <hyperlink ref="R351" r:id="rId742" xr:uid="{2C2AF7C0-788D-46EE-9A4E-D9BC0F31198C}"/>
    <hyperlink ref="R352" r:id="rId743" xr:uid="{00A671FF-6725-40D5-898B-8642740854F2}"/>
    <hyperlink ref="S352" r:id="rId744" xr:uid="{C52C72E1-1614-42C7-BB0E-95C9A2B40A65}"/>
    <hyperlink ref="R354" r:id="rId745" xr:uid="{BC8AADA5-7FA3-4B5B-941E-5E9EF041B0A3}"/>
    <hyperlink ref="R157" r:id="rId746" xr:uid="{FEF7C20F-DA85-4107-B2B2-B9422F2191F4}"/>
    <hyperlink ref="S138" r:id="rId747" xr:uid="{5001E045-377D-4B0A-A884-5D6BC500B874}"/>
    <hyperlink ref="Q314" r:id="rId748" xr:uid="{4CE18760-4DC4-4915-BD5C-26041A27FB87}"/>
    <hyperlink ref="R314" r:id="rId749" xr:uid="{789988B1-B5F1-433A-B481-51EDBAA48409}"/>
    <hyperlink ref="R343" r:id="rId750" xr:uid="{51A99D86-FAA6-415C-9688-9DAB12F8CDC2}"/>
    <hyperlink ref="Q373" r:id="rId751" xr:uid="{45423114-DEB7-D34A-B37E-639DF642744E}"/>
    <hyperlink ref="R328" r:id="rId752" xr:uid="{FD73009F-FFB7-4033-9FC8-B1A4A089893C}"/>
    <hyperlink ref="S72" r:id="rId753" xr:uid="{DF5707C9-38B3-464D-8A1C-9549720F15FC}"/>
    <hyperlink ref="Q333" r:id="rId754" xr:uid="{17AC772E-5E7B-48E0-8F42-1429FE5605E0}"/>
    <hyperlink ref="T296" r:id="rId755" display="https://afdc.energy.gov/laws/13278" xr:uid="{15B6D06B-1EA3-4718-AC7C-095E04852FC4}"/>
    <hyperlink ref="R334" r:id="rId756" xr:uid="{550A41C5-02F2-44B9-83AA-37072F909B30}"/>
    <hyperlink ref="Q334" r:id="rId757" xr:uid="{7A3DEBC3-2BB7-42E9-90CA-C16E4FD1377B}"/>
    <hyperlink ref="Q378" r:id="rId758" xr:uid="{BBFA61B1-8B5A-40F1-8462-2B544501DA30}"/>
    <hyperlink ref="R318" r:id="rId759" display="https://afdc.energy.gov/laws/13363" xr:uid="{3E89EC92-3BC9-4A79-AF3B-69214E2D5157}"/>
    <hyperlink ref="Q353" r:id="rId760" xr:uid="{5EDA2512-7C8B-4E3B-9BFC-949E3902D785}"/>
    <hyperlink ref="R353" r:id="rId761" xr:uid="{125CC2AB-5F01-4CEF-AF4B-9658A222E7B9}"/>
    <hyperlink ref="S110" r:id="rId762" xr:uid="{27EC1261-C8B3-4016-A3BC-44A902970A27}"/>
    <hyperlink ref="Q379" r:id="rId763" xr:uid="{5A428078-E1AD-4E6E-B08E-7C40C26C2D40}"/>
    <hyperlink ref="R379" r:id="rId764" xr:uid="{114F7B95-92F0-4D3B-BBB5-460FE3CCDDEA}"/>
    <hyperlink ref="S174" r:id="rId765" xr:uid="{6A9F438E-1152-4EA7-9F82-5D2339DD3001}"/>
    <hyperlink ref="S207" r:id="rId766" xr:uid="{75BB0FD6-9675-40E5-A574-580D6FBEC00B}"/>
    <hyperlink ref="Q335" r:id="rId767" xr:uid="{0C8907BD-A972-4DF2-BAE8-C2D07B8E2D8B}"/>
    <hyperlink ref="Q336" r:id="rId768" xr:uid="{D603302D-A824-4B6A-AA90-D1334DE246E8}"/>
    <hyperlink ref="R336" r:id="rId769" xr:uid="{EC724B1F-13A8-43C2-97E4-25CDAE3F30EF}"/>
    <hyperlink ref="R333" r:id="rId770" xr:uid="{2478D1FC-D48D-489E-A610-84DF6772814E}"/>
    <hyperlink ref="R335" r:id="rId771" xr:uid="{EAE6E62E-DB4A-421A-A47D-38226AC47BDD}"/>
    <hyperlink ref="S336" r:id="rId772" xr:uid="{53856ED4-52CA-41B0-B97D-B85B49A09814}"/>
    <hyperlink ref="R40" r:id="rId773" xr:uid="{9EFF6C44-05F2-450E-B9A3-AEE987AC7DF1}"/>
    <hyperlink ref="R50" r:id="rId774" xr:uid="{6CEBE555-1150-4C24-8972-5717CDC3C554}"/>
    <hyperlink ref="Q207" r:id="rId775" display="https://ecology.wa.gov/About-us/Payments-contracts-grants/Grants-loans/Find-a-grant-or-loan/Clean-diesel-grants" xr:uid="{30CCD45C-26C5-40D4-9088-9C6626EE04F4}"/>
    <hyperlink ref="T207" r:id="rId776" display="https://afdc.energy.gov/laws/13357" xr:uid="{449E7C40-6194-433B-B6A1-8FC1E91C8028}"/>
    <hyperlink ref="S31" r:id="rId777" xr:uid="{91528B2F-2C68-4430-BC2A-402FAA8D3C78}"/>
    <hyperlink ref="T96" r:id="rId778" xr:uid="{D75E3373-B450-4AD9-9B70-DF77C4AFBCC1}"/>
    <hyperlink ref="Q92" r:id="rId779" xr:uid="{F3DEFE23-022E-4893-A106-9DDFF392496B}"/>
    <hyperlink ref="S199" r:id="rId780" xr:uid="{A6AF1073-7509-44F3-9147-1869C648254A}"/>
    <hyperlink ref="S232" r:id="rId781" xr:uid="{002E52FB-8300-4C46-AD8C-4640A372F248}"/>
    <hyperlink ref="S257" r:id="rId782" xr:uid="{ADFED39E-6361-3840-A5E6-06888A65BBF1}"/>
    <hyperlink ref="T291" r:id="rId783" xr:uid="{E00F8BEA-1D1D-0C40-981E-89BA7C1AE0BB}"/>
    <hyperlink ref="Q238" r:id="rId784" location=":~:text=Central%20Lincoln%20offers%20a%20%24250,must%20be%20220V%20or%20higher." xr:uid="{89EC1D9D-CFEE-2649-9953-9682C0ABC0A1}"/>
  </hyperlinks>
  <pageMargins left="0.7" right="0.7" top="0.75" bottom="0.75" header="0.3" footer="0.3"/>
  <pageSetup orientation="portrait" r:id="rId785"/>
  <drawing r:id="rId786"/>
  <legacyDrawing r:id="rId787"/>
  <mc:AlternateContent xmlns:mc="http://schemas.openxmlformats.org/markup-compatibility/2006">
    <mc:Choice Requires="x14">
      <controls>
        <mc:AlternateContent xmlns:mc="http://schemas.openxmlformats.org/markup-compatibility/2006">
          <mc:Choice Requires="x14">
            <control shapeId="3291" r:id="rId788" name="Control 1243">
              <controlPr defaultSize="0" print="0" uiObject="1" autoLine="0" autoPict="0">
                <anchor moveWithCells="1" sizeWithCells="1">
                  <from>
                    <xdr:col>1</xdr:col>
                    <xdr:colOff>0</xdr:colOff>
                    <xdr:row>83</xdr:row>
                    <xdr:rowOff>0</xdr:rowOff>
                  </from>
                  <to>
                    <xdr:col>2</xdr:col>
                    <xdr:colOff>0</xdr:colOff>
                    <xdr:row>84</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3">
        <x14:dataValidation type="list" allowBlank="1" showInputMessage="1" showErrorMessage="1" xr:uid="{C6A65085-924A-40FF-A07D-374768097B38}">
          <x14:formula1>
            <xm:f>'Definitions &amp; Lists'!$I$3:$I$7</xm:f>
          </x14:formula1>
          <xm:sqref>H39 H77:H81 H63:H67 H22:H24 H18:H19 H13:H14 H157:H159 H9:H11 H16 H41 H50 H58 H214 H27 H149 H83:H86 H170 H48 H69:H71 H36</xm:sqref>
        </x14:dataValidation>
        <x14:dataValidation type="list" allowBlank="1" showInputMessage="1" showErrorMessage="1" xr:uid="{8ED8EA51-2527-4CD9-9AC5-3E08EDCBF94B}">
          <x14:formula1>
            <xm:f>'Definitions &amp; Lists'!$P$3:$P$6</xm:f>
          </x14:formula1>
          <xm:sqref>O12:O13 O318 O244 O226 O222:O224 O203:O220 O27:O28 O23:O25 O275:O288 O376 O320 O361:O362 O351:O354 O343:O348 O341 O331 O322 O324 O238:O242 O201 O378 O364:O373 O20:O21 O4:O6 O8:O11 O17 O15:O16 O291:O316 O247:O273 O232:O236 O95:O199 O53:O93 O47:O51 O35:O45 O30:O33</xm:sqref>
        </x14:dataValidation>
        <x14:dataValidation type="list" allowBlank="1" showInputMessage="1" showErrorMessage="1" xr:uid="{DBC8D7FA-E353-4952-A5E3-5EF64FEF0877}">
          <x14:formula1>
            <xm:f>'Definitions &amp; Lists'!$I$3:$I$8</xm:f>
          </x14:formula1>
          <xm:sqref>H38 H148 H122:H123 H180 H87 H108:H112 H145 H76 H186:H191 H168 H116:H121 H128 H198 H91:H93 H182:H183 H195 H72:H74 H150:H156 H96:H103 H204 H207 H177:H178 H171:H175 H143</xm:sqref>
        </x14:dataValidation>
        <x14:dataValidation type="list" allowBlank="1" showInputMessage="1" showErrorMessage="1" xr:uid="{0E044DB4-F06A-4E89-9DA1-2288DBC13E9A}">
          <x14:formula1>
            <xm:f>'Definitions &amp; Lists'!$I$3:$I$9</xm:f>
          </x14:formula1>
          <xm:sqref>H200 H131:H134 H129 H142 H136:H138 H125:H127</xm:sqref>
        </x14:dataValidation>
        <x14:dataValidation type="list" allowBlank="1" showInputMessage="1" showErrorMessage="1" xr:uid="{5A2DEAE3-4BE5-4F89-9BD2-67B1CC1FA5CC}">
          <x14:formula1>
            <xm:f>'Definitions &amp; Lists'!$I$3:$I$10</xm:f>
          </x14:formula1>
          <xm:sqref>H167 H162:H165 H160</xm:sqref>
        </x14:dataValidation>
        <x14:dataValidation type="list" allowBlank="1" showInputMessage="1" showErrorMessage="1" xr:uid="{799BB040-ADB1-44C0-B9F4-E72166E9A0CA}">
          <x14:formula1>
            <xm:f>'Definitions &amp; Lists'!$I$3:$I$14</xm:f>
          </x14:formula1>
          <xm:sqref>H146:H147 H279 H274 H205 H262 H259 H253 H245:H248 H243 H237 H229:H231 H227 H225 H220:H221 H213 H208:H209 H197 H179 H192 H185 H181 H176 H166 H268 H296 H161 H107 H94 H68 H59 H54 H52 H49 H46 H34:H35 H28:H29 H26 H20:H21 H17 H7 H2:H5 H40 H199 H289:H291 H250 H203 H201 H113:H115</xm:sqref>
        </x14:dataValidation>
        <x14:dataValidation type="list" allowBlank="1" showInputMessage="1" showErrorMessage="1" xr:uid="{BEC29EF8-9679-4B23-AD03-86CAF428F007}">
          <x14:formula1>
            <xm:f>'Definitions &amp; Lists'!$I$3:$I$12</xm:f>
          </x14:formula1>
          <xm:sqref>H25 H169 H32 H55 H206 H196 H43:H45</xm:sqref>
        </x14:dataValidation>
        <x14:dataValidation type="list" allowBlank="1" showInputMessage="1" showErrorMessage="1" xr:uid="{75DCDF73-6437-4390-B699-6E6B86B5EE42}">
          <x14:formula1>
            <xm:f>'Definitions &amp; Lists'!$I$3:$I$13</xm:f>
          </x14:formula1>
          <xm:sqref>H31 H315 H266 H135 H60</xm:sqref>
        </x14:dataValidation>
        <x14:dataValidation type="list" allowBlank="1" showInputMessage="1" showErrorMessage="1" xr:uid="{AEB6597A-DFE6-49F9-87E8-2C771DF394A3}">
          <x14:formula1>
            <xm:f>'Definitions &amp; Lists'!$I$3:$I$16</xm:f>
          </x14:formula1>
          <xm:sqref>H95 H210 H217 H130</xm:sqref>
        </x14:dataValidation>
        <x14:dataValidation type="list" allowBlank="1" showInputMessage="1" showErrorMessage="1" xr:uid="{29A19D8F-4083-4D21-97BC-7251FBAE37A8}">
          <x14:formula1>
            <xm:f>'Definitions &amp; Lists'!$I$3:$I$15</xm:f>
          </x14:formula1>
          <xm:sqref>H184 H124 H193:H194 H276 H51</xm:sqref>
        </x14:dataValidation>
        <x14:dataValidation type="list" allowBlank="1" showInputMessage="1" showErrorMessage="1" xr:uid="{FE4EDF3E-234E-4A8D-A6B6-566D824B69D4}">
          <x14:formula1>
            <xm:f>'Definitions &amp; Lists'!$G$3:$G$64</xm:f>
          </x14:formula1>
          <xm:sqref>F255 F296:F1048576 F1:F210</xm:sqref>
        </x14:dataValidation>
        <x14:dataValidation type="list" allowBlank="1" showInputMessage="1" showErrorMessage="1" xr:uid="{D896F353-52F3-4FFE-9521-2D5292DCD08A}">
          <x14:formula1>
            <xm:f>'Definitions &amp; Lists'!$M$3:$M$15</xm:f>
          </x14:formula1>
          <xm:sqref>L246:L1048576 L1:L244</xm:sqref>
        </x14:dataValidation>
        <x14:dataValidation type="list" allowBlank="1" showInputMessage="1" showErrorMessage="1" xr:uid="{23CFF1C0-FA56-4060-BBDA-0080DC7B908F}">
          <x14:formula1>
            <xm:f>'Definitions &amp; Lists'!$L$3:$L$15</xm:f>
          </x14:formula1>
          <xm:sqref>K246:K1048576 K1:K244</xm:sqref>
        </x14:dataValidation>
        <x14:dataValidation type="list" allowBlank="1" showInputMessage="1" showErrorMessage="1" xr:uid="{9BF18E44-F71C-4077-8BDF-B4FCEAD0ED37}">
          <x14:formula1>
            <xm:f>'Definitions &amp; Lists'!$O$3:$O$10</xm:f>
          </x14:formula1>
          <xm:sqref>N380:N1048576 N1</xm:sqref>
        </x14:dataValidation>
        <x14:dataValidation type="list" allowBlank="1" showInputMessage="1" showErrorMessage="1" xr:uid="{BD013DA1-4709-469E-AD38-1B73908310CA}">
          <x14:formula1>
            <xm:f>'Definitions &amp; Lists'!$K$3:$K$13</xm:f>
          </x14:formula1>
          <xm:sqref>J246:J1048576 J1:J244</xm:sqref>
        </x14:dataValidation>
        <x14:dataValidation type="list" allowBlank="1" showInputMessage="1" showErrorMessage="1" xr:uid="{C3D47F57-DC77-42A3-9092-700676322B63}">
          <x14:formula1>
            <xm:f>'Definitions &amp; Lists'!$I$3:$I$17</xm:f>
          </x14:formula1>
          <xm:sqref>H286:H287 H61 H330:H332 H326 H324 H320 H317:H318 H89</xm:sqref>
        </x14:dataValidation>
        <x14:dataValidation type="list" allowBlank="1" showInputMessage="1" showErrorMessage="1" xr:uid="{DF1F18D1-7D37-4B8C-827F-F2D1CC91B667}">
          <x14:formula1>
            <xm:f>'Definitions &amp; Lists'!$I$3:$I$18</xm:f>
          </x14:formula1>
          <xm:sqref>H376 H88 H62 H202 H355:H360 H82</xm:sqref>
        </x14:dataValidation>
        <x14:dataValidation type="list" allowBlank="1" showInputMessage="1" showErrorMessage="1" xr:uid="{41840402-9C25-40C5-A56F-65F10D0C699A}">
          <x14:formula1>
            <xm:f>'Definitions &amp; Lists'!$I$3:$I$20</xm:f>
          </x14:formula1>
          <xm:sqref>H6</xm:sqref>
        </x14:dataValidation>
        <x14:dataValidation type="list" allowBlank="1" showInputMessage="1" showErrorMessage="1" xr:uid="{A86A47ED-9250-4895-959C-6988F84FE562}">
          <x14:formula1>
            <xm:f>'Definitions &amp; Lists'!$O$3:$O$14</xm:f>
          </x14:formula1>
          <xm:sqref>N2:N379</xm:sqref>
        </x14:dataValidation>
        <x14:dataValidation type="list" allowBlank="1" showInputMessage="1" showErrorMessage="1" xr:uid="{AD70DB9A-4ADF-414E-B777-A586956681B0}">
          <x14:formula1>
            <xm:f>'Definitions &amp; Lists'!$N$3:$N$10</xm:f>
          </x14:formula1>
          <xm:sqref>M1:M1048576</xm:sqref>
        </x14:dataValidation>
        <x14:dataValidation type="list" allowBlank="1" showInputMessage="1" showErrorMessage="1" xr:uid="{08F7A972-887F-4FAB-A98D-AABDA39BD6D4}">
          <x14:formula1>
            <xm:f>'Definitions &amp; Lists'!$F$3:$F$16</xm:f>
          </x14:formula1>
          <xm:sqref>E1:E1048576</xm:sqref>
        </x14:dataValidation>
        <x14:dataValidation type="list" allowBlank="1" showInputMessage="1" showErrorMessage="1" xr:uid="{08FD560D-89EE-4143-9D72-1F1A6A6ED5FB}">
          <x14:formula1>
            <xm:f>'Definitions &amp; Lists'!$D$3:$D$5</xm:f>
          </x14:formula1>
          <xm:sqref>C1:C1048576</xm:sqref>
        </x14:dataValidation>
        <x14:dataValidation type="list" allowBlank="1" showInputMessage="1" showErrorMessage="1" xr:uid="{8388917E-D1E2-4690-9B82-82474BAF8D7A}">
          <x14:formula1>
            <xm:f>'Definitions &amp; Lists'!$E$3:$E$17</xm:f>
          </x14:formula1>
          <xm:sqref>D1:D1048576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C2F1-06D0-4C80-B123-724E947CF027}">
  <sheetPr codeName="Sheet4"/>
  <dimension ref="A1:H51"/>
  <sheetViews>
    <sheetView workbookViewId="0">
      <selection activeCell="G2" sqref="G2:G7"/>
    </sheetView>
  </sheetViews>
  <sheetFormatPr defaultColWidth="8.90625" defaultRowHeight="14.5" x14ac:dyDescent="0.35"/>
  <cols>
    <col min="1" max="1" width="22.90625" bestFit="1" customWidth="1"/>
    <col min="2" max="2" width="21.81640625" bestFit="1" customWidth="1"/>
    <col min="6" max="6" width="27.81640625" customWidth="1"/>
  </cols>
  <sheetData>
    <row r="1" spans="1:8" x14ac:dyDescent="0.35">
      <c r="A1" t="s">
        <v>1644</v>
      </c>
      <c r="B1" t="s">
        <v>1645</v>
      </c>
      <c r="C1" t="s">
        <v>1646</v>
      </c>
      <c r="F1" t="s">
        <v>1647</v>
      </c>
      <c r="G1" t="s">
        <v>1648</v>
      </c>
      <c r="H1" t="s">
        <v>1649</v>
      </c>
    </row>
    <row r="2" spans="1:8" x14ac:dyDescent="0.35">
      <c r="A2" t="s">
        <v>1650</v>
      </c>
      <c r="B2" t="s">
        <v>91</v>
      </c>
      <c r="C2" t="s">
        <v>1651</v>
      </c>
      <c r="F2" t="s">
        <v>1652</v>
      </c>
      <c r="G2" t="s">
        <v>200</v>
      </c>
      <c r="H2" t="s">
        <v>1653</v>
      </c>
    </row>
    <row r="3" spans="1:8" x14ac:dyDescent="0.35">
      <c r="A3" t="s">
        <v>1654</v>
      </c>
      <c r="B3" t="s">
        <v>103</v>
      </c>
      <c r="C3" t="s">
        <v>1654</v>
      </c>
      <c r="F3" t="s">
        <v>1655</v>
      </c>
      <c r="G3" t="s">
        <v>201</v>
      </c>
      <c r="H3" t="s">
        <v>1655</v>
      </c>
    </row>
    <row r="4" spans="1:8" x14ac:dyDescent="0.35">
      <c r="A4" t="s">
        <v>1656</v>
      </c>
      <c r="B4" t="s">
        <v>111</v>
      </c>
      <c r="C4" t="s">
        <v>1657</v>
      </c>
      <c r="F4" t="s">
        <v>1658</v>
      </c>
      <c r="G4" t="s">
        <v>202</v>
      </c>
      <c r="H4" t="s">
        <v>1659</v>
      </c>
    </row>
    <row r="5" spans="1:8" x14ac:dyDescent="0.35">
      <c r="A5" t="s">
        <v>1660</v>
      </c>
      <c r="B5" t="s">
        <v>118</v>
      </c>
      <c r="C5" t="s">
        <v>1661</v>
      </c>
      <c r="F5" t="s">
        <v>1662</v>
      </c>
      <c r="G5" t="s">
        <v>203</v>
      </c>
      <c r="H5" t="s">
        <v>1663</v>
      </c>
    </row>
    <row r="6" spans="1:8" x14ac:dyDescent="0.35">
      <c r="A6" t="s">
        <v>1664</v>
      </c>
      <c r="B6" t="s">
        <v>124</v>
      </c>
      <c r="C6" t="s">
        <v>1665</v>
      </c>
      <c r="F6" t="s">
        <v>1666</v>
      </c>
      <c r="G6" t="s">
        <v>204</v>
      </c>
      <c r="H6" t="s">
        <v>1667</v>
      </c>
    </row>
    <row r="7" spans="1:8" x14ac:dyDescent="0.35">
      <c r="A7" t="s">
        <v>1668</v>
      </c>
      <c r="B7" t="s">
        <v>131</v>
      </c>
      <c r="C7" t="s">
        <v>1669</v>
      </c>
      <c r="F7" t="s">
        <v>1670</v>
      </c>
      <c r="G7" t="s">
        <v>205</v>
      </c>
      <c r="H7" t="s">
        <v>1671</v>
      </c>
    </row>
    <row r="8" spans="1:8" x14ac:dyDescent="0.35">
      <c r="A8" t="s">
        <v>1672</v>
      </c>
      <c r="B8" t="s">
        <v>137</v>
      </c>
      <c r="C8" t="s">
        <v>1673</v>
      </c>
    </row>
    <row r="9" spans="1:8" x14ac:dyDescent="0.35">
      <c r="A9" t="s">
        <v>1674</v>
      </c>
      <c r="B9" t="s">
        <v>142</v>
      </c>
      <c r="C9" t="s">
        <v>1675</v>
      </c>
    </row>
    <row r="10" spans="1:8" x14ac:dyDescent="0.35">
      <c r="A10" t="s">
        <v>1676</v>
      </c>
      <c r="B10" t="s">
        <v>148</v>
      </c>
      <c r="C10" t="s">
        <v>1677</v>
      </c>
    </row>
    <row r="11" spans="1:8" x14ac:dyDescent="0.35">
      <c r="A11" t="s">
        <v>1678</v>
      </c>
      <c r="B11" t="s">
        <v>153</v>
      </c>
      <c r="C11" t="s">
        <v>1679</v>
      </c>
    </row>
    <row r="12" spans="1:8" x14ac:dyDescent="0.35">
      <c r="A12" t="s">
        <v>1680</v>
      </c>
      <c r="B12" t="s">
        <v>157</v>
      </c>
      <c r="C12" t="s">
        <v>1680</v>
      </c>
    </row>
    <row r="13" spans="1:8" x14ac:dyDescent="0.35">
      <c r="A13" t="s">
        <v>1681</v>
      </c>
      <c r="B13" t="s">
        <v>160</v>
      </c>
      <c r="C13" t="s">
        <v>1681</v>
      </c>
    </row>
    <row r="14" spans="1:8" x14ac:dyDescent="0.35">
      <c r="A14" t="s">
        <v>1682</v>
      </c>
      <c r="B14" t="s">
        <v>162</v>
      </c>
      <c r="C14" t="s">
        <v>1683</v>
      </c>
    </row>
    <row r="15" spans="1:8" x14ac:dyDescent="0.35">
      <c r="A15" t="s">
        <v>1684</v>
      </c>
      <c r="B15" t="s">
        <v>163</v>
      </c>
      <c r="C15" t="s">
        <v>1685</v>
      </c>
    </row>
    <row r="16" spans="1:8" x14ac:dyDescent="0.35">
      <c r="A16" t="s">
        <v>1686</v>
      </c>
      <c r="B16" t="s">
        <v>164</v>
      </c>
      <c r="C16" t="s">
        <v>1686</v>
      </c>
    </row>
    <row r="17" spans="1:3" x14ac:dyDescent="0.35">
      <c r="A17" t="s">
        <v>1687</v>
      </c>
      <c r="B17" t="s">
        <v>165</v>
      </c>
      <c r="C17" t="s">
        <v>1688</v>
      </c>
    </row>
    <row r="18" spans="1:3" x14ac:dyDescent="0.35">
      <c r="A18" t="s">
        <v>1689</v>
      </c>
      <c r="B18" t="s">
        <v>166</v>
      </c>
      <c r="C18" t="s">
        <v>1690</v>
      </c>
    </row>
    <row r="19" spans="1:3" x14ac:dyDescent="0.35">
      <c r="A19" t="s">
        <v>1691</v>
      </c>
      <c r="B19" t="s">
        <v>167</v>
      </c>
      <c r="C19" t="s">
        <v>1692</v>
      </c>
    </row>
    <row r="20" spans="1:3" x14ac:dyDescent="0.35">
      <c r="A20" t="s">
        <v>1693</v>
      </c>
      <c r="B20" t="s">
        <v>168</v>
      </c>
      <c r="C20" t="s">
        <v>1693</v>
      </c>
    </row>
    <row r="21" spans="1:3" x14ac:dyDescent="0.35">
      <c r="A21" t="s">
        <v>1694</v>
      </c>
      <c r="B21" t="s">
        <v>169</v>
      </c>
      <c r="C21" t="s">
        <v>1695</v>
      </c>
    </row>
    <row r="22" spans="1:3" x14ac:dyDescent="0.35">
      <c r="A22" t="s">
        <v>1696</v>
      </c>
      <c r="B22" t="s">
        <v>170</v>
      </c>
      <c r="C22" t="s">
        <v>1697</v>
      </c>
    </row>
    <row r="23" spans="1:3" x14ac:dyDescent="0.35">
      <c r="A23" t="s">
        <v>1698</v>
      </c>
      <c r="B23" t="s">
        <v>171</v>
      </c>
      <c r="C23" t="s">
        <v>1699</v>
      </c>
    </row>
    <row r="24" spans="1:3" x14ac:dyDescent="0.35">
      <c r="A24" t="s">
        <v>1700</v>
      </c>
      <c r="B24" t="s">
        <v>172</v>
      </c>
      <c r="C24" t="s">
        <v>1701</v>
      </c>
    </row>
    <row r="25" spans="1:3" x14ac:dyDescent="0.35">
      <c r="A25" t="s">
        <v>1702</v>
      </c>
      <c r="B25" t="s">
        <v>173</v>
      </c>
      <c r="C25" t="s">
        <v>1703</v>
      </c>
    </row>
    <row r="26" spans="1:3" x14ac:dyDescent="0.35">
      <c r="A26" t="s">
        <v>1704</v>
      </c>
      <c r="B26" t="s">
        <v>174</v>
      </c>
      <c r="C26" t="s">
        <v>1705</v>
      </c>
    </row>
    <row r="27" spans="1:3" x14ac:dyDescent="0.35">
      <c r="A27" t="s">
        <v>1706</v>
      </c>
      <c r="B27" t="s">
        <v>175</v>
      </c>
      <c r="C27" t="s">
        <v>1707</v>
      </c>
    </row>
    <row r="28" spans="1:3" x14ac:dyDescent="0.35">
      <c r="A28" t="s">
        <v>1708</v>
      </c>
      <c r="B28" t="s">
        <v>176</v>
      </c>
      <c r="C28" t="s">
        <v>1709</v>
      </c>
    </row>
    <row r="29" spans="1:3" x14ac:dyDescent="0.35">
      <c r="A29" t="s">
        <v>1710</v>
      </c>
      <c r="B29" t="s">
        <v>177</v>
      </c>
      <c r="C29" t="s">
        <v>1711</v>
      </c>
    </row>
    <row r="30" spans="1:3" x14ac:dyDescent="0.35">
      <c r="A30" t="s">
        <v>1712</v>
      </c>
      <c r="B30" t="s">
        <v>178</v>
      </c>
      <c r="C30" t="s">
        <v>1713</v>
      </c>
    </row>
    <row r="31" spans="1:3" x14ac:dyDescent="0.35">
      <c r="A31" t="s">
        <v>1714</v>
      </c>
      <c r="B31" t="s">
        <v>179</v>
      </c>
      <c r="C31" t="s">
        <v>1715</v>
      </c>
    </row>
    <row r="32" spans="1:3" x14ac:dyDescent="0.35">
      <c r="A32" t="s">
        <v>1716</v>
      </c>
      <c r="B32" t="s">
        <v>180</v>
      </c>
      <c r="C32" t="s">
        <v>1717</v>
      </c>
    </row>
    <row r="33" spans="1:3" x14ac:dyDescent="0.35">
      <c r="A33" t="s">
        <v>1718</v>
      </c>
      <c r="B33" t="s">
        <v>181</v>
      </c>
      <c r="C33" t="s">
        <v>1719</v>
      </c>
    </row>
    <row r="34" spans="1:3" x14ac:dyDescent="0.35">
      <c r="A34" t="s">
        <v>1720</v>
      </c>
      <c r="B34" t="s">
        <v>182</v>
      </c>
      <c r="C34" t="s">
        <v>1721</v>
      </c>
    </row>
    <row r="35" spans="1:3" x14ac:dyDescent="0.35">
      <c r="A35" t="s">
        <v>1722</v>
      </c>
      <c r="B35" t="s">
        <v>183</v>
      </c>
      <c r="C35" t="s">
        <v>1723</v>
      </c>
    </row>
    <row r="36" spans="1:3" x14ac:dyDescent="0.35">
      <c r="A36" t="s">
        <v>1724</v>
      </c>
      <c r="B36" t="s">
        <v>184</v>
      </c>
      <c r="C36" t="s">
        <v>1724</v>
      </c>
    </row>
    <row r="37" spans="1:3" x14ac:dyDescent="0.35">
      <c r="A37" t="s">
        <v>1725</v>
      </c>
      <c r="B37" t="s">
        <v>185</v>
      </c>
      <c r="C37" t="s">
        <v>1726</v>
      </c>
    </row>
    <row r="38" spans="1:3" x14ac:dyDescent="0.35">
      <c r="A38" t="s">
        <v>1727</v>
      </c>
      <c r="B38" t="s">
        <v>186</v>
      </c>
      <c r="C38" t="s">
        <v>1728</v>
      </c>
    </row>
    <row r="39" spans="1:3" x14ac:dyDescent="0.35">
      <c r="A39" t="s">
        <v>1729</v>
      </c>
      <c r="B39" t="s">
        <v>187</v>
      </c>
      <c r="C39" t="s">
        <v>1730</v>
      </c>
    </row>
    <row r="40" spans="1:3" x14ac:dyDescent="0.35">
      <c r="A40" t="s">
        <v>1731</v>
      </c>
      <c r="B40" t="s">
        <v>188</v>
      </c>
      <c r="C40" t="s">
        <v>1732</v>
      </c>
    </row>
    <row r="41" spans="1:3" x14ac:dyDescent="0.35">
      <c r="A41" t="s">
        <v>1733</v>
      </c>
      <c r="B41" t="s">
        <v>189</v>
      </c>
      <c r="C41" t="s">
        <v>1734</v>
      </c>
    </row>
    <row r="42" spans="1:3" x14ac:dyDescent="0.35">
      <c r="A42" t="s">
        <v>1735</v>
      </c>
      <c r="B42" t="s">
        <v>190</v>
      </c>
      <c r="C42" t="s">
        <v>1736</v>
      </c>
    </row>
    <row r="43" spans="1:3" x14ac:dyDescent="0.35">
      <c r="A43" t="s">
        <v>1737</v>
      </c>
      <c r="B43" t="s">
        <v>191</v>
      </c>
      <c r="C43" t="s">
        <v>1738</v>
      </c>
    </row>
    <row r="44" spans="1:3" x14ac:dyDescent="0.35">
      <c r="A44" t="s">
        <v>1739</v>
      </c>
      <c r="B44" t="s">
        <v>192</v>
      </c>
      <c r="C44" t="s">
        <v>1740</v>
      </c>
    </row>
    <row r="45" spans="1:3" x14ac:dyDescent="0.35">
      <c r="A45" t="s">
        <v>1741</v>
      </c>
      <c r="B45" t="s">
        <v>193</v>
      </c>
      <c r="C45" t="s">
        <v>1741</v>
      </c>
    </row>
    <row r="46" spans="1:3" x14ac:dyDescent="0.35">
      <c r="A46" t="s">
        <v>1742</v>
      </c>
      <c r="B46" t="s">
        <v>194</v>
      </c>
      <c r="C46" t="s">
        <v>1743</v>
      </c>
    </row>
    <row r="47" spans="1:3" x14ac:dyDescent="0.35">
      <c r="A47" t="s">
        <v>1744</v>
      </c>
      <c r="B47" t="s">
        <v>195</v>
      </c>
      <c r="C47" t="s">
        <v>1745</v>
      </c>
    </row>
    <row r="48" spans="1:3" x14ac:dyDescent="0.35">
      <c r="A48" t="s">
        <v>1746</v>
      </c>
      <c r="B48" t="s">
        <v>196</v>
      </c>
      <c r="C48" t="s">
        <v>1747</v>
      </c>
    </row>
    <row r="49" spans="1:3" x14ac:dyDescent="0.35">
      <c r="A49" t="s">
        <v>1748</v>
      </c>
      <c r="B49" t="s">
        <v>197</v>
      </c>
      <c r="C49" t="s">
        <v>1749</v>
      </c>
    </row>
    <row r="50" spans="1:3" x14ac:dyDescent="0.35">
      <c r="A50" t="s">
        <v>1750</v>
      </c>
      <c r="B50" t="s">
        <v>198</v>
      </c>
      <c r="C50" t="s">
        <v>1751</v>
      </c>
    </row>
    <row r="51" spans="1:3" x14ac:dyDescent="0.35">
      <c r="A51" t="s">
        <v>1752</v>
      </c>
      <c r="B51" t="s">
        <v>199</v>
      </c>
      <c r="C51" t="s">
        <v>1753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27142-8F54-4188-85B1-AB6D9081504D}">
  <dimension ref="A1:AA87"/>
  <sheetViews>
    <sheetView topLeftCell="A13" zoomScale="70" zoomScaleNormal="70" workbookViewId="0">
      <selection activeCell="G28" sqref="G28"/>
    </sheetView>
  </sheetViews>
  <sheetFormatPr defaultRowHeight="14.5" x14ac:dyDescent="0.35"/>
  <cols>
    <col min="1" max="1" width="21.08984375" bestFit="1" customWidth="1"/>
    <col min="2" max="2" width="15.90625" bestFit="1" customWidth="1"/>
    <col min="3" max="3" width="11.1796875" bestFit="1" customWidth="1"/>
    <col min="4" max="4" width="2" customWidth="1"/>
    <col min="5" max="5" width="20.54296875" customWidth="1"/>
    <col min="6" max="6" width="14.54296875" bestFit="1" customWidth="1"/>
    <col min="7" max="7" width="12.08984375" bestFit="1" customWidth="1"/>
    <col min="8" max="8" width="1.453125" customWidth="1"/>
    <col min="9" max="9" width="25.1796875" customWidth="1"/>
    <col min="10" max="10" width="14.81640625" bestFit="1" customWidth="1"/>
    <col min="11" max="11" width="12" bestFit="1" customWidth="1"/>
    <col min="12" max="12" width="2" customWidth="1"/>
    <col min="13" max="13" width="1.6328125" customWidth="1"/>
    <col min="14" max="14" width="22.453125" bestFit="1" customWidth="1"/>
    <col min="15" max="15" width="14.81640625" bestFit="1" customWidth="1"/>
    <col min="16" max="16" width="3.6328125" customWidth="1"/>
    <col min="17" max="17" width="22.6328125" bestFit="1" customWidth="1"/>
    <col min="18" max="18" width="17.6328125" customWidth="1"/>
    <col min="19" max="19" width="22.90625" customWidth="1"/>
    <col min="20" max="20" width="20.453125" customWidth="1"/>
    <col min="21" max="21" width="18.54296875" customWidth="1"/>
    <col min="22" max="22" width="15.6328125" customWidth="1"/>
    <col min="23" max="23" width="21.54296875" customWidth="1"/>
    <col min="24" max="24" width="18.1796875" bestFit="1" customWidth="1"/>
    <col min="25" max="25" width="12.90625" bestFit="1" customWidth="1"/>
    <col min="26" max="26" width="20.81640625" bestFit="1" customWidth="1"/>
    <col min="27" max="27" width="14.81640625" customWidth="1"/>
  </cols>
  <sheetData>
    <row r="1" spans="1:27" x14ac:dyDescent="0.35">
      <c r="R1" s="2"/>
    </row>
    <row r="2" spans="1:27" ht="15" thickBot="1" x14ac:dyDescent="0.4"/>
    <row r="3" spans="1:27" ht="15" thickBot="1" x14ac:dyDescent="0.4">
      <c r="A3" s="106"/>
      <c r="B3" s="128" t="s">
        <v>1754</v>
      </c>
      <c r="C3" s="128" t="s">
        <v>1755</v>
      </c>
      <c r="E3" s="66"/>
      <c r="F3" s="87" t="s">
        <v>1754</v>
      </c>
      <c r="G3" s="88" t="s">
        <v>1755</v>
      </c>
      <c r="I3" s="66"/>
      <c r="J3" s="87" t="s">
        <v>1754</v>
      </c>
      <c r="K3" s="88" t="s">
        <v>1755</v>
      </c>
    </row>
    <row r="4" spans="1:27" ht="15" thickBot="1" x14ac:dyDescent="0.4">
      <c r="A4" s="124" t="s">
        <v>134</v>
      </c>
      <c r="B4" s="121" t="e">
        <f>AVERAGE($B$5:$B$6)</f>
        <v>#REF!</v>
      </c>
      <c r="C4" s="123" t="e">
        <f>AVERAGE(C5:C6)</f>
        <v>#REF!</v>
      </c>
      <c r="E4" s="82" t="s">
        <v>105</v>
      </c>
      <c r="F4" s="121" t="e">
        <f>AVERAGE($F$5,$F$6:$F$9,$F$10)</f>
        <v>#REF!</v>
      </c>
      <c r="G4" s="122" t="e">
        <f>AVERAGE($G$6,$G$9)</f>
        <v>#REF!</v>
      </c>
      <c r="I4" s="82" t="s">
        <v>105</v>
      </c>
      <c r="J4" s="45" t="e">
        <f>AVERAGE($J$5:$J$8,$J$10)</f>
        <v>#REF!</v>
      </c>
      <c r="K4" s="89" t="e">
        <f>AVERAGE(K7:K9,K5)</f>
        <v>#REF!</v>
      </c>
      <c r="N4" s="77" t="s">
        <v>134</v>
      </c>
      <c r="O4" s="78" t="e">
        <f>AVERAGE($J$23,$J$26,$J$50)</f>
        <v>#REF!</v>
      </c>
      <c r="Q4" s="100"/>
      <c r="R4" s="67" t="s">
        <v>110</v>
      </c>
      <c r="S4" s="67" t="s">
        <v>90</v>
      </c>
      <c r="T4" s="67" t="s">
        <v>76</v>
      </c>
      <c r="U4" s="67" t="s">
        <v>414</v>
      </c>
      <c r="V4" s="67" t="s">
        <v>61</v>
      </c>
      <c r="W4" s="100" t="s">
        <v>1756</v>
      </c>
    </row>
    <row r="5" spans="1:27" x14ac:dyDescent="0.35">
      <c r="A5" s="125" t="s">
        <v>119</v>
      </c>
      <c r="B5" s="69" t="e">
        <f>AVERAGE('Clearinghouse Official'!G$10,'Clearinghouse Official'!G$11,'Clearinghouse Official'!G$12,'Clearinghouse Official'!G$13,'Clearinghouse Official'!G$14,'Clearinghouse Official'!G$15,'Clearinghouse Official'!G$16,'Clearinghouse Official'!#REF!,'Clearinghouse Official'!G$17,'Clearinghouse Official'!G$19,'Clearinghouse Official'!G$23)</f>
        <v>#REF!</v>
      </c>
      <c r="C5" s="89" t="e">
        <f>AVERAGE('Clearinghouse Official'!$G$10,'Clearinghouse Official'!#REF!)</f>
        <v>#REF!</v>
      </c>
      <c r="E5" s="90" t="s">
        <v>79</v>
      </c>
      <c r="F5" s="69">
        <f>AVERAGE('Clearinghouse Official'!$G$7:$G$8)</f>
        <v>300000</v>
      </c>
      <c r="G5" s="72"/>
      <c r="I5" s="90" t="s">
        <v>70</v>
      </c>
      <c r="J5" s="69">
        <f>AVERAGE('Clearinghouse Official'!$G$8,'Clearinghouse Official'!$G$24,'Clearinghouse Official'!$G$36,'Clearinghouse Official'!$G$39:$G$40,'Clearinghouse Official'!$G$8)</f>
        <v>310500</v>
      </c>
      <c r="K5" s="89" t="e">
        <f>AVERAGE('Clearinghouse Official'!#REF!,'Clearinghouse Official'!#REF!,'Clearinghouse Official'!G$32)</f>
        <v>#REF!</v>
      </c>
      <c r="N5" s="68" t="s">
        <v>70</v>
      </c>
      <c r="O5" s="79" t="e">
        <f>AVERAGE(J$5,J$14,J$27,J$33,J$39,J$46,J$51)</f>
        <v>#REF!</v>
      </c>
      <c r="Q5" s="68" t="s">
        <v>134</v>
      </c>
      <c r="R5" s="66"/>
      <c r="S5" s="110">
        <f>AVERAGE('Clearinghouse Official'!$G$9,'Clearinghouse Official'!$G$12,'Clearinghouse Official'!$G$23)</f>
        <v>833333.33333333337</v>
      </c>
      <c r="T5" s="87"/>
      <c r="U5" s="87"/>
      <c r="V5" s="111">
        <f>AVERAGE('Clearinghouse Official'!$G$11,'Clearinghouse Official'!$G$13:$G$16,'Clearinghouse Official'!$G$19)</f>
        <v>20901666.666666668</v>
      </c>
      <c r="W5" s="70">
        <f>AVERAGE($S$5,$V$5)</f>
        <v>10867500</v>
      </c>
    </row>
    <row r="6" spans="1:27" x14ac:dyDescent="0.35">
      <c r="A6" s="125" t="s">
        <v>125</v>
      </c>
      <c r="B6" s="69">
        <f>'Clearinghouse Official'!$G$131</f>
        <v>1000000</v>
      </c>
      <c r="C6" s="89">
        <f>'Clearinghouse Official'!$G$123</f>
        <v>975000</v>
      </c>
      <c r="E6" s="90" t="s">
        <v>119</v>
      </c>
      <c r="F6" s="69">
        <f>AVERAGE('Clearinghouse Official'!$G39:$G40,'Clearinghouse Official'!$G49,'Clearinghouse Official'!$G82,'Clearinghouse Official'!$G84:$G85,'Clearinghouse Official'!$G105,'Clearinghouse Official'!$G112,'Clearinghouse Official'!$G126,'Clearinghouse Official'!$G36,'Clearinghouse Official'!$G65,'Clearinghouse Official'!$G102,'Clearinghouse Official'!$G121)</f>
        <v>140090.96818181817</v>
      </c>
      <c r="G6" s="89" t="e">
        <f>AVERAGE('Clearinghouse Official'!G$32:G$32,'Clearinghouse Official'!G$53,'Clearinghouse Official'!#REF!,'Clearinghouse Official'!G$49,'Clearinghouse Official'!#REF!)</f>
        <v>#REF!</v>
      </c>
      <c r="I6" s="90" t="s">
        <v>410</v>
      </c>
      <c r="J6" s="69">
        <f>'Clearinghouse Official'!$G$53</f>
        <v>5000</v>
      </c>
      <c r="K6" s="72"/>
      <c r="N6" s="68" t="s">
        <v>410</v>
      </c>
      <c r="O6" s="79">
        <f>AVERAGE($J$6,$J$15,$J$28,$J$40,$J$47)</f>
        <v>135000</v>
      </c>
      <c r="Q6" s="68" t="s">
        <v>70</v>
      </c>
      <c r="R6" s="112">
        <f>'Clearinghouse Official'!$G$89</f>
        <v>0.5</v>
      </c>
      <c r="S6" s="69" t="e">
        <f>AVERAGE('Clearinghouse Official'!$G$96:$G$101,'Clearinghouse Official'!$G$92,'Clearinghouse Official'!$G$90:$G$91,'Clearinghouse Official'!#REF!,'Clearinghouse Official'!$G$80,'Clearinghouse Official'!$G$48,'Clearinghouse Official'!$G$40:$G$41,'Clearinghouse Official'!$G$24,'Clearinghouse Official'!$G$8)</f>
        <v>#REF!</v>
      </c>
      <c r="T6" s="69" t="e">
        <f>AVERAGE('Clearinghouse Official'!$G$87,'Clearinghouse Official'!#REF!,'Clearinghouse Official'!$G$37)</f>
        <v>#REF!</v>
      </c>
      <c r="U6" s="71">
        <f>AVERAGE('Clearinghouse Official'!$G$38,'Clearinghouse Official'!$G$42,'Clearinghouse Official'!$G$44:$G$44,'Clearinghouse Official'!$G$47,'Clearinghouse Official'!$G$50:$G$50,'Clearinghouse Official'!$G$72,'Clearinghouse Official'!$G$74,'Clearinghouse Official'!$G$79,'Clearinghouse Official'!$G$86,'Clearinghouse Official'!$G$111,'Clearinghouse Official'!$G$123,'Clearinghouse Official'!$G$130)</f>
        <v>312009.39545454545</v>
      </c>
      <c r="V6" s="70" t="e">
        <f>AVERAGE('Clearinghouse Official'!$G$10,'Clearinghouse Official'!$G$36,'Clearinghouse Official'!$G$39,'Clearinghouse Official'!$G$43,'Clearinghouse Official'!$G$45,'Clearinghouse Official'!$G$93,'Clearinghouse Official'!#REF!)</f>
        <v>#REF!</v>
      </c>
      <c r="W6" s="79" t="e">
        <f>AVERAGE($R$6:$V$6)</f>
        <v>#REF!</v>
      </c>
      <c r="Y6" s="90"/>
      <c r="Z6" s="69"/>
    </row>
    <row r="7" spans="1:27" x14ac:dyDescent="0.35">
      <c r="A7" s="125"/>
      <c r="C7" s="72"/>
      <c r="E7" s="90" t="s">
        <v>64</v>
      </c>
      <c r="F7" s="69" t="e">
        <f>'Clearinghouse Official'!#REF!</f>
        <v>#REF!</v>
      </c>
      <c r="G7" s="72"/>
      <c r="I7" s="90" t="s">
        <v>85</v>
      </c>
      <c r="J7" s="69" t="e">
        <f>AVERAGE('Clearinghouse Official'!$G$141,'Clearinghouse Official'!$G$138,'Clearinghouse Official'!$G$134,'Clearinghouse Official'!#REF!,'Clearinghouse Official'!#REF!,'Clearinghouse Official'!$G$121,'Clearinghouse Official'!$G$112,'Clearinghouse Official'!$G$105,'Clearinghouse Official'!$G$102,'Clearinghouse Official'!$G$84:$G$85,'Clearinghouse Official'!$G$82)</f>
        <v>#REF!</v>
      </c>
      <c r="K7" s="89">
        <f>'Clearinghouse Official'!$G$65</f>
        <v>0.65</v>
      </c>
      <c r="N7" s="68" t="s">
        <v>85</v>
      </c>
      <c r="O7" s="79" t="e">
        <f>AVERAGE($J$7,$J$16,$J$35,$J$41)</f>
        <v>#REF!</v>
      </c>
      <c r="Q7" s="68" t="s">
        <v>410</v>
      </c>
      <c r="R7" s="94"/>
      <c r="S7" s="69" t="e">
        <f>AVERAGE('Clearinghouse Official'!$G49,'Clearinghouse Official'!$G66)</f>
        <v>#DIV/0!</v>
      </c>
      <c r="T7" s="69">
        <f>AVERAGE('Clearinghouse Official'!$G$55,'Clearinghouse Official'!$G$53)</f>
        <v>5000</v>
      </c>
      <c r="U7" s="71">
        <f>AVERAGE('Clearinghouse Official'!$G$104)</f>
        <v>375000</v>
      </c>
      <c r="V7" s="72"/>
      <c r="W7" s="79" t="e">
        <f>AVERAGE($S$7:$U$7)</f>
        <v>#DIV/0!</v>
      </c>
      <c r="Y7" s="90"/>
      <c r="Z7" s="69"/>
    </row>
    <row r="8" spans="1:27" x14ac:dyDescent="0.35">
      <c r="A8" s="126" t="s">
        <v>70</v>
      </c>
      <c r="B8" s="121" t="e">
        <f>AVERAGE(B10:B12,B9)</f>
        <v>#REF!</v>
      </c>
      <c r="C8" s="122" t="e">
        <f>AVERAGE(C12,C10:C11,C9)</f>
        <v>#REF!</v>
      </c>
      <c r="E8" s="90" t="s">
        <v>93</v>
      </c>
      <c r="F8" s="69" t="e">
        <f>AVERAGE('Clearinghouse Official'!G$134,'Clearinghouse Official'!G$141,'Clearinghouse Official'!#REF!,'Clearinghouse Official'!G$146,'Clearinghouse Official'!G$149:G$150,'Clearinghouse Official'!G$152:G$153,'Clearinghouse Official'!G$138)</f>
        <v>#REF!</v>
      </c>
      <c r="G8" s="72"/>
      <c r="I8" s="90" t="s">
        <v>426</v>
      </c>
      <c r="J8" s="69">
        <f>AVERAGE('Clearinghouse Official'!$G$180,'Clearinghouse Official'!$G$177,'Clearinghouse Official'!$G$161,'Clearinghouse Official'!$G$152:$G$153,'Clearinghouse Official'!$G$150,'Clearinghouse Official'!$G$149,'Clearinghouse Official'!$G$146,'Clearinghouse Official'!$G$167)</f>
        <v>20655.555555555555</v>
      </c>
      <c r="K8" s="89" t="e">
        <f>'Clearinghouse Official'!#REF!</f>
        <v>#REF!</v>
      </c>
      <c r="N8" s="68" t="s">
        <v>426</v>
      </c>
      <c r="O8" s="79" t="e">
        <f>AVERAGE($J$8,$J$17,$J$29,$J$36,$J$42,$J$52)</f>
        <v>#REF!</v>
      </c>
      <c r="Q8" s="68" t="s">
        <v>85</v>
      </c>
      <c r="R8" s="112">
        <f>'Clearinghouse Official'!$G$133</f>
        <v>10000</v>
      </c>
      <c r="S8" s="69">
        <f>AVERAGE('Clearinghouse Official'!$G$141,'Clearinghouse Official'!$G$137:$G$138,'Clearinghouse Official'!$G$121:$G$121,'Clearinghouse Official'!$G$112)</f>
        <v>10900</v>
      </c>
      <c r="T8" s="71">
        <f>AVERAGE('Clearinghouse Official'!$G$56:$G$59,'Clearinghouse Official'!$G$61:$G$63,'Clearinghouse Official'!$G$66:$G$67,'Clearinghouse Official'!$G$82,'Clearinghouse Official'!$G$84:$G$85,'Clearinghouse Official'!$G$95,'Clearinghouse Official'!$G$102:$G$103,'Clearinghouse Official'!$G$105:$G$107,'Clearinghouse Official'!$G$110,'Clearinghouse Official'!$G$114,'Clearinghouse Official'!$G$115,'Clearinghouse Official'!$G$117:$G$120,'Clearinghouse Official'!$G$122,'Clearinghouse Official'!$G$127:$G$129,'Clearinghouse Official'!$G$134,'Clearinghouse Official'!$G$135:$G$136,'Clearinghouse Official'!$G$143,'Clearinghouse Official'!$G$168,'Clearinghouse Official'!$G$171,'Clearinghouse Official'!$G$193:$G$194,'Clearinghouse Official'!$G$198,'Clearinghouse Official'!$G$199,'Clearinghouse Official'!$G$201)</f>
        <v>37804.285714285717</v>
      </c>
      <c r="U8" s="71" t="e">
        <f>AVERAGE('Clearinghouse Official'!$G$173,'Clearinghouse Official'!$G$154,'Clearinghouse Official'!#REF!,'Clearinghouse Official'!$G$70:$G$71)</f>
        <v>#REF!</v>
      </c>
      <c r="V8" s="72"/>
      <c r="W8" s="79" t="e">
        <f>AVERAGE($R$8:$U$8)</f>
        <v>#REF!</v>
      </c>
      <c r="Y8" s="90"/>
      <c r="Z8" s="69"/>
    </row>
    <row r="9" spans="1:27" ht="15" thickBot="1" x14ac:dyDescent="0.4">
      <c r="A9" s="127" t="s">
        <v>79</v>
      </c>
      <c r="B9" s="69">
        <f>AVERAGE('Clearinghouse Official'!$G$6:$G$8)</f>
        <v>300000</v>
      </c>
      <c r="C9" s="89">
        <f>AVERAGE('Clearinghouse Official'!$G$18,'Clearinghouse Official'!$G$24)</f>
        <v>75000.5</v>
      </c>
      <c r="E9" s="90" t="s">
        <v>125</v>
      </c>
      <c r="F9" s="69">
        <f>AVERAGE('Clearinghouse Official'!$G$167,'Clearinghouse Official'!$G$161)</f>
        <v>5000</v>
      </c>
      <c r="G9" s="89">
        <f>AVERAGE('Clearinghouse Official'!G$180,'Clearinghouse Official'!G$177)</f>
        <v>75000</v>
      </c>
      <c r="I9" s="90" t="s">
        <v>115</v>
      </c>
      <c r="K9" s="89">
        <f>AVERAGE('Clearinghouse Official'!$G$191,'Clearinghouse Official'!$G$186)</f>
        <v>2350</v>
      </c>
      <c r="N9" s="73" t="s">
        <v>115</v>
      </c>
      <c r="O9" s="80">
        <f>AVERAGE($J$18,$J$43,$J$56)</f>
        <v>107500.4</v>
      </c>
      <c r="Q9" s="68" t="s">
        <v>426</v>
      </c>
      <c r="R9" s="94"/>
      <c r="S9" s="69" t="e">
        <f>AVERAGE('Clearinghouse Official'!$G$131,'Clearinghouse Official'!#REF!,'Clearinghouse Official'!$G$155:$G$156,'Clearinghouse Official'!$G$158:$G$159,'Clearinghouse Official'!#REF!,'Clearinghouse Official'!$G$162:$G$163,'Clearinghouse Official'!$G$174,'Clearinghouse Official'!$G$180)</f>
        <v>#REF!</v>
      </c>
      <c r="T9" s="69">
        <f>AVERAGE('Clearinghouse Official'!$G$146,'Clearinghouse Official'!$G$149:$G$150,'Clearinghouse Official'!$G$152:$G$153,'Clearinghouse Official'!$G$157,'Clearinghouse Official'!$G$160:$G$161,'Clearinghouse Official'!$G$165,'Clearinghouse Official'!$G$167,'Clearinghouse Official'!$G$177,'Clearinghouse Official'!$G$179)</f>
        <v>11445.545454545454</v>
      </c>
      <c r="V9" s="70">
        <f>'Clearinghouse Official'!$G$108</f>
        <v>80000</v>
      </c>
      <c r="W9" s="79" t="e">
        <f>AVERAGE($S$9:$T$9,V9)</f>
        <v>#REF!</v>
      </c>
      <c r="Y9" s="90"/>
      <c r="Z9" s="69"/>
    </row>
    <row r="10" spans="1:27" ht="15" thickBot="1" x14ac:dyDescent="0.4">
      <c r="A10" s="127" t="s">
        <v>119</v>
      </c>
      <c r="B10" s="69">
        <f>AVERAGE('Clearinghouse Official'!$G$38:$G$41,'Clearinghouse Official'!$G$42,'Clearinghouse Official'!$G$43:$G$45,'Clearinghouse Official'!$G$47:$G$48,'Clearinghouse Official'!$G$50:$G$50,'Clearinghouse Official'!$G$29)</f>
        <v>620850.15</v>
      </c>
      <c r="C10" s="89">
        <f>AVERAGE('Clearinghouse Official'!$G$36,'Clearinghouse Official'!$G$30:$G$33)</f>
        <v>160000.35999999996</v>
      </c>
      <c r="E10" s="90" t="s">
        <v>104</v>
      </c>
      <c r="F10" s="69">
        <f>AVERAGE('Clearinghouse Official'!$G$191,'Clearinghouse Official'!$G$195:$G$196)</f>
        <v>24500</v>
      </c>
      <c r="G10" s="72"/>
      <c r="I10" s="90" t="s">
        <v>121</v>
      </c>
      <c r="J10" s="69">
        <f>'Clearinghouse Official'!$G$196</f>
        <v>70000</v>
      </c>
      <c r="K10" s="72"/>
      <c r="Q10" s="73" t="s">
        <v>115</v>
      </c>
      <c r="R10" s="113"/>
      <c r="S10" s="74"/>
      <c r="T10" s="75">
        <f>'Clearinghouse Official'!$G$83</f>
        <v>215000</v>
      </c>
      <c r="U10" s="74"/>
      <c r="V10" s="76">
        <f>AVERAGE('Clearinghouse Official'!$G$132,'Clearinghouse Official'!$G$178)</f>
        <v>0.8</v>
      </c>
      <c r="W10" s="79">
        <f>AVERAGE($T$10,V10)</f>
        <v>107500.4</v>
      </c>
    </row>
    <row r="11" spans="1:27" ht="15" thickBot="1" x14ac:dyDescent="0.4">
      <c r="A11" s="127" t="s">
        <v>64</v>
      </c>
      <c r="B11" s="69">
        <f>AVERAGE('Clearinghouse Official'!$G$72,'Clearinghouse Official'!$G$74,'Clearinghouse Official'!$G$80:$G$83,'Clearinghouse Official'!$G$86,'Clearinghouse Official'!$G$88:$G$92,'Clearinghouse Official'!$G$96:$G$102,'Clearinghouse Official'!$G$109,'Clearinghouse Official'!$G$113)</f>
        <v>72710.913157894742</v>
      </c>
      <c r="C11" s="89">
        <f>AVERAGE('Clearinghouse Official'!$G$64,'Clearinghouse Official'!$G$73,'Clearinghouse Official'!$G$77,'Clearinghouse Official'!$G$78)</f>
        <v>0.67500000000000004</v>
      </c>
      <c r="E11" s="90"/>
      <c r="F11" s="69"/>
      <c r="G11" s="72"/>
      <c r="I11" s="94"/>
      <c r="K11" s="72"/>
      <c r="N11" s="82" t="s">
        <v>88</v>
      </c>
      <c r="O11" s="79" t="e">
        <f>AVERAGE($J$50:$J$52)</f>
        <v>#REF!</v>
      </c>
      <c r="Q11" s="99" t="s">
        <v>1757</v>
      </c>
      <c r="R11" s="107">
        <f>AVERAGE(R8,R6)</f>
        <v>5000.25</v>
      </c>
      <c r="S11" s="108" t="e">
        <f>AVERAGE($S$5:$S$9)</f>
        <v>#REF!</v>
      </c>
      <c r="T11" s="108" t="e">
        <f>AVERAGE($T$6:$T$10)</f>
        <v>#REF!</v>
      </c>
      <c r="U11" s="109" t="e">
        <f>AVERAGE($U$6:$U$8)</f>
        <v>#REF!</v>
      </c>
      <c r="V11" s="108" t="e">
        <f>AVERAGE($V$5:$V$6,V9:V10)</f>
        <v>#REF!</v>
      </c>
      <c r="W11" s="106"/>
    </row>
    <row r="12" spans="1:27" ht="15" thickBot="1" x14ac:dyDescent="0.4">
      <c r="A12" s="127" t="s">
        <v>125</v>
      </c>
      <c r="B12" s="69" t="e">
        <f>AVERAGE('Clearinghouse Official'!G130,'Clearinghouse Official'!#REF!,'Clearinghouse Official'!G165)</f>
        <v>#REF!</v>
      </c>
      <c r="C12" s="89" t="e">
        <f>AVERAGE('Clearinghouse Official'!#REF!,'Clearinghouse Official'!$G$116)</f>
        <v>#REF!</v>
      </c>
      <c r="E12" s="82" t="s">
        <v>95</v>
      </c>
      <c r="F12" s="121" t="e">
        <f>AVERAGE($F$13:$F$16)</f>
        <v>#DIV/0!</v>
      </c>
      <c r="G12" s="122">
        <f>$G$14</f>
        <v>10000</v>
      </c>
      <c r="I12" s="82" t="s">
        <v>95</v>
      </c>
      <c r="J12" s="69">
        <f>AVERAGE($J$13:$J$18)</f>
        <v>113166.87666666668</v>
      </c>
      <c r="K12" s="89" t="str">
        <f>$K$13</f>
        <v>N/A</v>
      </c>
      <c r="N12" s="83" t="s">
        <v>1758</v>
      </c>
      <c r="O12" s="80" t="str">
        <f>$J$54</f>
        <v>Varies</v>
      </c>
      <c r="R12" s="65"/>
      <c r="S12" s="65"/>
      <c r="T12" s="65"/>
      <c r="U12" s="65"/>
      <c r="V12" s="65"/>
      <c r="W12" s="65"/>
    </row>
    <row r="13" spans="1:27" ht="15" thickBot="1" x14ac:dyDescent="0.4">
      <c r="E13" s="90" t="s">
        <v>79</v>
      </c>
      <c r="F13" s="69" t="e">
        <f>AVERAGE('Clearinghouse Official'!$G$6)</f>
        <v>#DIV/0!</v>
      </c>
      <c r="G13" s="72"/>
      <c r="I13" s="90" t="s">
        <v>134</v>
      </c>
      <c r="K13" s="89" t="str">
        <f>'Clearinghouse Official'!$G$6</f>
        <v>N/A</v>
      </c>
      <c r="N13" s="82" t="s">
        <v>133</v>
      </c>
      <c r="O13" s="79">
        <f>$J$23</f>
        <v>26525000</v>
      </c>
      <c r="P13" s="9"/>
      <c r="Q13" s="106"/>
      <c r="R13" s="114" t="s">
        <v>105</v>
      </c>
      <c r="S13" s="114" t="s">
        <v>95</v>
      </c>
      <c r="T13" s="114" t="s">
        <v>133</v>
      </c>
      <c r="U13" s="114" t="s">
        <v>144</v>
      </c>
      <c r="V13" s="114" t="s">
        <v>1759</v>
      </c>
      <c r="W13" s="114" t="s">
        <v>113</v>
      </c>
      <c r="X13" s="114" t="s">
        <v>81</v>
      </c>
      <c r="Y13" s="114" t="s">
        <v>88</v>
      </c>
      <c r="Z13" s="118" t="s">
        <v>1758</v>
      </c>
      <c r="AA13" s="117" t="s">
        <v>1756</v>
      </c>
    </row>
    <row r="14" spans="1:27" x14ac:dyDescent="0.35">
      <c r="A14" s="125"/>
      <c r="C14" s="72"/>
      <c r="E14" s="90" t="s">
        <v>119</v>
      </c>
      <c r="F14" s="69">
        <f>AVERAGE('Clearinghouse Official'!$G38,'Clearinghouse Official'!$G79)</f>
        <v>0.75</v>
      </c>
      <c r="G14" s="89">
        <f>'Clearinghouse Official'!$G$10</f>
        <v>10000</v>
      </c>
      <c r="I14" s="90" t="s">
        <v>70</v>
      </c>
      <c r="J14" s="69">
        <f>AVERAGE('Clearinghouse Official'!$G$98,'Clearinghouse Official'!$G$79,'Clearinghouse Official'!$G$38,'Clearinghouse Official'!$G$10)</f>
        <v>5833.583333333333</v>
      </c>
      <c r="K14" s="72"/>
      <c r="N14" s="82" t="s">
        <v>144</v>
      </c>
      <c r="O14" s="79" t="e">
        <f>AVERAGE($J$26:$J$29)</f>
        <v>#REF!</v>
      </c>
      <c r="Q14" s="98" t="s">
        <v>134</v>
      </c>
      <c r="R14" s="69"/>
      <c r="S14" s="69"/>
      <c r="T14" s="69">
        <v>26462500</v>
      </c>
      <c r="U14" s="69">
        <v>2127500</v>
      </c>
      <c r="V14" s="69"/>
      <c r="W14" s="69"/>
      <c r="X14" s="69"/>
      <c r="Y14" s="69">
        <f>AVERAGE('Clearinghouse Official'!$G$16,'Clearinghouse Official'!$G$19)</f>
        <v>10150000</v>
      </c>
      <c r="Z14" s="69"/>
      <c r="AA14" s="101">
        <f>AVERAGE(T14:U14,Y14)</f>
        <v>12913333.333333334</v>
      </c>
    </row>
    <row r="15" spans="1:27" x14ac:dyDescent="0.35">
      <c r="A15" s="126" t="s">
        <v>410</v>
      </c>
      <c r="B15" s="121" t="e">
        <f>AVERAGE(B16:B18)</f>
        <v>#DIV/0!</v>
      </c>
      <c r="C15" s="122">
        <f>C16</f>
        <v>25000000</v>
      </c>
      <c r="E15" s="90" t="s">
        <v>64</v>
      </c>
      <c r="F15" s="69">
        <f>AVERAGE('Clearinghouse Official'!$G98,'Clearinghouse Official'!$G109)</f>
        <v>8750</v>
      </c>
      <c r="G15" s="72"/>
      <c r="I15" s="90" t="s">
        <v>410</v>
      </c>
      <c r="J15" s="69">
        <f>'Clearinghouse Official'!$G$109</f>
        <v>10000</v>
      </c>
      <c r="K15" s="72"/>
      <c r="N15" s="82" t="s">
        <v>113</v>
      </c>
      <c r="O15" s="79" t="e">
        <f>AVERAGE($J$39:$J$43)</f>
        <v>#REF!</v>
      </c>
      <c r="Q15" s="98" t="s">
        <v>70</v>
      </c>
      <c r="R15" s="69">
        <v>858750</v>
      </c>
      <c r="S15" s="69">
        <v>31250</v>
      </c>
      <c r="T15" s="69"/>
      <c r="U15" s="69">
        <v>500000</v>
      </c>
      <c r="V15" s="69">
        <f>AVERAGE('Clearinghouse Official'!$G$123,'Clearinghouse Official'!$G$111,'Clearinghouse Official'!$G$100:$G$101,'Clearinghouse Official'!$G$91,'Clearinghouse Official'!$G$74,'Clearinghouse Official'!$G$72,'Clearinghouse Official'!$G$37)</f>
        <v>203000.12142857144</v>
      </c>
      <c r="W15" s="69" t="e">
        <f>AVERAGE('Clearinghouse Official'!$G$92:$G$93,'Clearinghouse Official'!$G$89:$G$90,'Clearinghouse Official'!#REF!,'Clearinghouse Official'!$G$87)</f>
        <v>#REF!</v>
      </c>
      <c r="X15" s="69">
        <f>AVERAGE('Clearinghouse Official'!$G$130,'Clearinghouse Official'!$G$99,'Clearinghouse Official'!$G$96:$G$97,'Clearinghouse Official'!$G$86,'Clearinghouse Official'!$G$80,'Clearinghouse Official'!$G$50:$G$50,'Clearinghouse Official'!$G$48,'Clearinghouse Official'!$G$43:$G$45,'Clearinghouse Official'!$G$47)</f>
        <v>528716.75</v>
      </c>
      <c r="Y15" s="69" t="e">
        <f>AVERAGE('Clearinghouse Official'!$G$42,'Clearinghouse Official'!#REF!)</f>
        <v>#REF!</v>
      </c>
      <c r="Z15" s="69"/>
      <c r="AA15" s="101" t="e">
        <f>AVERAGE(R15:S15,U15:V15,W15:Y15)</f>
        <v>#REF!</v>
      </c>
    </row>
    <row r="16" spans="1:27" ht="15" thickBot="1" x14ac:dyDescent="0.4">
      <c r="A16" s="127" t="s">
        <v>119</v>
      </c>
      <c r="B16" s="69" t="e">
        <f>AVERAGE('Clearinghouse Official'!$G$55,'Clearinghouse Official'!$G$49)</f>
        <v>#DIV/0!</v>
      </c>
      <c r="C16" s="89">
        <f>'Clearinghouse Official'!$G$27</f>
        <v>25000000</v>
      </c>
      <c r="E16" s="90" t="s">
        <v>125</v>
      </c>
      <c r="F16" s="69">
        <f>AVERAGE('Clearinghouse Official'!$G174,'Clearinghouse Official'!$G178,'Clearinghouse Official'!$G154)</f>
        <v>183333.6</v>
      </c>
      <c r="G16" s="72"/>
      <c r="I16" s="90" t="s">
        <v>85</v>
      </c>
      <c r="J16" s="69">
        <f>'Clearinghouse Official'!$G$154</f>
        <v>50000</v>
      </c>
      <c r="K16" s="72"/>
      <c r="N16" s="82" t="s">
        <v>95</v>
      </c>
      <c r="O16" s="70">
        <f>AVERAGE($J$13:$J$18)</f>
        <v>113166.87666666668</v>
      </c>
      <c r="Q16" s="98" t="s">
        <v>410</v>
      </c>
      <c r="R16" s="69">
        <v>12000</v>
      </c>
      <c r="S16" s="69">
        <v>120000</v>
      </c>
      <c r="T16" s="69"/>
      <c r="U16" s="69">
        <v>55000</v>
      </c>
      <c r="V16" s="69"/>
      <c r="W16" s="69" t="str">
        <f>'Clearinghouse Official'!$G$55</f>
        <v>N/A</v>
      </c>
      <c r="X16" s="69">
        <f>'Clearinghouse Official'!$G$104</f>
        <v>375000</v>
      </c>
      <c r="Y16" s="2"/>
      <c r="Z16" s="69"/>
      <c r="AA16" s="101">
        <f>AVERAGE(R16:S16,U16,W16:X16)</f>
        <v>140500</v>
      </c>
    </row>
    <row r="17" spans="1:27" x14ac:dyDescent="0.35">
      <c r="A17" s="127" t="s">
        <v>64</v>
      </c>
      <c r="B17" s="69">
        <f>'Clearinghouse Official'!$G$104</f>
        <v>375000</v>
      </c>
      <c r="C17" s="89"/>
      <c r="E17" s="94"/>
      <c r="G17" s="72"/>
      <c r="I17" s="90" t="s">
        <v>426</v>
      </c>
      <c r="J17" s="69">
        <f>'Clearinghouse Official'!$G$174</f>
        <v>500000</v>
      </c>
      <c r="K17" s="72"/>
      <c r="N17" s="81" t="s">
        <v>105</v>
      </c>
      <c r="O17" s="78" t="e">
        <f>AVERAGE($J$5:$J$8,$J$10)</f>
        <v>#REF!</v>
      </c>
      <c r="Q17" s="98" t="s">
        <v>85</v>
      </c>
      <c r="R17" s="69">
        <v>11745.833333333334</v>
      </c>
      <c r="S17" s="69">
        <v>50000</v>
      </c>
      <c r="T17" s="69"/>
      <c r="U17" s="69">
        <v>1000000</v>
      </c>
      <c r="V17" s="69">
        <f>'Clearinghouse Official'!$G$143</f>
        <v>120000</v>
      </c>
      <c r="W17" s="69" t="e">
        <f>AVERAGE('Clearinghouse Official'!$G$143,'Clearinghouse Official'!$G$138:$G$139,'Clearinghouse Official'!$G$127:$G$127,'Clearinghouse Official'!$G$126,'Clearinghouse Official'!$G$122:$G$123,'Clearinghouse Official'!$G$119,'Clearinghouse Official'!$G$117,'Clearinghouse Official'!$G$112,'Clearinghouse Official'!$G$110,'Clearinghouse Official'!$G$107,'Clearinghouse Official'!$G$105,'Clearinghouse Official'!$G$103,'Clearinghouse Official'!$G$95,'Clearinghouse Official'!$G$93,'Clearinghouse Official'!$G$92,'Clearinghouse Official'!$G$89,'Clearinghouse Official'!#REF!,'Clearinghouse Official'!$G$88,'Clearinghouse Official'!#REF!,'Clearinghouse Official'!$G$87,'Clearinghouse Official'!$G$85,'Clearinghouse Official'!$G$81:$G$84,'Clearinghouse Official'!$G$79,'Clearinghouse Official'!$G$76,'Clearinghouse Official'!$G$71,'Clearinghouse Official'!$G$70,'Clearinghouse Official'!$G$69,'Clearinghouse Official'!$G$67,'Clearinghouse Official'!$G$63,'Clearinghouse Official'!$G$53,'Clearinghouse Official'!$G$52)</f>
        <v>#REF!</v>
      </c>
      <c r="X17" s="69"/>
      <c r="Y17" s="69"/>
      <c r="Z17" s="69"/>
      <c r="AA17" s="101" t="e">
        <f>AVERAGE(R17:S17,U17:W17)</f>
        <v>#REF!</v>
      </c>
    </row>
    <row r="18" spans="1:27" x14ac:dyDescent="0.35">
      <c r="A18" s="127" t="s">
        <v>125</v>
      </c>
      <c r="B18" s="69">
        <f>AVERAGE('Clearinghouse Official'!$G$174,'Clearinghouse Official'!$G$170)</f>
        <v>275000</v>
      </c>
      <c r="C18" s="72"/>
      <c r="E18" s="82" t="s">
        <v>139</v>
      </c>
      <c r="G18" s="122" t="e">
        <f>$G$19</f>
        <v>#REF!</v>
      </c>
      <c r="I18" s="90" t="s">
        <v>115</v>
      </c>
      <c r="J18" s="69">
        <f>'Clearinghouse Official'!G178</f>
        <v>0.8</v>
      </c>
      <c r="K18" s="72"/>
      <c r="N18" s="82" t="s">
        <v>81</v>
      </c>
      <c r="O18" s="79">
        <f>AVERAGE($J$46:$J$47)</f>
        <v>451858.375</v>
      </c>
      <c r="Q18" s="98" t="s">
        <v>426</v>
      </c>
      <c r="R18" s="69">
        <v>31055.555555555555</v>
      </c>
      <c r="S18" s="69">
        <v>500000</v>
      </c>
      <c r="T18" s="69"/>
      <c r="U18" s="69"/>
      <c r="V18" s="69">
        <f>'Clearinghouse Official'!$G$165</f>
        <v>1</v>
      </c>
      <c r="W18" s="69" t="e">
        <f>AVERAGE('Clearinghouse Official'!#REF!,'Clearinghouse Official'!$G$155:$G$160,'Clearinghouse Official'!#REF!,'Clearinghouse Official'!$G$162:$G$163,'Clearinghouse Official'!$G$179)</f>
        <v>#REF!</v>
      </c>
      <c r="X18" s="69"/>
      <c r="Y18" s="69">
        <f>'Clearinghouse Official'!$G$108</f>
        <v>80000</v>
      </c>
      <c r="Z18" s="69" t="str">
        <f>'Clearinghouse Official'!$G$132</f>
        <v>Varies</v>
      </c>
      <c r="AA18" s="101" t="e">
        <f>AVERAGE(R18:S18,V18:W18,Y18:Z18)</f>
        <v>#REF!</v>
      </c>
    </row>
    <row r="19" spans="1:27" ht="15" thickBot="1" x14ac:dyDescent="0.4">
      <c r="A19" s="125"/>
      <c r="B19" s="69"/>
      <c r="C19" s="72"/>
      <c r="E19" s="90" t="s">
        <v>119</v>
      </c>
      <c r="G19" s="89" t="e">
        <f>AVERAGE('Clearinghouse Official'!#REF!,'Clearinghouse Official'!$G$169)</f>
        <v>#REF!</v>
      </c>
      <c r="I19" s="94"/>
      <c r="K19" s="72"/>
      <c r="N19" s="82" t="s">
        <v>1759</v>
      </c>
      <c r="O19" s="79">
        <f>AVERAGE($J$35:$J$36,$J$33)</f>
        <v>107667.04047619046</v>
      </c>
      <c r="Q19" s="99" t="s">
        <v>115</v>
      </c>
      <c r="R19" s="75"/>
      <c r="S19" s="75">
        <v>25000000</v>
      </c>
      <c r="T19" s="75"/>
      <c r="U19" s="75"/>
      <c r="V19" s="75"/>
      <c r="W19" s="75">
        <f>'Clearinghouse Official'!$G$83</f>
        <v>215000</v>
      </c>
      <c r="X19" s="75"/>
      <c r="Y19" s="75"/>
      <c r="Z19" s="75"/>
      <c r="AA19" s="119">
        <f>AVERAGE(S19,W19)</f>
        <v>12607500</v>
      </c>
    </row>
    <row r="20" spans="1:27" ht="15" thickBot="1" x14ac:dyDescent="0.4">
      <c r="A20" s="126" t="s">
        <v>85</v>
      </c>
      <c r="B20" s="121" t="e">
        <f>AVERAGE(B21:B24)</f>
        <v>#REF!</v>
      </c>
      <c r="C20" s="122" t="e">
        <f>AVERAGE(C21:C24)</f>
        <v>#REF!</v>
      </c>
      <c r="E20" s="94"/>
      <c r="G20" s="72"/>
      <c r="I20" s="82" t="s">
        <v>139</v>
      </c>
      <c r="K20" s="72"/>
      <c r="Q20" s="99" t="s">
        <v>1760</v>
      </c>
      <c r="R20" s="108">
        <f>AVERAGE(R15:R18)</f>
        <v>228387.84722222222</v>
      </c>
      <c r="S20" s="108">
        <f>AVERAGE(S15:S19)</f>
        <v>5140250</v>
      </c>
      <c r="T20" s="108">
        <f>T14</f>
        <v>26462500</v>
      </c>
      <c r="U20" s="108">
        <f>AVERAGE(U14:U17)</f>
        <v>920625</v>
      </c>
      <c r="V20" s="108">
        <f>AVERAGE(V15,V17:V18)</f>
        <v>107667.04047619046</v>
      </c>
      <c r="W20" s="108" t="e">
        <f>AVERAGE(W15:W19)</f>
        <v>#REF!</v>
      </c>
      <c r="X20" s="108">
        <f>AVERAGE(X15:X16)</f>
        <v>451858.375</v>
      </c>
      <c r="Y20" s="108" t="e">
        <f>AVERAGE(Y14:Y15,Y18)</f>
        <v>#REF!</v>
      </c>
      <c r="Z20" s="108" t="str">
        <f>Z18</f>
        <v>Varies</v>
      </c>
      <c r="AA20" s="102"/>
    </row>
    <row r="21" spans="1:27" ht="15" thickBot="1" x14ac:dyDescent="0.4">
      <c r="A21" s="127" t="s">
        <v>119</v>
      </c>
      <c r="B21" s="69">
        <f>AVERAGE('Clearinghouse Official'!G$58,'Clearinghouse Official'!G$63,'Clearinghouse Official'!G$66:G$67,'Clearinghouse Official'!G$70:G$71,'Clearinghouse Official'!G$56,'Clearinghouse Official'!G$57,'Clearinghouse Official'!G$59,'Clearinghouse Official'!G$61:G$62,'Clearinghouse Official'!G$71)</f>
        <v>37325.25</v>
      </c>
      <c r="C21" s="89" t="e">
        <f>AVERAGE('Clearinghouse Official'!$G$53,'Clearinghouse Official'!$G$69,'Clearinghouse Official'!#REF!)</f>
        <v>#REF!</v>
      </c>
      <c r="E21" s="82" t="s">
        <v>133</v>
      </c>
      <c r="F21" s="121">
        <f>$F$22</f>
        <v>26525000</v>
      </c>
      <c r="G21" s="72"/>
      <c r="I21" s="90" t="s">
        <v>115</v>
      </c>
      <c r="K21" s="89">
        <f>AVERAGE('Clearinghouse Official'!$G$169:$G$169)</f>
        <v>0.9</v>
      </c>
      <c r="N21" s="84" t="s">
        <v>110</v>
      </c>
      <c r="O21" s="111">
        <f>J59</f>
        <v>5000.25</v>
      </c>
      <c r="Q21" s="38"/>
    </row>
    <row r="22" spans="1:27" ht="15" thickBot="1" x14ac:dyDescent="0.4">
      <c r="A22" s="127" t="s">
        <v>93</v>
      </c>
      <c r="B22" s="45" t="e">
        <f>AVERAGE('Clearinghouse Official'!G$84,'Clearinghouse Official'!G$85,'Clearinghouse Official'!G$87:G$90,'Clearinghouse Official'!G$92:G$95,'Clearinghouse Official'!G$103,'Clearinghouse Official'!G$107,'Clearinghouse Official'!G$110,'Clearinghouse Official'!G$114:G$115,'Clearinghouse Official'!G$117:G$120,'Clearinghouse Official'!G$122,'Clearinghouse Official'!G$106,'Clearinghouse Official'!#REF!,'Clearinghouse Official'!G$128,'Clearinghouse Official'!G$129,'Clearinghouse Official'!G$133:G$134,'Clearinghouse Official'!G$135:G$138,'Clearinghouse Official'!G$141,'Clearinghouse Official'!#REF!,'Clearinghouse Official'!G$146,'Clearinghouse Official'!G$149:G$150)</f>
        <v>#REF!</v>
      </c>
      <c r="C22" s="89">
        <f>AVERAGE('Clearinghouse Official'!$G$111,'Clearinghouse Official'!$G$151)</f>
        <v>45000.25</v>
      </c>
      <c r="E22" s="90" t="s">
        <v>119</v>
      </c>
      <c r="F22" s="69">
        <f>AVERAGE('Clearinghouse Official'!$G$14:$G$15,'Clearinghouse Official'!$G$12,'Clearinghouse Official'!$G$11)</f>
        <v>26525000</v>
      </c>
      <c r="G22" s="72"/>
      <c r="I22" s="82" t="s">
        <v>133</v>
      </c>
      <c r="J22" s="45">
        <f>$J$23</f>
        <v>26525000</v>
      </c>
      <c r="K22" s="72"/>
      <c r="N22" s="85" t="s">
        <v>61</v>
      </c>
      <c r="O22" s="70" t="e">
        <f>J63</f>
        <v>#REF!</v>
      </c>
      <c r="Q22" s="40"/>
      <c r="R22" s="134" t="s">
        <v>79</v>
      </c>
      <c r="S22" s="134" t="s">
        <v>119</v>
      </c>
      <c r="T22" s="134" t="s">
        <v>64</v>
      </c>
      <c r="U22" s="134" t="s">
        <v>125</v>
      </c>
      <c r="V22" s="135" t="s">
        <v>93</v>
      </c>
      <c r="W22" s="135" t="s">
        <v>104</v>
      </c>
      <c r="X22" s="133" t="s">
        <v>1756</v>
      </c>
    </row>
    <row r="23" spans="1:27" x14ac:dyDescent="0.35">
      <c r="A23" s="127" t="s">
        <v>125</v>
      </c>
      <c r="B23" s="69">
        <f>AVERAGE('Clearinghouse Official'!$G$154,'Clearinghouse Official'!$G$161,'Clearinghouse Official'!$G$167,'Clearinghouse Official'!$G$168,'Clearinghouse Official'!$G$171,'Clearinghouse Official'!$G$173)</f>
        <v>19583.333333333332</v>
      </c>
      <c r="C23" s="89" t="e">
        <f>AVERAGE('Clearinghouse Official'!$G$172,'Clearinghouse Official'!#REF!)</f>
        <v>#REF!</v>
      </c>
      <c r="E23" s="90"/>
      <c r="G23" s="72"/>
      <c r="I23" s="90" t="s">
        <v>134</v>
      </c>
      <c r="J23" s="69">
        <f>AVERAGE('Clearinghouse Official'!$G12,'Clearinghouse Official'!$G11,'Clearinghouse Official'!$G14,'Clearinghouse Official'!$G15)</f>
        <v>26525000</v>
      </c>
      <c r="K23" s="72"/>
      <c r="N23" s="85" t="s">
        <v>90</v>
      </c>
      <c r="O23" s="70" t="e">
        <f>J69</f>
        <v>#REF!</v>
      </c>
      <c r="Q23" s="84" t="s">
        <v>134</v>
      </c>
      <c r="R23" s="131"/>
      <c r="S23" s="110">
        <v>10385000.163636364</v>
      </c>
      <c r="T23" s="110"/>
      <c r="U23" s="110">
        <f>'Clearinghouse Official'!$G$131</f>
        <v>1000000</v>
      </c>
      <c r="V23" s="110"/>
      <c r="W23" s="111"/>
      <c r="X23" s="101">
        <f>AVERAGE(S23,$U$23)</f>
        <v>5692500.081818182</v>
      </c>
    </row>
    <row r="24" spans="1:27" x14ac:dyDescent="0.35">
      <c r="A24" s="127" t="s">
        <v>104</v>
      </c>
      <c r="B24" s="69" t="e">
        <f>AVERAGE('Clearinghouse Official'!#REF!,'Clearinghouse Official'!$G$191,'Clearinghouse Official'!$G$193:$G$196,'Clearinghouse Official'!$G$198,'Clearinghouse Official'!$G$199,'Clearinghouse Official'!$G$201)</f>
        <v>#REF!</v>
      </c>
      <c r="C24" s="89">
        <f>AVERAGE('Clearinghouse Official'!$G$192)</f>
        <v>2000</v>
      </c>
      <c r="E24" s="82" t="s">
        <v>144</v>
      </c>
      <c r="F24" s="121" t="e">
        <f>AVERAGE(F25:$F$26)</f>
        <v>#REF!</v>
      </c>
      <c r="G24" s="123" t="e">
        <f>AVERAGE($G25:G$26)</f>
        <v>#REF!</v>
      </c>
      <c r="I24" s="90"/>
      <c r="K24" s="72"/>
      <c r="N24" s="85" t="s">
        <v>76</v>
      </c>
      <c r="O24" s="70" t="e">
        <f>J77</f>
        <v>#REF!</v>
      </c>
      <c r="Q24" s="85" t="s">
        <v>70</v>
      </c>
      <c r="R24" s="112">
        <f>AVERAGE('Clearinghouse Official'!$G$6:$G$8)</f>
        <v>300000</v>
      </c>
      <c r="S24" s="69">
        <f>AVERAGE('Clearinghouse Official'!$G$38:$G$41,'Clearinghouse Official'!$G$42,'Clearinghouse Official'!$G$43:$G$45,'Clearinghouse Official'!$G$47:$G$48,'Clearinghouse Official'!$G$50:$G$50,'Clearinghouse Official'!$G$29)</f>
        <v>620850.15</v>
      </c>
      <c r="T24" s="69">
        <v>81334.782608695648</v>
      </c>
      <c r="U24" s="69">
        <v>675000</v>
      </c>
      <c r="V24" s="69"/>
      <c r="W24" s="70"/>
      <c r="X24" s="101">
        <f>AVERAGE($R$24:$U$24)</f>
        <v>419296.23315217393</v>
      </c>
    </row>
    <row r="25" spans="1:27" ht="15" thickBot="1" x14ac:dyDescent="0.4">
      <c r="A25" s="125"/>
      <c r="C25" s="72"/>
      <c r="E25" s="90" t="s">
        <v>119</v>
      </c>
      <c r="F25" s="69" t="e">
        <f>AVERAGE('Clearinghouse Official'!$G$13,'Clearinghouse Official'!$G$17,'Clearinghouse Official'!$G$23,'Clearinghouse Official'!$G$41,'Clearinghouse Official'!#REF!)</f>
        <v>#REF!</v>
      </c>
      <c r="G25" s="89" t="e">
        <f>AVERAGE('Clearinghouse Official'!#REF!,'Clearinghouse Official'!G$131)</f>
        <v>#REF!</v>
      </c>
      <c r="I25" s="82" t="s">
        <v>144</v>
      </c>
      <c r="J25" s="45" t="e">
        <f>AVERAGE($J$26:$J$29)</f>
        <v>#REF!</v>
      </c>
      <c r="K25" s="89" t="e">
        <f>AVERAGE($K$26,$K$29:$K$30)</f>
        <v>#REF!</v>
      </c>
      <c r="N25" s="86" t="s">
        <v>102</v>
      </c>
      <c r="O25" s="76" t="e">
        <f>J84</f>
        <v>#REF!</v>
      </c>
      <c r="Q25" s="85" t="s">
        <v>410</v>
      </c>
      <c r="R25" s="112"/>
      <c r="S25" s="69">
        <v>8500</v>
      </c>
      <c r="T25" s="69">
        <v>375000</v>
      </c>
      <c r="U25" s="69">
        <v>87500</v>
      </c>
      <c r="V25" s="69"/>
      <c r="W25" s="70"/>
      <c r="X25" s="101">
        <f>AVERAGE($S$25:$U$25)</f>
        <v>157000</v>
      </c>
    </row>
    <row r="26" spans="1:27" x14ac:dyDescent="0.35">
      <c r="A26" s="126" t="s">
        <v>426</v>
      </c>
      <c r="B26" s="121" t="e">
        <f>AVERAGE(B27:B29)</f>
        <v>#REF!</v>
      </c>
      <c r="C26" s="123" t="e">
        <f>AVERAGE(C27:C29)</f>
        <v>#REF!</v>
      </c>
      <c r="E26" s="90" t="s">
        <v>125</v>
      </c>
      <c r="F26" s="69">
        <f>AVERAGE('Clearinghouse Official'!$G170,'Clearinghouse Official'!$G144)</f>
        <v>25000.5</v>
      </c>
      <c r="G26" s="89">
        <f>'Clearinghouse Official'!$G$175</f>
        <v>1</v>
      </c>
      <c r="I26" s="90" t="s">
        <v>134</v>
      </c>
      <c r="J26" s="69" t="e">
        <f>AVERAGE('Clearinghouse Official'!$G$23,'Clearinghouse Official'!#REF!,'Clearinghouse Official'!$G$13,'Clearinghouse Official'!$G$9)</f>
        <v>#REF!</v>
      </c>
      <c r="K26" s="89" t="e">
        <f>'Clearinghouse Official'!#REF!</f>
        <v>#REF!</v>
      </c>
      <c r="Q26" s="85" t="s">
        <v>85</v>
      </c>
      <c r="R26" s="112"/>
      <c r="S26" s="69">
        <v>19650</v>
      </c>
      <c r="T26" s="69"/>
      <c r="U26" s="69">
        <v>34208.333333333336</v>
      </c>
      <c r="V26" s="69">
        <v>4833.3306902777776</v>
      </c>
      <c r="W26" s="70" t="e">
        <f>AVERAGE('Clearinghouse Official'!#REF!,'Clearinghouse Official'!$G$191,'Clearinghouse Official'!$G$193:$G$196,'Clearinghouse Official'!$G$198,'Clearinghouse Official'!$G$199,'Clearinghouse Official'!$G$201)</f>
        <v>#REF!</v>
      </c>
      <c r="X26" s="101" t="e">
        <f>AVERAGE($S$26,$U$26:$W$26)</f>
        <v>#REF!</v>
      </c>
    </row>
    <row r="27" spans="1:27" x14ac:dyDescent="0.35">
      <c r="A27" s="127" t="s">
        <v>119</v>
      </c>
      <c r="B27" s="45" t="e">
        <f>AVERAGE('Clearinghouse Official'!$G$82,'Clearinghouse Official'!$G$84:$G$85,'Clearinghouse Official'!$G$105,'Clearinghouse Official'!$G$108,'Clearinghouse Official'!$G$112,'Clearinghouse Official'!$G$121,'Clearinghouse Official'!#REF!,'Clearinghouse Official'!$G$126)</f>
        <v>#REF!</v>
      </c>
      <c r="C27" s="89">
        <f>AVERAGE('Clearinghouse Official'!$G$65,'Clearinghouse Official'!$G$75,'Clearinghouse Official'!$G$76)</f>
        <v>0.65</v>
      </c>
      <c r="E27" s="94"/>
      <c r="G27" s="72"/>
      <c r="I27" s="90" t="s">
        <v>70</v>
      </c>
      <c r="J27" s="69">
        <f>'Clearinghouse Official'!$G$41</f>
        <v>500000</v>
      </c>
      <c r="K27" s="72"/>
      <c r="Q27" s="68" t="s">
        <v>426</v>
      </c>
      <c r="R27" s="112"/>
      <c r="S27" s="130">
        <v>189444</v>
      </c>
      <c r="T27" s="69"/>
      <c r="U27" s="130">
        <v>500000</v>
      </c>
      <c r="V27" s="69">
        <v>13654</v>
      </c>
      <c r="W27" s="70"/>
      <c r="X27" s="101">
        <f>AVERAGE($U$27:$V$27,$S$27)</f>
        <v>234366</v>
      </c>
    </row>
    <row r="28" spans="1:27" ht="15" thickBot="1" x14ac:dyDescent="0.4">
      <c r="A28" s="127" t="s">
        <v>93</v>
      </c>
      <c r="B28" s="69" t="e">
        <f>AVERAGE('Clearinghouse Official'!#REF!,'Clearinghouse Official'!#REF!,'Clearinghouse Official'!$G$152:$G$153,'Clearinghouse Official'!$G$155,'Clearinghouse Official'!$G$156:$G$160,'Clearinghouse Official'!#REF!,'Clearinghouse Official'!$G$162:$G$163)</f>
        <v>#REF!</v>
      </c>
      <c r="C28" s="89">
        <f>AVERAGE('Clearinghouse Official'!$G$139:$G$140,'Clearinghouse Official'!$G$142,'Clearinghouse Official'!$G$145)</f>
        <v>5875.0749999999998</v>
      </c>
      <c r="E28" s="82" t="s">
        <v>1759</v>
      </c>
      <c r="F28" s="121" t="e">
        <f>AVERAGE($F$29:$F$33)</f>
        <v>#REF!</v>
      </c>
      <c r="G28" s="122">
        <f>AVERAGE($G$29,$G$31:$G$32)</f>
        <v>12500500</v>
      </c>
      <c r="I28" s="90" t="s">
        <v>410</v>
      </c>
      <c r="J28" s="69">
        <f>'Clearinghouse Official'!$G$126</f>
        <v>150000</v>
      </c>
      <c r="K28" s="72"/>
      <c r="Q28" s="73" t="s">
        <v>115</v>
      </c>
      <c r="R28" s="132"/>
      <c r="S28" s="75">
        <v>9005003</v>
      </c>
      <c r="T28" s="75"/>
      <c r="U28" s="75"/>
      <c r="V28" s="75"/>
      <c r="W28" s="76"/>
      <c r="X28" s="119">
        <f>S28</f>
        <v>9005003</v>
      </c>
    </row>
    <row r="29" spans="1:27" ht="15" thickBot="1" x14ac:dyDescent="0.4">
      <c r="A29" s="127" t="s">
        <v>125</v>
      </c>
      <c r="B29" s="69">
        <f>AVERAGE('Clearinghouse Official'!$G$178:$G$179)</f>
        <v>0.8</v>
      </c>
      <c r="C29" s="89" t="e">
        <f>AVERAGE('Clearinghouse Official'!$G$175,'Clearinghouse Official'!#REF!)</f>
        <v>#REF!</v>
      </c>
      <c r="E29" s="90" t="s">
        <v>119</v>
      </c>
      <c r="F29" s="69" t="str">
        <f>'Clearinghouse Official'!$G$29</f>
        <v>N/A</v>
      </c>
      <c r="G29" s="89">
        <f>'Clearinghouse Official'!$G$27</f>
        <v>25000000</v>
      </c>
      <c r="I29" s="90" t="s">
        <v>426</v>
      </c>
      <c r="J29" s="69">
        <f>'Clearinghouse Official'!$G$131</f>
        <v>1000000</v>
      </c>
      <c r="K29" s="89">
        <f>'Clearinghouse Official'!G144</f>
        <v>1</v>
      </c>
      <c r="N29" s="82"/>
      <c r="O29" s="79"/>
      <c r="Q29" s="117" t="s">
        <v>1761</v>
      </c>
      <c r="R29" s="105">
        <f>R24</f>
        <v>300000</v>
      </c>
      <c r="S29" s="104">
        <f>AVERAGE($S$23:$S$28)</f>
        <v>3371407.8856060603</v>
      </c>
      <c r="T29" s="104">
        <f>AVERAGE($T$24:$T$25)</f>
        <v>228167.39130434784</v>
      </c>
      <c r="U29" s="104">
        <f>AVERAGE($U$23:$U$27)</f>
        <v>459341.66666666663</v>
      </c>
      <c r="V29" s="104">
        <f>AVERAGE($V$26:$V$27)</f>
        <v>9243.6653451388884</v>
      </c>
      <c r="W29" s="104" t="e">
        <f>$W$26</f>
        <v>#REF!</v>
      </c>
      <c r="X29" s="128"/>
    </row>
    <row r="30" spans="1:27" ht="15" thickBot="1" x14ac:dyDescent="0.4">
      <c r="A30" s="125"/>
      <c r="C30" s="72"/>
      <c r="E30" s="90" t="s">
        <v>64</v>
      </c>
      <c r="F30" s="69">
        <f>AVERAGE('Clearinghouse Official'!$G72,'Clearinghouse Official'!$G74,'Clearinghouse Official'!$G91,'Clearinghouse Official'!$G100:$G101,'Clearinghouse Official'!$G111)</f>
        <v>74333.474999999991</v>
      </c>
      <c r="G30" s="72"/>
      <c r="I30" s="90" t="s">
        <v>115</v>
      </c>
      <c r="K30" s="89">
        <f>'Clearinghouse Official'!$G$175</f>
        <v>1</v>
      </c>
      <c r="N30" s="83"/>
      <c r="O30" s="80"/>
      <c r="Q30" s="38"/>
    </row>
    <row r="31" spans="1:27" ht="15" thickBot="1" x14ac:dyDescent="0.4">
      <c r="A31" s="126" t="s">
        <v>115</v>
      </c>
      <c r="B31" s="121">
        <f>B32</f>
        <v>13630</v>
      </c>
      <c r="C31" s="122" t="e">
        <f>AVERAGE(C32:C33)</f>
        <v>#REF!</v>
      </c>
      <c r="E31" s="90" t="s">
        <v>93</v>
      </c>
      <c r="F31" s="2">
        <f>AVERAGE('Clearinghouse Official'!$G$123)</f>
        <v>975000</v>
      </c>
      <c r="G31" s="97" t="str">
        <f>'Clearinghouse Official'!$G$113</f>
        <v>N/A</v>
      </c>
      <c r="I31" s="82" t="s">
        <v>1759</v>
      </c>
      <c r="J31" s="45">
        <f>AVERAGE($J$35:$J$36,$J$33)</f>
        <v>107667.04047619046</v>
      </c>
      <c r="K31" s="89" t="e">
        <f>AVERAGE($K$34:$K$35,$K$32)</f>
        <v>#REF!</v>
      </c>
      <c r="N31" s="82"/>
      <c r="O31" s="79"/>
      <c r="Q31" s="38"/>
      <c r="R31" s="118" t="s">
        <v>105</v>
      </c>
      <c r="S31" s="114" t="s">
        <v>95</v>
      </c>
      <c r="T31" s="114" t="s">
        <v>133</v>
      </c>
      <c r="U31" s="114" t="s">
        <v>144</v>
      </c>
      <c r="V31" s="114" t="s">
        <v>1759</v>
      </c>
      <c r="W31" s="114" t="s">
        <v>113</v>
      </c>
      <c r="X31" s="115" t="s">
        <v>81</v>
      </c>
      <c r="Y31" s="114" t="s">
        <v>88</v>
      </c>
      <c r="Z31" s="118" t="s">
        <v>1758</v>
      </c>
      <c r="AA31" s="117" t="s">
        <v>1762</v>
      </c>
    </row>
    <row r="32" spans="1:27" x14ac:dyDescent="0.35">
      <c r="A32" s="127" t="s">
        <v>119</v>
      </c>
      <c r="B32" s="69">
        <f>AVERAGE('Clearinghouse Official'!$G$79,'Clearinghouse Official'!$G$127,'Clearinghouse Official'!$G$132)</f>
        <v>13630</v>
      </c>
      <c r="C32" s="89" t="e">
        <f>AVERAGE('Clearinghouse Official'!#REF!,'Clearinghouse Official'!$G$169)</f>
        <v>#REF!</v>
      </c>
      <c r="E32" s="90" t="s">
        <v>125</v>
      </c>
      <c r="F32" s="69">
        <f>'Clearinghouse Official'!$G$165</f>
        <v>1</v>
      </c>
      <c r="G32" s="89">
        <f>'Clearinghouse Official'!$G$124</f>
        <v>1000</v>
      </c>
      <c r="I32" s="90" t="s">
        <v>134</v>
      </c>
      <c r="K32" s="89">
        <f>'Clearinghouse Official'!$G$27</f>
        <v>25000000</v>
      </c>
      <c r="N32" s="82"/>
      <c r="O32" s="79"/>
      <c r="Q32" s="139" t="s">
        <v>79</v>
      </c>
      <c r="R32" s="131">
        <v>125000</v>
      </c>
      <c r="S32" s="138">
        <v>10000</v>
      </c>
      <c r="T32" s="110"/>
      <c r="U32" s="110"/>
      <c r="V32" s="138"/>
      <c r="W32" s="110"/>
      <c r="X32" s="110"/>
      <c r="Y32" s="110"/>
      <c r="Z32" s="110"/>
      <c r="AA32" s="101">
        <f>AVERAGE($R$32:$S$32)</f>
        <v>67500</v>
      </c>
    </row>
    <row r="33" spans="1:27" ht="15" thickBot="1" x14ac:dyDescent="0.4">
      <c r="A33" s="116" t="s">
        <v>125</v>
      </c>
      <c r="B33" s="74"/>
      <c r="C33" s="92">
        <f>AVERAGE('Clearinghouse Official'!$G$177,'Clearinghouse Official'!$G$180:$G$183)</f>
        <v>31800</v>
      </c>
      <c r="E33" s="90" t="s">
        <v>104</v>
      </c>
      <c r="F33" s="69" t="e">
        <f>'Clearinghouse Official'!#REF!</f>
        <v>#REF!</v>
      </c>
      <c r="G33" s="72"/>
      <c r="I33" s="90" t="s">
        <v>70</v>
      </c>
      <c r="J33" s="69">
        <f>AVERAGE('Clearinghouse Official'!$G$123,'Clearinghouse Official'!$G$111,'Clearinghouse Official'!$G$100:$G$101,'Clearinghouse Official'!$G$91,'Clearinghouse Official'!$G$74,'Clearinghouse Official'!$G$72,'Clearinghouse Official'!$G$37)</f>
        <v>203000.12142857144</v>
      </c>
      <c r="K33" s="72"/>
      <c r="N33" s="82"/>
      <c r="O33" s="79"/>
      <c r="Q33" s="98" t="s">
        <v>119</v>
      </c>
      <c r="R33" s="112">
        <v>465538.51153846155</v>
      </c>
      <c r="S33" s="137">
        <v>12550000</v>
      </c>
      <c r="T33" s="137">
        <v>26462500</v>
      </c>
      <c r="U33" s="69">
        <v>2127500</v>
      </c>
      <c r="V33" s="137">
        <v>215000</v>
      </c>
      <c r="W33" s="69">
        <v>13343.5</v>
      </c>
      <c r="X33" s="69">
        <v>1282000</v>
      </c>
      <c r="Y33" s="69">
        <v>288750</v>
      </c>
      <c r="Z33" s="69">
        <v>2000000</v>
      </c>
      <c r="AA33" s="101">
        <f>AVERAGE($R$33:$Z$33)</f>
        <v>5044959.1123931622</v>
      </c>
    </row>
    <row r="34" spans="1:27" ht="15" thickBot="1" x14ac:dyDescent="0.4">
      <c r="I34" s="90" t="s">
        <v>410</v>
      </c>
      <c r="K34" s="89">
        <f>'Clearinghouse Official'!$G$124</f>
        <v>1000</v>
      </c>
      <c r="N34" s="82"/>
      <c r="O34" s="70"/>
      <c r="Q34" s="98" t="s">
        <v>64</v>
      </c>
      <c r="R34" s="112">
        <v>2500</v>
      </c>
      <c r="S34" s="137">
        <v>7500</v>
      </c>
      <c r="T34" s="136"/>
      <c r="U34" s="69"/>
      <c r="V34" s="137">
        <v>86266.666666666672</v>
      </c>
      <c r="W34" s="69">
        <v>5742.8571428571431</v>
      </c>
      <c r="X34" s="69">
        <v>217000</v>
      </c>
      <c r="Y34" s="69"/>
      <c r="Z34" s="69"/>
      <c r="AA34" s="101">
        <f>AVERAGE($V$34:$X$34,$R$34:$S$34)</f>
        <v>63801.904761904756</v>
      </c>
    </row>
    <row r="35" spans="1:27" x14ac:dyDescent="0.35">
      <c r="E35" s="94"/>
      <c r="G35" s="72"/>
      <c r="I35" s="90" t="s">
        <v>85</v>
      </c>
      <c r="J35" s="69">
        <f>'Clearinghouse Official'!$G$143</f>
        <v>120000</v>
      </c>
      <c r="K35" s="89" t="e">
        <f>'Clearinghouse Official'!#REF!</f>
        <v>#REF!</v>
      </c>
      <c r="N35" s="81"/>
      <c r="O35" s="78"/>
      <c r="Q35" s="98" t="s">
        <v>93</v>
      </c>
      <c r="R35" s="112">
        <v>9327.7777777777774</v>
      </c>
      <c r="S35" s="137"/>
      <c r="T35" s="136"/>
      <c r="U35" s="69"/>
      <c r="V35" s="137">
        <v>10000</v>
      </c>
      <c r="W35" s="69">
        <v>96966.84166666666</v>
      </c>
      <c r="X35" s="69"/>
      <c r="Y35" s="69"/>
      <c r="Z35" s="69"/>
      <c r="AA35" s="101">
        <f>AVERAGE($V$35:$W$35,$R$35)</f>
        <v>38764.873148148145</v>
      </c>
    </row>
    <row r="36" spans="1:27" x14ac:dyDescent="0.35">
      <c r="E36" s="82" t="s">
        <v>113</v>
      </c>
      <c r="F36" s="45" t="e">
        <f>AVERAGE(F37:$F$41)</f>
        <v>#REF!</v>
      </c>
      <c r="G36" s="89" t="e">
        <f>AVERAGE($G$37,G39:$G$41)</f>
        <v>#REF!</v>
      </c>
      <c r="I36" s="90" t="s">
        <v>426</v>
      </c>
      <c r="J36" s="69">
        <f>'Clearinghouse Official'!$G$165</f>
        <v>1</v>
      </c>
      <c r="K36" s="72"/>
      <c r="N36" s="82"/>
      <c r="O36" s="79"/>
      <c r="Q36" s="98" t="s">
        <v>125</v>
      </c>
      <c r="R36" s="112">
        <v>50000</v>
      </c>
      <c r="S36" s="137">
        <v>223333.33333333334</v>
      </c>
      <c r="T36" s="136"/>
      <c r="U36" s="69">
        <v>277500</v>
      </c>
      <c r="V36" s="137">
        <v>975000</v>
      </c>
      <c r="W36" s="69">
        <v>138812.5</v>
      </c>
      <c r="X36" s="69">
        <v>500000</v>
      </c>
      <c r="Y36" s="69">
        <v>550000</v>
      </c>
      <c r="Z36" s="69"/>
      <c r="AA36" s="101">
        <f>AVERAGE($U$36:$Y$36,$R$36:$S$36)</f>
        <v>387806.54761904763</v>
      </c>
    </row>
    <row r="37" spans="1:27" ht="15" thickBot="1" x14ac:dyDescent="0.4">
      <c r="E37" s="90" t="s">
        <v>119</v>
      </c>
      <c r="F37" s="69">
        <f>AVERAGE('Clearinghouse Official'!$G81, 'Clearinghouse Official'!$G70:$G71,'Clearinghouse Official'!$G66:$G67,'Clearinghouse Official'!$G61:$G63,'Clearinghouse Official'!$G55:$G59,'Clearinghouse Official'!$G83)</f>
        <v>73575.25</v>
      </c>
      <c r="G37" s="89">
        <f>AVERAGE('Clearinghouse Official'!$G$69:$G$69,'Clearinghouse Official'!$G$75:$G$76)</f>
        <v>0.5</v>
      </c>
      <c r="I37" s="90"/>
      <c r="K37" s="72"/>
      <c r="N37" s="82"/>
      <c r="O37" s="79"/>
      <c r="Q37" s="99" t="s">
        <v>104</v>
      </c>
      <c r="R37" s="112">
        <v>3833.3333333333335</v>
      </c>
      <c r="S37" s="69"/>
      <c r="T37" s="69"/>
      <c r="U37" s="69"/>
      <c r="V37" s="137">
        <v>6000</v>
      </c>
      <c r="W37" s="69">
        <v>2730</v>
      </c>
      <c r="X37" s="69"/>
      <c r="Y37" s="69"/>
      <c r="Z37" s="69"/>
      <c r="AA37" s="119">
        <f>AVERAGE($V$37:$W$37,$R$37)</f>
        <v>4187.7777777777783</v>
      </c>
    </row>
    <row r="38" spans="1:27" ht="15" thickBot="1" x14ac:dyDescent="0.4">
      <c r="E38" s="90" t="s">
        <v>64</v>
      </c>
      <c r="F38" s="69" t="e">
        <f>AVERAGE('Clearinghouse Official'!$G$92,'Clearinghouse Official'!$G$89:$G$90,'Clearinghouse Official'!#REF!,'Clearinghouse Official'!$G$87,'Clearinghouse Official'!$G$93)</f>
        <v>#REF!</v>
      </c>
      <c r="G38" s="72"/>
      <c r="I38" s="82" t="s">
        <v>113</v>
      </c>
      <c r="J38" s="45" t="e">
        <f>AVERAGE($J$39:$J$43)</f>
        <v>#REF!</v>
      </c>
      <c r="K38" s="89" t="e">
        <f>AVERAGE($K$41:$K$43,$K$39)</f>
        <v>#REF!</v>
      </c>
      <c r="Q38" s="140" t="s">
        <v>1763</v>
      </c>
      <c r="R38" s="103">
        <f>AVERAGE($R$32:$R$37)</f>
        <v>109366.60377492878</v>
      </c>
      <c r="S38" s="93">
        <f>AVERAGE(S36,$S$32:$S$34)</f>
        <v>3197708.3333333335</v>
      </c>
      <c r="T38" s="93">
        <f>$T$33</f>
        <v>26462500</v>
      </c>
      <c r="U38" s="93">
        <f>AVERAGE(U36,U33)</f>
        <v>1202500</v>
      </c>
      <c r="V38" s="93">
        <f>AVERAGE($V$33:$V$37)</f>
        <v>258453.33333333334</v>
      </c>
      <c r="W38" s="93">
        <f>AVERAGE($W$33:$W$37)</f>
        <v>51519.139761904764</v>
      </c>
      <c r="X38" s="104">
        <f>AVERAGE(X36,$X$33:$X$34)</f>
        <v>666333.33333333337</v>
      </c>
      <c r="Y38" s="104">
        <f>AVERAGE(Y36,Y33)</f>
        <v>419375</v>
      </c>
      <c r="Z38" s="141">
        <f>$Z$33</f>
        <v>2000000</v>
      </c>
    </row>
    <row r="39" spans="1:27" x14ac:dyDescent="0.35">
      <c r="E39" s="90" t="s">
        <v>93</v>
      </c>
      <c r="F39" s="69" t="e">
        <f>AVERAGE('Clearinghouse Official'!$G95,'Clearinghouse Official'!$G103,'Clearinghouse Official'!$G106:$G107,'Clearinghouse Official'!$G110,'Clearinghouse Official'!$G114:$G115,'Clearinghouse Official'!$G117:$G120,'Clearinghouse Official'!$G122,'Clearinghouse Official'!$G128:$G129,'Clearinghouse Official'!$G133,'Clearinghouse Official'!$G136:$G137,'Clearinghouse Official'!#REF!,'Clearinghouse Official'!$G155:$G160,'Clearinghouse Official'!#REF!,'Clearinghouse Official'!$G162:$G163,'Clearinghouse Official'!$G135,'Clearinghouse Official'!$G127)</f>
        <v>#REF!</v>
      </c>
      <c r="G39" s="89">
        <f>AVERAGE('Clearinghouse Official'!$G$145,'Clearinghouse Official'!$G$142,'Clearinghouse Official'!$G$139:$G$140)</f>
        <v>5875.0749999999998</v>
      </c>
      <c r="I39" s="90" t="s">
        <v>70</v>
      </c>
      <c r="J39" s="69" t="e">
        <f>AVERAGE('Clearinghouse Official'!$G$92:$G$93,'Clearinghouse Official'!$G$89:$G$90,'Clearinghouse Official'!#REF!,'Clearinghouse Official'!$G$87)</f>
        <v>#REF!</v>
      </c>
      <c r="K39" s="89" t="e">
        <f>'Clearinghouse Official'!#REF!</f>
        <v>#REF!</v>
      </c>
      <c r="S39" s="142"/>
      <c r="T39" s="143"/>
      <c r="U39" s="144"/>
      <c r="V39" s="142"/>
      <c r="W39" s="143"/>
      <c r="X39" s="69"/>
    </row>
    <row r="40" spans="1:27" x14ac:dyDescent="0.35">
      <c r="E40" s="90" t="s">
        <v>125</v>
      </c>
      <c r="F40" s="69">
        <f>AVERAGE('Clearinghouse Official'!$G$179,'Clearinghouse Official'!$G$173,'Clearinghouse Official'!$G$171,'Clearinghouse Official'!$G$168)</f>
        <v>19166.666666666668</v>
      </c>
      <c r="G40" s="89" t="e">
        <f>AVERAGE('Clearinghouse Official'!#REF!,'Clearinghouse Official'!#REF!,'Clearinghouse Official'!#REF!,'Clearinghouse Official'!$G$181:$G$183)</f>
        <v>#REF!</v>
      </c>
      <c r="I40" s="90" t="s">
        <v>410</v>
      </c>
      <c r="J40" s="69" t="str">
        <f>'Clearinghouse Official'!$G$55</f>
        <v>N/A</v>
      </c>
      <c r="K40" s="72"/>
      <c r="T40" s="90"/>
      <c r="U40" s="69"/>
      <c r="W40" s="90"/>
      <c r="X40" s="69"/>
    </row>
    <row r="41" spans="1:27" x14ac:dyDescent="0.35">
      <c r="E41" s="90" t="s">
        <v>104</v>
      </c>
      <c r="F41" s="69">
        <f>AVERAGE('Clearinghouse Official'!$G$201,'Clearinghouse Official'!$G$199,'Clearinghouse Official'!$G$198,'Clearinghouse Official'!$G$193:$G$194)</f>
        <v>1600</v>
      </c>
      <c r="G41" s="89">
        <f>'Clearinghouse Official'!$G$192</f>
        <v>2000</v>
      </c>
      <c r="I41" s="90" t="s">
        <v>85</v>
      </c>
      <c r="J41" s="69" t="e">
        <f>AVERAGE('Clearinghouse Official'!$G$143,'Clearinghouse Official'!$G$138:$G$139,'Clearinghouse Official'!$G$127:$G$127,'Clearinghouse Official'!$G$126,'Clearinghouse Official'!$G$122:$G$123,'Clearinghouse Official'!$G$119,'Clearinghouse Official'!$G$117,'Clearinghouse Official'!$G$112,'Clearinghouse Official'!$G$110,'Clearinghouse Official'!$G$107,'Clearinghouse Official'!$G$105,'Clearinghouse Official'!$G$103,'Clearinghouse Official'!$G$95,'Clearinghouse Official'!$G$93,'Clearinghouse Official'!$G$92,'Clearinghouse Official'!$G$89,'Clearinghouse Official'!#REF!,'Clearinghouse Official'!$G$88,'Clearinghouse Official'!#REF!,'Clearinghouse Official'!$G$87,'Clearinghouse Official'!$G$85,'Clearinghouse Official'!$G$81:$G$84,'Clearinghouse Official'!$G$79,'Clearinghouse Official'!$G$76,'Clearinghouse Official'!$G$71,'Clearinghouse Official'!$G$70,'Clearinghouse Official'!$G$69,'Clearinghouse Official'!$G$67,'Clearinghouse Official'!$G$63,'Clearinghouse Official'!$G$53,'Clearinghouse Official'!$G$52)</f>
        <v>#REF!</v>
      </c>
      <c r="K41" s="120" t="e">
        <f>AVERAGE('Clearinghouse Official'!$G$69:$G$69,'Clearinghouse Official'!#REF!,'Clearinghouse Official'!$G$192)</f>
        <v>#REF!</v>
      </c>
      <c r="T41" s="90"/>
      <c r="U41" s="69"/>
      <c r="W41" s="90"/>
      <c r="X41" s="69"/>
    </row>
    <row r="42" spans="1:27" x14ac:dyDescent="0.35">
      <c r="E42" s="94"/>
      <c r="G42" s="72"/>
      <c r="I42" s="90" t="s">
        <v>426</v>
      </c>
      <c r="J42" s="69" t="e">
        <f>AVERAGE('Clearinghouse Official'!#REF!,'Clearinghouse Official'!$G$155:$G$160,'Clearinghouse Official'!#REF!,'Clearinghouse Official'!$G$162:$G$163,'Clearinghouse Official'!$G$179)</f>
        <v>#REF!</v>
      </c>
      <c r="K42" s="89" t="e">
        <f>AVERAGE('Clearinghouse Official'!#REF!,'Clearinghouse Official'!$G$145,'Clearinghouse Official'!$G$142,'Clearinghouse Official'!$G$139:$G$140,'Clearinghouse Official'!$G$76,'Clearinghouse Official'!$G$75)</f>
        <v>#REF!</v>
      </c>
      <c r="T42" s="90"/>
      <c r="U42" s="69"/>
      <c r="W42" s="90"/>
      <c r="X42" s="69"/>
    </row>
    <row r="43" spans="1:27" x14ac:dyDescent="0.35">
      <c r="E43" s="82" t="s">
        <v>81</v>
      </c>
      <c r="F43" s="45">
        <f>AVERAGE($F$45:$F$47)</f>
        <v>376394.5</v>
      </c>
      <c r="G43" s="89" t="e">
        <f>AVERAGE($G$44:$G$47)</f>
        <v>#REF!</v>
      </c>
      <c r="I43" s="90" t="s">
        <v>115</v>
      </c>
      <c r="J43" s="69">
        <f>'Clearinghouse Official'!$G$83</f>
        <v>215000</v>
      </c>
      <c r="K43" s="89">
        <f>AVERAGE('Clearinghouse Official'!$G$181:$G$183)</f>
        <v>3000</v>
      </c>
      <c r="T43" s="90"/>
      <c r="U43" s="69"/>
    </row>
    <row r="44" spans="1:27" x14ac:dyDescent="0.35">
      <c r="E44" s="90" t="s">
        <v>79</v>
      </c>
      <c r="G44" s="89" t="e">
        <f>AVERAGE('Clearinghouse Official'!#REF!,'Clearinghouse Official'!$G$18,'Clearinghouse Official'!$G$22)</f>
        <v>#REF!</v>
      </c>
      <c r="I44" s="94"/>
      <c r="K44" s="72"/>
    </row>
    <row r="45" spans="1:27" x14ac:dyDescent="0.35">
      <c r="E45" s="90" t="s">
        <v>119</v>
      </c>
      <c r="F45" s="69">
        <f>AVERAGE('Clearinghouse Official'!$G$43:$G$45,'Clearinghouse Official'!$G$47:$G$48,'Clearinghouse Official'!$G$50:$G$50)</f>
        <v>951000</v>
      </c>
      <c r="G45" s="120">
        <f>AVERAGE('Clearinghouse Official'!$G$33,'Clearinghouse Official'!$G$30:$G$31)</f>
        <v>0.45</v>
      </c>
      <c r="I45" s="82" t="s">
        <v>81</v>
      </c>
      <c r="J45" s="45">
        <f>AVERAGE($J$46:$J$47)</f>
        <v>451858.375</v>
      </c>
      <c r="K45" s="89" t="e">
        <f>$K$46</f>
        <v>#REF!</v>
      </c>
    </row>
    <row r="46" spans="1:27" x14ac:dyDescent="0.35">
      <c r="E46" s="90" t="s">
        <v>64</v>
      </c>
      <c r="F46" s="69">
        <f>AVERAGE('Clearinghouse Official'!$G$104,'Clearinghouse Official'!$G$99,'Clearinghouse Official'!$G$96:$G$97,'Clearinghouse Official'!$G$86,'Clearinghouse Official'!$G$80)</f>
        <v>167083.5</v>
      </c>
      <c r="G46" s="89">
        <f>AVERAGE('Clearinghouse Official'!$G$77:$G$78,'Clearinghouse Official'!$G$73,'Clearinghouse Official'!$G$64)</f>
        <v>0.67500000000000004</v>
      </c>
      <c r="I46" s="90" t="s">
        <v>70</v>
      </c>
      <c r="J46" s="69">
        <f>AVERAGE('Clearinghouse Official'!$G$130,'Clearinghouse Official'!$G$99,'Clearinghouse Official'!$G$96:$G$97,'Clearinghouse Official'!$G$86,'Clearinghouse Official'!$G$80,'Clearinghouse Official'!$G$50:$G$50,'Clearinghouse Official'!$G$48,'Clearinghouse Official'!$G$43:$G$45,'Clearinghouse Official'!$G$47)</f>
        <v>528716.75</v>
      </c>
      <c r="K46" s="89" t="e">
        <f>AVERAGE('Clearinghouse Official'!#REF!,'Clearinghouse Official'!$G$18,'Clearinghouse Official'!$G$22,'Clearinghouse Official'!$G$30:$G$31,'Clearinghouse Official'!$G$33,'Clearinghouse Official'!$G$64,'Clearinghouse Official'!$G$73,'Clearinghouse Official'!$G$77:$G$78,'Clearinghouse Official'!$G$116)</f>
        <v>#REF!</v>
      </c>
    </row>
    <row r="47" spans="1:27" x14ac:dyDescent="0.35">
      <c r="E47" s="90" t="s">
        <v>125</v>
      </c>
      <c r="F47" s="69">
        <f>'Clearinghouse Official'!$G$130</f>
        <v>11100</v>
      </c>
      <c r="G47" s="89">
        <f>'Clearinghouse Official'!$G$116</f>
        <v>0.45</v>
      </c>
      <c r="I47" s="90" t="s">
        <v>410</v>
      </c>
      <c r="J47" s="69">
        <f>'Clearinghouse Official'!$G$104</f>
        <v>375000</v>
      </c>
      <c r="K47" s="72"/>
    </row>
    <row r="48" spans="1:27" x14ac:dyDescent="0.35">
      <c r="E48" s="94"/>
      <c r="G48" s="72"/>
      <c r="I48" s="94"/>
      <c r="K48" s="72"/>
    </row>
    <row r="49" spans="5:11" x14ac:dyDescent="0.35">
      <c r="E49" s="82" t="s">
        <v>88</v>
      </c>
      <c r="F49" s="121" t="e">
        <f>AVERAGE($F$50:$F$51)</f>
        <v>#REF!</v>
      </c>
      <c r="G49" s="72"/>
      <c r="I49" s="82" t="s">
        <v>88</v>
      </c>
      <c r="J49" s="45" t="e">
        <f>AVERAGE($J$50:$J$52)</f>
        <v>#REF!</v>
      </c>
      <c r="K49" s="72"/>
    </row>
    <row r="50" spans="5:11" x14ac:dyDescent="0.35">
      <c r="E50" s="90" t="s">
        <v>119</v>
      </c>
      <c r="F50" s="69">
        <f>AVERAGE('Clearinghouse Official'!$G$16,'Clearinghouse Official'!$G$19,'Clearinghouse Official'!$G$42,'Clearinghouse Official'!$G$108)</f>
        <v>5095000.1875</v>
      </c>
      <c r="G50" s="72"/>
      <c r="I50" s="90" t="s">
        <v>134</v>
      </c>
      <c r="J50" s="69">
        <f>AVERAGE('Clearinghouse Official'!$G$16,'Clearinghouse Official'!$G$19)</f>
        <v>10150000</v>
      </c>
      <c r="K50" s="72"/>
    </row>
    <row r="51" spans="5:11" x14ac:dyDescent="0.35">
      <c r="E51" s="90" t="s">
        <v>125</v>
      </c>
      <c r="F51" s="69" t="e">
        <f>'Clearinghouse Official'!#REF!</f>
        <v>#REF!</v>
      </c>
      <c r="G51" s="72"/>
      <c r="I51" s="90" t="s">
        <v>70</v>
      </c>
      <c r="J51" s="69" t="e">
        <f>AVERAGE('Clearinghouse Official'!$G$42,'Clearinghouse Official'!#REF!)</f>
        <v>#REF!</v>
      </c>
      <c r="K51" s="72"/>
    </row>
    <row r="52" spans="5:11" x14ac:dyDescent="0.35">
      <c r="E52" s="94"/>
      <c r="G52" s="72"/>
      <c r="I52" s="90" t="s">
        <v>426</v>
      </c>
      <c r="J52" s="69">
        <f>'Clearinghouse Official'!$G$108</f>
        <v>80000</v>
      </c>
      <c r="K52" s="72"/>
    </row>
    <row r="53" spans="5:11" x14ac:dyDescent="0.35">
      <c r="E53" s="82" t="s">
        <v>1758</v>
      </c>
      <c r="F53" s="121" t="str">
        <f>$F$54</f>
        <v>Varies</v>
      </c>
      <c r="G53" s="122">
        <f>AVERAGE($G$55:$G$56)</f>
        <v>0.47499999999999998</v>
      </c>
      <c r="I53" s="94"/>
      <c r="K53" s="72"/>
    </row>
    <row r="54" spans="5:11" x14ac:dyDescent="0.35">
      <c r="E54" s="90" t="s">
        <v>119</v>
      </c>
      <c r="F54" s="69" t="str">
        <f>'Clearinghouse Official'!$G$132</f>
        <v>Varies</v>
      </c>
      <c r="G54" s="72"/>
      <c r="I54" s="82" t="s">
        <v>126</v>
      </c>
      <c r="J54" s="45" t="str">
        <f>$J$56</f>
        <v>Varies</v>
      </c>
      <c r="K54" s="72"/>
    </row>
    <row r="55" spans="5:11" x14ac:dyDescent="0.35">
      <c r="E55" s="90" t="s">
        <v>93</v>
      </c>
      <c r="G55" s="89">
        <f>'Clearinghouse Official'!$G$151</f>
        <v>0.5</v>
      </c>
      <c r="I55" s="90" t="s">
        <v>85</v>
      </c>
      <c r="J55" s="69"/>
      <c r="K55" s="89">
        <f>AVERAGE('Clearinghouse Official'!$G$151,'Clearinghouse Official'!$G$172)</f>
        <v>0.47499999999999998</v>
      </c>
    </row>
    <row r="56" spans="5:11" ht="15" thickBot="1" x14ac:dyDescent="0.4">
      <c r="E56" s="91" t="s">
        <v>125</v>
      </c>
      <c r="F56" s="129"/>
      <c r="G56" s="92">
        <f>'Clearinghouse Official'!G172</f>
        <v>0.45</v>
      </c>
      <c r="I56" s="91" t="s">
        <v>115</v>
      </c>
      <c r="J56" s="71" t="str">
        <f>'Clearinghouse Official'!$G$132</f>
        <v>Varies</v>
      </c>
      <c r="K56" s="89"/>
    </row>
    <row r="57" spans="5:11" x14ac:dyDescent="0.35">
      <c r="K57" s="9"/>
    </row>
    <row r="58" spans="5:11" ht="15" thickBot="1" x14ac:dyDescent="0.4"/>
    <row r="59" spans="5:11" x14ac:dyDescent="0.35">
      <c r="E59" s="64"/>
      <c r="I59" s="81" t="s">
        <v>110</v>
      </c>
      <c r="J59" s="93">
        <f>AVERAGE($J$60:$J$61)</f>
        <v>5000.25</v>
      </c>
      <c r="K59" s="88"/>
    </row>
    <row r="60" spans="5:11" x14ac:dyDescent="0.35">
      <c r="I60" s="90" t="s">
        <v>70</v>
      </c>
      <c r="J60" s="69">
        <f>'Clearinghouse Official'!$G$89</f>
        <v>0.5</v>
      </c>
      <c r="K60" s="72"/>
    </row>
    <row r="61" spans="5:11" x14ac:dyDescent="0.35">
      <c r="I61" s="90" t="s">
        <v>85</v>
      </c>
      <c r="J61" s="69">
        <f>'Clearinghouse Official'!$G$133</f>
        <v>10000</v>
      </c>
      <c r="K61" s="72"/>
    </row>
    <row r="62" spans="5:11" x14ac:dyDescent="0.35">
      <c r="E62" s="64"/>
      <c r="I62" s="94"/>
      <c r="K62" s="72"/>
    </row>
    <row r="63" spans="5:11" x14ac:dyDescent="0.35">
      <c r="E63" s="38"/>
      <c r="I63" s="82" t="s">
        <v>61</v>
      </c>
      <c r="J63" s="45" t="e">
        <f>AVERAGE($J$64:$J$67)</f>
        <v>#REF!</v>
      </c>
      <c r="K63" s="89" t="e">
        <f>AVERAGE(K64:K67)</f>
        <v>#REF!</v>
      </c>
    </row>
    <row r="64" spans="5:11" x14ac:dyDescent="0.35">
      <c r="E64" s="38"/>
      <c r="I64" s="90" t="s">
        <v>134</v>
      </c>
      <c r="J64" s="69">
        <f>AVERAGE('Clearinghouse Official'!$G$11,'Clearinghouse Official'!$G$13:$G$16,'Clearinghouse Official'!$G$19)</f>
        <v>20901666.666666668</v>
      </c>
      <c r="K64" s="89" t="e">
        <f>AVERAGE('Clearinghouse Official'!$G$6,'Clearinghouse Official'!#REF!)</f>
        <v>#REF!</v>
      </c>
    </row>
    <row r="65" spans="5:11" x14ac:dyDescent="0.35">
      <c r="E65" s="38"/>
      <c r="I65" s="90" t="s">
        <v>70</v>
      </c>
      <c r="J65" s="69" t="e">
        <f>AVERAGE('Clearinghouse Official'!$G$10,'Clearinghouse Official'!$G$36,'Clearinghouse Official'!$G$39,'Clearinghouse Official'!$G$43,'Clearinghouse Official'!$G$45,'Clearinghouse Official'!$G$93,'Clearinghouse Official'!#REF!)</f>
        <v>#REF!</v>
      </c>
      <c r="K65" s="89" t="e">
        <f>AVERAGE('Clearinghouse Official'!$G$33,'Clearinghouse Official'!#REF!,'Clearinghouse Official'!$G$64,'Clearinghouse Official'!$G$73)</f>
        <v>#REF!</v>
      </c>
    </row>
    <row r="66" spans="5:11" x14ac:dyDescent="0.35">
      <c r="I66" s="90" t="s">
        <v>426</v>
      </c>
      <c r="J66" s="69">
        <f>'Clearinghouse Official'!$G$108</f>
        <v>80000</v>
      </c>
      <c r="K66" s="89">
        <f>'Clearinghouse Official'!$G$139</f>
        <v>0.3</v>
      </c>
    </row>
    <row r="67" spans="5:11" x14ac:dyDescent="0.35">
      <c r="I67" s="90" t="s">
        <v>115</v>
      </c>
      <c r="J67" s="69">
        <f>AVERAGE('Clearinghouse Official'!$G$132,'Clearinghouse Official'!$G$178)</f>
        <v>0.8</v>
      </c>
      <c r="K67" s="89">
        <f>AVERAGE('Clearinghouse Official'!$G$169:$G$169)</f>
        <v>0.9</v>
      </c>
    </row>
    <row r="68" spans="5:11" x14ac:dyDescent="0.35">
      <c r="I68" s="90"/>
      <c r="K68" s="72"/>
    </row>
    <row r="69" spans="5:11" x14ac:dyDescent="0.35">
      <c r="I69" s="82" t="s">
        <v>90</v>
      </c>
      <c r="J69" s="45" t="e">
        <f>AVERAGE($J$70:$J$74)</f>
        <v>#REF!</v>
      </c>
      <c r="K69" s="72"/>
    </row>
    <row r="70" spans="5:11" x14ac:dyDescent="0.35">
      <c r="I70" s="90" t="s">
        <v>134</v>
      </c>
      <c r="J70" s="69">
        <f>AVERAGE('Clearinghouse Official'!$G$9,'Clearinghouse Official'!$G$12,'Clearinghouse Official'!$G$23)</f>
        <v>833333.33333333337</v>
      </c>
      <c r="K70" s="89">
        <f>'Clearinghouse Official'!$G$27</f>
        <v>25000000</v>
      </c>
    </row>
    <row r="71" spans="5:11" x14ac:dyDescent="0.35">
      <c r="I71" s="90" t="s">
        <v>70</v>
      </c>
      <c r="J71" s="69" t="e">
        <f>AVERAGE('Clearinghouse Official'!$G$96:$G$101,'Clearinghouse Official'!$G$92,'Clearinghouse Official'!$G$90:$G$91,'Clearinghouse Official'!#REF!,'Clearinghouse Official'!$G$80,'Clearinghouse Official'!$G$48,'Clearinghouse Official'!$G$40:$G$41,'Clearinghouse Official'!$G$24,'Clearinghouse Official'!$G$8)</f>
        <v>#REF!</v>
      </c>
      <c r="K71" s="89" t="e">
        <f>AVERAGE('Clearinghouse Official'!#REF!,'Clearinghouse Official'!$G$32,'Clearinghouse Official'!$G$77,'Clearinghouse Official'!#REF!)</f>
        <v>#REF!</v>
      </c>
    </row>
    <row r="72" spans="5:11" x14ac:dyDescent="0.35">
      <c r="I72" s="90" t="s">
        <v>410</v>
      </c>
      <c r="J72" s="69">
        <f>AVERAGE('Clearinghouse Official'!$G109,'Clearinghouse Official'!$G126)</f>
        <v>80000</v>
      </c>
      <c r="K72" s="72"/>
    </row>
    <row r="73" spans="5:11" x14ac:dyDescent="0.35">
      <c r="I73" s="90" t="s">
        <v>85</v>
      </c>
      <c r="J73" s="69">
        <f>AVERAGE('Clearinghouse Official'!$G$141,'Clearinghouse Official'!$G$137:$G$138,'Clearinghouse Official'!$G$121:$G$121,'Clearinghouse Official'!$G$112)</f>
        <v>10900</v>
      </c>
      <c r="K73" s="89">
        <f>AVERAGE('Clearinghouse Official'!$G$69,'Clearinghouse Official'!$G$151,'Clearinghouse Official'!$G$172)</f>
        <v>0.48333333333333334</v>
      </c>
    </row>
    <row r="74" spans="5:11" x14ac:dyDescent="0.35">
      <c r="I74" s="90" t="s">
        <v>426</v>
      </c>
      <c r="J74" s="69" t="e">
        <f>AVERAGE('Clearinghouse Official'!$G$131,'Clearinghouse Official'!#REF!,'Clearinghouse Official'!$G$155:$G$156,'Clearinghouse Official'!$G$158:$G$159,'Clearinghouse Official'!#REF!,'Clearinghouse Official'!$G$162:$G$163,'Clearinghouse Official'!$G$174,'Clearinghouse Official'!$G$180)</f>
        <v>#REF!</v>
      </c>
      <c r="K74" s="89"/>
    </row>
    <row r="75" spans="5:11" x14ac:dyDescent="0.35">
      <c r="I75" s="90" t="s">
        <v>115</v>
      </c>
      <c r="K75" s="89">
        <f>'Clearinghouse Official'!$G$175</f>
        <v>1</v>
      </c>
    </row>
    <row r="76" spans="5:11" x14ac:dyDescent="0.35">
      <c r="I76" s="90"/>
      <c r="K76" s="72"/>
    </row>
    <row r="77" spans="5:11" x14ac:dyDescent="0.35">
      <c r="I77" s="82" t="s">
        <v>76</v>
      </c>
      <c r="J77" s="45" t="e">
        <f>AVERAGE(J78:J82)</f>
        <v>#REF!</v>
      </c>
      <c r="K77" s="97" t="e">
        <f>AVERAGE(K79:K82)</f>
        <v>#REF!</v>
      </c>
    </row>
    <row r="78" spans="5:11" x14ac:dyDescent="0.35">
      <c r="I78" s="90" t="s">
        <v>70</v>
      </c>
      <c r="J78" s="69" t="e">
        <f>AVERAGE('Clearinghouse Official'!$G$87,'Clearinghouse Official'!#REF!,'Clearinghouse Official'!$G$37)</f>
        <v>#REF!</v>
      </c>
      <c r="K78" s="72"/>
    </row>
    <row r="79" spans="5:11" x14ac:dyDescent="0.35">
      <c r="I79" s="90" t="s">
        <v>410</v>
      </c>
      <c r="J79" s="69">
        <f>AVERAGE('Clearinghouse Official'!$G$55,'Clearinghouse Official'!$G$53)</f>
        <v>5000</v>
      </c>
      <c r="K79" s="89">
        <f>'Clearinghouse Official'!$G$124</f>
        <v>1000</v>
      </c>
    </row>
    <row r="80" spans="5:11" x14ac:dyDescent="0.35">
      <c r="I80" s="90" t="s">
        <v>85</v>
      </c>
      <c r="J80" s="71">
        <f>AVERAGE('Clearinghouse Official'!$G$56:$G$59,'Clearinghouse Official'!$G$61:$G$63,'Clearinghouse Official'!$G$66:$G$67,'Clearinghouse Official'!$G$82,'Clearinghouse Official'!$G$84:$G$85,'Clearinghouse Official'!$G$95,'Clearinghouse Official'!$G$102:$G$103,'Clearinghouse Official'!$G$105:$G$107,'Clearinghouse Official'!$G$110,'Clearinghouse Official'!$G$114,'Clearinghouse Official'!$G$115,'Clearinghouse Official'!$G$117:$G$120,'Clearinghouse Official'!$G$122,'Clearinghouse Official'!$G$127:$G$129,'Clearinghouse Official'!$G$134,'Clearinghouse Official'!$G$135:$G$136,'Clearinghouse Official'!$G$143,'Clearinghouse Official'!$G$168,'Clearinghouse Official'!$G$171,'Clearinghouse Official'!$G$193:$G$194,'Clearinghouse Official'!$G$198,'Clearinghouse Official'!$G$199,'Clearinghouse Official'!$G$201)</f>
        <v>37804.285714285717</v>
      </c>
      <c r="K80" s="89" t="e">
        <f>AVERAGE('Clearinghouse Official'!#REF!,'Clearinghouse Official'!#REF!,'Clearinghouse Official'!$G$192)</f>
        <v>#REF!</v>
      </c>
    </row>
    <row r="81" spans="9:11" x14ac:dyDescent="0.35">
      <c r="I81" s="90" t="s">
        <v>426</v>
      </c>
      <c r="J81" s="69">
        <f>AVERAGE('Clearinghouse Official'!$G$146,'Clearinghouse Official'!$G$149:$G$150,'Clearinghouse Official'!$G$152:$G$153,'Clearinghouse Official'!$G$157,'Clearinghouse Official'!$G$160:$G$161,'Clearinghouse Official'!$G$165,'Clearinghouse Official'!$G$167,'Clearinghouse Official'!$G$177,'Clearinghouse Official'!$G$179)</f>
        <v>11445.545454545454</v>
      </c>
      <c r="K81" s="89" t="e">
        <f>AVERAGE('Clearinghouse Official'!$G$75:$G$76,'Clearinghouse Official'!$G$140,'Clearinghouse Official'!$G$142:$G$142,'Clearinghouse Official'!$G$145,'Clearinghouse Official'!#REF!)</f>
        <v>#REF!</v>
      </c>
    </row>
    <row r="82" spans="9:11" x14ac:dyDescent="0.35">
      <c r="I82" s="90" t="s">
        <v>115</v>
      </c>
      <c r="J82" s="69">
        <f>'Clearinghouse Official'!$G$83</f>
        <v>215000</v>
      </c>
      <c r="K82" s="89">
        <f>AVERAGE('Clearinghouse Official'!$G$191,'Clearinghouse Official'!$G$186,'Clearinghouse Official'!$G$181:$G$183)</f>
        <v>2740</v>
      </c>
    </row>
    <row r="83" spans="9:11" x14ac:dyDescent="0.35">
      <c r="I83" s="94"/>
      <c r="K83" s="72"/>
    </row>
    <row r="84" spans="9:11" x14ac:dyDescent="0.35">
      <c r="I84" s="82" t="s">
        <v>102</v>
      </c>
      <c r="J84" s="95" t="e">
        <f>AVERAGE($J$85:$J$87)</f>
        <v>#REF!</v>
      </c>
      <c r="K84" s="89" t="e">
        <f>AVERAGE(K85,K87)</f>
        <v>#REF!</v>
      </c>
    </row>
    <row r="85" spans="9:11" x14ac:dyDescent="0.35">
      <c r="I85" s="90" t="s">
        <v>70</v>
      </c>
      <c r="J85" s="71">
        <f>AVERAGE('Clearinghouse Official'!$G$38,'Clearinghouse Official'!$G$42,'Clearinghouse Official'!$G$44:$G$44,'Clearinghouse Official'!$G$47,'Clearinghouse Official'!$G$50:$G$50,'Clearinghouse Official'!$G$72,'Clearinghouse Official'!$G$74,'Clearinghouse Official'!$G$79,'Clearinghouse Official'!$G$86,'Clearinghouse Official'!$G$111,'Clearinghouse Official'!$G$123,'Clearinghouse Official'!$G$130)</f>
        <v>312009.39545454545</v>
      </c>
      <c r="K85" s="89" t="e">
        <f>AVERAGE('Clearinghouse Official'!$G$18,'Clearinghouse Official'!$G$22,'Clearinghouse Official'!$G$30:$G$31,'Clearinghouse Official'!#REF!,'Clearinghouse Official'!$G$78,'Clearinghouse Official'!$G$116)</f>
        <v>#REF!</v>
      </c>
    </row>
    <row r="86" spans="9:11" x14ac:dyDescent="0.35">
      <c r="I86" s="90" t="s">
        <v>410</v>
      </c>
      <c r="J86" s="71">
        <f>AVERAGE('Clearinghouse Official'!$G$104)</f>
        <v>375000</v>
      </c>
      <c r="K86" s="72"/>
    </row>
    <row r="87" spans="9:11" ht="15" thickBot="1" x14ac:dyDescent="0.4">
      <c r="I87" s="91" t="s">
        <v>85</v>
      </c>
      <c r="J87" s="96" t="e">
        <f>AVERAGE('Clearinghouse Official'!$G$173,'Clearinghouse Official'!$G$154,'Clearinghouse Official'!#REF!,'Clearinghouse Official'!$G$70:$G$71)</f>
        <v>#REF!</v>
      </c>
      <c r="K87" s="92" t="e">
        <f>AVERAGE('Clearinghouse Official'!#REF!,'Clearinghouse Official'!$G$65)</f>
        <v>#REF!</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1DE0E-60BD-4D16-BE3F-ED2FC8DDAB8F}">
  <dimension ref="A1"/>
  <sheetViews>
    <sheetView zoomScale="70" zoomScaleNormal="70" workbookViewId="0">
      <selection activeCell="Q67" sqref="Q67"/>
    </sheetView>
  </sheetViews>
  <sheetFormatPr defaultRowHeight="14.5" x14ac:dyDescent="0.3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26C9A-393B-4238-92AD-3D52BDF0135D}">
  <dimension ref="A2:S110"/>
  <sheetViews>
    <sheetView zoomScale="71" workbookViewId="0">
      <selection activeCell="D14" sqref="D14"/>
    </sheetView>
  </sheetViews>
  <sheetFormatPr defaultRowHeight="14.5" x14ac:dyDescent="0.35"/>
  <cols>
    <col min="1" max="1" width="40.453125" bestFit="1" customWidth="1"/>
    <col min="2" max="2" width="18.81640625" bestFit="1" customWidth="1"/>
    <col min="3" max="3" width="5" customWidth="1"/>
    <col min="4" max="4" width="17.90625" bestFit="1" customWidth="1"/>
    <col min="6" max="6" width="1.90625" customWidth="1"/>
    <col min="7" max="7" width="17.90625" bestFit="1" customWidth="1"/>
    <col min="9" max="9" width="1.90625" customWidth="1"/>
    <col min="10" max="10" width="29.1796875" customWidth="1"/>
  </cols>
  <sheetData>
    <row r="2" spans="1:19" x14ac:dyDescent="0.35">
      <c r="D2" s="64" t="s">
        <v>1764</v>
      </c>
      <c r="E2" s="65" t="s">
        <v>1765</v>
      </c>
      <c r="G2" s="64" t="s">
        <v>1766</v>
      </c>
      <c r="H2" s="65" t="s">
        <v>1765</v>
      </c>
      <c r="J2" s="64" t="s">
        <v>1767</v>
      </c>
      <c r="K2" s="65" t="s">
        <v>1765</v>
      </c>
      <c r="M2" s="65"/>
      <c r="N2" s="64" t="s">
        <v>110</v>
      </c>
      <c r="O2" s="64" t="s">
        <v>61</v>
      </c>
      <c r="P2" s="64" t="s">
        <v>123</v>
      </c>
      <c r="Q2" s="64" t="s">
        <v>90</v>
      </c>
      <c r="R2" s="64" t="s">
        <v>76</v>
      </c>
      <c r="S2" s="64" t="s">
        <v>102</v>
      </c>
    </row>
    <row r="3" spans="1:19" x14ac:dyDescent="0.35">
      <c r="D3" s="36" t="s">
        <v>146</v>
      </c>
      <c r="E3">
        <v>4</v>
      </c>
      <c r="G3" s="36" t="s">
        <v>110</v>
      </c>
      <c r="H3">
        <v>2</v>
      </c>
      <c r="J3" s="36" t="s">
        <v>139</v>
      </c>
      <c r="K3">
        <v>3</v>
      </c>
      <c r="M3" s="64" t="s">
        <v>82</v>
      </c>
      <c r="N3" s="36"/>
      <c r="O3" s="36">
        <v>8</v>
      </c>
      <c r="P3" s="36">
        <v>1</v>
      </c>
      <c r="Q3" s="36">
        <v>1</v>
      </c>
      <c r="R3" s="36">
        <v>1</v>
      </c>
      <c r="S3" s="36">
        <v>1</v>
      </c>
    </row>
    <row r="4" spans="1:19" x14ac:dyDescent="0.35">
      <c r="A4" s="35" t="s">
        <v>1627</v>
      </c>
      <c r="B4" t="s">
        <v>1628</v>
      </c>
      <c r="D4" s="36" t="s">
        <v>89</v>
      </c>
      <c r="E4">
        <v>5</v>
      </c>
      <c r="G4" s="36" t="s">
        <v>61</v>
      </c>
      <c r="H4">
        <v>37</v>
      </c>
      <c r="J4" s="36" t="s">
        <v>88</v>
      </c>
      <c r="K4">
        <v>9</v>
      </c>
      <c r="M4" s="64" t="s">
        <v>106</v>
      </c>
      <c r="N4" s="36"/>
      <c r="O4" s="36">
        <v>4</v>
      </c>
      <c r="P4" s="36"/>
      <c r="Q4" s="36">
        <v>16</v>
      </c>
      <c r="R4" s="36">
        <v>14</v>
      </c>
      <c r="S4" s="36"/>
    </row>
    <row r="5" spans="1:19" x14ac:dyDescent="0.35">
      <c r="A5" s="36" t="s">
        <v>103</v>
      </c>
      <c r="B5">
        <v>2</v>
      </c>
      <c r="D5" s="36" t="s">
        <v>122</v>
      </c>
      <c r="E5">
        <v>1</v>
      </c>
      <c r="G5" s="36" t="s">
        <v>123</v>
      </c>
      <c r="H5">
        <v>2</v>
      </c>
      <c r="J5" s="36" t="s">
        <v>150</v>
      </c>
      <c r="K5">
        <v>4</v>
      </c>
      <c r="M5" s="64" t="s">
        <v>67</v>
      </c>
      <c r="N5" s="36">
        <v>2</v>
      </c>
      <c r="O5" s="36">
        <v>11</v>
      </c>
      <c r="P5" s="36">
        <v>1</v>
      </c>
      <c r="Q5" s="36">
        <v>35</v>
      </c>
      <c r="R5" s="36">
        <v>67</v>
      </c>
      <c r="S5" s="36">
        <v>9</v>
      </c>
    </row>
    <row r="6" spans="1:19" x14ac:dyDescent="0.35">
      <c r="A6" s="36" t="s">
        <v>91</v>
      </c>
      <c r="B6">
        <v>3</v>
      </c>
      <c r="D6" s="36" t="s">
        <v>60</v>
      </c>
      <c r="E6">
        <v>67</v>
      </c>
      <c r="G6" s="36" t="s">
        <v>90</v>
      </c>
      <c r="H6">
        <v>65</v>
      </c>
      <c r="J6" s="36" t="s">
        <v>133</v>
      </c>
      <c r="K6">
        <v>6</v>
      </c>
      <c r="M6" s="64" t="s">
        <v>1642</v>
      </c>
      <c r="N6" s="36"/>
      <c r="O6" s="36">
        <v>14</v>
      </c>
      <c r="P6" s="36"/>
      <c r="Q6" s="36">
        <v>13</v>
      </c>
      <c r="R6" s="36">
        <v>3</v>
      </c>
      <c r="S6" s="36">
        <v>22</v>
      </c>
    </row>
    <row r="7" spans="1:19" x14ac:dyDescent="0.35">
      <c r="A7" s="36" t="s">
        <v>118</v>
      </c>
      <c r="B7">
        <v>5</v>
      </c>
      <c r="D7" s="36" t="s">
        <v>101</v>
      </c>
      <c r="E7">
        <v>10</v>
      </c>
      <c r="G7" s="36" t="s">
        <v>76</v>
      </c>
      <c r="H7">
        <v>85</v>
      </c>
      <c r="J7" s="36" t="s">
        <v>126</v>
      </c>
      <c r="K7">
        <v>4</v>
      </c>
    </row>
    <row r="8" spans="1:19" x14ac:dyDescent="0.35">
      <c r="A8" s="36" t="s">
        <v>111</v>
      </c>
      <c r="B8">
        <v>9</v>
      </c>
      <c r="D8" s="36" t="s">
        <v>152</v>
      </c>
      <c r="E8">
        <v>9</v>
      </c>
      <c r="G8" s="36" t="s">
        <v>102</v>
      </c>
      <c r="H8">
        <v>32</v>
      </c>
      <c r="J8" s="36" t="s">
        <v>144</v>
      </c>
      <c r="K8">
        <v>15</v>
      </c>
      <c r="M8" s="36"/>
    </row>
    <row r="9" spans="1:19" x14ac:dyDescent="0.35">
      <c r="A9" s="36" t="s">
        <v>124</v>
      </c>
      <c r="B9">
        <v>46</v>
      </c>
      <c r="D9" s="36" t="s">
        <v>135</v>
      </c>
      <c r="E9">
        <v>9</v>
      </c>
      <c r="J9" s="36" t="s">
        <v>113</v>
      </c>
      <c r="K9">
        <v>91</v>
      </c>
    </row>
    <row r="10" spans="1:19" x14ac:dyDescent="0.35">
      <c r="A10" s="36" t="s">
        <v>131</v>
      </c>
      <c r="B10">
        <v>17</v>
      </c>
      <c r="D10" s="36" t="s">
        <v>140</v>
      </c>
      <c r="E10">
        <v>7</v>
      </c>
      <c r="G10" s="64" t="s">
        <v>1768</v>
      </c>
      <c r="H10" s="65" t="s">
        <v>1765</v>
      </c>
      <c r="J10" s="36" t="s">
        <v>95</v>
      </c>
      <c r="K10">
        <v>9</v>
      </c>
    </row>
    <row r="11" spans="1:19" x14ac:dyDescent="0.35">
      <c r="A11" s="36" t="s">
        <v>137</v>
      </c>
      <c r="B11">
        <v>9</v>
      </c>
      <c r="D11" s="36" t="s">
        <v>75</v>
      </c>
      <c r="E11">
        <v>95</v>
      </c>
      <c r="G11" s="36" t="s">
        <v>134</v>
      </c>
      <c r="H11">
        <v>23</v>
      </c>
      <c r="J11" s="36" t="s">
        <v>105</v>
      </c>
      <c r="K11">
        <v>39</v>
      </c>
    </row>
    <row r="12" spans="1:19" x14ac:dyDescent="0.35">
      <c r="A12" s="36" t="s">
        <v>200</v>
      </c>
      <c r="B12">
        <v>2</v>
      </c>
      <c r="D12" s="36" t="s">
        <v>129</v>
      </c>
      <c r="E12">
        <v>2</v>
      </c>
      <c r="G12" s="36" t="s">
        <v>70</v>
      </c>
      <c r="H12">
        <v>66</v>
      </c>
      <c r="J12" s="36" t="s">
        <v>81</v>
      </c>
      <c r="K12">
        <v>27</v>
      </c>
    </row>
    <row r="13" spans="1:19" x14ac:dyDescent="0.35">
      <c r="A13" s="36" t="s">
        <v>142</v>
      </c>
      <c r="B13">
        <v>3</v>
      </c>
      <c r="D13" s="36" t="s">
        <v>109</v>
      </c>
      <c r="E13">
        <v>11</v>
      </c>
      <c r="G13" s="36" t="s">
        <v>410</v>
      </c>
      <c r="H13">
        <v>7</v>
      </c>
      <c r="J13" s="36" t="s">
        <v>1759</v>
      </c>
      <c r="K13">
        <v>16</v>
      </c>
    </row>
    <row r="14" spans="1:19" x14ac:dyDescent="0.35">
      <c r="A14" s="36" t="s">
        <v>61</v>
      </c>
      <c r="B14">
        <v>12</v>
      </c>
      <c r="D14" s="36" t="s">
        <v>116</v>
      </c>
      <c r="E14">
        <v>3</v>
      </c>
      <c r="G14" s="36" t="s">
        <v>85</v>
      </c>
      <c r="H14">
        <v>61</v>
      </c>
    </row>
    <row r="15" spans="1:19" x14ac:dyDescent="0.35">
      <c r="A15" s="36" t="s">
        <v>62</v>
      </c>
      <c r="B15">
        <v>15</v>
      </c>
      <c r="G15" s="36" t="s">
        <v>426</v>
      </c>
      <c r="H15">
        <v>33</v>
      </c>
    </row>
    <row r="16" spans="1:19" x14ac:dyDescent="0.35">
      <c r="A16" s="36" t="s">
        <v>206</v>
      </c>
      <c r="B16">
        <v>8</v>
      </c>
      <c r="D16" s="64" t="s">
        <v>27</v>
      </c>
      <c r="E16" s="65" t="s">
        <v>1765</v>
      </c>
      <c r="G16" s="36" t="s">
        <v>115</v>
      </c>
      <c r="H16">
        <v>17</v>
      </c>
      <c r="J16" s="36" t="s">
        <v>1769</v>
      </c>
    </row>
    <row r="17" spans="1:13" x14ac:dyDescent="0.35">
      <c r="A17" s="36" t="s">
        <v>148</v>
      </c>
      <c r="B17">
        <v>5</v>
      </c>
      <c r="D17" s="36" t="s">
        <v>82</v>
      </c>
      <c r="E17">
        <v>11</v>
      </c>
      <c r="G17" s="36" t="s">
        <v>128</v>
      </c>
      <c r="H17">
        <v>14</v>
      </c>
      <c r="J17" s="38" t="s">
        <v>105</v>
      </c>
      <c r="K17">
        <v>26</v>
      </c>
    </row>
    <row r="18" spans="1:13" x14ac:dyDescent="0.35">
      <c r="A18" s="36" t="s">
        <v>153</v>
      </c>
      <c r="B18">
        <v>3</v>
      </c>
      <c r="D18" s="36" t="s">
        <v>106</v>
      </c>
      <c r="E18">
        <v>35</v>
      </c>
      <c r="G18" s="36" t="s">
        <v>121</v>
      </c>
      <c r="H18">
        <v>2</v>
      </c>
      <c r="J18" s="38" t="s">
        <v>95</v>
      </c>
      <c r="K18">
        <v>2</v>
      </c>
    </row>
    <row r="19" spans="1:13" x14ac:dyDescent="0.35">
      <c r="A19" s="36" t="s">
        <v>157</v>
      </c>
      <c r="B19">
        <v>4</v>
      </c>
      <c r="D19" s="36" t="s">
        <v>67</v>
      </c>
      <c r="E19">
        <v>125</v>
      </c>
      <c r="J19" s="38" t="s">
        <v>139</v>
      </c>
      <c r="K19">
        <v>3</v>
      </c>
    </row>
    <row r="20" spans="1:13" x14ac:dyDescent="0.35">
      <c r="A20" s="36" t="s">
        <v>164</v>
      </c>
      <c r="B20">
        <v>4</v>
      </c>
      <c r="D20" s="36" t="s">
        <v>1642</v>
      </c>
      <c r="E20">
        <v>52</v>
      </c>
      <c r="J20" s="38" t="s">
        <v>144</v>
      </c>
      <c r="K20">
        <v>9</v>
      </c>
    </row>
    <row r="21" spans="1:13" x14ac:dyDescent="0.35">
      <c r="A21" s="36" t="s">
        <v>160</v>
      </c>
      <c r="B21">
        <v>3</v>
      </c>
      <c r="J21" s="38" t="s">
        <v>1759</v>
      </c>
      <c r="K21">
        <v>13</v>
      </c>
      <c r="M21" s="36"/>
    </row>
    <row r="22" spans="1:13" x14ac:dyDescent="0.35">
      <c r="A22" s="36" t="s">
        <v>162</v>
      </c>
      <c r="B22">
        <v>7</v>
      </c>
      <c r="D22" s="64" t="s">
        <v>31</v>
      </c>
      <c r="E22" s="65" t="s">
        <v>1770</v>
      </c>
      <c r="J22" s="38" t="s">
        <v>113</v>
      </c>
      <c r="K22">
        <v>65</v>
      </c>
      <c r="M22" s="36"/>
    </row>
    <row r="23" spans="1:13" x14ac:dyDescent="0.35">
      <c r="A23" s="36" t="s">
        <v>163</v>
      </c>
      <c r="B23">
        <v>10</v>
      </c>
      <c r="D23" s="36" t="s">
        <v>86</v>
      </c>
      <c r="E23">
        <v>34</v>
      </c>
      <c r="J23" s="38" t="s">
        <v>81</v>
      </c>
      <c r="K23">
        <v>6</v>
      </c>
      <c r="M23" s="36"/>
    </row>
    <row r="24" spans="1:13" x14ac:dyDescent="0.35">
      <c r="A24" s="36" t="s">
        <v>167</v>
      </c>
      <c r="B24">
        <v>4</v>
      </c>
      <c r="D24" s="36" t="s">
        <v>71</v>
      </c>
      <c r="E24">
        <v>137</v>
      </c>
      <c r="J24" s="38" t="s">
        <v>983</v>
      </c>
      <c r="K24">
        <v>5</v>
      </c>
      <c r="M24" s="36"/>
    </row>
    <row r="25" spans="1:13" x14ac:dyDescent="0.35">
      <c r="A25" s="36" t="s">
        <v>170</v>
      </c>
      <c r="B25">
        <v>10</v>
      </c>
      <c r="D25" t="s">
        <v>100</v>
      </c>
      <c r="E25">
        <v>52</v>
      </c>
      <c r="J25" s="38" t="s">
        <v>88</v>
      </c>
      <c r="K25">
        <v>7</v>
      </c>
      <c r="M25" s="36"/>
    </row>
    <row r="26" spans="1:13" x14ac:dyDescent="0.35">
      <c r="A26" s="36" t="s">
        <v>169</v>
      </c>
      <c r="B26">
        <v>13</v>
      </c>
      <c r="E26">
        <f>SUM(E23:E25)</f>
        <v>223</v>
      </c>
      <c r="J26" s="38" t="s">
        <v>126</v>
      </c>
      <c r="K26">
        <v>2</v>
      </c>
      <c r="M26" s="36"/>
    </row>
    <row r="27" spans="1:13" x14ac:dyDescent="0.35">
      <c r="A27" s="36" t="s">
        <v>168</v>
      </c>
      <c r="B27">
        <v>4</v>
      </c>
      <c r="J27" s="38" t="s">
        <v>150</v>
      </c>
      <c r="K27">
        <v>4</v>
      </c>
      <c r="M27" s="36"/>
    </row>
    <row r="28" spans="1:13" x14ac:dyDescent="0.35">
      <c r="A28" s="36" t="s">
        <v>171</v>
      </c>
      <c r="B28">
        <v>11</v>
      </c>
      <c r="K28">
        <f>SUM(K17:K27)</f>
        <v>142</v>
      </c>
      <c r="M28" s="36"/>
    </row>
    <row r="29" spans="1:13" x14ac:dyDescent="0.35">
      <c r="A29" s="36" t="s">
        <v>172</v>
      </c>
      <c r="B29">
        <v>6</v>
      </c>
      <c r="M29" s="36"/>
    </row>
    <row r="30" spans="1:13" x14ac:dyDescent="0.35">
      <c r="A30" s="36" t="s">
        <v>174</v>
      </c>
      <c r="B30">
        <v>4</v>
      </c>
      <c r="J30" s="38" t="s">
        <v>146</v>
      </c>
      <c r="K30">
        <v>5</v>
      </c>
      <c r="M30" s="36"/>
    </row>
    <row r="31" spans="1:13" x14ac:dyDescent="0.35">
      <c r="A31" s="36" t="s">
        <v>173</v>
      </c>
      <c r="B31">
        <v>4</v>
      </c>
      <c r="C31" s="36"/>
      <c r="D31" s="36"/>
      <c r="E31" s="36"/>
      <c r="F31" s="36"/>
      <c r="G31" s="36"/>
      <c r="J31" s="38" t="s">
        <v>1771</v>
      </c>
      <c r="K31">
        <v>1</v>
      </c>
      <c r="M31" s="36"/>
    </row>
    <row r="32" spans="1:13" x14ac:dyDescent="0.35">
      <c r="A32" s="36" t="s">
        <v>175</v>
      </c>
      <c r="B32">
        <v>1</v>
      </c>
      <c r="J32" s="38" t="s">
        <v>89</v>
      </c>
      <c r="K32">
        <v>1</v>
      </c>
      <c r="M32" s="36"/>
    </row>
    <row r="33" spans="1:13" x14ac:dyDescent="0.35">
      <c r="A33" s="36" t="s">
        <v>182</v>
      </c>
      <c r="B33">
        <v>10</v>
      </c>
      <c r="J33" s="38" t="s">
        <v>122</v>
      </c>
      <c r="K33">
        <v>1</v>
      </c>
      <c r="M33" s="36"/>
    </row>
    <row r="34" spans="1:13" x14ac:dyDescent="0.35">
      <c r="A34" s="36" t="s">
        <v>176</v>
      </c>
      <c r="B34">
        <v>5</v>
      </c>
      <c r="J34" s="38" t="s">
        <v>60</v>
      </c>
      <c r="K34">
        <v>27</v>
      </c>
      <c r="M34" s="36"/>
    </row>
    <row r="35" spans="1:13" x14ac:dyDescent="0.35">
      <c r="A35" s="36" t="s">
        <v>178</v>
      </c>
      <c r="B35">
        <v>2</v>
      </c>
      <c r="J35" s="38" t="s">
        <v>101</v>
      </c>
      <c r="K35">
        <v>11</v>
      </c>
      <c r="M35" s="36"/>
    </row>
    <row r="36" spans="1:13" x14ac:dyDescent="0.35">
      <c r="A36" s="36" t="s">
        <v>179</v>
      </c>
      <c r="B36">
        <v>10</v>
      </c>
      <c r="J36" s="38" t="s">
        <v>152</v>
      </c>
      <c r="K36">
        <v>5</v>
      </c>
      <c r="M36" s="36"/>
    </row>
    <row r="37" spans="1:13" x14ac:dyDescent="0.35">
      <c r="A37" s="36" t="s">
        <v>180</v>
      </c>
      <c r="B37">
        <v>8</v>
      </c>
      <c r="J37" s="38" t="s">
        <v>135</v>
      </c>
      <c r="K37">
        <v>7</v>
      </c>
      <c r="M37" s="36"/>
    </row>
    <row r="38" spans="1:13" x14ac:dyDescent="0.35">
      <c r="A38" s="36" t="s">
        <v>177</v>
      </c>
      <c r="B38">
        <v>7</v>
      </c>
      <c r="J38" s="38" t="s">
        <v>156</v>
      </c>
      <c r="K38">
        <v>2</v>
      </c>
      <c r="M38" s="36"/>
    </row>
    <row r="39" spans="1:13" x14ac:dyDescent="0.35">
      <c r="A39" s="36" t="s">
        <v>181</v>
      </c>
      <c r="B39">
        <v>25</v>
      </c>
      <c r="J39" s="38" t="s">
        <v>140</v>
      </c>
      <c r="K39">
        <v>8</v>
      </c>
      <c r="M39" s="36"/>
    </row>
    <row r="40" spans="1:13" x14ac:dyDescent="0.35">
      <c r="A40" s="36" t="s">
        <v>184</v>
      </c>
      <c r="B40">
        <v>6</v>
      </c>
      <c r="J40" s="38" t="s">
        <v>75</v>
      </c>
      <c r="K40">
        <v>58</v>
      </c>
      <c r="M40" s="36"/>
    </row>
    <row r="41" spans="1:13" x14ac:dyDescent="0.35">
      <c r="A41" s="36" t="s">
        <v>185</v>
      </c>
      <c r="B41">
        <v>6</v>
      </c>
      <c r="J41" s="38" t="s">
        <v>129</v>
      </c>
      <c r="K41">
        <v>4</v>
      </c>
    </row>
    <row r="42" spans="1:13" x14ac:dyDescent="0.35">
      <c r="A42" s="36" t="s">
        <v>186</v>
      </c>
      <c r="B42">
        <v>11</v>
      </c>
      <c r="J42" s="38" t="s">
        <v>109</v>
      </c>
      <c r="K42">
        <v>11</v>
      </c>
    </row>
    <row r="43" spans="1:13" x14ac:dyDescent="0.35">
      <c r="A43" s="36" t="s">
        <v>187</v>
      </c>
      <c r="B43">
        <v>8</v>
      </c>
      <c r="J43" s="38" t="s">
        <v>116</v>
      </c>
      <c r="K43">
        <v>2</v>
      </c>
    </row>
    <row r="44" spans="1:13" x14ac:dyDescent="0.35">
      <c r="A44" s="36" t="s">
        <v>207</v>
      </c>
      <c r="B44">
        <v>2</v>
      </c>
    </row>
    <row r="45" spans="1:13" x14ac:dyDescent="0.35">
      <c r="A45" s="36" t="s">
        <v>188</v>
      </c>
      <c r="B45">
        <v>2</v>
      </c>
    </row>
    <row r="46" spans="1:13" x14ac:dyDescent="0.35">
      <c r="A46" s="36" t="s">
        <v>189</v>
      </c>
      <c r="B46">
        <v>4</v>
      </c>
    </row>
    <row r="47" spans="1:13" x14ac:dyDescent="0.35">
      <c r="A47" s="36" t="s">
        <v>190</v>
      </c>
      <c r="B47">
        <v>3</v>
      </c>
    </row>
    <row r="48" spans="1:13" x14ac:dyDescent="0.35">
      <c r="A48" s="36" t="s">
        <v>191</v>
      </c>
      <c r="B48">
        <v>2</v>
      </c>
    </row>
    <row r="49" spans="1:2" x14ac:dyDescent="0.35">
      <c r="A49" s="36" t="s">
        <v>192</v>
      </c>
      <c r="B49">
        <v>8</v>
      </c>
    </row>
    <row r="50" spans="1:2" x14ac:dyDescent="0.35">
      <c r="A50" s="36" t="s">
        <v>193</v>
      </c>
      <c r="B50">
        <v>7</v>
      </c>
    </row>
    <row r="51" spans="1:2" x14ac:dyDescent="0.35">
      <c r="A51" s="36" t="s">
        <v>195</v>
      </c>
      <c r="B51">
        <v>3</v>
      </c>
    </row>
    <row r="52" spans="1:2" x14ac:dyDescent="0.35">
      <c r="A52" s="36" t="s">
        <v>194</v>
      </c>
      <c r="B52">
        <v>5</v>
      </c>
    </row>
    <row r="53" spans="1:2" x14ac:dyDescent="0.35">
      <c r="A53" s="36" t="s">
        <v>196</v>
      </c>
      <c r="B53">
        <v>10</v>
      </c>
    </row>
    <row r="54" spans="1:2" x14ac:dyDescent="0.35">
      <c r="A54" s="36" t="s">
        <v>198</v>
      </c>
      <c r="B54">
        <v>6</v>
      </c>
    </row>
    <row r="55" spans="1:2" x14ac:dyDescent="0.35">
      <c r="A55" s="36" t="s">
        <v>197</v>
      </c>
      <c r="B55">
        <v>2</v>
      </c>
    </row>
    <row r="56" spans="1:2" x14ac:dyDescent="0.35">
      <c r="A56" s="36" t="s">
        <v>199</v>
      </c>
      <c r="B56">
        <v>4</v>
      </c>
    </row>
    <row r="57" spans="1:2" x14ac:dyDescent="0.35">
      <c r="A57" s="36" t="s">
        <v>1772</v>
      </c>
    </row>
    <row r="58" spans="1:2" x14ac:dyDescent="0.35">
      <c r="A58" s="36" t="s">
        <v>77</v>
      </c>
      <c r="B58">
        <v>4</v>
      </c>
    </row>
    <row r="59" spans="1:2" x14ac:dyDescent="0.35">
      <c r="A59" s="36" t="s">
        <v>183</v>
      </c>
      <c r="B59">
        <v>1</v>
      </c>
    </row>
    <row r="60" spans="1:2" x14ac:dyDescent="0.35">
      <c r="A60" s="36" t="s">
        <v>1266</v>
      </c>
      <c r="B60">
        <v>1</v>
      </c>
    </row>
    <row r="61" spans="1:2" x14ac:dyDescent="0.35">
      <c r="A61" s="36" t="s">
        <v>165</v>
      </c>
      <c r="B61">
        <v>1</v>
      </c>
    </row>
    <row r="62" spans="1:2" x14ac:dyDescent="0.35">
      <c r="A62" s="36" t="s">
        <v>1629</v>
      </c>
      <c r="B62">
        <v>387</v>
      </c>
    </row>
    <row r="63" spans="1:2" x14ac:dyDescent="0.35">
      <c r="A63" s="36" t="e" vm="1">
        <v>#VALUE!</v>
      </c>
      <c r="B63">
        <v>3</v>
      </c>
    </row>
    <row r="64" spans="1:2" x14ac:dyDescent="0.35">
      <c r="A64" s="36" t="e" vm="2">
        <v>#VALUE!</v>
      </c>
      <c r="B64">
        <v>7</v>
      </c>
    </row>
    <row r="65" spans="1:2" x14ac:dyDescent="0.35">
      <c r="A65" s="36" t="e" vm="3">
        <v>#VALUE!</v>
      </c>
      <c r="B65">
        <v>4</v>
      </c>
    </row>
    <row r="66" spans="1:2" x14ac:dyDescent="0.35">
      <c r="A66" s="36" t="e" vm="4">
        <v>#VALUE!</v>
      </c>
      <c r="B66">
        <v>3</v>
      </c>
    </row>
    <row r="67" spans="1:2" x14ac:dyDescent="0.35">
      <c r="A67" s="36" t="e" vm="5">
        <v>#VALUE!</v>
      </c>
      <c r="B67">
        <v>0</v>
      </c>
    </row>
    <row r="68" spans="1:2" x14ac:dyDescent="0.35">
      <c r="A68" s="36" t="e" vm="6">
        <v>#VALUE!</v>
      </c>
      <c r="B68">
        <v>3</v>
      </c>
    </row>
    <row r="69" spans="1:2" x14ac:dyDescent="0.35">
      <c r="A69" s="36" t="s">
        <v>1773</v>
      </c>
      <c r="B69">
        <v>3</v>
      </c>
    </row>
    <row r="70" spans="1:2" x14ac:dyDescent="0.35">
      <c r="A70" s="36" t="e" vm="7">
        <v>#VALUE!</v>
      </c>
      <c r="B70">
        <v>6</v>
      </c>
    </row>
    <row r="71" spans="1:2" x14ac:dyDescent="0.35">
      <c r="A71" s="36" t="e" vm="8">
        <v>#VALUE!</v>
      </c>
      <c r="B71">
        <v>0</v>
      </c>
    </row>
    <row r="72" spans="1:2" x14ac:dyDescent="0.35">
      <c r="A72" s="36" t="e" vm="9">
        <v>#VALUE!</v>
      </c>
      <c r="B72">
        <v>3</v>
      </c>
    </row>
    <row r="73" spans="1:2" x14ac:dyDescent="0.35">
      <c r="A73" s="36" t="e" vm="10">
        <v>#VALUE!</v>
      </c>
      <c r="B73">
        <v>2</v>
      </c>
    </row>
    <row r="74" spans="1:2" x14ac:dyDescent="0.35">
      <c r="A74" s="36" t="e" vm="11">
        <v>#VALUE!</v>
      </c>
      <c r="B74">
        <v>4</v>
      </c>
    </row>
    <row r="75" spans="1:2" x14ac:dyDescent="0.35">
      <c r="A75" s="36" t="e" vm="12">
        <v>#VALUE!</v>
      </c>
      <c r="B75">
        <v>2</v>
      </c>
    </row>
    <row r="76" spans="1:2" x14ac:dyDescent="0.35">
      <c r="A76" s="36" t="e" vm="13">
        <v>#VALUE!</v>
      </c>
      <c r="B76">
        <v>7</v>
      </c>
    </row>
    <row r="77" spans="1:2" x14ac:dyDescent="0.35">
      <c r="A77" s="36" t="e" vm="14">
        <v>#VALUE!</v>
      </c>
      <c r="B77">
        <v>16</v>
      </c>
    </row>
    <row r="78" spans="1:2" x14ac:dyDescent="0.35">
      <c r="A78" s="36" t="e" vm="15">
        <v>#VALUE!</v>
      </c>
      <c r="B78">
        <v>2</v>
      </c>
    </row>
    <row r="79" spans="1:2" x14ac:dyDescent="0.35">
      <c r="A79" s="36" t="e" vm="16">
        <v>#VALUE!</v>
      </c>
      <c r="B79">
        <v>6</v>
      </c>
    </row>
    <row r="80" spans="1:2" x14ac:dyDescent="0.35">
      <c r="A80" s="36" t="e" vm="17">
        <v>#VALUE!</v>
      </c>
      <c r="B80">
        <v>10</v>
      </c>
    </row>
    <row r="81" spans="1:2" x14ac:dyDescent="0.35">
      <c r="A81" s="36" t="e" vm="18">
        <v>#VALUE!</v>
      </c>
      <c r="B81">
        <v>4</v>
      </c>
    </row>
    <row r="82" spans="1:2" x14ac:dyDescent="0.35">
      <c r="A82" s="36" t="s">
        <v>207</v>
      </c>
      <c r="B82">
        <v>2</v>
      </c>
    </row>
    <row r="83" spans="1:2" x14ac:dyDescent="0.35">
      <c r="A83" s="36" t="e" vm="19">
        <v>#VALUE!</v>
      </c>
      <c r="B83">
        <v>2</v>
      </c>
    </row>
    <row r="84" spans="1:2" x14ac:dyDescent="0.35">
      <c r="A84" s="36" t="e" vm="20">
        <v>#VALUE!</v>
      </c>
      <c r="B84">
        <v>3</v>
      </c>
    </row>
    <row r="85" spans="1:2" x14ac:dyDescent="0.35">
      <c r="A85" s="36" t="e" vm="21">
        <v>#VALUE!</v>
      </c>
      <c r="B85">
        <v>1</v>
      </c>
    </row>
    <row r="86" spans="1:2" x14ac:dyDescent="0.35">
      <c r="A86" s="36" t="e" vm="22">
        <v>#VALUE!</v>
      </c>
      <c r="B86">
        <v>1</v>
      </c>
    </row>
    <row r="87" spans="1:2" x14ac:dyDescent="0.35">
      <c r="A87" s="36" t="e" vm="23">
        <v>#VALUE!</v>
      </c>
      <c r="B87">
        <v>6</v>
      </c>
    </row>
    <row r="88" spans="1:2" x14ac:dyDescent="0.35">
      <c r="A88" s="36" t="e" vm="24">
        <v>#VALUE!</v>
      </c>
      <c r="B88">
        <v>4</v>
      </c>
    </row>
    <row r="89" spans="1:2" x14ac:dyDescent="0.35">
      <c r="A89" s="36" t="e" vm="25">
        <v>#VALUE!</v>
      </c>
      <c r="B89">
        <v>3</v>
      </c>
    </row>
    <row r="90" spans="1:2" x14ac:dyDescent="0.35">
      <c r="A90" s="36" t="e" vm="26">
        <v>#VALUE!</v>
      </c>
      <c r="B90">
        <v>6</v>
      </c>
    </row>
    <row r="91" spans="1:2" x14ac:dyDescent="0.35">
      <c r="A91" s="36" t="e" vm="27">
        <v>#VALUE!</v>
      </c>
      <c r="B91">
        <v>5</v>
      </c>
    </row>
    <row r="92" spans="1:2" x14ac:dyDescent="0.35">
      <c r="A92" s="36" t="e" vm="28">
        <v>#VALUE!</v>
      </c>
      <c r="B92">
        <v>0</v>
      </c>
    </row>
    <row r="93" spans="1:2" x14ac:dyDescent="0.35">
      <c r="A93" s="36" t="e" vm="29">
        <v>#VALUE!</v>
      </c>
      <c r="B93">
        <v>4</v>
      </c>
    </row>
    <row r="94" spans="1:2" x14ac:dyDescent="0.35">
      <c r="A94" t="e" vm="30">
        <v>#VALUE!</v>
      </c>
      <c r="B94">
        <v>0</v>
      </c>
    </row>
    <row r="96" spans="1:2" x14ac:dyDescent="0.35">
      <c r="B96">
        <f>AVERAGE(B41:B94)</f>
        <v>11.30188679245283</v>
      </c>
    </row>
    <row r="97" spans="2:2" x14ac:dyDescent="0.35">
      <c r="B97">
        <f>COUNTIF(B41:B94, 0)</f>
        <v>4</v>
      </c>
    </row>
    <row r="110" spans="2:2" ht="15" customHeight="1" x14ac:dyDescent="0.35"/>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22E43-4A0D-4D32-B4E7-DA2A6DC8605E}">
  <sheetPr codeName="Sheet7" filterMode="1"/>
  <dimension ref="A1:W899"/>
  <sheetViews>
    <sheetView workbookViewId="0">
      <pane ySplit="3" topLeftCell="A4" activePane="bottomLeft" state="frozen"/>
      <selection activeCell="B1" sqref="B1"/>
      <selection pane="bottomLeft" activeCell="B1" sqref="B1"/>
    </sheetView>
  </sheetViews>
  <sheetFormatPr defaultColWidth="9.1796875" defaultRowHeight="14.5" x14ac:dyDescent="0.35"/>
  <cols>
    <col min="1" max="1" width="6.453125" customWidth="1"/>
    <col min="2" max="2" width="9.1796875" customWidth="1"/>
    <col min="3" max="3" width="10.36328125" customWidth="1"/>
    <col min="4" max="4" width="9.1796875" customWidth="1"/>
    <col min="5" max="5" width="86" customWidth="1"/>
    <col min="6" max="6" width="72.36328125" customWidth="1"/>
    <col min="7" max="7" width="22.453125" customWidth="1"/>
    <col min="8" max="10" width="9.1796875" customWidth="1"/>
    <col min="11" max="11" width="21.54296875" customWidth="1"/>
    <col min="12" max="12" width="9.1796875" customWidth="1"/>
    <col min="13" max="16" width="22.453125" customWidth="1"/>
    <col min="17" max="17" width="56.08984375" customWidth="1"/>
    <col min="18" max="18" width="9.1796875" customWidth="1"/>
  </cols>
  <sheetData>
    <row r="1" spans="1:22" x14ac:dyDescent="0.35">
      <c r="A1" t="s">
        <v>1814</v>
      </c>
      <c r="B1" s="4" t="s">
        <v>1815</v>
      </c>
      <c r="C1" t="s">
        <v>1816</v>
      </c>
      <c r="D1" t="s">
        <v>90</v>
      </c>
      <c r="E1" t="s">
        <v>1817</v>
      </c>
      <c r="F1" t="s">
        <v>1818</v>
      </c>
      <c r="G1" t="s">
        <v>1819</v>
      </c>
      <c r="H1" t="s">
        <v>1820</v>
      </c>
      <c r="I1" t="s">
        <v>1821</v>
      </c>
      <c r="J1" t="s">
        <v>1822</v>
      </c>
      <c r="K1" t="s">
        <v>20</v>
      </c>
      <c r="L1" t="s">
        <v>1823</v>
      </c>
      <c r="M1" t="s">
        <v>1824</v>
      </c>
      <c r="N1" t="s">
        <v>1825</v>
      </c>
      <c r="O1" t="s">
        <v>1826</v>
      </c>
      <c r="P1" t="s">
        <v>1827</v>
      </c>
      <c r="Q1" t="s">
        <v>1828</v>
      </c>
      <c r="R1" t="s">
        <v>1829</v>
      </c>
      <c r="S1" t="s">
        <v>1830</v>
      </c>
      <c r="T1" t="s">
        <v>1831</v>
      </c>
      <c r="U1" t="s">
        <v>1832</v>
      </c>
      <c r="V1" t="s">
        <v>1833</v>
      </c>
    </row>
    <row r="2" spans="1:22" hidden="1" x14ac:dyDescent="0.35">
      <c r="A2">
        <v>5197</v>
      </c>
      <c r="B2" t="s">
        <v>72</v>
      </c>
      <c r="D2" t="s">
        <v>103</v>
      </c>
      <c r="E2" t="s">
        <v>1834</v>
      </c>
      <c r="F2" t="s">
        <v>1835</v>
      </c>
      <c r="I2" t="b">
        <v>0</v>
      </c>
      <c r="J2">
        <v>25</v>
      </c>
      <c r="K2" t="s">
        <v>1777</v>
      </c>
      <c r="R2" t="s">
        <v>1836</v>
      </c>
      <c r="T2" t="s">
        <v>1779</v>
      </c>
      <c r="U2" t="s">
        <v>1837</v>
      </c>
      <c r="V2" t="s">
        <v>1838</v>
      </c>
    </row>
    <row r="3" spans="1:22" hidden="1" x14ac:dyDescent="0.35">
      <c r="A3">
        <v>12571</v>
      </c>
      <c r="B3" t="s">
        <v>72</v>
      </c>
      <c r="D3" t="s">
        <v>103</v>
      </c>
      <c r="E3" t="s">
        <v>1839</v>
      </c>
      <c r="F3" t="s">
        <v>1840</v>
      </c>
      <c r="I3" t="b">
        <v>0</v>
      </c>
      <c r="J3">
        <v>15</v>
      </c>
      <c r="K3" t="s">
        <v>1841</v>
      </c>
      <c r="M3" t="s">
        <v>1842</v>
      </c>
      <c r="Q3" t="s">
        <v>1843</v>
      </c>
      <c r="R3" t="s">
        <v>1784</v>
      </c>
      <c r="S3" t="s">
        <v>1844</v>
      </c>
      <c r="U3" t="s">
        <v>1786</v>
      </c>
    </row>
    <row r="4" spans="1:22" x14ac:dyDescent="0.35">
      <c r="A4">
        <v>12572</v>
      </c>
      <c r="B4" t="s">
        <v>56</v>
      </c>
      <c r="C4" t="s">
        <v>56</v>
      </c>
      <c r="D4" t="s">
        <v>103</v>
      </c>
      <c r="E4" t="s">
        <v>1845</v>
      </c>
      <c r="F4" t="s">
        <v>1846</v>
      </c>
      <c r="I4" t="b">
        <v>0</v>
      </c>
      <c r="J4">
        <v>16</v>
      </c>
      <c r="K4" t="s">
        <v>1841</v>
      </c>
      <c r="M4" t="s">
        <v>1847</v>
      </c>
      <c r="Q4" t="s">
        <v>1843</v>
      </c>
      <c r="R4" t="s">
        <v>1784</v>
      </c>
      <c r="S4" t="s">
        <v>1844</v>
      </c>
      <c r="U4" t="s">
        <v>1848</v>
      </c>
      <c r="V4" t="s">
        <v>1849</v>
      </c>
    </row>
    <row r="5" spans="1:22" hidden="1" x14ac:dyDescent="0.35">
      <c r="A5">
        <v>12573</v>
      </c>
      <c r="B5" t="s">
        <v>72</v>
      </c>
      <c r="D5" t="s">
        <v>103</v>
      </c>
      <c r="E5" t="s">
        <v>1850</v>
      </c>
      <c r="F5" t="s">
        <v>1851</v>
      </c>
      <c r="I5" t="b">
        <v>0</v>
      </c>
      <c r="J5">
        <v>17</v>
      </c>
      <c r="K5" t="s">
        <v>1841</v>
      </c>
      <c r="M5" t="s">
        <v>1852</v>
      </c>
      <c r="Q5" t="s">
        <v>1843</v>
      </c>
      <c r="R5" t="s">
        <v>1853</v>
      </c>
      <c r="S5" t="s">
        <v>1844</v>
      </c>
      <c r="U5" t="s">
        <v>1786</v>
      </c>
    </row>
    <row r="6" spans="1:22" hidden="1" x14ac:dyDescent="0.35">
      <c r="A6">
        <v>12574</v>
      </c>
      <c r="B6" t="s">
        <v>72</v>
      </c>
      <c r="D6" t="s">
        <v>103</v>
      </c>
      <c r="E6" t="s">
        <v>1854</v>
      </c>
      <c r="F6" t="s">
        <v>1855</v>
      </c>
      <c r="I6" t="b">
        <v>0</v>
      </c>
      <c r="J6">
        <v>18</v>
      </c>
      <c r="K6" t="s">
        <v>1841</v>
      </c>
      <c r="M6" t="s">
        <v>1856</v>
      </c>
      <c r="R6" t="s">
        <v>1784</v>
      </c>
      <c r="S6" t="s">
        <v>1837</v>
      </c>
      <c r="U6" t="s">
        <v>1786</v>
      </c>
    </row>
    <row r="7" spans="1:22" hidden="1" x14ac:dyDescent="0.35">
      <c r="A7">
        <v>6546</v>
      </c>
      <c r="B7" t="s">
        <v>72</v>
      </c>
      <c r="D7" t="s">
        <v>91</v>
      </c>
      <c r="E7" t="s">
        <v>1774</v>
      </c>
      <c r="F7" t="s">
        <v>1776</v>
      </c>
      <c r="G7" t="s">
        <v>1857</v>
      </c>
      <c r="H7" t="s">
        <v>1858</v>
      </c>
      <c r="I7" t="b">
        <v>0</v>
      </c>
      <c r="J7">
        <v>25</v>
      </c>
      <c r="K7" t="s">
        <v>1777</v>
      </c>
      <c r="R7" t="s">
        <v>1778</v>
      </c>
      <c r="T7" t="s">
        <v>1779</v>
      </c>
      <c r="U7" t="s">
        <v>1780</v>
      </c>
      <c r="V7" t="s">
        <v>1775</v>
      </c>
    </row>
    <row r="8" spans="1:22" hidden="1" x14ac:dyDescent="0.35">
      <c r="A8">
        <v>9374</v>
      </c>
      <c r="B8" t="s">
        <v>72</v>
      </c>
      <c r="D8" t="s">
        <v>91</v>
      </c>
      <c r="E8" t="s">
        <v>1859</v>
      </c>
      <c r="F8" t="s">
        <v>1860</v>
      </c>
      <c r="I8" t="b">
        <v>0</v>
      </c>
      <c r="J8">
        <v>20</v>
      </c>
      <c r="K8" t="s">
        <v>1841</v>
      </c>
      <c r="R8" t="s">
        <v>1784</v>
      </c>
      <c r="S8" t="s">
        <v>1837</v>
      </c>
      <c r="U8" t="s">
        <v>1861</v>
      </c>
    </row>
    <row r="9" spans="1:22" hidden="1" x14ac:dyDescent="0.35">
      <c r="A9">
        <v>12015</v>
      </c>
      <c r="B9" t="s">
        <v>72</v>
      </c>
      <c r="D9" t="s">
        <v>91</v>
      </c>
      <c r="E9" t="s">
        <v>1862</v>
      </c>
      <c r="F9" t="s">
        <v>1863</v>
      </c>
      <c r="G9" t="s">
        <v>1864</v>
      </c>
      <c r="I9" t="b">
        <v>0</v>
      </c>
      <c r="J9">
        <v>22</v>
      </c>
      <c r="K9" t="s">
        <v>1777</v>
      </c>
      <c r="M9" t="s">
        <v>1865</v>
      </c>
      <c r="R9" t="s">
        <v>1784</v>
      </c>
      <c r="T9" t="s">
        <v>1866</v>
      </c>
      <c r="U9" t="s">
        <v>1867</v>
      </c>
    </row>
    <row r="10" spans="1:22" hidden="1" x14ac:dyDescent="0.35">
      <c r="A10">
        <v>12205</v>
      </c>
      <c r="B10" t="s">
        <v>72</v>
      </c>
      <c r="D10" t="s">
        <v>91</v>
      </c>
      <c r="E10" t="s">
        <v>1781</v>
      </c>
      <c r="F10" t="s">
        <v>1783</v>
      </c>
      <c r="G10" t="s">
        <v>1868</v>
      </c>
      <c r="I10" t="b">
        <v>0</v>
      </c>
      <c r="J10">
        <v>23</v>
      </c>
      <c r="K10" t="s">
        <v>1777</v>
      </c>
      <c r="M10" t="s">
        <v>1869</v>
      </c>
      <c r="R10" t="s">
        <v>1784</v>
      </c>
      <c r="T10" t="s">
        <v>1785</v>
      </c>
      <c r="U10" t="s">
        <v>1786</v>
      </c>
      <c r="V10" t="s">
        <v>1782</v>
      </c>
    </row>
    <row r="11" spans="1:22" hidden="1" x14ac:dyDescent="0.35">
      <c r="A11">
        <v>12206</v>
      </c>
      <c r="B11" t="s">
        <v>72</v>
      </c>
      <c r="D11" t="s">
        <v>91</v>
      </c>
      <c r="E11" t="s">
        <v>1484</v>
      </c>
      <c r="F11" t="s">
        <v>1870</v>
      </c>
      <c r="G11" t="s">
        <v>1868</v>
      </c>
      <c r="I11" t="b">
        <v>0</v>
      </c>
      <c r="J11">
        <v>3</v>
      </c>
      <c r="K11" t="s">
        <v>1871</v>
      </c>
      <c r="M11" t="s">
        <v>1872</v>
      </c>
      <c r="R11" t="s">
        <v>1784</v>
      </c>
      <c r="T11" t="s">
        <v>1837</v>
      </c>
      <c r="U11" t="s">
        <v>1867</v>
      </c>
      <c r="V11" t="s">
        <v>1782</v>
      </c>
    </row>
    <row r="12" spans="1:22" x14ac:dyDescent="0.35">
      <c r="A12">
        <v>12273</v>
      </c>
      <c r="B12" t="s">
        <v>56</v>
      </c>
      <c r="C12" t="s">
        <v>56</v>
      </c>
      <c r="D12" t="s">
        <v>91</v>
      </c>
      <c r="E12" t="s">
        <v>409</v>
      </c>
      <c r="F12" t="s">
        <v>1873</v>
      </c>
      <c r="I12" t="b">
        <v>0</v>
      </c>
      <c r="J12">
        <v>8</v>
      </c>
      <c r="K12" t="s">
        <v>1871</v>
      </c>
      <c r="M12" t="s">
        <v>1874</v>
      </c>
      <c r="R12" t="s">
        <v>1875</v>
      </c>
      <c r="S12" t="s">
        <v>1844</v>
      </c>
      <c r="U12" t="s">
        <v>1876</v>
      </c>
    </row>
    <row r="13" spans="1:22" x14ac:dyDescent="0.35">
      <c r="A13">
        <v>12642</v>
      </c>
      <c r="B13" t="s">
        <v>56</v>
      </c>
      <c r="C13" t="s">
        <v>56</v>
      </c>
      <c r="D13" t="s">
        <v>91</v>
      </c>
      <c r="E13" t="s">
        <v>1877</v>
      </c>
      <c r="F13" t="s">
        <v>1878</v>
      </c>
      <c r="I13" t="b">
        <v>0</v>
      </c>
      <c r="J13">
        <v>24</v>
      </c>
      <c r="K13" t="s">
        <v>1841</v>
      </c>
      <c r="M13" t="s">
        <v>1879</v>
      </c>
      <c r="R13" t="s">
        <v>1784</v>
      </c>
      <c r="S13" t="s">
        <v>1837</v>
      </c>
      <c r="U13" t="s">
        <v>1880</v>
      </c>
    </row>
    <row r="14" spans="1:22" hidden="1" x14ac:dyDescent="0.35">
      <c r="A14">
        <v>5815</v>
      </c>
      <c r="B14" t="s">
        <v>72</v>
      </c>
      <c r="D14" t="s">
        <v>118</v>
      </c>
      <c r="E14" t="s">
        <v>1881</v>
      </c>
      <c r="F14" t="s">
        <v>1882</v>
      </c>
      <c r="I14" t="b">
        <v>0</v>
      </c>
      <c r="J14">
        <v>33</v>
      </c>
      <c r="K14" t="s">
        <v>1777</v>
      </c>
      <c r="R14" t="s">
        <v>1883</v>
      </c>
      <c r="T14" t="s">
        <v>1785</v>
      </c>
      <c r="U14" t="s">
        <v>1884</v>
      </c>
      <c r="V14" t="s">
        <v>1885</v>
      </c>
    </row>
    <row r="15" spans="1:22" hidden="1" x14ac:dyDescent="0.35">
      <c r="A15">
        <v>5817</v>
      </c>
      <c r="B15" t="s">
        <v>72</v>
      </c>
      <c r="D15" t="s">
        <v>118</v>
      </c>
      <c r="E15" t="s">
        <v>1886</v>
      </c>
      <c r="F15" t="s">
        <v>1887</v>
      </c>
      <c r="I15" t="b">
        <v>0</v>
      </c>
      <c r="J15">
        <v>31</v>
      </c>
      <c r="K15" t="s">
        <v>1777</v>
      </c>
      <c r="R15" t="s">
        <v>1836</v>
      </c>
      <c r="T15" t="s">
        <v>1888</v>
      </c>
      <c r="U15" t="s">
        <v>1889</v>
      </c>
      <c r="V15" t="s">
        <v>1885</v>
      </c>
    </row>
    <row r="16" spans="1:22" hidden="1" x14ac:dyDescent="0.35">
      <c r="A16">
        <v>11930</v>
      </c>
      <c r="B16" t="s">
        <v>72</v>
      </c>
      <c r="D16" t="s">
        <v>118</v>
      </c>
      <c r="E16" t="s">
        <v>1862</v>
      </c>
      <c r="F16" t="s">
        <v>1890</v>
      </c>
      <c r="G16" t="s">
        <v>1891</v>
      </c>
      <c r="I16" t="b">
        <v>0</v>
      </c>
      <c r="J16">
        <v>25</v>
      </c>
      <c r="K16" t="s">
        <v>1777</v>
      </c>
      <c r="M16" t="s">
        <v>1892</v>
      </c>
      <c r="R16" t="s">
        <v>1784</v>
      </c>
      <c r="T16" t="s">
        <v>1866</v>
      </c>
      <c r="U16" t="s">
        <v>1867</v>
      </c>
      <c r="V16" t="s">
        <v>1893</v>
      </c>
    </row>
    <row r="17" spans="1:22" hidden="1" x14ac:dyDescent="0.35">
      <c r="A17">
        <v>12182</v>
      </c>
      <c r="B17" t="s">
        <v>72</v>
      </c>
      <c r="D17" t="s">
        <v>118</v>
      </c>
      <c r="E17" t="s">
        <v>1787</v>
      </c>
      <c r="F17" t="s">
        <v>1894</v>
      </c>
      <c r="G17" t="s">
        <v>1895</v>
      </c>
      <c r="H17" t="s">
        <v>1896</v>
      </c>
      <c r="I17" t="b">
        <v>0</v>
      </c>
      <c r="J17">
        <v>25</v>
      </c>
      <c r="K17" t="s">
        <v>1777</v>
      </c>
      <c r="M17" t="s">
        <v>1897</v>
      </c>
      <c r="R17" t="s">
        <v>1789</v>
      </c>
      <c r="T17" t="s">
        <v>1785</v>
      </c>
      <c r="U17" t="s">
        <v>1786</v>
      </c>
      <c r="V17" t="s">
        <v>1788</v>
      </c>
    </row>
    <row r="18" spans="1:22" x14ac:dyDescent="0.35">
      <c r="A18">
        <v>12667</v>
      </c>
      <c r="B18" t="s">
        <v>56</v>
      </c>
      <c r="C18" t="s">
        <v>56</v>
      </c>
      <c r="D18" t="s">
        <v>118</v>
      </c>
      <c r="E18" t="s">
        <v>1483</v>
      </c>
      <c r="F18" t="s">
        <v>1898</v>
      </c>
      <c r="I18" t="b">
        <v>1</v>
      </c>
      <c r="J18">
        <v>150</v>
      </c>
      <c r="K18" t="s">
        <v>1871</v>
      </c>
      <c r="M18" t="s">
        <v>1899</v>
      </c>
      <c r="R18" t="s">
        <v>1784</v>
      </c>
      <c r="S18" t="s">
        <v>1900</v>
      </c>
      <c r="U18" t="s">
        <v>1901</v>
      </c>
      <c r="V18" t="s">
        <v>391</v>
      </c>
    </row>
    <row r="19" spans="1:22" hidden="1" x14ac:dyDescent="0.35">
      <c r="A19">
        <v>4178</v>
      </c>
      <c r="B19" t="s">
        <v>72</v>
      </c>
      <c r="D19" t="s">
        <v>111</v>
      </c>
      <c r="E19" t="s">
        <v>1902</v>
      </c>
      <c r="F19" t="s">
        <v>1903</v>
      </c>
      <c r="G19" t="s">
        <v>1904</v>
      </c>
      <c r="I19" t="b">
        <v>0</v>
      </c>
      <c r="J19">
        <v>42</v>
      </c>
      <c r="K19" t="s">
        <v>1871</v>
      </c>
      <c r="M19" t="s">
        <v>1905</v>
      </c>
      <c r="R19" t="s">
        <v>1906</v>
      </c>
      <c r="S19" t="s">
        <v>1907</v>
      </c>
      <c r="U19" t="s">
        <v>1908</v>
      </c>
      <c r="V19" t="s">
        <v>1909</v>
      </c>
    </row>
    <row r="20" spans="1:22" x14ac:dyDescent="0.35">
      <c r="A20">
        <v>4179</v>
      </c>
      <c r="B20" t="s">
        <v>56</v>
      </c>
      <c r="C20" t="s">
        <v>56</v>
      </c>
      <c r="D20" t="s">
        <v>111</v>
      </c>
      <c r="E20" t="s">
        <v>1910</v>
      </c>
      <c r="F20" t="s">
        <v>1911</v>
      </c>
      <c r="G20" t="s">
        <v>1912</v>
      </c>
      <c r="H20" t="s">
        <v>1913</v>
      </c>
      <c r="I20" t="b">
        <v>0</v>
      </c>
      <c r="J20">
        <v>30</v>
      </c>
      <c r="K20" t="s">
        <v>1871</v>
      </c>
      <c r="M20" t="s">
        <v>1914</v>
      </c>
      <c r="R20" t="s">
        <v>1915</v>
      </c>
      <c r="S20" t="s">
        <v>1916</v>
      </c>
      <c r="U20" t="s">
        <v>1908</v>
      </c>
      <c r="V20" t="s">
        <v>1917</v>
      </c>
    </row>
    <row r="21" spans="1:22" hidden="1" x14ac:dyDescent="0.35">
      <c r="A21">
        <v>5188</v>
      </c>
      <c r="B21" t="s">
        <v>72</v>
      </c>
      <c r="D21" t="s">
        <v>111</v>
      </c>
      <c r="E21" t="s">
        <v>1918</v>
      </c>
      <c r="F21" t="s">
        <v>1919</v>
      </c>
      <c r="H21" t="s">
        <v>1920</v>
      </c>
      <c r="I21" t="b">
        <v>0</v>
      </c>
      <c r="J21">
        <v>85</v>
      </c>
      <c r="K21" t="s">
        <v>1777</v>
      </c>
      <c r="R21" t="s">
        <v>1921</v>
      </c>
      <c r="T21" t="s">
        <v>1779</v>
      </c>
      <c r="U21" t="s">
        <v>1780</v>
      </c>
      <c r="V21" t="s">
        <v>1922</v>
      </c>
    </row>
    <row r="22" spans="1:22" hidden="1" x14ac:dyDescent="0.35">
      <c r="A22">
        <v>5426</v>
      </c>
      <c r="B22" t="s">
        <v>72</v>
      </c>
      <c r="D22" t="s">
        <v>111</v>
      </c>
      <c r="E22" t="s">
        <v>1923</v>
      </c>
      <c r="F22" t="s">
        <v>1924</v>
      </c>
      <c r="G22" t="s">
        <v>1925</v>
      </c>
      <c r="I22" t="b">
        <v>0</v>
      </c>
      <c r="J22">
        <v>25</v>
      </c>
      <c r="K22" t="s">
        <v>1871</v>
      </c>
      <c r="R22" t="s">
        <v>1915</v>
      </c>
      <c r="S22" t="s">
        <v>1907</v>
      </c>
      <c r="U22" t="s">
        <v>1908</v>
      </c>
      <c r="V22" t="s">
        <v>1926</v>
      </c>
    </row>
    <row r="23" spans="1:22" hidden="1" x14ac:dyDescent="0.35">
      <c r="A23">
        <v>5595</v>
      </c>
      <c r="B23" t="s">
        <v>72</v>
      </c>
      <c r="D23" t="s">
        <v>111</v>
      </c>
      <c r="E23" t="s">
        <v>1927</v>
      </c>
      <c r="F23" t="s">
        <v>1928</v>
      </c>
      <c r="I23" t="b">
        <v>0</v>
      </c>
      <c r="J23">
        <v>110</v>
      </c>
      <c r="K23" t="s">
        <v>1777</v>
      </c>
      <c r="R23" t="s">
        <v>1915</v>
      </c>
      <c r="T23" t="s">
        <v>1837</v>
      </c>
      <c r="U23" t="s">
        <v>1837</v>
      </c>
      <c r="V23" t="s">
        <v>1909</v>
      </c>
    </row>
    <row r="24" spans="1:22" hidden="1" x14ac:dyDescent="0.35">
      <c r="A24">
        <v>5596</v>
      </c>
      <c r="B24" t="s">
        <v>72</v>
      </c>
      <c r="D24" t="s">
        <v>111</v>
      </c>
      <c r="E24" t="s">
        <v>1929</v>
      </c>
      <c r="F24" t="s">
        <v>1930</v>
      </c>
      <c r="I24" t="b">
        <v>0</v>
      </c>
      <c r="J24">
        <v>60</v>
      </c>
      <c r="K24" t="s">
        <v>1777</v>
      </c>
      <c r="R24" t="s">
        <v>1784</v>
      </c>
      <c r="T24" t="s">
        <v>1837</v>
      </c>
      <c r="U24" t="s">
        <v>1908</v>
      </c>
      <c r="V24" t="s">
        <v>1909</v>
      </c>
    </row>
    <row r="25" spans="1:22" hidden="1" x14ac:dyDescent="0.35">
      <c r="A25">
        <v>5872</v>
      </c>
      <c r="B25" t="s">
        <v>72</v>
      </c>
      <c r="D25" t="s">
        <v>111</v>
      </c>
      <c r="E25" t="s">
        <v>1931</v>
      </c>
      <c r="F25" t="s">
        <v>1932</v>
      </c>
      <c r="I25" t="b">
        <v>0</v>
      </c>
      <c r="J25">
        <v>50</v>
      </c>
      <c r="K25" t="s">
        <v>1777</v>
      </c>
      <c r="M25" t="s">
        <v>1933</v>
      </c>
      <c r="R25" t="s">
        <v>1906</v>
      </c>
      <c r="T25" t="s">
        <v>1888</v>
      </c>
      <c r="U25" t="s">
        <v>1908</v>
      </c>
      <c r="V25" t="s">
        <v>1909</v>
      </c>
    </row>
    <row r="26" spans="1:22" hidden="1" x14ac:dyDescent="0.35">
      <c r="A26">
        <v>5874</v>
      </c>
      <c r="B26" t="s">
        <v>72</v>
      </c>
      <c r="D26" t="s">
        <v>111</v>
      </c>
      <c r="E26" t="s">
        <v>1934</v>
      </c>
      <c r="F26" t="s">
        <v>1935</v>
      </c>
      <c r="I26" t="b">
        <v>0</v>
      </c>
      <c r="J26">
        <v>35</v>
      </c>
      <c r="K26" t="s">
        <v>1871</v>
      </c>
      <c r="R26" t="s">
        <v>1915</v>
      </c>
      <c r="S26" t="s">
        <v>1936</v>
      </c>
      <c r="U26" t="s">
        <v>1937</v>
      </c>
      <c r="V26" t="s">
        <v>1909</v>
      </c>
    </row>
    <row r="27" spans="1:22" hidden="1" x14ac:dyDescent="0.35">
      <c r="A27">
        <v>6206</v>
      </c>
      <c r="B27" t="s">
        <v>72</v>
      </c>
      <c r="D27" t="s">
        <v>111</v>
      </c>
      <c r="E27" t="s">
        <v>1938</v>
      </c>
      <c r="F27" t="s">
        <v>1939</v>
      </c>
      <c r="I27" t="b">
        <v>0</v>
      </c>
      <c r="J27">
        <v>80</v>
      </c>
      <c r="K27" t="s">
        <v>1777</v>
      </c>
      <c r="R27" t="s">
        <v>1915</v>
      </c>
      <c r="T27" t="s">
        <v>1779</v>
      </c>
      <c r="U27" t="s">
        <v>1940</v>
      </c>
      <c r="V27" t="s">
        <v>1909</v>
      </c>
    </row>
    <row r="28" spans="1:22" hidden="1" x14ac:dyDescent="0.35">
      <c r="A28">
        <v>8400</v>
      </c>
      <c r="B28" t="s">
        <v>72</v>
      </c>
      <c r="D28" t="s">
        <v>111</v>
      </c>
      <c r="E28" t="s">
        <v>1941</v>
      </c>
      <c r="F28" t="s">
        <v>1942</v>
      </c>
      <c r="I28" t="b">
        <v>0</v>
      </c>
      <c r="J28">
        <v>90</v>
      </c>
      <c r="K28" t="s">
        <v>1777</v>
      </c>
      <c r="R28" t="s">
        <v>1883</v>
      </c>
      <c r="T28" t="s">
        <v>1779</v>
      </c>
      <c r="U28" t="s">
        <v>1780</v>
      </c>
      <c r="V28" t="s">
        <v>1943</v>
      </c>
    </row>
    <row r="29" spans="1:22" hidden="1" x14ac:dyDescent="0.35">
      <c r="A29">
        <v>8402</v>
      </c>
      <c r="B29" t="s">
        <v>72</v>
      </c>
      <c r="D29" t="s">
        <v>111</v>
      </c>
      <c r="E29" t="s">
        <v>1944</v>
      </c>
      <c r="F29" t="s">
        <v>1945</v>
      </c>
      <c r="I29" t="b">
        <v>0</v>
      </c>
      <c r="J29">
        <v>105</v>
      </c>
      <c r="K29" t="s">
        <v>1777</v>
      </c>
      <c r="R29" t="s">
        <v>1921</v>
      </c>
      <c r="T29" t="s">
        <v>1779</v>
      </c>
      <c r="U29" t="s">
        <v>1780</v>
      </c>
      <c r="V29" t="s">
        <v>1943</v>
      </c>
    </row>
    <row r="30" spans="1:22" hidden="1" x14ac:dyDescent="0.35">
      <c r="A30">
        <v>11625</v>
      </c>
      <c r="B30" t="s">
        <v>72</v>
      </c>
      <c r="D30" t="s">
        <v>111</v>
      </c>
      <c r="E30" t="s">
        <v>1946</v>
      </c>
      <c r="F30" t="s">
        <v>1947</v>
      </c>
      <c r="I30" t="b">
        <v>0</v>
      </c>
      <c r="J30">
        <v>46</v>
      </c>
      <c r="K30" t="s">
        <v>1841</v>
      </c>
      <c r="M30" t="s">
        <v>1948</v>
      </c>
      <c r="R30" t="s">
        <v>1784</v>
      </c>
      <c r="S30" t="s">
        <v>1837</v>
      </c>
      <c r="U30" t="s">
        <v>1786</v>
      </c>
    </row>
    <row r="31" spans="1:22" hidden="1" x14ac:dyDescent="0.35">
      <c r="A31">
        <v>11881</v>
      </c>
      <c r="B31" t="s">
        <v>72</v>
      </c>
      <c r="D31" t="s">
        <v>111</v>
      </c>
      <c r="E31" t="s">
        <v>1949</v>
      </c>
      <c r="F31" t="s">
        <v>1950</v>
      </c>
      <c r="G31" t="s">
        <v>1951</v>
      </c>
      <c r="H31" t="s">
        <v>1952</v>
      </c>
      <c r="I31" t="b">
        <v>0</v>
      </c>
      <c r="J31">
        <v>48</v>
      </c>
      <c r="K31" t="s">
        <v>1777</v>
      </c>
      <c r="M31" t="s">
        <v>1953</v>
      </c>
      <c r="R31" t="s">
        <v>1784</v>
      </c>
      <c r="T31" t="s">
        <v>1954</v>
      </c>
      <c r="U31" t="s">
        <v>1955</v>
      </c>
    </row>
    <row r="32" spans="1:22" x14ac:dyDescent="0.35">
      <c r="A32">
        <v>11994</v>
      </c>
      <c r="B32" t="s">
        <v>56</v>
      </c>
      <c r="C32" t="s">
        <v>56</v>
      </c>
      <c r="D32" t="s">
        <v>111</v>
      </c>
      <c r="E32" t="s">
        <v>1956</v>
      </c>
      <c r="F32" t="s">
        <v>1957</v>
      </c>
      <c r="I32" t="b">
        <v>0</v>
      </c>
      <c r="J32">
        <v>47</v>
      </c>
      <c r="K32" t="s">
        <v>1841</v>
      </c>
      <c r="M32" t="s">
        <v>1958</v>
      </c>
      <c r="N32" t="s">
        <v>1959</v>
      </c>
      <c r="R32" t="s">
        <v>1784</v>
      </c>
      <c r="S32" t="s">
        <v>1844</v>
      </c>
      <c r="U32" t="s">
        <v>1880</v>
      </c>
    </row>
    <row r="33" spans="1:22" hidden="1" x14ac:dyDescent="0.35">
      <c r="A33">
        <v>12349</v>
      </c>
      <c r="B33" t="s">
        <v>72</v>
      </c>
      <c r="D33" t="s">
        <v>111</v>
      </c>
      <c r="E33" t="s">
        <v>1960</v>
      </c>
      <c r="F33" t="s">
        <v>1961</v>
      </c>
      <c r="G33" t="s">
        <v>1962</v>
      </c>
      <c r="I33" t="b">
        <v>0</v>
      </c>
      <c r="J33">
        <v>65</v>
      </c>
      <c r="K33" t="s">
        <v>1777</v>
      </c>
      <c r="M33" t="s">
        <v>1963</v>
      </c>
      <c r="R33" t="s">
        <v>1784</v>
      </c>
      <c r="T33" t="s">
        <v>1964</v>
      </c>
      <c r="U33" t="s">
        <v>1965</v>
      </c>
    </row>
    <row r="34" spans="1:22" hidden="1" x14ac:dyDescent="0.35">
      <c r="A34">
        <v>12350</v>
      </c>
      <c r="B34" t="s">
        <v>72</v>
      </c>
      <c r="D34" t="s">
        <v>111</v>
      </c>
      <c r="E34" t="s">
        <v>1966</v>
      </c>
      <c r="F34" t="s">
        <v>1967</v>
      </c>
      <c r="I34" t="b">
        <v>0</v>
      </c>
      <c r="J34">
        <v>55</v>
      </c>
      <c r="K34" t="s">
        <v>1841</v>
      </c>
      <c r="M34" t="s">
        <v>1968</v>
      </c>
      <c r="Q34" t="s">
        <v>1843</v>
      </c>
      <c r="R34" t="s">
        <v>1784</v>
      </c>
      <c r="S34" t="s">
        <v>1844</v>
      </c>
      <c r="U34" t="s">
        <v>1786</v>
      </c>
    </row>
    <row r="35" spans="1:22" hidden="1" x14ac:dyDescent="0.35">
      <c r="A35">
        <v>12351</v>
      </c>
      <c r="B35" t="s">
        <v>72</v>
      </c>
      <c r="D35" t="s">
        <v>111</v>
      </c>
      <c r="E35" t="s">
        <v>1969</v>
      </c>
      <c r="F35" t="s">
        <v>1970</v>
      </c>
      <c r="I35" t="b">
        <v>0</v>
      </c>
      <c r="J35">
        <v>60</v>
      </c>
      <c r="K35" t="s">
        <v>1841</v>
      </c>
      <c r="M35" t="s">
        <v>1971</v>
      </c>
      <c r="R35" t="s">
        <v>1784</v>
      </c>
      <c r="S35" t="s">
        <v>1837</v>
      </c>
      <c r="U35" t="s">
        <v>1786</v>
      </c>
    </row>
    <row r="36" spans="1:22" x14ac:dyDescent="0.35">
      <c r="A36">
        <v>12402</v>
      </c>
      <c r="B36" t="s">
        <v>56</v>
      </c>
      <c r="C36" t="s">
        <v>56</v>
      </c>
      <c r="D36" t="s">
        <v>111</v>
      </c>
      <c r="E36" t="s">
        <v>1972</v>
      </c>
      <c r="F36" t="s">
        <v>1973</v>
      </c>
      <c r="I36" t="b">
        <v>0</v>
      </c>
      <c r="J36">
        <v>65</v>
      </c>
      <c r="K36" t="s">
        <v>1841</v>
      </c>
      <c r="M36" t="s">
        <v>1974</v>
      </c>
      <c r="R36" t="s">
        <v>1784</v>
      </c>
      <c r="S36" t="s">
        <v>1844</v>
      </c>
      <c r="U36" t="s">
        <v>1975</v>
      </c>
    </row>
    <row r="37" spans="1:22" hidden="1" x14ac:dyDescent="0.35">
      <c r="A37">
        <v>12413</v>
      </c>
      <c r="B37" t="s">
        <v>72</v>
      </c>
      <c r="D37" t="s">
        <v>111</v>
      </c>
      <c r="E37" t="s">
        <v>1976</v>
      </c>
      <c r="F37" t="s">
        <v>1977</v>
      </c>
      <c r="I37" t="b">
        <v>0</v>
      </c>
      <c r="J37">
        <v>27</v>
      </c>
      <c r="K37" t="s">
        <v>1871</v>
      </c>
      <c r="M37" t="s">
        <v>1978</v>
      </c>
      <c r="N37" t="s">
        <v>1979</v>
      </c>
      <c r="R37" t="s">
        <v>1906</v>
      </c>
      <c r="S37" t="s">
        <v>1907</v>
      </c>
      <c r="U37" t="s">
        <v>1786</v>
      </c>
    </row>
    <row r="38" spans="1:22" x14ac:dyDescent="0.35">
      <c r="A38">
        <v>12592</v>
      </c>
      <c r="B38" t="s">
        <v>56</v>
      </c>
      <c r="C38" t="s">
        <v>56</v>
      </c>
      <c r="D38" t="s">
        <v>111</v>
      </c>
      <c r="E38" t="s">
        <v>1980</v>
      </c>
      <c r="F38" t="s">
        <v>1981</v>
      </c>
      <c r="I38" t="b">
        <v>0</v>
      </c>
      <c r="J38">
        <v>43</v>
      </c>
      <c r="K38" t="s">
        <v>1841</v>
      </c>
      <c r="M38" t="s">
        <v>1982</v>
      </c>
      <c r="R38" t="s">
        <v>1784</v>
      </c>
      <c r="S38" t="s">
        <v>1837</v>
      </c>
      <c r="U38" t="s">
        <v>1983</v>
      </c>
    </row>
    <row r="39" spans="1:22" x14ac:dyDescent="0.35">
      <c r="A39">
        <v>12593</v>
      </c>
      <c r="B39" t="s">
        <v>56</v>
      </c>
      <c r="C39" t="s">
        <v>56</v>
      </c>
      <c r="D39" t="s">
        <v>111</v>
      </c>
      <c r="E39" t="s">
        <v>1984</v>
      </c>
      <c r="F39" t="s">
        <v>1985</v>
      </c>
      <c r="I39" t="b">
        <v>0</v>
      </c>
      <c r="J39">
        <v>48</v>
      </c>
      <c r="K39" t="s">
        <v>1841</v>
      </c>
      <c r="M39" t="s">
        <v>1986</v>
      </c>
      <c r="N39" t="s">
        <v>1959</v>
      </c>
      <c r="R39" t="s">
        <v>1987</v>
      </c>
      <c r="S39" t="s">
        <v>1844</v>
      </c>
      <c r="U39" t="s">
        <v>1848</v>
      </c>
    </row>
    <row r="40" spans="1:22" hidden="1" x14ac:dyDescent="0.35">
      <c r="A40">
        <v>12594</v>
      </c>
      <c r="B40" t="s">
        <v>72</v>
      </c>
      <c r="D40" t="s">
        <v>111</v>
      </c>
      <c r="E40" t="s">
        <v>1988</v>
      </c>
      <c r="F40" t="s">
        <v>1989</v>
      </c>
      <c r="I40" t="b">
        <v>0</v>
      </c>
      <c r="J40">
        <v>49</v>
      </c>
      <c r="K40" t="s">
        <v>1841</v>
      </c>
      <c r="M40" t="s">
        <v>1990</v>
      </c>
      <c r="R40" t="s">
        <v>1991</v>
      </c>
      <c r="S40" t="s">
        <v>1837</v>
      </c>
      <c r="U40" t="s">
        <v>1992</v>
      </c>
    </row>
    <row r="41" spans="1:22" hidden="1" x14ac:dyDescent="0.35">
      <c r="A41">
        <v>12600</v>
      </c>
      <c r="B41" t="s">
        <v>72</v>
      </c>
      <c r="D41" t="s">
        <v>111</v>
      </c>
      <c r="E41" t="s">
        <v>1993</v>
      </c>
      <c r="F41" t="s">
        <v>1994</v>
      </c>
      <c r="I41" t="b">
        <v>0</v>
      </c>
      <c r="J41">
        <v>45</v>
      </c>
      <c r="K41" t="s">
        <v>1841</v>
      </c>
      <c r="M41" t="s">
        <v>1995</v>
      </c>
      <c r="N41" t="s">
        <v>1996</v>
      </c>
      <c r="R41" t="s">
        <v>1784</v>
      </c>
      <c r="S41" t="s">
        <v>1844</v>
      </c>
      <c r="U41" t="s">
        <v>1786</v>
      </c>
    </row>
    <row r="42" spans="1:22" hidden="1" x14ac:dyDescent="0.35">
      <c r="A42">
        <v>4219</v>
      </c>
      <c r="B42" t="s">
        <v>72</v>
      </c>
      <c r="D42" t="s">
        <v>124</v>
      </c>
      <c r="E42" t="s">
        <v>1997</v>
      </c>
      <c r="F42" t="s">
        <v>1998</v>
      </c>
      <c r="I42" t="b">
        <v>0</v>
      </c>
      <c r="J42">
        <v>80</v>
      </c>
      <c r="K42" t="s">
        <v>1871</v>
      </c>
      <c r="R42" t="s">
        <v>1921</v>
      </c>
      <c r="S42" t="s">
        <v>1900</v>
      </c>
      <c r="U42" t="s">
        <v>1999</v>
      </c>
    </row>
    <row r="43" spans="1:22" hidden="1" x14ac:dyDescent="0.35">
      <c r="A43">
        <v>4241</v>
      </c>
      <c r="B43" t="s">
        <v>72</v>
      </c>
      <c r="D43" t="s">
        <v>124</v>
      </c>
      <c r="E43" t="s">
        <v>2000</v>
      </c>
      <c r="F43" t="s">
        <v>2001</v>
      </c>
      <c r="I43" t="b">
        <v>0</v>
      </c>
      <c r="J43">
        <v>149</v>
      </c>
      <c r="K43" t="s">
        <v>1841</v>
      </c>
      <c r="M43" t="s">
        <v>2002</v>
      </c>
      <c r="R43" t="s">
        <v>1784</v>
      </c>
      <c r="S43" t="s">
        <v>1837</v>
      </c>
      <c r="U43" t="s">
        <v>1786</v>
      </c>
    </row>
    <row r="44" spans="1:22" hidden="1" x14ac:dyDescent="0.35">
      <c r="A44">
        <v>4249</v>
      </c>
      <c r="B44" t="s">
        <v>72</v>
      </c>
      <c r="D44" t="s">
        <v>124</v>
      </c>
      <c r="E44" t="s">
        <v>2003</v>
      </c>
      <c r="F44" t="s">
        <v>2004</v>
      </c>
      <c r="H44" t="s">
        <v>2005</v>
      </c>
      <c r="I44" t="b">
        <v>0</v>
      </c>
      <c r="J44">
        <v>235</v>
      </c>
      <c r="K44" t="s">
        <v>1777</v>
      </c>
      <c r="R44" t="s">
        <v>2006</v>
      </c>
      <c r="T44" t="s">
        <v>2007</v>
      </c>
      <c r="U44" t="s">
        <v>2008</v>
      </c>
      <c r="V44" t="s">
        <v>2009</v>
      </c>
    </row>
    <row r="45" spans="1:22" hidden="1" x14ac:dyDescent="0.35">
      <c r="A45">
        <v>5359</v>
      </c>
      <c r="B45" t="s">
        <v>72</v>
      </c>
      <c r="D45" t="s">
        <v>124</v>
      </c>
      <c r="E45" t="s">
        <v>2010</v>
      </c>
      <c r="F45" t="s">
        <v>2011</v>
      </c>
      <c r="G45" t="s">
        <v>2012</v>
      </c>
      <c r="H45" t="s">
        <v>2013</v>
      </c>
      <c r="I45" t="b">
        <v>0</v>
      </c>
      <c r="J45">
        <v>25</v>
      </c>
      <c r="K45" t="s">
        <v>1871</v>
      </c>
      <c r="M45" t="s">
        <v>2014</v>
      </c>
      <c r="N45" t="s">
        <v>2015</v>
      </c>
      <c r="R45" t="s">
        <v>2016</v>
      </c>
      <c r="S45" t="s">
        <v>1907</v>
      </c>
      <c r="U45" t="s">
        <v>1908</v>
      </c>
      <c r="V45" t="s">
        <v>2017</v>
      </c>
    </row>
    <row r="46" spans="1:22" hidden="1" x14ac:dyDescent="0.35">
      <c r="A46">
        <v>5681</v>
      </c>
      <c r="B46" t="s">
        <v>72</v>
      </c>
      <c r="D46" t="s">
        <v>124</v>
      </c>
      <c r="E46" t="s">
        <v>2018</v>
      </c>
      <c r="F46" t="s">
        <v>2019</v>
      </c>
      <c r="G46" t="s">
        <v>2020</v>
      </c>
      <c r="I46" t="b">
        <v>0</v>
      </c>
      <c r="J46">
        <v>275</v>
      </c>
      <c r="K46" t="s">
        <v>1777</v>
      </c>
      <c r="R46" t="s">
        <v>1921</v>
      </c>
      <c r="T46" t="s">
        <v>1964</v>
      </c>
      <c r="U46" t="s">
        <v>1837</v>
      </c>
      <c r="V46" t="s">
        <v>2021</v>
      </c>
    </row>
    <row r="47" spans="1:22" hidden="1" x14ac:dyDescent="0.35">
      <c r="A47">
        <v>5682</v>
      </c>
      <c r="B47" t="s">
        <v>72</v>
      </c>
      <c r="D47" t="s">
        <v>124</v>
      </c>
      <c r="E47" t="s">
        <v>2022</v>
      </c>
      <c r="F47" t="s">
        <v>2023</v>
      </c>
      <c r="H47" t="s">
        <v>2024</v>
      </c>
      <c r="I47" t="b">
        <v>0</v>
      </c>
      <c r="J47">
        <v>300</v>
      </c>
      <c r="K47" t="s">
        <v>1777</v>
      </c>
      <c r="M47" t="s">
        <v>2025</v>
      </c>
      <c r="R47" t="s">
        <v>2026</v>
      </c>
      <c r="T47" t="s">
        <v>2027</v>
      </c>
      <c r="U47" t="s">
        <v>1876</v>
      </c>
      <c r="V47" t="s">
        <v>2009</v>
      </c>
    </row>
    <row r="48" spans="1:22" hidden="1" x14ac:dyDescent="0.35">
      <c r="A48">
        <v>6010</v>
      </c>
      <c r="B48" t="s">
        <v>72</v>
      </c>
      <c r="D48" t="s">
        <v>124</v>
      </c>
      <c r="E48" t="s">
        <v>2028</v>
      </c>
      <c r="F48" t="s">
        <v>2029</v>
      </c>
      <c r="I48" t="b">
        <v>0</v>
      </c>
      <c r="J48">
        <v>265</v>
      </c>
      <c r="K48" t="s">
        <v>1777</v>
      </c>
      <c r="R48" t="s">
        <v>2030</v>
      </c>
      <c r="T48" t="s">
        <v>1779</v>
      </c>
      <c r="U48" t="s">
        <v>1876</v>
      </c>
      <c r="V48" t="s">
        <v>2009</v>
      </c>
    </row>
    <row r="49" spans="1:22" x14ac:dyDescent="0.35">
      <c r="A49">
        <v>6132</v>
      </c>
      <c r="B49" t="s">
        <v>56</v>
      </c>
      <c r="C49" t="s">
        <v>56</v>
      </c>
      <c r="D49" t="s">
        <v>124</v>
      </c>
      <c r="E49" t="s">
        <v>2031</v>
      </c>
      <c r="F49" t="s">
        <v>2032</v>
      </c>
      <c r="G49" t="s">
        <v>2033</v>
      </c>
      <c r="I49" t="b">
        <v>0</v>
      </c>
      <c r="J49">
        <v>35</v>
      </c>
      <c r="K49" t="s">
        <v>1777</v>
      </c>
      <c r="R49" t="s">
        <v>1915</v>
      </c>
      <c r="T49" t="s">
        <v>1837</v>
      </c>
      <c r="U49" t="s">
        <v>2034</v>
      </c>
      <c r="V49" t="s">
        <v>2009</v>
      </c>
    </row>
    <row r="50" spans="1:22" x14ac:dyDescent="0.35">
      <c r="A50">
        <v>6135</v>
      </c>
      <c r="B50" t="s">
        <v>56</v>
      </c>
      <c r="C50" t="s">
        <v>56</v>
      </c>
      <c r="D50" t="s">
        <v>124</v>
      </c>
      <c r="E50" t="s">
        <v>2035</v>
      </c>
      <c r="F50" t="s">
        <v>2036</v>
      </c>
      <c r="I50" t="b">
        <v>0</v>
      </c>
      <c r="J50">
        <v>82</v>
      </c>
      <c r="K50" t="s">
        <v>1871</v>
      </c>
      <c r="R50" t="s">
        <v>1915</v>
      </c>
      <c r="S50" t="s">
        <v>1900</v>
      </c>
      <c r="U50" t="s">
        <v>1955</v>
      </c>
    </row>
    <row r="51" spans="1:22" hidden="1" x14ac:dyDescent="0.35">
      <c r="A51">
        <v>6142</v>
      </c>
      <c r="B51" t="s">
        <v>72</v>
      </c>
      <c r="D51" t="s">
        <v>124</v>
      </c>
      <c r="E51" t="s">
        <v>1472</v>
      </c>
      <c r="F51" t="s">
        <v>2037</v>
      </c>
      <c r="I51" t="b">
        <v>0</v>
      </c>
      <c r="J51">
        <v>140</v>
      </c>
      <c r="K51" t="s">
        <v>1841</v>
      </c>
      <c r="R51" t="s">
        <v>1784</v>
      </c>
      <c r="S51" t="s">
        <v>1837</v>
      </c>
      <c r="U51" t="s">
        <v>1861</v>
      </c>
    </row>
    <row r="52" spans="1:22" hidden="1" x14ac:dyDescent="0.35">
      <c r="A52">
        <v>6143</v>
      </c>
      <c r="B52" t="s">
        <v>72</v>
      </c>
      <c r="D52" t="s">
        <v>124</v>
      </c>
      <c r="E52" t="s">
        <v>2038</v>
      </c>
      <c r="F52" t="s">
        <v>2039</v>
      </c>
      <c r="I52" t="b">
        <v>0</v>
      </c>
      <c r="J52">
        <v>145</v>
      </c>
      <c r="K52" t="s">
        <v>1841</v>
      </c>
      <c r="R52" t="s">
        <v>1784</v>
      </c>
      <c r="S52" t="s">
        <v>1837</v>
      </c>
      <c r="U52" t="s">
        <v>1786</v>
      </c>
    </row>
    <row r="53" spans="1:22" x14ac:dyDescent="0.35">
      <c r="A53">
        <v>6307</v>
      </c>
      <c r="B53" t="s">
        <v>56</v>
      </c>
      <c r="C53" t="s">
        <v>56</v>
      </c>
      <c r="D53" t="s">
        <v>124</v>
      </c>
      <c r="E53" t="s">
        <v>2040</v>
      </c>
      <c r="F53" t="s">
        <v>2041</v>
      </c>
      <c r="G53" t="s">
        <v>2042</v>
      </c>
      <c r="H53" t="s">
        <v>2043</v>
      </c>
      <c r="I53" t="b">
        <v>0</v>
      </c>
      <c r="J53">
        <v>20</v>
      </c>
      <c r="K53" t="s">
        <v>1871</v>
      </c>
      <c r="R53" t="s">
        <v>1836</v>
      </c>
      <c r="S53" t="s">
        <v>2044</v>
      </c>
      <c r="U53" t="s">
        <v>2045</v>
      </c>
      <c r="V53" t="s">
        <v>2009</v>
      </c>
    </row>
    <row r="54" spans="1:22" hidden="1" x14ac:dyDescent="0.35">
      <c r="A54">
        <v>6489</v>
      </c>
      <c r="B54" t="s">
        <v>72</v>
      </c>
      <c r="D54" t="s">
        <v>124</v>
      </c>
      <c r="E54" t="s">
        <v>2046</v>
      </c>
      <c r="F54" t="s">
        <v>2047</v>
      </c>
      <c r="I54" t="b">
        <v>0</v>
      </c>
      <c r="J54">
        <v>152</v>
      </c>
      <c r="K54" t="s">
        <v>1841</v>
      </c>
      <c r="R54" t="s">
        <v>2048</v>
      </c>
      <c r="S54" t="s">
        <v>1837</v>
      </c>
      <c r="U54" t="s">
        <v>1786</v>
      </c>
    </row>
    <row r="55" spans="1:22" hidden="1" x14ac:dyDescent="0.35">
      <c r="A55">
        <v>6490</v>
      </c>
      <c r="B55" t="s">
        <v>72</v>
      </c>
      <c r="D55" t="s">
        <v>124</v>
      </c>
      <c r="E55" t="s">
        <v>2049</v>
      </c>
      <c r="F55" t="s">
        <v>2050</v>
      </c>
      <c r="I55" t="b">
        <v>0</v>
      </c>
      <c r="J55">
        <v>240</v>
      </c>
      <c r="K55" t="s">
        <v>1777</v>
      </c>
      <c r="R55" t="s">
        <v>2051</v>
      </c>
      <c r="T55" t="s">
        <v>2052</v>
      </c>
      <c r="U55" t="s">
        <v>1889</v>
      </c>
      <c r="V55" t="s">
        <v>2009</v>
      </c>
    </row>
    <row r="56" spans="1:22" hidden="1" x14ac:dyDescent="0.35">
      <c r="A56">
        <v>6492</v>
      </c>
      <c r="B56" t="s">
        <v>72</v>
      </c>
      <c r="D56" t="s">
        <v>124</v>
      </c>
      <c r="E56" t="s">
        <v>2053</v>
      </c>
      <c r="F56" t="s">
        <v>2054</v>
      </c>
      <c r="G56" t="s">
        <v>2055</v>
      </c>
      <c r="H56" t="s">
        <v>2056</v>
      </c>
      <c r="I56" t="b">
        <v>0</v>
      </c>
      <c r="J56">
        <v>270</v>
      </c>
      <c r="K56" t="s">
        <v>1777</v>
      </c>
      <c r="M56" t="s">
        <v>2057</v>
      </c>
      <c r="R56" t="s">
        <v>2058</v>
      </c>
      <c r="T56" t="s">
        <v>1779</v>
      </c>
      <c r="U56" t="s">
        <v>1780</v>
      </c>
      <c r="V56" t="s">
        <v>2059</v>
      </c>
    </row>
    <row r="57" spans="1:22" hidden="1" x14ac:dyDescent="0.35">
      <c r="A57">
        <v>6493</v>
      </c>
      <c r="B57" t="s">
        <v>72</v>
      </c>
      <c r="D57" t="s">
        <v>124</v>
      </c>
      <c r="E57" t="s">
        <v>2060</v>
      </c>
      <c r="F57" t="s">
        <v>2061</v>
      </c>
      <c r="H57" t="s">
        <v>2062</v>
      </c>
      <c r="I57" t="b">
        <v>0</v>
      </c>
      <c r="J57">
        <v>233</v>
      </c>
      <c r="K57" t="s">
        <v>1777</v>
      </c>
      <c r="R57" t="s">
        <v>1921</v>
      </c>
      <c r="T57" t="s">
        <v>2052</v>
      </c>
      <c r="U57" t="s">
        <v>2008</v>
      </c>
      <c r="V57" t="s">
        <v>2009</v>
      </c>
    </row>
    <row r="58" spans="1:22" hidden="1" x14ac:dyDescent="0.35">
      <c r="A58">
        <v>6614</v>
      </c>
      <c r="B58" t="s">
        <v>72</v>
      </c>
      <c r="D58" t="s">
        <v>124</v>
      </c>
      <c r="E58" t="s">
        <v>2063</v>
      </c>
      <c r="F58" t="s">
        <v>2064</v>
      </c>
      <c r="I58" t="b">
        <v>0</v>
      </c>
      <c r="J58">
        <v>153</v>
      </c>
      <c r="K58" t="s">
        <v>1841</v>
      </c>
      <c r="R58" t="s">
        <v>2048</v>
      </c>
      <c r="S58" t="s">
        <v>1837</v>
      </c>
      <c r="U58" t="s">
        <v>2065</v>
      </c>
    </row>
    <row r="59" spans="1:22" hidden="1" x14ac:dyDescent="0.35">
      <c r="A59">
        <v>6615</v>
      </c>
      <c r="B59" t="s">
        <v>72</v>
      </c>
      <c r="D59" t="s">
        <v>124</v>
      </c>
      <c r="E59" t="s">
        <v>2066</v>
      </c>
      <c r="F59" t="s">
        <v>2067</v>
      </c>
      <c r="G59" t="s">
        <v>2068</v>
      </c>
      <c r="I59" t="b">
        <v>0</v>
      </c>
      <c r="J59">
        <v>220</v>
      </c>
      <c r="K59" t="s">
        <v>1777</v>
      </c>
      <c r="R59" t="s">
        <v>1784</v>
      </c>
      <c r="T59" t="s">
        <v>1837</v>
      </c>
      <c r="U59" t="s">
        <v>2008</v>
      </c>
      <c r="V59" t="s">
        <v>2009</v>
      </c>
    </row>
    <row r="60" spans="1:22" hidden="1" x14ac:dyDescent="0.35">
      <c r="A60">
        <v>6619</v>
      </c>
      <c r="B60" t="s">
        <v>72</v>
      </c>
      <c r="D60" t="s">
        <v>124</v>
      </c>
      <c r="E60" t="s">
        <v>2069</v>
      </c>
      <c r="F60" t="s">
        <v>2070</v>
      </c>
      <c r="G60" t="s">
        <v>2068</v>
      </c>
      <c r="I60" t="b">
        <v>0</v>
      </c>
      <c r="J60">
        <v>231</v>
      </c>
      <c r="K60" t="s">
        <v>1777</v>
      </c>
      <c r="R60" t="s">
        <v>1883</v>
      </c>
      <c r="T60" t="s">
        <v>1779</v>
      </c>
      <c r="U60" t="s">
        <v>1837</v>
      </c>
      <c r="V60" t="s">
        <v>2009</v>
      </c>
    </row>
    <row r="61" spans="1:22" x14ac:dyDescent="0.35">
      <c r="A61">
        <v>8160</v>
      </c>
      <c r="B61" t="s">
        <v>56</v>
      </c>
      <c r="C61" t="s">
        <v>56</v>
      </c>
      <c r="D61" t="s">
        <v>124</v>
      </c>
      <c r="E61" t="s">
        <v>2071</v>
      </c>
      <c r="F61" t="s">
        <v>2072</v>
      </c>
      <c r="G61" t="s">
        <v>2073</v>
      </c>
      <c r="I61" t="b">
        <v>0</v>
      </c>
      <c r="J61">
        <v>10</v>
      </c>
      <c r="K61" t="s">
        <v>1871</v>
      </c>
      <c r="M61" t="s">
        <v>2074</v>
      </c>
      <c r="R61" t="s">
        <v>2075</v>
      </c>
      <c r="S61" t="s">
        <v>2076</v>
      </c>
      <c r="U61" t="s">
        <v>1992</v>
      </c>
    </row>
    <row r="62" spans="1:22" hidden="1" x14ac:dyDescent="0.35">
      <c r="A62">
        <v>8161</v>
      </c>
      <c r="B62" t="s">
        <v>72</v>
      </c>
      <c r="D62" t="s">
        <v>124</v>
      </c>
      <c r="E62" t="s">
        <v>2077</v>
      </c>
      <c r="F62" t="s">
        <v>2078</v>
      </c>
      <c r="G62" t="s">
        <v>2079</v>
      </c>
      <c r="H62" t="s">
        <v>2013</v>
      </c>
      <c r="I62" t="b">
        <v>0</v>
      </c>
      <c r="J62">
        <v>12</v>
      </c>
      <c r="K62" t="s">
        <v>1871</v>
      </c>
      <c r="M62" t="s">
        <v>2080</v>
      </c>
      <c r="R62" t="s">
        <v>2081</v>
      </c>
      <c r="S62" t="s">
        <v>1844</v>
      </c>
      <c r="U62" t="s">
        <v>1908</v>
      </c>
      <c r="V62" t="s">
        <v>2082</v>
      </c>
    </row>
    <row r="63" spans="1:22" x14ac:dyDescent="0.35">
      <c r="A63">
        <v>8821</v>
      </c>
      <c r="B63" t="s">
        <v>56</v>
      </c>
      <c r="C63" t="s">
        <v>56</v>
      </c>
      <c r="D63" t="s">
        <v>124</v>
      </c>
      <c r="E63" t="s">
        <v>2083</v>
      </c>
      <c r="F63" t="s">
        <v>2084</v>
      </c>
      <c r="G63" t="s">
        <v>2085</v>
      </c>
      <c r="H63" t="s">
        <v>2086</v>
      </c>
      <c r="I63" t="b">
        <v>0</v>
      </c>
      <c r="J63">
        <v>55</v>
      </c>
      <c r="K63" t="s">
        <v>1871</v>
      </c>
      <c r="M63" t="s">
        <v>2087</v>
      </c>
      <c r="R63" t="s">
        <v>2088</v>
      </c>
      <c r="S63" t="s">
        <v>1936</v>
      </c>
      <c r="U63" t="s">
        <v>2089</v>
      </c>
      <c r="V63" t="s">
        <v>2009</v>
      </c>
    </row>
    <row r="64" spans="1:22" hidden="1" x14ac:dyDescent="0.35">
      <c r="A64">
        <v>8842</v>
      </c>
      <c r="B64" t="s">
        <v>72</v>
      </c>
      <c r="D64" t="s">
        <v>124</v>
      </c>
      <c r="E64" t="s">
        <v>2090</v>
      </c>
      <c r="F64" t="s">
        <v>2091</v>
      </c>
      <c r="G64" t="s">
        <v>2092</v>
      </c>
      <c r="I64" t="b">
        <v>0</v>
      </c>
      <c r="J64">
        <v>197</v>
      </c>
      <c r="K64" t="s">
        <v>1777</v>
      </c>
      <c r="R64" t="s">
        <v>1784</v>
      </c>
      <c r="T64" t="s">
        <v>1837</v>
      </c>
      <c r="U64" t="s">
        <v>1837</v>
      </c>
      <c r="V64" t="s">
        <v>2009</v>
      </c>
    </row>
    <row r="65" spans="1:22" x14ac:dyDescent="0.35">
      <c r="A65">
        <v>9232</v>
      </c>
      <c r="B65" t="s">
        <v>56</v>
      </c>
      <c r="C65" t="s">
        <v>56</v>
      </c>
      <c r="D65" t="s">
        <v>124</v>
      </c>
      <c r="E65" t="s">
        <v>2093</v>
      </c>
      <c r="F65" t="s">
        <v>2094</v>
      </c>
      <c r="G65" t="s">
        <v>2095</v>
      </c>
      <c r="H65" t="s">
        <v>2096</v>
      </c>
      <c r="I65" t="b">
        <v>0</v>
      </c>
      <c r="J65">
        <v>137</v>
      </c>
      <c r="K65" t="s">
        <v>1841</v>
      </c>
      <c r="M65" t="s">
        <v>2097</v>
      </c>
      <c r="R65" t="s">
        <v>1784</v>
      </c>
      <c r="S65" t="s">
        <v>1844</v>
      </c>
      <c r="U65" t="s">
        <v>2098</v>
      </c>
    </row>
    <row r="66" spans="1:22" x14ac:dyDescent="0.35">
      <c r="A66">
        <v>9573</v>
      </c>
      <c r="B66" t="s">
        <v>56</v>
      </c>
      <c r="C66" t="s">
        <v>56</v>
      </c>
      <c r="D66" t="s">
        <v>124</v>
      </c>
      <c r="E66" t="s">
        <v>2099</v>
      </c>
      <c r="F66" t="s">
        <v>2100</v>
      </c>
      <c r="I66" t="b">
        <v>0</v>
      </c>
      <c r="J66">
        <v>95</v>
      </c>
      <c r="K66" t="s">
        <v>1871</v>
      </c>
      <c r="R66" t="s">
        <v>2101</v>
      </c>
      <c r="S66" t="s">
        <v>1900</v>
      </c>
      <c r="U66" t="s">
        <v>2034</v>
      </c>
    </row>
    <row r="67" spans="1:22" hidden="1" x14ac:dyDescent="0.35">
      <c r="A67">
        <v>9578</v>
      </c>
      <c r="B67" t="s">
        <v>72</v>
      </c>
      <c r="D67" t="s">
        <v>124</v>
      </c>
      <c r="E67" t="s">
        <v>1862</v>
      </c>
      <c r="F67" t="s">
        <v>2102</v>
      </c>
      <c r="G67" t="s">
        <v>2103</v>
      </c>
      <c r="H67" t="s">
        <v>2104</v>
      </c>
      <c r="I67" t="b">
        <v>0</v>
      </c>
      <c r="J67">
        <v>184</v>
      </c>
      <c r="K67" t="s">
        <v>1777</v>
      </c>
      <c r="M67" t="s">
        <v>2105</v>
      </c>
      <c r="R67" t="s">
        <v>2016</v>
      </c>
      <c r="T67" t="s">
        <v>1866</v>
      </c>
      <c r="U67" t="s">
        <v>1867</v>
      </c>
      <c r="V67" t="s">
        <v>2009</v>
      </c>
    </row>
    <row r="68" spans="1:22" hidden="1" x14ac:dyDescent="0.35">
      <c r="A68">
        <v>9579</v>
      </c>
      <c r="B68" t="s">
        <v>72</v>
      </c>
      <c r="D68" t="s">
        <v>124</v>
      </c>
      <c r="E68" t="s">
        <v>2106</v>
      </c>
      <c r="F68" t="s">
        <v>2107</v>
      </c>
      <c r="G68" t="s">
        <v>2108</v>
      </c>
      <c r="H68" t="s">
        <v>2013</v>
      </c>
      <c r="I68" t="b">
        <v>0</v>
      </c>
      <c r="J68">
        <v>192</v>
      </c>
      <c r="K68" t="s">
        <v>1777</v>
      </c>
      <c r="M68" t="s">
        <v>2109</v>
      </c>
      <c r="R68" t="s">
        <v>1784</v>
      </c>
      <c r="T68" t="s">
        <v>1837</v>
      </c>
      <c r="U68" t="s">
        <v>2110</v>
      </c>
      <c r="V68" t="s">
        <v>2111</v>
      </c>
    </row>
    <row r="69" spans="1:22" hidden="1" x14ac:dyDescent="0.35">
      <c r="A69">
        <v>9580</v>
      </c>
      <c r="B69" t="s">
        <v>72</v>
      </c>
      <c r="D69" t="s">
        <v>124</v>
      </c>
      <c r="E69" t="s">
        <v>2112</v>
      </c>
      <c r="F69" t="s">
        <v>2113</v>
      </c>
      <c r="G69" t="s">
        <v>2114</v>
      </c>
      <c r="I69" t="b">
        <v>0</v>
      </c>
      <c r="J69">
        <v>195</v>
      </c>
      <c r="K69" t="s">
        <v>1777</v>
      </c>
      <c r="R69" t="s">
        <v>1784</v>
      </c>
      <c r="T69" t="s">
        <v>1837</v>
      </c>
      <c r="U69" t="s">
        <v>1837</v>
      </c>
      <c r="V69" t="s">
        <v>2009</v>
      </c>
    </row>
    <row r="70" spans="1:22" hidden="1" x14ac:dyDescent="0.35">
      <c r="A70">
        <v>9892</v>
      </c>
      <c r="B70" t="s">
        <v>72</v>
      </c>
      <c r="D70" t="s">
        <v>124</v>
      </c>
      <c r="E70" t="s">
        <v>2115</v>
      </c>
      <c r="F70" t="s">
        <v>2116</v>
      </c>
      <c r="I70" t="b">
        <v>0</v>
      </c>
      <c r="J70">
        <v>90</v>
      </c>
      <c r="K70" t="s">
        <v>1871</v>
      </c>
      <c r="R70" t="s">
        <v>2016</v>
      </c>
      <c r="S70" t="s">
        <v>1844</v>
      </c>
      <c r="U70" t="s">
        <v>1794</v>
      </c>
    </row>
    <row r="71" spans="1:22" hidden="1" x14ac:dyDescent="0.35">
      <c r="A71">
        <v>10212</v>
      </c>
      <c r="B71" t="s">
        <v>72</v>
      </c>
      <c r="D71" t="s">
        <v>124</v>
      </c>
      <c r="E71" t="s">
        <v>2117</v>
      </c>
      <c r="F71" t="s">
        <v>2118</v>
      </c>
      <c r="G71" t="s">
        <v>2119</v>
      </c>
      <c r="H71" t="s">
        <v>2120</v>
      </c>
      <c r="I71" t="b">
        <v>0</v>
      </c>
      <c r="J71">
        <v>215</v>
      </c>
      <c r="K71" t="s">
        <v>1777</v>
      </c>
      <c r="M71" t="s">
        <v>2121</v>
      </c>
      <c r="R71" t="s">
        <v>2006</v>
      </c>
      <c r="T71" t="s">
        <v>2027</v>
      </c>
      <c r="U71" t="s">
        <v>1780</v>
      </c>
      <c r="V71" t="s">
        <v>2122</v>
      </c>
    </row>
    <row r="72" spans="1:22" hidden="1" x14ac:dyDescent="0.35">
      <c r="A72">
        <v>10393</v>
      </c>
      <c r="B72" t="s">
        <v>72</v>
      </c>
      <c r="D72" t="s">
        <v>124</v>
      </c>
      <c r="E72" t="s">
        <v>2123</v>
      </c>
      <c r="F72" t="s">
        <v>2124</v>
      </c>
      <c r="G72" t="s">
        <v>2055</v>
      </c>
      <c r="I72" t="b">
        <v>0</v>
      </c>
      <c r="J72">
        <v>180</v>
      </c>
      <c r="K72" t="s">
        <v>1777</v>
      </c>
      <c r="R72" t="s">
        <v>1921</v>
      </c>
      <c r="T72" t="s">
        <v>1837</v>
      </c>
      <c r="U72" t="s">
        <v>2125</v>
      </c>
      <c r="V72" t="s">
        <v>2009</v>
      </c>
    </row>
    <row r="73" spans="1:22" hidden="1" x14ac:dyDescent="0.35">
      <c r="A73">
        <v>11067</v>
      </c>
      <c r="B73" t="s">
        <v>72</v>
      </c>
      <c r="D73" t="s">
        <v>124</v>
      </c>
      <c r="E73" t="s">
        <v>2126</v>
      </c>
      <c r="F73" t="s">
        <v>2127</v>
      </c>
      <c r="G73" t="s">
        <v>2128</v>
      </c>
      <c r="I73" t="b">
        <v>0</v>
      </c>
      <c r="J73">
        <v>175</v>
      </c>
      <c r="K73" t="s">
        <v>1777</v>
      </c>
      <c r="R73" t="s">
        <v>1784</v>
      </c>
      <c r="T73" t="s">
        <v>1837</v>
      </c>
      <c r="U73" t="s">
        <v>1848</v>
      </c>
      <c r="V73" t="s">
        <v>2009</v>
      </c>
    </row>
    <row r="74" spans="1:22" hidden="1" x14ac:dyDescent="0.35">
      <c r="A74">
        <v>11068</v>
      </c>
      <c r="B74" t="s">
        <v>72</v>
      </c>
      <c r="D74" t="s">
        <v>124</v>
      </c>
      <c r="E74" t="s">
        <v>2129</v>
      </c>
      <c r="F74" t="s">
        <v>2130</v>
      </c>
      <c r="G74" t="s">
        <v>2128</v>
      </c>
      <c r="I74" t="b">
        <v>0</v>
      </c>
      <c r="J74">
        <v>173</v>
      </c>
      <c r="K74" t="s">
        <v>1777</v>
      </c>
      <c r="R74" t="s">
        <v>1784</v>
      </c>
      <c r="T74" t="s">
        <v>1837</v>
      </c>
      <c r="U74" t="s">
        <v>2065</v>
      </c>
      <c r="V74" t="s">
        <v>2009</v>
      </c>
    </row>
    <row r="75" spans="1:22" hidden="1" x14ac:dyDescent="0.35">
      <c r="A75">
        <v>11484</v>
      </c>
      <c r="B75" t="s">
        <v>72</v>
      </c>
      <c r="D75" t="s">
        <v>124</v>
      </c>
      <c r="E75" t="s">
        <v>2131</v>
      </c>
      <c r="F75" t="s">
        <v>2132</v>
      </c>
      <c r="G75" t="s">
        <v>2133</v>
      </c>
      <c r="H75" t="s">
        <v>2134</v>
      </c>
      <c r="I75" t="b">
        <v>0</v>
      </c>
      <c r="J75">
        <v>216</v>
      </c>
      <c r="K75" t="s">
        <v>1777</v>
      </c>
      <c r="M75" t="s">
        <v>2135</v>
      </c>
      <c r="R75" t="s">
        <v>2006</v>
      </c>
      <c r="T75" t="s">
        <v>2052</v>
      </c>
      <c r="U75" t="s">
        <v>1837</v>
      </c>
    </row>
    <row r="76" spans="1:22" x14ac:dyDescent="0.35">
      <c r="A76">
        <v>11528</v>
      </c>
      <c r="B76" t="s">
        <v>56</v>
      </c>
      <c r="C76" t="s">
        <v>56</v>
      </c>
      <c r="D76" t="s">
        <v>124</v>
      </c>
      <c r="E76" t="s">
        <v>2136</v>
      </c>
      <c r="F76" t="s">
        <v>2137</v>
      </c>
      <c r="G76" t="s">
        <v>2138</v>
      </c>
      <c r="H76" t="s">
        <v>2139</v>
      </c>
      <c r="I76" t="b">
        <v>0</v>
      </c>
      <c r="J76">
        <v>166</v>
      </c>
      <c r="K76" t="s">
        <v>1777</v>
      </c>
      <c r="M76" t="s">
        <v>2140</v>
      </c>
      <c r="R76" t="s">
        <v>2141</v>
      </c>
      <c r="T76" t="s">
        <v>1837</v>
      </c>
      <c r="U76" t="s">
        <v>1908</v>
      </c>
      <c r="V76" t="s">
        <v>2142</v>
      </c>
    </row>
    <row r="77" spans="1:22" x14ac:dyDescent="0.35">
      <c r="A77">
        <v>11529</v>
      </c>
      <c r="B77" t="s">
        <v>56</v>
      </c>
      <c r="D77" t="s">
        <v>124</v>
      </c>
      <c r="E77" t="s">
        <v>2143</v>
      </c>
      <c r="F77" t="s">
        <v>2144</v>
      </c>
      <c r="G77" t="s">
        <v>2138</v>
      </c>
      <c r="H77" t="s">
        <v>2013</v>
      </c>
      <c r="I77" t="b">
        <v>0</v>
      </c>
      <c r="J77">
        <v>168</v>
      </c>
      <c r="K77" t="s">
        <v>1777</v>
      </c>
      <c r="M77" t="s">
        <v>2145</v>
      </c>
      <c r="R77" t="s">
        <v>2088</v>
      </c>
      <c r="T77" t="s">
        <v>2052</v>
      </c>
      <c r="U77" t="s">
        <v>1837</v>
      </c>
      <c r="V77" t="s">
        <v>2142</v>
      </c>
    </row>
    <row r="78" spans="1:22" hidden="1" x14ac:dyDescent="0.35">
      <c r="A78">
        <v>11530</v>
      </c>
      <c r="B78" t="s">
        <v>72</v>
      </c>
      <c r="D78" t="s">
        <v>124</v>
      </c>
      <c r="E78" t="s">
        <v>2146</v>
      </c>
      <c r="F78" t="s">
        <v>2147</v>
      </c>
      <c r="G78" t="s">
        <v>2138</v>
      </c>
      <c r="I78" t="b">
        <v>0</v>
      </c>
      <c r="J78">
        <v>168</v>
      </c>
      <c r="K78" t="s">
        <v>1777</v>
      </c>
      <c r="M78" t="s">
        <v>2148</v>
      </c>
      <c r="R78" t="s">
        <v>1784</v>
      </c>
      <c r="T78" t="s">
        <v>1837</v>
      </c>
      <c r="U78" t="s">
        <v>1940</v>
      </c>
      <c r="V78" t="s">
        <v>2149</v>
      </c>
    </row>
    <row r="79" spans="1:22" hidden="1" x14ac:dyDescent="0.35">
      <c r="A79">
        <v>11557</v>
      </c>
      <c r="B79" t="s">
        <v>72</v>
      </c>
      <c r="D79" t="s">
        <v>124</v>
      </c>
      <c r="E79" t="s">
        <v>2150</v>
      </c>
      <c r="F79" t="s">
        <v>2151</v>
      </c>
      <c r="G79" t="s">
        <v>2152</v>
      </c>
      <c r="I79" t="b">
        <v>0</v>
      </c>
      <c r="J79">
        <v>186</v>
      </c>
      <c r="K79" t="s">
        <v>1777</v>
      </c>
      <c r="M79" t="s">
        <v>2153</v>
      </c>
      <c r="R79" t="s">
        <v>1784</v>
      </c>
      <c r="T79" t="s">
        <v>1779</v>
      </c>
      <c r="U79" t="s">
        <v>2065</v>
      </c>
      <c r="V79" t="s">
        <v>2009</v>
      </c>
    </row>
    <row r="80" spans="1:22" hidden="1" x14ac:dyDescent="0.35">
      <c r="A80">
        <v>11558</v>
      </c>
      <c r="B80" t="s">
        <v>72</v>
      </c>
      <c r="D80" t="s">
        <v>124</v>
      </c>
      <c r="E80" t="s">
        <v>2154</v>
      </c>
      <c r="F80" t="s">
        <v>2155</v>
      </c>
      <c r="G80" t="s">
        <v>2156</v>
      </c>
      <c r="I80" t="b">
        <v>0</v>
      </c>
      <c r="J80">
        <v>63</v>
      </c>
      <c r="K80" t="s">
        <v>1871</v>
      </c>
      <c r="M80" t="s">
        <v>2157</v>
      </c>
      <c r="R80" t="s">
        <v>1784</v>
      </c>
      <c r="S80" t="s">
        <v>2158</v>
      </c>
      <c r="U80" t="s">
        <v>2098</v>
      </c>
      <c r="V80" t="s">
        <v>2009</v>
      </c>
    </row>
    <row r="81" spans="1:22" hidden="1" x14ac:dyDescent="0.35">
      <c r="A81">
        <v>11578</v>
      </c>
      <c r="B81" t="s">
        <v>72</v>
      </c>
      <c r="D81" t="s">
        <v>124</v>
      </c>
      <c r="E81" t="s">
        <v>2159</v>
      </c>
      <c r="F81" t="s">
        <v>2160</v>
      </c>
      <c r="G81" t="s">
        <v>2161</v>
      </c>
      <c r="I81" t="b">
        <v>0</v>
      </c>
      <c r="J81">
        <v>17</v>
      </c>
      <c r="K81" t="s">
        <v>1871</v>
      </c>
      <c r="M81" t="s">
        <v>2162</v>
      </c>
      <c r="R81" t="s">
        <v>1784</v>
      </c>
      <c r="S81" t="s">
        <v>1844</v>
      </c>
      <c r="U81" t="s">
        <v>1780</v>
      </c>
      <c r="V81" t="s">
        <v>2009</v>
      </c>
    </row>
    <row r="82" spans="1:22" hidden="1" x14ac:dyDescent="0.35">
      <c r="A82">
        <v>11613</v>
      </c>
      <c r="B82" t="s">
        <v>72</v>
      </c>
      <c r="D82" t="s">
        <v>124</v>
      </c>
      <c r="E82" t="s">
        <v>2163</v>
      </c>
      <c r="F82" t="s">
        <v>2164</v>
      </c>
      <c r="G82" t="s">
        <v>2165</v>
      </c>
      <c r="I82" t="b">
        <v>0</v>
      </c>
      <c r="J82">
        <v>84</v>
      </c>
      <c r="K82" t="s">
        <v>1871</v>
      </c>
      <c r="M82" t="s">
        <v>2166</v>
      </c>
      <c r="R82" t="s">
        <v>2167</v>
      </c>
      <c r="S82" t="s">
        <v>1900</v>
      </c>
      <c r="U82" t="s">
        <v>1794</v>
      </c>
      <c r="V82" t="s">
        <v>2009</v>
      </c>
    </row>
    <row r="83" spans="1:22" x14ac:dyDescent="0.35">
      <c r="A83">
        <v>11619</v>
      </c>
      <c r="B83" t="s">
        <v>56</v>
      </c>
      <c r="D83" t="s">
        <v>124</v>
      </c>
      <c r="E83" t="s">
        <v>2168</v>
      </c>
      <c r="F83" t="s">
        <v>2169</v>
      </c>
      <c r="G83" t="s">
        <v>2170</v>
      </c>
      <c r="I83" t="b">
        <v>0</v>
      </c>
      <c r="J83">
        <v>16</v>
      </c>
      <c r="K83" t="s">
        <v>1871</v>
      </c>
      <c r="M83" t="s">
        <v>2171</v>
      </c>
      <c r="R83" t="s">
        <v>1784</v>
      </c>
      <c r="S83" t="s">
        <v>2172</v>
      </c>
      <c r="U83" t="s">
        <v>1848</v>
      </c>
    </row>
    <row r="84" spans="1:22" x14ac:dyDescent="0.35">
      <c r="A84">
        <v>11657</v>
      </c>
      <c r="B84" t="s">
        <v>56</v>
      </c>
      <c r="D84" t="s">
        <v>124</v>
      </c>
      <c r="E84" t="s">
        <v>2173</v>
      </c>
      <c r="F84" t="s">
        <v>2174</v>
      </c>
      <c r="G84" t="s">
        <v>2096</v>
      </c>
      <c r="I84" t="b">
        <v>0</v>
      </c>
      <c r="J84">
        <v>98</v>
      </c>
      <c r="K84" t="s">
        <v>1871</v>
      </c>
      <c r="M84" t="s">
        <v>2175</v>
      </c>
      <c r="R84" t="s">
        <v>1784</v>
      </c>
      <c r="S84" t="s">
        <v>1900</v>
      </c>
      <c r="U84" t="s">
        <v>1867</v>
      </c>
    </row>
    <row r="85" spans="1:22" hidden="1" x14ac:dyDescent="0.35">
      <c r="A85">
        <v>11658</v>
      </c>
      <c r="B85" t="s">
        <v>72</v>
      </c>
      <c r="D85" t="s">
        <v>124</v>
      </c>
      <c r="E85" t="s">
        <v>2176</v>
      </c>
      <c r="F85" t="s">
        <v>2177</v>
      </c>
      <c r="G85" t="s">
        <v>2086</v>
      </c>
      <c r="I85" t="b">
        <v>0</v>
      </c>
      <c r="J85">
        <v>225</v>
      </c>
      <c r="K85" t="s">
        <v>1777</v>
      </c>
      <c r="M85" t="s">
        <v>2178</v>
      </c>
      <c r="R85" t="s">
        <v>1883</v>
      </c>
      <c r="T85" t="s">
        <v>1779</v>
      </c>
      <c r="U85" t="s">
        <v>2179</v>
      </c>
      <c r="V85" t="s">
        <v>2009</v>
      </c>
    </row>
    <row r="86" spans="1:22" hidden="1" x14ac:dyDescent="0.35">
      <c r="A86">
        <v>11659</v>
      </c>
      <c r="B86" t="s">
        <v>72</v>
      </c>
      <c r="D86" t="s">
        <v>124</v>
      </c>
      <c r="E86" t="s">
        <v>2180</v>
      </c>
      <c r="F86" t="s">
        <v>2181</v>
      </c>
      <c r="G86" t="s">
        <v>2182</v>
      </c>
      <c r="I86" t="b">
        <v>0</v>
      </c>
      <c r="J86">
        <v>293</v>
      </c>
      <c r="K86" t="s">
        <v>1777</v>
      </c>
      <c r="M86" t="s">
        <v>2183</v>
      </c>
      <c r="R86" t="s">
        <v>1883</v>
      </c>
      <c r="T86" t="s">
        <v>2052</v>
      </c>
      <c r="U86" t="s">
        <v>1780</v>
      </c>
      <c r="V86" t="s">
        <v>2184</v>
      </c>
    </row>
    <row r="87" spans="1:22" hidden="1" x14ac:dyDescent="0.35">
      <c r="A87">
        <v>11660</v>
      </c>
      <c r="B87" t="s">
        <v>72</v>
      </c>
      <c r="D87" t="s">
        <v>124</v>
      </c>
      <c r="E87" t="s">
        <v>2185</v>
      </c>
      <c r="F87" t="s">
        <v>2186</v>
      </c>
      <c r="G87" t="s">
        <v>2187</v>
      </c>
      <c r="I87" t="b">
        <v>0</v>
      </c>
      <c r="J87">
        <v>190</v>
      </c>
      <c r="K87" t="s">
        <v>1777</v>
      </c>
      <c r="M87" t="s">
        <v>2188</v>
      </c>
      <c r="R87" t="s">
        <v>1784</v>
      </c>
      <c r="T87" t="s">
        <v>1837</v>
      </c>
      <c r="U87" t="s">
        <v>2189</v>
      </c>
      <c r="V87" t="s">
        <v>2009</v>
      </c>
    </row>
    <row r="88" spans="1:22" x14ac:dyDescent="0.35">
      <c r="A88">
        <v>11748</v>
      </c>
      <c r="B88" t="s">
        <v>56</v>
      </c>
      <c r="D88" t="s">
        <v>124</v>
      </c>
      <c r="E88" t="s">
        <v>2190</v>
      </c>
      <c r="F88" t="s">
        <v>2191</v>
      </c>
      <c r="I88" t="b">
        <v>0</v>
      </c>
      <c r="J88">
        <v>120</v>
      </c>
      <c r="K88" t="s">
        <v>1841</v>
      </c>
      <c r="M88" t="s">
        <v>2192</v>
      </c>
      <c r="R88" t="s">
        <v>1784</v>
      </c>
      <c r="S88" t="s">
        <v>2076</v>
      </c>
      <c r="U88" t="s">
        <v>2065</v>
      </c>
    </row>
    <row r="89" spans="1:22" hidden="1" x14ac:dyDescent="0.35">
      <c r="A89">
        <v>11760</v>
      </c>
      <c r="B89" t="s">
        <v>72</v>
      </c>
      <c r="D89" t="s">
        <v>124</v>
      </c>
      <c r="E89" t="s">
        <v>2193</v>
      </c>
      <c r="F89" t="s">
        <v>2194</v>
      </c>
      <c r="I89" t="b">
        <v>0</v>
      </c>
      <c r="J89">
        <v>112</v>
      </c>
      <c r="K89" t="s">
        <v>1841</v>
      </c>
      <c r="M89" t="s">
        <v>2195</v>
      </c>
      <c r="R89" t="s">
        <v>1784</v>
      </c>
      <c r="S89" t="s">
        <v>1844</v>
      </c>
      <c r="U89" t="s">
        <v>1786</v>
      </c>
    </row>
    <row r="90" spans="1:22" hidden="1" x14ac:dyDescent="0.35">
      <c r="A90">
        <v>11779</v>
      </c>
      <c r="B90" t="s">
        <v>72</v>
      </c>
      <c r="D90" t="s">
        <v>124</v>
      </c>
      <c r="E90" t="s">
        <v>1790</v>
      </c>
      <c r="F90" t="s">
        <v>1792</v>
      </c>
      <c r="G90" t="s">
        <v>2196</v>
      </c>
      <c r="I90" t="b">
        <v>0</v>
      </c>
      <c r="J90">
        <v>263</v>
      </c>
      <c r="K90" t="s">
        <v>1777</v>
      </c>
      <c r="M90" t="s">
        <v>2197</v>
      </c>
      <c r="R90" t="s">
        <v>1793</v>
      </c>
      <c r="T90" t="s">
        <v>1785</v>
      </c>
      <c r="U90" t="s">
        <v>1794</v>
      </c>
      <c r="V90" t="s">
        <v>1791</v>
      </c>
    </row>
    <row r="91" spans="1:22" x14ac:dyDescent="0.35">
      <c r="A91">
        <v>11862</v>
      </c>
      <c r="B91" t="s">
        <v>56</v>
      </c>
      <c r="D91" t="s">
        <v>124</v>
      </c>
      <c r="E91" t="s">
        <v>2198</v>
      </c>
      <c r="F91" t="s">
        <v>2199</v>
      </c>
      <c r="G91" t="s">
        <v>2200</v>
      </c>
      <c r="H91" t="s">
        <v>2201</v>
      </c>
      <c r="I91" t="b">
        <v>0</v>
      </c>
      <c r="J91">
        <v>169</v>
      </c>
      <c r="K91" t="s">
        <v>1777</v>
      </c>
      <c r="M91" t="s">
        <v>2202</v>
      </c>
      <c r="R91" t="s">
        <v>1793</v>
      </c>
      <c r="T91" t="s">
        <v>2052</v>
      </c>
      <c r="U91" t="s">
        <v>1837</v>
      </c>
    </row>
    <row r="92" spans="1:22" x14ac:dyDescent="0.35">
      <c r="A92">
        <v>11884</v>
      </c>
      <c r="B92" s="14" t="s">
        <v>56</v>
      </c>
      <c r="C92" s="14"/>
      <c r="D92" t="s">
        <v>124</v>
      </c>
      <c r="E92" t="s">
        <v>2203</v>
      </c>
      <c r="F92" t="s">
        <v>2204</v>
      </c>
      <c r="G92" t="s">
        <v>2056</v>
      </c>
      <c r="I92" t="b">
        <v>0</v>
      </c>
      <c r="J92">
        <v>53</v>
      </c>
      <c r="K92" t="s">
        <v>1777</v>
      </c>
      <c r="M92" t="s">
        <v>2205</v>
      </c>
      <c r="R92" t="s">
        <v>1784</v>
      </c>
      <c r="T92" t="s">
        <v>1837</v>
      </c>
      <c r="U92" t="s">
        <v>2034</v>
      </c>
      <c r="V92" t="s">
        <v>2206</v>
      </c>
    </row>
    <row r="93" spans="1:22" hidden="1" x14ac:dyDescent="0.35">
      <c r="A93">
        <v>11887</v>
      </c>
      <c r="B93" t="s">
        <v>72</v>
      </c>
      <c r="D93" t="s">
        <v>124</v>
      </c>
      <c r="E93" t="s">
        <v>2207</v>
      </c>
      <c r="F93" t="s">
        <v>2208</v>
      </c>
      <c r="G93" t="s">
        <v>2056</v>
      </c>
      <c r="I93" t="b">
        <v>0</v>
      </c>
      <c r="J93">
        <v>187</v>
      </c>
      <c r="K93" t="s">
        <v>1777</v>
      </c>
      <c r="M93" t="s">
        <v>2209</v>
      </c>
      <c r="R93" t="s">
        <v>1784</v>
      </c>
      <c r="T93" t="s">
        <v>1837</v>
      </c>
      <c r="U93" t="s">
        <v>1908</v>
      </c>
      <c r="V93" t="s">
        <v>2210</v>
      </c>
    </row>
    <row r="94" spans="1:22" hidden="1" x14ac:dyDescent="0.35">
      <c r="A94">
        <v>11888</v>
      </c>
      <c r="B94" t="s">
        <v>72</v>
      </c>
      <c r="D94" t="s">
        <v>124</v>
      </c>
      <c r="E94" t="s">
        <v>2211</v>
      </c>
      <c r="F94" t="s">
        <v>2212</v>
      </c>
      <c r="G94" t="s">
        <v>2196</v>
      </c>
      <c r="I94" t="b">
        <v>0</v>
      </c>
      <c r="J94">
        <v>227</v>
      </c>
      <c r="K94" t="s">
        <v>1777</v>
      </c>
      <c r="M94" t="s">
        <v>2213</v>
      </c>
      <c r="R94" t="s">
        <v>2214</v>
      </c>
      <c r="T94" t="s">
        <v>2052</v>
      </c>
      <c r="U94" t="s">
        <v>1837</v>
      </c>
      <c r="V94" t="s">
        <v>2206</v>
      </c>
    </row>
    <row r="95" spans="1:22" hidden="1" x14ac:dyDescent="0.35">
      <c r="A95">
        <v>11892</v>
      </c>
      <c r="B95" t="s">
        <v>72</v>
      </c>
      <c r="D95" t="s">
        <v>124</v>
      </c>
      <c r="E95" t="s">
        <v>2215</v>
      </c>
      <c r="F95" t="s">
        <v>2216</v>
      </c>
      <c r="G95" t="s">
        <v>2056</v>
      </c>
      <c r="I95" t="b">
        <v>0</v>
      </c>
      <c r="J95">
        <v>273</v>
      </c>
      <c r="K95" t="s">
        <v>1777</v>
      </c>
      <c r="M95" t="s">
        <v>2217</v>
      </c>
      <c r="R95" t="s">
        <v>1793</v>
      </c>
      <c r="T95" t="s">
        <v>2052</v>
      </c>
      <c r="U95" t="s">
        <v>1837</v>
      </c>
      <c r="V95" t="s">
        <v>2218</v>
      </c>
    </row>
    <row r="96" spans="1:22" hidden="1" x14ac:dyDescent="0.35">
      <c r="A96">
        <v>11893</v>
      </c>
      <c r="B96" t="s">
        <v>72</v>
      </c>
      <c r="D96" t="s">
        <v>124</v>
      </c>
      <c r="E96" t="s">
        <v>2219</v>
      </c>
      <c r="F96" t="s">
        <v>2220</v>
      </c>
      <c r="G96" t="s">
        <v>2221</v>
      </c>
      <c r="I96" t="b">
        <v>0</v>
      </c>
      <c r="J96">
        <v>310</v>
      </c>
      <c r="K96" t="s">
        <v>1777</v>
      </c>
      <c r="M96" t="s">
        <v>2222</v>
      </c>
      <c r="R96" t="s">
        <v>1784</v>
      </c>
      <c r="T96" t="s">
        <v>2223</v>
      </c>
      <c r="U96" t="s">
        <v>1867</v>
      </c>
      <c r="V96" t="s">
        <v>2218</v>
      </c>
    </row>
    <row r="97" spans="1:22" hidden="1" x14ac:dyDescent="0.35">
      <c r="A97">
        <v>11908</v>
      </c>
      <c r="B97" t="s">
        <v>72</v>
      </c>
      <c r="D97" t="s">
        <v>124</v>
      </c>
      <c r="E97" t="s">
        <v>2224</v>
      </c>
      <c r="F97" t="s">
        <v>2225</v>
      </c>
      <c r="I97" t="b">
        <v>0</v>
      </c>
      <c r="J97">
        <v>77</v>
      </c>
      <c r="K97" t="s">
        <v>1871</v>
      </c>
      <c r="M97" t="s">
        <v>2226</v>
      </c>
      <c r="R97" t="s">
        <v>1784</v>
      </c>
      <c r="S97" t="s">
        <v>1844</v>
      </c>
      <c r="U97" t="s">
        <v>1867</v>
      </c>
    </row>
    <row r="98" spans="1:22" x14ac:dyDescent="0.35">
      <c r="A98">
        <v>11934</v>
      </c>
      <c r="B98" t="s">
        <v>56</v>
      </c>
      <c r="C98" t="s">
        <v>56</v>
      </c>
      <c r="D98" t="s">
        <v>124</v>
      </c>
      <c r="E98" t="s">
        <v>2227</v>
      </c>
      <c r="F98" t="s">
        <v>2228</v>
      </c>
      <c r="I98" t="b">
        <v>0</v>
      </c>
      <c r="J98">
        <v>130</v>
      </c>
      <c r="K98" t="s">
        <v>1841</v>
      </c>
      <c r="M98" t="s">
        <v>2229</v>
      </c>
      <c r="R98" t="s">
        <v>1784</v>
      </c>
      <c r="S98" t="s">
        <v>1844</v>
      </c>
      <c r="U98" t="s">
        <v>1867</v>
      </c>
    </row>
    <row r="99" spans="1:22" hidden="1" x14ac:dyDescent="0.35">
      <c r="A99">
        <v>11999</v>
      </c>
      <c r="B99" t="s">
        <v>72</v>
      </c>
      <c r="D99" t="s">
        <v>124</v>
      </c>
      <c r="E99" t="s">
        <v>2230</v>
      </c>
      <c r="F99" t="s">
        <v>2231</v>
      </c>
      <c r="I99" t="b">
        <v>0</v>
      </c>
      <c r="J99">
        <v>14</v>
      </c>
      <c r="K99" t="s">
        <v>1871</v>
      </c>
      <c r="M99" t="s">
        <v>2232</v>
      </c>
      <c r="R99" t="s">
        <v>1784</v>
      </c>
      <c r="S99" t="s">
        <v>2233</v>
      </c>
      <c r="U99" t="s">
        <v>1940</v>
      </c>
    </row>
    <row r="100" spans="1:22" x14ac:dyDescent="0.35">
      <c r="A100">
        <v>12043</v>
      </c>
      <c r="B100" s="14" t="s">
        <v>56</v>
      </c>
      <c r="C100" s="14" t="s">
        <v>56</v>
      </c>
      <c r="D100" t="s">
        <v>124</v>
      </c>
      <c r="E100" t="s">
        <v>2234</v>
      </c>
      <c r="F100" t="s">
        <v>2235</v>
      </c>
      <c r="I100" t="b">
        <v>0</v>
      </c>
      <c r="J100">
        <v>71</v>
      </c>
      <c r="K100" t="s">
        <v>1871</v>
      </c>
      <c r="M100" t="s">
        <v>2236</v>
      </c>
      <c r="R100" t="s">
        <v>1784</v>
      </c>
      <c r="S100" t="s">
        <v>1844</v>
      </c>
      <c r="U100" t="s">
        <v>2034</v>
      </c>
    </row>
    <row r="101" spans="1:22" hidden="1" x14ac:dyDescent="0.35">
      <c r="A101">
        <v>12044</v>
      </c>
      <c r="B101" t="s">
        <v>72</v>
      </c>
      <c r="D101" t="s">
        <v>124</v>
      </c>
      <c r="E101" t="s">
        <v>2237</v>
      </c>
      <c r="F101" t="s">
        <v>2238</v>
      </c>
      <c r="I101" t="b">
        <v>0</v>
      </c>
      <c r="J101">
        <v>108</v>
      </c>
      <c r="K101" t="s">
        <v>1841</v>
      </c>
      <c r="M101" t="s">
        <v>2239</v>
      </c>
      <c r="R101" t="s">
        <v>1784</v>
      </c>
      <c r="S101" t="s">
        <v>2076</v>
      </c>
      <c r="U101" t="s">
        <v>1848</v>
      </c>
    </row>
    <row r="102" spans="1:22" x14ac:dyDescent="0.35">
      <c r="A102">
        <v>12045</v>
      </c>
      <c r="B102" s="14" t="s">
        <v>56</v>
      </c>
      <c r="C102" s="14"/>
      <c r="D102" t="s">
        <v>124</v>
      </c>
      <c r="E102" t="s">
        <v>2240</v>
      </c>
      <c r="F102" t="s">
        <v>2241</v>
      </c>
      <c r="I102" t="b">
        <v>0</v>
      </c>
      <c r="J102">
        <v>114</v>
      </c>
      <c r="K102" t="s">
        <v>1841</v>
      </c>
      <c r="M102" t="s">
        <v>2242</v>
      </c>
      <c r="R102" t="s">
        <v>1784</v>
      </c>
      <c r="S102" t="s">
        <v>1844</v>
      </c>
      <c r="U102" t="s">
        <v>1848</v>
      </c>
    </row>
    <row r="103" spans="1:22" hidden="1" x14ac:dyDescent="0.35">
      <c r="A103">
        <v>12059</v>
      </c>
      <c r="B103" t="s">
        <v>72</v>
      </c>
      <c r="D103" t="s">
        <v>124</v>
      </c>
      <c r="E103" t="s">
        <v>2243</v>
      </c>
      <c r="F103" t="s">
        <v>2244</v>
      </c>
      <c r="I103" t="b">
        <v>0</v>
      </c>
      <c r="J103">
        <v>134</v>
      </c>
      <c r="K103" t="s">
        <v>1841</v>
      </c>
      <c r="M103" t="s">
        <v>2245</v>
      </c>
      <c r="R103" t="s">
        <v>1784</v>
      </c>
      <c r="S103" t="s">
        <v>1844</v>
      </c>
      <c r="U103" t="s">
        <v>1867</v>
      </c>
    </row>
    <row r="104" spans="1:22" hidden="1" x14ac:dyDescent="0.35">
      <c r="A104">
        <v>12060</v>
      </c>
      <c r="B104" t="s">
        <v>72</v>
      </c>
      <c r="D104" t="s">
        <v>124</v>
      </c>
      <c r="E104" t="s">
        <v>2246</v>
      </c>
      <c r="F104" t="s">
        <v>2247</v>
      </c>
      <c r="I104" t="b">
        <v>0</v>
      </c>
      <c r="J104">
        <v>116</v>
      </c>
      <c r="K104" t="s">
        <v>1841</v>
      </c>
      <c r="M104" t="s">
        <v>2248</v>
      </c>
      <c r="R104" t="s">
        <v>1784</v>
      </c>
      <c r="S104" t="s">
        <v>1844</v>
      </c>
      <c r="U104" t="s">
        <v>1786</v>
      </c>
    </row>
    <row r="105" spans="1:22" hidden="1" x14ac:dyDescent="0.35">
      <c r="A105">
        <v>12068</v>
      </c>
      <c r="B105" t="s">
        <v>72</v>
      </c>
      <c r="D105" t="s">
        <v>124</v>
      </c>
      <c r="E105" t="s">
        <v>2249</v>
      </c>
      <c r="F105" t="s">
        <v>2250</v>
      </c>
      <c r="I105" t="b">
        <v>0</v>
      </c>
      <c r="J105">
        <v>155</v>
      </c>
      <c r="K105" t="s">
        <v>1841</v>
      </c>
      <c r="M105" t="s">
        <v>2251</v>
      </c>
      <c r="R105" t="s">
        <v>1784</v>
      </c>
      <c r="S105" t="s">
        <v>1837</v>
      </c>
      <c r="U105" t="s">
        <v>1867</v>
      </c>
    </row>
    <row r="106" spans="1:22" hidden="1" x14ac:dyDescent="0.35">
      <c r="A106">
        <v>12069</v>
      </c>
      <c r="B106" t="s">
        <v>72</v>
      </c>
      <c r="D106" t="s">
        <v>124</v>
      </c>
      <c r="E106" t="s">
        <v>2252</v>
      </c>
      <c r="F106" t="s">
        <v>2253</v>
      </c>
      <c r="G106" t="s">
        <v>2254</v>
      </c>
      <c r="I106" t="b">
        <v>0</v>
      </c>
      <c r="J106">
        <v>23</v>
      </c>
      <c r="K106" t="s">
        <v>1871</v>
      </c>
      <c r="M106" t="s">
        <v>2255</v>
      </c>
      <c r="R106" t="s">
        <v>2016</v>
      </c>
      <c r="S106" t="s">
        <v>1907</v>
      </c>
      <c r="U106" t="s">
        <v>1908</v>
      </c>
      <c r="V106" t="s">
        <v>2206</v>
      </c>
    </row>
    <row r="107" spans="1:22" hidden="1" x14ac:dyDescent="0.35">
      <c r="A107">
        <v>12091</v>
      </c>
      <c r="B107" t="s">
        <v>72</v>
      </c>
      <c r="D107" t="s">
        <v>124</v>
      </c>
      <c r="E107" t="s">
        <v>2256</v>
      </c>
      <c r="F107" t="s">
        <v>2257</v>
      </c>
      <c r="I107" t="b">
        <v>0</v>
      </c>
      <c r="J107">
        <v>72</v>
      </c>
      <c r="K107" t="s">
        <v>1871</v>
      </c>
      <c r="M107" t="s">
        <v>2258</v>
      </c>
      <c r="R107" t="s">
        <v>1784</v>
      </c>
      <c r="S107" t="s">
        <v>1844</v>
      </c>
      <c r="U107" t="s">
        <v>1786</v>
      </c>
    </row>
    <row r="108" spans="1:22" hidden="1" x14ac:dyDescent="0.35">
      <c r="A108">
        <v>12092</v>
      </c>
      <c r="B108" t="s">
        <v>72</v>
      </c>
      <c r="D108" t="s">
        <v>124</v>
      </c>
      <c r="E108" t="s">
        <v>2259</v>
      </c>
      <c r="F108" t="s">
        <v>2260</v>
      </c>
      <c r="I108" t="b">
        <v>0</v>
      </c>
      <c r="J108">
        <v>74</v>
      </c>
      <c r="K108" t="s">
        <v>1871</v>
      </c>
      <c r="M108" t="s">
        <v>2261</v>
      </c>
      <c r="R108" t="s">
        <v>2016</v>
      </c>
      <c r="S108" t="s">
        <v>1844</v>
      </c>
      <c r="U108" t="s">
        <v>1786</v>
      </c>
    </row>
    <row r="109" spans="1:22" x14ac:dyDescent="0.35">
      <c r="A109">
        <v>12098</v>
      </c>
      <c r="B109" t="s">
        <v>56</v>
      </c>
      <c r="D109" t="s">
        <v>124</v>
      </c>
      <c r="E109" t="s">
        <v>2262</v>
      </c>
      <c r="F109" t="s">
        <v>2263</v>
      </c>
      <c r="I109" t="b">
        <v>0</v>
      </c>
      <c r="J109">
        <v>101</v>
      </c>
      <c r="K109" t="s">
        <v>1871</v>
      </c>
      <c r="M109" t="s">
        <v>2264</v>
      </c>
      <c r="R109" t="s">
        <v>2265</v>
      </c>
      <c r="S109" t="s">
        <v>1900</v>
      </c>
      <c r="U109" t="s">
        <v>1876</v>
      </c>
    </row>
    <row r="110" spans="1:22" x14ac:dyDescent="0.35">
      <c r="A110">
        <v>12100</v>
      </c>
      <c r="B110" t="s">
        <v>56</v>
      </c>
      <c r="C110" t="s">
        <v>56</v>
      </c>
      <c r="D110" t="s">
        <v>124</v>
      </c>
      <c r="E110" t="s">
        <v>2266</v>
      </c>
      <c r="F110" t="s">
        <v>2267</v>
      </c>
      <c r="I110" t="b">
        <v>0</v>
      </c>
      <c r="J110">
        <v>103</v>
      </c>
      <c r="K110" t="s">
        <v>1871</v>
      </c>
      <c r="R110" t="s">
        <v>2016</v>
      </c>
      <c r="S110" t="s">
        <v>1900</v>
      </c>
      <c r="U110" t="s">
        <v>2268</v>
      </c>
    </row>
    <row r="111" spans="1:22" hidden="1" x14ac:dyDescent="0.35">
      <c r="A111">
        <v>12101</v>
      </c>
      <c r="B111" t="s">
        <v>72</v>
      </c>
      <c r="D111" t="s">
        <v>124</v>
      </c>
      <c r="E111" t="s">
        <v>2269</v>
      </c>
      <c r="F111" t="s">
        <v>2270</v>
      </c>
      <c r="I111" t="b">
        <v>0</v>
      </c>
      <c r="J111">
        <v>103</v>
      </c>
      <c r="K111" t="s">
        <v>1841</v>
      </c>
      <c r="M111" t="s">
        <v>2271</v>
      </c>
      <c r="R111" t="s">
        <v>1784</v>
      </c>
      <c r="S111" t="s">
        <v>1844</v>
      </c>
      <c r="U111" t="s">
        <v>1848</v>
      </c>
    </row>
    <row r="112" spans="1:22" x14ac:dyDescent="0.35">
      <c r="A112">
        <v>12102</v>
      </c>
      <c r="B112" t="s">
        <v>56</v>
      </c>
      <c r="C112" t="s">
        <v>56</v>
      </c>
      <c r="D112" t="s">
        <v>124</v>
      </c>
      <c r="E112" t="s">
        <v>2272</v>
      </c>
      <c r="F112" t="s">
        <v>2273</v>
      </c>
      <c r="I112" t="b">
        <v>0</v>
      </c>
      <c r="J112">
        <v>122</v>
      </c>
      <c r="K112" t="s">
        <v>1841</v>
      </c>
      <c r="M112" t="s">
        <v>2274</v>
      </c>
      <c r="R112" t="s">
        <v>1784</v>
      </c>
      <c r="S112" t="s">
        <v>1844</v>
      </c>
      <c r="U112" t="s">
        <v>2125</v>
      </c>
    </row>
    <row r="113" spans="1:22" x14ac:dyDescent="0.35">
      <c r="A113">
        <v>12103</v>
      </c>
      <c r="B113" t="s">
        <v>56</v>
      </c>
      <c r="C113" t="s">
        <v>56</v>
      </c>
      <c r="D113" t="s">
        <v>124</v>
      </c>
      <c r="E113" t="s">
        <v>2275</v>
      </c>
      <c r="F113" t="s">
        <v>2276</v>
      </c>
      <c r="I113" t="b">
        <v>0</v>
      </c>
      <c r="J113">
        <v>124</v>
      </c>
      <c r="K113" t="s">
        <v>1841</v>
      </c>
      <c r="M113" t="s">
        <v>2277</v>
      </c>
      <c r="R113" t="s">
        <v>1784</v>
      </c>
      <c r="S113" t="s">
        <v>1844</v>
      </c>
      <c r="U113" t="s">
        <v>2098</v>
      </c>
    </row>
    <row r="114" spans="1:22" x14ac:dyDescent="0.35">
      <c r="A114">
        <v>12104</v>
      </c>
      <c r="B114" t="s">
        <v>56</v>
      </c>
      <c r="D114" t="s">
        <v>124</v>
      </c>
      <c r="E114" t="s">
        <v>2278</v>
      </c>
      <c r="F114" t="s">
        <v>2279</v>
      </c>
      <c r="I114" t="b">
        <v>0</v>
      </c>
      <c r="J114">
        <v>132</v>
      </c>
      <c r="K114" t="s">
        <v>1841</v>
      </c>
      <c r="M114" t="s">
        <v>2280</v>
      </c>
      <c r="R114" t="s">
        <v>1784</v>
      </c>
      <c r="S114" t="s">
        <v>1844</v>
      </c>
      <c r="U114" t="s">
        <v>1867</v>
      </c>
    </row>
    <row r="115" spans="1:22" x14ac:dyDescent="0.35">
      <c r="A115">
        <v>12106</v>
      </c>
      <c r="B115" t="s">
        <v>56</v>
      </c>
      <c r="D115" t="s">
        <v>124</v>
      </c>
      <c r="E115" t="s">
        <v>2281</v>
      </c>
      <c r="F115" t="s">
        <v>2282</v>
      </c>
      <c r="I115" t="b">
        <v>0</v>
      </c>
      <c r="J115">
        <v>147</v>
      </c>
      <c r="K115" t="s">
        <v>1841</v>
      </c>
      <c r="M115" t="s">
        <v>2283</v>
      </c>
      <c r="R115" t="s">
        <v>1784</v>
      </c>
      <c r="S115" t="s">
        <v>1837</v>
      </c>
      <c r="U115" t="s">
        <v>2284</v>
      </c>
    </row>
    <row r="116" spans="1:22" hidden="1" x14ac:dyDescent="0.35">
      <c r="A116">
        <v>12107</v>
      </c>
      <c r="B116" t="s">
        <v>72</v>
      </c>
      <c r="D116" t="s">
        <v>124</v>
      </c>
      <c r="E116" t="s">
        <v>2285</v>
      </c>
      <c r="F116" t="s">
        <v>2286</v>
      </c>
      <c r="I116" t="b">
        <v>0</v>
      </c>
      <c r="J116">
        <v>148</v>
      </c>
      <c r="K116" t="s">
        <v>1841</v>
      </c>
      <c r="M116" t="s">
        <v>2287</v>
      </c>
      <c r="R116" t="s">
        <v>1784</v>
      </c>
      <c r="S116" t="s">
        <v>1837</v>
      </c>
      <c r="U116" t="s">
        <v>1861</v>
      </c>
    </row>
    <row r="117" spans="1:22" x14ac:dyDescent="0.35">
      <c r="A117">
        <v>12112</v>
      </c>
      <c r="B117" t="s">
        <v>56</v>
      </c>
      <c r="D117" t="s">
        <v>124</v>
      </c>
      <c r="E117" t="s">
        <v>2288</v>
      </c>
      <c r="F117" t="s">
        <v>2289</v>
      </c>
      <c r="G117" t="s">
        <v>2013</v>
      </c>
      <c r="I117" t="b">
        <v>0</v>
      </c>
      <c r="J117">
        <v>171</v>
      </c>
      <c r="K117" t="s">
        <v>1777</v>
      </c>
      <c r="M117" t="s">
        <v>2290</v>
      </c>
      <c r="N117" t="s">
        <v>2291</v>
      </c>
      <c r="P117" t="s">
        <v>2292</v>
      </c>
      <c r="R117" t="s">
        <v>2006</v>
      </c>
      <c r="T117" t="s">
        <v>1837</v>
      </c>
      <c r="U117" t="s">
        <v>1908</v>
      </c>
      <c r="V117" t="s">
        <v>2206</v>
      </c>
    </row>
    <row r="118" spans="1:22" hidden="1" x14ac:dyDescent="0.35">
      <c r="A118">
        <v>12113</v>
      </c>
      <c r="B118" t="s">
        <v>72</v>
      </c>
      <c r="D118" t="s">
        <v>124</v>
      </c>
      <c r="E118" t="s">
        <v>2293</v>
      </c>
      <c r="F118" t="s">
        <v>2294</v>
      </c>
      <c r="G118" t="s">
        <v>2013</v>
      </c>
      <c r="I118" t="b">
        <v>0</v>
      </c>
      <c r="J118">
        <v>177</v>
      </c>
      <c r="K118" t="s">
        <v>1777</v>
      </c>
      <c r="M118" t="s">
        <v>2295</v>
      </c>
      <c r="R118" t="s">
        <v>1784</v>
      </c>
      <c r="T118" t="s">
        <v>1837</v>
      </c>
      <c r="U118" t="s">
        <v>1867</v>
      </c>
      <c r="V118" t="s">
        <v>2296</v>
      </c>
    </row>
    <row r="119" spans="1:22" hidden="1" x14ac:dyDescent="0.35">
      <c r="A119">
        <v>12114</v>
      </c>
      <c r="B119" t="s">
        <v>72</v>
      </c>
      <c r="D119" t="s">
        <v>124</v>
      </c>
      <c r="E119" t="s">
        <v>2297</v>
      </c>
      <c r="F119" t="s">
        <v>2298</v>
      </c>
      <c r="G119" t="s">
        <v>2013</v>
      </c>
      <c r="I119" t="b">
        <v>0</v>
      </c>
      <c r="J119">
        <v>178</v>
      </c>
      <c r="K119" t="s">
        <v>1777</v>
      </c>
      <c r="M119" t="s">
        <v>2299</v>
      </c>
      <c r="R119" t="s">
        <v>1784</v>
      </c>
      <c r="T119" t="s">
        <v>1837</v>
      </c>
      <c r="U119" t="s">
        <v>1837</v>
      </c>
      <c r="V119" t="s">
        <v>2296</v>
      </c>
    </row>
    <row r="120" spans="1:22" hidden="1" x14ac:dyDescent="0.35">
      <c r="A120">
        <v>12115</v>
      </c>
      <c r="B120" t="s">
        <v>72</v>
      </c>
      <c r="D120" t="s">
        <v>124</v>
      </c>
      <c r="E120" t="s">
        <v>2300</v>
      </c>
      <c r="F120" t="s">
        <v>2301</v>
      </c>
      <c r="G120" t="s">
        <v>2013</v>
      </c>
      <c r="I120" t="b">
        <v>0</v>
      </c>
      <c r="J120">
        <v>226</v>
      </c>
      <c r="K120" t="s">
        <v>1777</v>
      </c>
      <c r="M120" t="s">
        <v>2302</v>
      </c>
      <c r="R120" t="s">
        <v>1784</v>
      </c>
      <c r="T120" t="s">
        <v>1837</v>
      </c>
      <c r="U120" t="s">
        <v>1837</v>
      </c>
      <c r="V120" t="s">
        <v>2149</v>
      </c>
    </row>
    <row r="121" spans="1:22" hidden="1" x14ac:dyDescent="0.35">
      <c r="A121">
        <v>12116</v>
      </c>
      <c r="B121" t="s">
        <v>72</v>
      </c>
      <c r="D121" t="s">
        <v>124</v>
      </c>
      <c r="E121" t="s">
        <v>2303</v>
      </c>
      <c r="F121" t="s">
        <v>2304</v>
      </c>
      <c r="G121" t="s">
        <v>2013</v>
      </c>
      <c r="I121" t="b">
        <v>0</v>
      </c>
      <c r="J121">
        <v>274</v>
      </c>
      <c r="K121" t="s">
        <v>1777</v>
      </c>
      <c r="M121" t="s">
        <v>2305</v>
      </c>
      <c r="R121" t="s">
        <v>1784</v>
      </c>
      <c r="T121" t="s">
        <v>1837</v>
      </c>
      <c r="U121" t="s">
        <v>1837</v>
      </c>
      <c r="V121" t="s">
        <v>2306</v>
      </c>
    </row>
    <row r="122" spans="1:22" x14ac:dyDescent="0.35">
      <c r="A122">
        <v>12174</v>
      </c>
      <c r="B122" t="s">
        <v>56</v>
      </c>
      <c r="C122" t="s">
        <v>56</v>
      </c>
      <c r="D122" t="s">
        <v>124</v>
      </c>
      <c r="E122" t="s">
        <v>2307</v>
      </c>
      <c r="F122" t="s">
        <v>2308</v>
      </c>
      <c r="I122" t="b">
        <v>0</v>
      </c>
      <c r="J122">
        <v>68</v>
      </c>
      <c r="K122" t="s">
        <v>1871</v>
      </c>
      <c r="M122" t="s">
        <v>2309</v>
      </c>
      <c r="R122" t="s">
        <v>1784</v>
      </c>
      <c r="S122" t="s">
        <v>1844</v>
      </c>
      <c r="U122" t="s">
        <v>1867</v>
      </c>
    </row>
    <row r="123" spans="1:22" x14ac:dyDescent="0.35">
      <c r="A123">
        <v>12177</v>
      </c>
      <c r="B123" t="s">
        <v>56</v>
      </c>
      <c r="C123" t="s">
        <v>56</v>
      </c>
      <c r="D123" t="s">
        <v>124</v>
      </c>
      <c r="E123" t="s">
        <v>2310</v>
      </c>
      <c r="F123" t="s">
        <v>2311</v>
      </c>
      <c r="I123" t="b">
        <v>0</v>
      </c>
      <c r="J123">
        <v>135</v>
      </c>
      <c r="K123" t="s">
        <v>1841</v>
      </c>
      <c r="M123" t="s">
        <v>2312</v>
      </c>
      <c r="R123" t="s">
        <v>1784</v>
      </c>
      <c r="S123" t="s">
        <v>1844</v>
      </c>
      <c r="U123" t="s">
        <v>1867</v>
      </c>
    </row>
    <row r="124" spans="1:22" hidden="1" x14ac:dyDescent="0.35">
      <c r="A124">
        <v>12257</v>
      </c>
      <c r="B124" t="s">
        <v>72</v>
      </c>
      <c r="D124" t="s">
        <v>124</v>
      </c>
      <c r="E124" t="s">
        <v>2313</v>
      </c>
      <c r="F124" t="s">
        <v>2314</v>
      </c>
      <c r="G124" t="s">
        <v>2315</v>
      </c>
      <c r="I124" t="b">
        <v>0</v>
      </c>
      <c r="J124">
        <v>165</v>
      </c>
      <c r="K124" t="s">
        <v>1777</v>
      </c>
      <c r="M124" t="s">
        <v>2316</v>
      </c>
      <c r="R124" t="s">
        <v>1793</v>
      </c>
      <c r="T124" t="s">
        <v>2027</v>
      </c>
      <c r="U124" t="s">
        <v>1780</v>
      </c>
      <c r="V124" t="s">
        <v>2009</v>
      </c>
    </row>
    <row r="125" spans="1:22" hidden="1" x14ac:dyDescent="0.35">
      <c r="A125">
        <v>12258</v>
      </c>
      <c r="B125" t="s">
        <v>72</v>
      </c>
      <c r="D125" t="s">
        <v>124</v>
      </c>
      <c r="E125" t="s">
        <v>2317</v>
      </c>
      <c r="F125" t="s">
        <v>2318</v>
      </c>
      <c r="G125" t="s">
        <v>2319</v>
      </c>
      <c r="I125" t="b">
        <v>0</v>
      </c>
      <c r="J125">
        <v>164</v>
      </c>
      <c r="K125" t="s">
        <v>1777</v>
      </c>
      <c r="M125" t="s">
        <v>2320</v>
      </c>
      <c r="R125" t="s">
        <v>1793</v>
      </c>
      <c r="T125" t="s">
        <v>2027</v>
      </c>
      <c r="U125" t="s">
        <v>2321</v>
      </c>
      <c r="V125" t="s">
        <v>2009</v>
      </c>
    </row>
    <row r="126" spans="1:22" hidden="1" x14ac:dyDescent="0.35">
      <c r="A126">
        <v>12305</v>
      </c>
      <c r="B126" t="s">
        <v>72</v>
      </c>
      <c r="D126" t="s">
        <v>124</v>
      </c>
      <c r="E126" t="s">
        <v>2322</v>
      </c>
      <c r="F126" t="s">
        <v>2323</v>
      </c>
      <c r="I126" t="b">
        <v>0</v>
      </c>
      <c r="J126">
        <v>106</v>
      </c>
      <c r="K126" t="s">
        <v>1841</v>
      </c>
      <c r="M126" t="s">
        <v>2324</v>
      </c>
      <c r="R126" t="s">
        <v>1853</v>
      </c>
      <c r="S126" t="s">
        <v>1844</v>
      </c>
      <c r="U126" t="s">
        <v>1786</v>
      </c>
    </row>
    <row r="127" spans="1:22" hidden="1" x14ac:dyDescent="0.35">
      <c r="A127">
        <v>12306</v>
      </c>
      <c r="B127" t="s">
        <v>72</v>
      </c>
      <c r="D127" t="s">
        <v>124</v>
      </c>
      <c r="E127" t="s">
        <v>2325</v>
      </c>
      <c r="F127" t="s">
        <v>2326</v>
      </c>
      <c r="I127" t="b">
        <v>0</v>
      </c>
      <c r="J127">
        <v>107</v>
      </c>
      <c r="K127" t="s">
        <v>1841</v>
      </c>
      <c r="M127" t="s">
        <v>2327</v>
      </c>
      <c r="R127" t="s">
        <v>1784</v>
      </c>
      <c r="S127" t="s">
        <v>1844</v>
      </c>
      <c r="U127" t="s">
        <v>1867</v>
      </c>
    </row>
    <row r="128" spans="1:22" hidden="1" x14ac:dyDescent="0.35">
      <c r="A128">
        <v>12309</v>
      </c>
      <c r="B128" t="s">
        <v>72</v>
      </c>
      <c r="D128" t="s">
        <v>124</v>
      </c>
      <c r="E128" t="s">
        <v>2328</v>
      </c>
      <c r="F128" t="s">
        <v>2329</v>
      </c>
      <c r="G128" t="s">
        <v>2330</v>
      </c>
      <c r="I128" t="b">
        <v>0</v>
      </c>
      <c r="J128">
        <v>62</v>
      </c>
      <c r="K128" t="s">
        <v>1871</v>
      </c>
      <c r="M128" t="s">
        <v>2331</v>
      </c>
      <c r="R128" t="s">
        <v>1793</v>
      </c>
      <c r="S128" t="s">
        <v>1907</v>
      </c>
      <c r="U128" t="s">
        <v>1780</v>
      </c>
      <c r="V128" t="s">
        <v>2332</v>
      </c>
    </row>
    <row r="129" spans="1:22" x14ac:dyDescent="0.35">
      <c r="A129">
        <v>12311</v>
      </c>
      <c r="B129" t="s">
        <v>56</v>
      </c>
      <c r="C129" t="s">
        <v>56</v>
      </c>
      <c r="D129" t="s">
        <v>124</v>
      </c>
      <c r="E129" t="s">
        <v>2333</v>
      </c>
      <c r="F129" t="s">
        <v>2334</v>
      </c>
      <c r="I129" t="b">
        <v>0</v>
      </c>
      <c r="J129">
        <v>123</v>
      </c>
      <c r="K129" t="s">
        <v>1841</v>
      </c>
      <c r="M129" t="s">
        <v>2335</v>
      </c>
      <c r="R129" t="s">
        <v>1784</v>
      </c>
      <c r="S129" t="s">
        <v>1844</v>
      </c>
      <c r="U129" t="s">
        <v>1867</v>
      </c>
    </row>
    <row r="130" spans="1:22" hidden="1" x14ac:dyDescent="0.35">
      <c r="A130">
        <v>12312</v>
      </c>
      <c r="B130" t="s">
        <v>72</v>
      </c>
      <c r="D130" t="s">
        <v>124</v>
      </c>
      <c r="E130" t="s">
        <v>2336</v>
      </c>
      <c r="F130" t="s">
        <v>2337</v>
      </c>
      <c r="I130" t="b">
        <v>0</v>
      </c>
      <c r="J130">
        <v>138</v>
      </c>
      <c r="K130" t="s">
        <v>1841</v>
      </c>
      <c r="M130" t="s">
        <v>2338</v>
      </c>
      <c r="R130" t="s">
        <v>1784</v>
      </c>
      <c r="S130" t="s">
        <v>1844</v>
      </c>
      <c r="U130" t="s">
        <v>1786</v>
      </c>
    </row>
    <row r="131" spans="1:22" x14ac:dyDescent="0.35">
      <c r="A131">
        <v>12313</v>
      </c>
      <c r="B131" t="s">
        <v>56</v>
      </c>
      <c r="D131" t="s">
        <v>124</v>
      </c>
      <c r="E131" t="s">
        <v>2339</v>
      </c>
      <c r="F131" t="s">
        <v>2340</v>
      </c>
      <c r="I131" t="b">
        <v>0</v>
      </c>
      <c r="J131">
        <v>151</v>
      </c>
      <c r="K131" t="s">
        <v>1841</v>
      </c>
      <c r="M131" t="s">
        <v>2341</v>
      </c>
      <c r="R131" t="s">
        <v>1784</v>
      </c>
      <c r="S131" t="s">
        <v>1837</v>
      </c>
      <c r="U131" t="s">
        <v>2065</v>
      </c>
    </row>
    <row r="132" spans="1:22" hidden="1" x14ac:dyDescent="0.35">
      <c r="A132">
        <v>12315</v>
      </c>
      <c r="B132" t="s">
        <v>72</v>
      </c>
      <c r="D132" t="s">
        <v>124</v>
      </c>
      <c r="E132" t="s">
        <v>2342</v>
      </c>
      <c r="F132" t="s">
        <v>2343</v>
      </c>
      <c r="G132" t="s">
        <v>2344</v>
      </c>
      <c r="I132" t="b">
        <v>0</v>
      </c>
      <c r="J132">
        <v>184</v>
      </c>
      <c r="K132" t="s">
        <v>1777</v>
      </c>
      <c r="M132" t="s">
        <v>2345</v>
      </c>
      <c r="R132" t="s">
        <v>1987</v>
      </c>
      <c r="T132" t="s">
        <v>1837</v>
      </c>
      <c r="U132" t="s">
        <v>2346</v>
      </c>
      <c r="V132" t="s">
        <v>2009</v>
      </c>
    </row>
    <row r="133" spans="1:22" hidden="1" x14ac:dyDescent="0.35">
      <c r="A133">
        <v>12322</v>
      </c>
      <c r="B133" t="s">
        <v>72</v>
      </c>
      <c r="D133" t="s">
        <v>124</v>
      </c>
      <c r="E133" t="s">
        <v>2347</v>
      </c>
      <c r="F133" t="s">
        <v>2348</v>
      </c>
      <c r="I133" t="b">
        <v>0</v>
      </c>
      <c r="J133">
        <v>73</v>
      </c>
      <c r="K133" t="s">
        <v>1871</v>
      </c>
      <c r="M133" t="s">
        <v>2349</v>
      </c>
      <c r="R133" t="s">
        <v>2006</v>
      </c>
      <c r="S133" t="s">
        <v>1900</v>
      </c>
      <c r="U133" t="s">
        <v>2065</v>
      </c>
    </row>
    <row r="134" spans="1:22" x14ac:dyDescent="0.35">
      <c r="A134">
        <v>12335</v>
      </c>
      <c r="B134" t="s">
        <v>56</v>
      </c>
      <c r="D134" t="s">
        <v>124</v>
      </c>
      <c r="E134" t="s">
        <v>2350</v>
      </c>
      <c r="F134" t="s">
        <v>2351</v>
      </c>
      <c r="I134" t="b">
        <v>0</v>
      </c>
      <c r="J134">
        <v>109</v>
      </c>
      <c r="K134" t="s">
        <v>1841</v>
      </c>
      <c r="M134" t="s">
        <v>2352</v>
      </c>
      <c r="R134" t="s">
        <v>1784</v>
      </c>
      <c r="S134" t="s">
        <v>1837</v>
      </c>
      <c r="U134" t="s">
        <v>1867</v>
      </c>
    </row>
    <row r="135" spans="1:22" x14ac:dyDescent="0.35">
      <c r="A135">
        <v>12336</v>
      </c>
      <c r="B135" s="14" t="s">
        <v>56</v>
      </c>
      <c r="C135" s="14"/>
      <c r="D135" t="s">
        <v>124</v>
      </c>
      <c r="E135" t="s">
        <v>2353</v>
      </c>
      <c r="F135" t="s">
        <v>2354</v>
      </c>
      <c r="I135" t="b">
        <v>0</v>
      </c>
      <c r="J135">
        <v>110</v>
      </c>
      <c r="K135" t="s">
        <v>1841</v>
      </c>
      <c r="M135" t="s">
        <v>2355</v>
      </c>
      <c r="R135" t="s">
        <v>1784</v>
      </c>
      <c r="S135" t="s">
        <v>1844</v>
      </c>
      <c r="U135" t="s">
        <v>2034</v>
      </c>
    </row>
    <row r="136" spans="1:22" x14ac:dyDescent="0.35">
      <c r="A136">
        <v>12426</v>
      </c>
      <c r="B136" t="s">
        <v>56</v>
      </c>
      <c r="D136" t="s">
        <v>124</v>
      </c>
      <c r="E136" t="s">
        <v>2356</v>
      </c>
      <c r="F136" t="s">
        <v>2357</v>
      </c>
      <c r="I136" t="b">
        <v>0</v>
      </c>
      <c r="J136">
        <v>111</v>
      </c>
      <c r="K136" t="s">
        <v>1841</v>
      </c>
      <c r="M136" t="s">
        <v>2358</v>
      </c>
      <c r="R136" t="s">
        <v>1784</v>
      </c>
      <c r="S136" t="s">
        <v>1844</v>
      </c>
      <c r="U136" t="s">
        <v>1992</v>
      </c>
    </row>
    <row r="137" spans="1:22" x14ac:dyDescent="0.35">
      <c r="A137">
        <v>12427</v>
      </c>
      <c r="B137" t="s">
        <v>56</v>
      </c>
      <c r="D137" t="s">
        <v>124</v>
      </c>
      <c r="E137" t="s">
        <v>2359</v>
      </c>
      <c r="F137" t="s">
        <v>2360</v>
      </c>
      <c r="I137" t="b">
        <v>0</v>
      </c>
      <c r="J137">
        <v>99</v>
      </c>
      <c r="K137" t="s">
        <v>1841</v>
      </c>
      <c r="M137" t="s">
        <v>2361</v>
      </c>
      <c r="R137" t="s">
        <v>1784</v>
      </c>
      <c r="S137" t="s">
        <v>1844</v>
      </c>
      <c r="U137" t="s">
        <v>1992</v>
      </c>
    </row>
    <row r="138" spans="1:22" hidden="1" x14ac:dyDescent="0.35">
      <c r="A138">
        <v>12457</v>
      </c>
      <c r="B138" t="s">
        <v>72</v>
      </c>
      <c r="D138" t="s">
        <v>124</v>
      </c>
      <c r="E138" t="s">
        <v>2362</v>
      </c>
      <c r="F138" t="s">
        <v>2363</v>
      </c>
      <c r="G138" t="s">
        <v>2364</v>
      </c>
      <c r="I138" t="b">
        <v>0</v>
      </c>
      <c r="J138">
        <v>155</v>
      </c>
      <c r="K138" t="s">
        <v>1777</v>
      </c>
      <c r="M138" t="s">
        <v>2365</v>
      </c>
      <c r="R138" t="s">
        <v>2006</v>
      </c>
      <c r="T138" t="s">
        <v>2052</v>
      </c>
      <c r="U138" t="s">
        <v>1837</v>
      </c>
    </row>
    <row r="139" spans="1:22" hidden="1" x14ac:dyDescent="0.35">
      <c r="A139">
        <v>12473</v>
      </c>
      <c r="B139" t="s">
        <v>72</v>
      </c>
      <c r="D139" t="s">
        <v>124</v>
      </c>
      <c r="E139" t="s">
        <v>1466</v>
      </c>
      <c r="F139" t="s">
        <v>2366</v>
      </c>
      <c r="G139" t="s">
        <v>2367</v>
      </c>
      <c r="I139" t="b">
        <v>0</v>
      </c>
      <c r="J139">
        <v>50</v>
      </c>
      <c r="K139" t="s">
        <v>1777</v>
      </c>
      <c r="M139" t="s">
        <v>2368</v>
      </c>
      <c r="R139" t="s">
        <v>2006</v>
      </c>
      <c r="T139" t="s">
        <v>2007</v>
      </c>
      <c r="U139" t="s">
        <v>2369</v>
      </c>
      <c r="V139" t="s">
        <v>2332</v>
      </c>
    </row>
    <row r="140" spans="1:22" x14ac:dyDescent="0.35">
      <c r="A140">
        <v>12498</v>
      </c>
      <c r="B140" t="s">
        <v>56</v>
      </c>
      <c r="C140" t="s">
        <v>56</v>
      </c>
      <c r="D140" t="s">
        <v>124</v>
      </c>
      <c r="E140" t="s">
        <v>2370</v>
      </c>
      <c r="F140" t="s">
        <v>2371</v>
      </c>
      <c r="I140" t="b">
        <v>0</v>
      </c>
      <c r="J140">
        <v>66</v>
      </c>
      <c r="K140" t="s">
        <v>1871</v>
      </c>
      <c r="M140" t="s">
        <v>2372</v>
      </c>
      <c r="R140" t="s">
        <v>1784</v>
      </c>
      <c r="S140" t="s">
        <v>1844</v>
      </c>
      <c r="U140" t="s">
        <v>2373</v>
      </c>
    </row>
    <row r="141" spans="1:22" x14ac:dyDescent="0.35">
      <c r="A141">
        <v>12499</v>
      </c>
      <c r="B141" t="s">
        <v>56</v>
      </c>
      <c r="C141" t="s">
        <v>56</v>
      </c>
      <c r="D141" t="s">
        <v>124</v>
      </c>
      <c r="E141" t="s">
        <v>2374</v>
      </c>
      <c r="F141" t="s">
        <v>2375</v>
      </c>
      <c r="I141" t="b">
        <v>0</v>
      </c>
      <c r="J141">
        <v>67</v>
      </c>
      <c r="K141" t="s">
        <v>1871</v>
      </c>
      <c r="M141" t="s">
        <v>2376</v>
      </c>
      <c r="R141" t="s">
        <v>1784</v>
      </c>
      <c r="S141" t="s">
        <v>1844</v>
      </c>
      <c r="U141" t="s">
        <v>2377</v>
      </c>
    </row>
    <row r="142" spans="1:22" x14ac:dyDescent="0.35">
      <c r="A142">
        <v>12500</v>
      </c>
      <c r="B142" t="s">
        <v>56</v>
      </c>
      <c r="C142" t="s">
        <v>56</v>
      </c>
      <c r="D142" t="s">
        <v>124</v>
      </c>
      <c r="E142" t="s">
        <v>2378</v>
      </c>
      <c r="F142" t="s">
        <v>2379</v>
      </c>
      <c r="I142" t="b">
        <v>0</v>
      </c>
      <c r="J142">
        <v>69</v>
      </c>
      <c r="K142" t="s">
        <v>1871</v>
      </c>
      <c r="M142" t="s">
        <v>2380</v>
      </c>
      <c r="R142" t="s">
        <v>1784</v>
      </c>
      <c r="S142" t="s">
        <v>1844</v>
      </c>
      <c r="U142" t="s">
        <v>2377</v>
      </c>
    </row>
    <row r="143" spans="1:22" x14ac:dyDescent="0.35">
      <c r="A143">
        <v>12501</v>
      </c>
      <c r="B143" t="s">
        <v>56</v>
      </c>
      <c r="C143" t="s">
        <v>56</v>
      </c>
      <c r="D143" t="s">
        <v>124</v>
      </c>
      <c r="E143" t="s">
        <v>2381</v>
      </c>
      <c r="F143" t="s">
        <v>2382</v>
      </c>
      <c r="I143" t="b">
        <v>0</v>
      </c>
      <c r="J143">
        <v>70</v>
      </c>
      <c r="K143" t="s">
        <v>1871</v>
      </c>
      <c r="M143" t="s">
        <v>2383</v>
      </c>
      <c r="R143" t="s">
        <v>1784</v>
      </c>
      <c r="S143" t="s">
        <v>1844</v>
      </c>
      <c r="U143" t="s">
        <v>2377</v>
      </c>
    </row>
    <row r="144" spans="1:22" x14ac:dyDescent="0.35">
      <c r="A144">
        <v>12502</v>
      </c>
      <c r="B144" t="s">
        <v>56</v>
      </c>
      <c r="C144" t="s">
        <v>56</v>
      </c>
      <c r="D144" t="s">
        <v>124</v>
      </c>
      <c r="E144" t="s">
        <v>2384</v>
      </c>
      <c r="F144" t="s">
        <v>2385</v>
      </c>
      <c r="I144" t="b">
        <v>0</v>
      </c>
      <c r="J144">
        <v>64</v>
      </c>
      <c r="K144" t="s">
        <v>1871</v>
      </c>
      <c r="M144" t="s">
        <v>2386</v>
      </c>
      <c r="R144" t="s">
        <v>1784</v>
      </c>
      <c r="S144" t="s">
        <v>1844</v>
      </c>
      <c r="U144" t="s">
        <v>2377</v>
      </c>
    </row>
    <row r="145" spans="1:21" x14ac:dyDescent="0.35">
      <c r="A145">
        <v>12503</v>
      </c>
      <c r="B145" t="s">
        <v>56</v>
      </c>
      <c r="C145" t="s">
        <v>56</v>
      </c>
      <c r="D145" t="s">
        <v>124</v>
      </c>
      <c r="E145" t="s">
        <v>2387</v>
      </c>
      <c r="F145" t="s">
        <v>2388</v>
      </c>
      <c r="I145" t="b">
        <v>0</v>
      </c>
      <c r="J145">
        <v>64</v>
      </c>
      <c r="K145" t="s">
        <v>1871</v>
      </c>
      <c r="M145" t="s">
        <v>2389</v>
      </c>
      <c r="R145" t="s">
        <v>1784</v>
      </c>
      <c r="S145" t="s">
        <v>1844</v>
      </c>
      <c r="U145" t="s">
        <v>2377</v>
      </c>
    </row>
    <row r="146" spans="1:21" x14ac:dyDescent="0.35">
      <c r="A146">
        <v>12504</v>
      </c>
      <c r="B146" t="s">
        <v>56</v>
      </c>
      <c r="D146" t="s">
        <v>124</v>
      </c>
      <c r="E146" t="s">
        <v>2390</v>
      </c>
      <c r="F146" t="s">
        <v>2391</v>
      </c>
      <c r="I146" t="b">
        <v>0</v>
      </c>
      <c r="J146">
        <v>76</v>
      </c>
      <c r="K146" t="s">
        <v>1871</v>
      </c>
      <c r="M146" t="s">
        <v>2392</v>
      </c>
      <c r="R146" t="s">
        <v>1793</v>
      </c>
      <c r="S146" t="s">
        <v>1900</v>
      </c>
      <c r="U146" t="s">
        <v>2373</v>
      </c>
    </row>
    <row r="147" spans="1:21" x14ac:dyDescent="0.35">
      <c r="A147">
        <v>12505</v>
      </c>
      <c r="B147" t="s">
        <v>56</v>
      </c>
      <c r="D147" t="s">
        <v>124</v>
      </c>
      <c r="E147" t="s">
        <v>2393</v>
      </c>
      <c r="F147" t="s">
        <v>2394</v>
      </c>
      <c r="I147" t="b">
        <v>0</v>
      </c>
      <c r="J147">
        <v>77</v>
      </c>
      <c r="K147" t="s">
        <v>1871</v>
      </c>
      <c r="M147" t="s">
        <v>2395</v>
      </c>
      <c r="R147" t="s">
        <v>2016</v>
      </c>
      <c r="S147" t="s">
        <v>1900</v>
      </c>
      <c r="U147" t="s">
        <v>2377</v>
      </c>
    </row>
    <row r="148" spans="1:21" x14ac:dyDescent="0.35">
      <c r="A148">
        <v>12506</v>
      </c>
      <c r="B148" s="14" t="s">
        <v>56</v>
      </c>
      <c r="C148" s="14"/>
      <c r="D148" t="s">
        <v>124</v>
      </c>
      <c r="E148" t="s">
        <v>2396</v>
      </c>
      <c r="F148" t="s">
        <v>2397</v>
      </c>
      <c r="I148" t="b">
        <v>0</v>
      </c>
      <c r="J148">
        <v>111</v>
      </c>
      <c r="K148" t="s">
        <v>1871</v>
      </c>
      <c r="M148" t="s">
        <v>2398</v>
      </c>
      <c r="R148" t="s">
        <v>1793</v>
      </c>
      <c r="S148" t="s">
        <v>1837</v>
      </c>
      <c r="U148" t="s">
        <v>2346</v>
      </c>
    </row>
    <row r="149" spans="1:21" x14ac:dyDescent="0.35">
      <c r="A149">
        <v>12507</v>
      </c>
      <c r="B149" t="s">
        <v>56</v>
      </c>
      <c r="D149" t="s">
        <v>124</v>
      </c>
      <c r="E149" t="s">
        <v>2399</v>
      </c>
      <c r="F149" t="s">
        <v>2400</v>
      </c>
      <c r="I149" t="b">
        <v>0</v>
      </c>
      <c r="J149">
        <v>108</v>
      </c>
      <c r="K149" t="s">
        <v>1841</v>
      </c>
      <c r="M149" t="s">
        <v>2401</v>
      </c>
      <c r="R149" t="s">
        <v>1784</v>
      </c>
      <c r="S149" t="s">
        <v>1837</v>
      </c>
      <c r="U149" t="s">
        <v>2402</v>
      </c>
    </row>
    <row r="150" spans="1:21" x14ac:dyDescent="0.35">
      <c r="A150">
        <v>12508</v>
      </c>
      <c r="B150" t="s">
        <v>56</v>
      </c>
      <c r="D150" t="s">
        <v>124</v>
      </c>
      <c r="E150" t="s">
        <v>2403</v>
      </c>
      <c r="F150" t="s">
        <v>2404</v>
      </c>
      <c r="I150" t="b">
        <v>0</v>
      </c>
      <c r="J150">
        <v>124</v>
      </c>
      <c r="K150" t="s">
        <v>1841</v>
      </c>
      <c r="M150" t="s">
        <v>2405</v>
      </c>
      <c r="R150" t="s">
        <v>1784</v>
      </c>
      <c r="S150" t="s">
        <v>1837</v>
      </c>
      <c r="U150" t="s">
        <v>1786</v>
      </c>
    </row>
    <row r="151" spans="1:21" hidden="1" x14ac:dyDescent="0.35">
      <c r="A151">
        <v>12509</v>
      </c>
      <c r="B151" t="s">
        <v>72</v>
      </c>
      <c r="D151" t="s">
        <v>124</v>
      </c>
      <c r="E151" t="s">
        <v>2406</v>
      </c>
      <c r="F151" t="s">
        <v>2407</v>
      </c>
      <c r="I151" t="b">
        <v>0</v>
      </c>
      <c r="J151">
        <v>131</v>
      </c>
      <c r="K151" t="s">
        <v>1841</v>
      </c>
      <c r="M151" t="s">
        <v>2408</v>
      </c>
      <c r="R151" t="s">
        <v>1784</v>
      </c>
      <c r="S151" t="s">
        <v>1844</v>
      </c>
      <c r="U151" t="s">
        <v>1786</v>
      </c>
    </row>
    <row r="152" spans="1:21" x14ac:dyDescent="0.35">
      <c r="A152">
        <v>12510</v>
      </c>
      <c r="B152" t="s">
        <v>56</v>
      </c>
      <c r="D152" t="s">
        <v>124</v>
      </c>
      <c r="E152" t="s">
        <v>2409</v>
      </c>
      <c r="F152" t="s">
        <v>2410</v>
      </c>
      <c r="I152" t="b">
        <v>0</v>
      </c>
      <c r="J152">
        <v>154</v>
      </c>
      <c r="K152" t="s">
        <v>1841</v>
      </c>
      <c r="M152" t="s">
        <v>2411</v>
      </c>
      <c r="R152" t="s">
        <v>1784</v>
      </c>
      <c r="S152" t="s">
        <v>1844</v>
      </c>
      <c r="U152" t="s">
        <v>2412</v>
      </c>
    </row>
    <row r="153" spans="1:21" hidden="1" x14ac:dyDescent="0.35">
      <c r="A153">
        <v>12511</v>
      </c>
      <c r="B153" t="s">
        <v>72</v>
      </c>
      <c r="D153" t="s">
        <v>124</v>
      </c>
      <c r="E153" t="s">
        <v>2413</v>
      </c>
      <c r="F153" t="s">
        <v>2414</v>
      </c>
      <c r="G153" t="s">
        <v>2415</v>
      </c>
      <c r="I153" t="b">
        <v>0</v>
      </c>
      <c r="J153">
        <v>51</v>
      </c>
      <c r="K153" t="s">
        <v>1777</v>
      </c>
      <c r="M153" t="s">
        <v>2416</v>
      </c>
      <c r="R153" t="s">
        <v>1784</v>
      </c>
      <c r="T153" t="s">
        <v>1837</v>
      </c>
      <c r="U153" t="s">
        <v>1867</v>
      </c>
    </row>
    <row r="154" spans="1:21" hidden="1" x14ac:dyDescent="0.35">
      <c r="A154">
        <v>12512</v>
      </c>
      <c r="B154" t="s">
        <v>72</v>
      </c>
      <c r="D154" t="s">
        <v>124</v>
      </c>
      <c r="E154" t="s">
        <v>2417</v>
      </c>
      <c r="F154" t="s">
        <v>2418</v>
      </c>
      <c r="I154" t="b">
        <v>0</v>
      </c>
      <c r="J154">
        <v>52</v>
      </c>
      <c r="K154" t="s">
        <v>1777</v>
      </c>
      <c r="M154" t="s">
        <v>2419</v>
      </c>
      <c r="R154" t="s">
        <v>1793</v>
      </c>
      <c r="T154" t="s">
        <v>1837</v>
      </c>
      <c r="U154" t="s">
        <v>2420</v>
      </c>
    </row>
    <row r="155" spans="1:21" x14ac:dyDescent="0.35">
      <c r="A155">
        <v>12513</v>
      </c>
      <c r="B155" s="14" t="s">
        <v>56</v>
      </c>
      <c r="C155" s="14"/>
      <c r="D155" t="s">
        <v>124</v>
      </c>
      <c r="E155" t="s">
        <v>2421</v>
      </c>
      <c r="F155" t="s">
        <v>2422</v>
      </c>
      <c r="I155" t="b">
        <v>0</v>
      </c>
      <c r="J155">
        <v>5</v>
      </c>
      <c r="K155" t="s">
        <v>1871</v>
      </c>
      <c r="M155" t="s">
        <v>2423</v>
      </c>
      <c r="R155" t="s">
        <v>2006</v>
      </c>
      <c r="S155" t="s">
        <v>1900</v>
      </c>
      <c r="U155" t="s">
        <v>2346</v>
      </c>
    </row>
    <row r="156" spans="1:21" hidden="1" x14ac:dyDescent="0.35">
      <c r="A156">
        <v>12514</v>
      </c>
      <c r="B156" t="s">
        <v>72</v>
      </c>
      <c r="D156" t="s">
        <v>124</v>
      </c>
      <c r="E156" t="s">
        <v>2424</v>
      </c>
      <c r="F156" t="s">
        <v>2425</v>
      </c>
      <c r="I156" t="b">
        <v>0</v>
      </c>
      <c r="J156">
        <v>7</v>
      </c>
      <c r="K156" t="s">
        <v>1871</v>
      </c>
      <c r="M156" t="s">
        <v>2426</v>
      </c>
      <c r="R156" t="s">
        <v>1793</v>
      </c>
      <c r="S156" t="s">
        <v>1900</v>
      </c>
      <c r="U156" t="s">
        <v>2373</v>
      </c>
    </row>
    <row r="157" spans="1:21" hidden="1" x14ac:dyDescent="0.35">
      <c r="A157">
        <v>12515</v>
      </c>
      <c r="B157" t="s">
        <v>72</v>
      </c>
      <c r="D157" t="s">
        <v>124</v>
      </c>
      <c r="E157" t="s">
        <v>2427</v>
      </c>
      <c r="F157" t="s">
        <v>2428</v>
      </c>
      <c r="G157" t="s">
        <v>2429</v>
      </c>
      <c r="I157" t="b">
        <v>0</v>
      </c>
      <c r="J157">
        <v>5</v>
      </c>
      <c r="K157" t="s">
        <v>1777</v>
      </c>
      <c r="M157" t="s">
        <v>2430</v>
      </c>
      <c r="R157" t="s">
        <v>1793</v>
      </c>
      <c r="T157" t="s">
        <v>2052</v>
      </c>
      <c r="U157" t="s">
        <v>2008</v>
      </c>
    </row>
    <row r="158" spans="1:21" hidden="1" x14ac:dyDescent="0.35">
      <c r="A158">
        <v>12530</v>
      </c>
      <c r="B158" t="s">
        <v>72</v>
      </c>
      <c r="D158" t="s">
        <v>124</v>
      </c>
      <c r="E158" t="s">
        <v>2431</v>
      </c>
      <c r="F158" t="s">
        <v>2432</v>
      </c>
      <c r="G158" t="s">
        <v>2433</v>
      </c>
      <c r="I158" t="b">
        <v>0</v>
      </c>
      <c r="J158">
        <v>3</v>
      </c>
      <c r="K158" t="s">
        <v>1871</v>
      </c>
      <c r="M158" t="s">
        <v>2434</v>
      </c>
      <c r="R158" t="s">
        <v>1784</v>
      </c>
      <c r="S158" t="s">
        <v>1844</v>
      </c>
      <c r="U158" t="s">
        <v>1786</v>
      </c>
    </row>
    <row r="159" spans="1:21" hidden="1" x14ac:dyDescent="0.35">
      <c r="A159">
        <v>12566</v>
      </c>
      <c r="B159" t="s">
        <v>72</v>
      </c>
      <c r="D159" t="s">
        <v>124</v>
      </c>
      <c r="E159" t="s">
        <v>2435</v>
      </c>
      <c r="F159" t="s">
        <v>2436</v>
      </c>
      <c r="I159" t="b">
        <v>0</v>
      </c>
      <c r="J159">
        <v>65</v>
      </c>
      <c r="K159" t="s">
        <v>1871</v>
      </c>
      <c r="M159" t="s">
        <v>2437</v>
      </c>
      <c r="R159" t="s">
        <v>1784</v>
      </c>
      <c r="S159" t="s">
        <v>1844</v>
      </c>
      <c r="U159" t="s">
        <v>2377</v>
      </c>
    </row>
    <row r="160" spans="1:21" x14ac:dyDescent="0.35">
      <c r="A160">
        <v>12598</v>
      </c>
      <c r="B160" t="s">
        <v>56</v>
      </c>
      <c r="D160" t="s">
        <v>124</v>
      </c>
      <c r="E160" t="s">
        <v>2438</v>
      </c>
      <c r="F160" t="s">
        <v>2439</v>
      </c>
      <c r="I160" t="b">
        <v>0</v>
      </c>
      <c r="J160">
        <v>94</v>
      </c>
      <c r="K160" t="s">
        <v>1841</v>
      </c>
      <c r="M160" t="s">
        <v>2440</v>
      </c>
      <c r="R160" t="s">
        <v>1784</v>
      </c>
      <c r="S160" t="s">
        <v>1837</v>
      </c>
      <c r="U160" t="s">
        <v>2065</v>
      </c>
    </row>
    <row r="161" spans="1:22" hidden="1" x14ac:dyDescent="0.35">
      <c r="A161">
        <v>12599</v>
      </c>
      <c r="B161" t="s">
        <v>72</v>
      </c>
      <c r="D161" t="s">
        <v>124</v>
      </c>
      <c r="E161" t="s">
        <v>2441</v>
      </c>
      <c r="F161" t="s">
        <v>2442</v>
      </c>
      <c r="I161" t="b">
        <v>0</v>
      </c>
      <c r="J161">
        <v>96</v>
      </c>
      <c r="K161" t="s">
        <v>1841</v>
      </c>
      <c r="M161" t="s">
        <v>2443</v>
      </c>
      <c r="R161" t="s">
        <v>1784</v>
      </c>
      <c r="S161" t="s">
        <v>1844</v>
      </c>
      <c r="U161" t="s">
        <v>2125</v>
      </c>
    </row>
    <row r="162" spans="1:22" hidden="1" x14ac:dyDescent="0.35">
      <c r="A162">
        <v>12601</v>
      </c>
      <c r="B162" t="s">
        <v>72</v>
      </c>
      <c r="D162" t="s">
        <v>124</v>
      </c>
      <c r="E162" t="s">
        <v>2444</v>
      </c>
      <c r="F162" t="s">
        <v>2445</v>
      </c>
      <c r="I162" t="b">
        <v>0</v>
      </c>
      <c r="J162">
        <v>90</v>
      </c>
      <c r="K162" t="s">
        <v>1841</v>
      </c>
      <c r="M162" t="s">
        <v>2446</v>
      </c>
      <c r="R162" t="s">
        <v>1784</v>
      </c>
      <c r="S162" t="s">
        <v>1844</v>
      </c>
      <c r="U162" t="s">
        <v>2065</v>
      </c>
    </row>
    <row r="163" spans="1:22" x14ac:dyDescent="0.35">
      <c r="A163">
        <v>12602</v>
      </c>
      <c r="B163" t="s">
        <v>56</v>
      </c>
      <c r="C163" t="s">
        <v>56</v>
      </c>
      <c r="D163" t="s">
        <v>124</v>
      </c>
      <c r="E163" t="s">
        <v>2447</v>
      </c>
      <c r="F163" t="s">
        <v>2448</v>
      </c>
      <c r="I163" t="b">
        <v>0</v>
      </c>
      <c r="J163">
        <v>90</v>
      </c>
      <c r="K163" t="s">
        <v>1841</v>
      </c>
      <c r="M163" t="s">
        <v>2449</v>
      </c>
      <c r="R163" t="s">
        <v>1784</v>
      </c>
      <c r="S163" t="s">
        <v>1844</v>
      </c>
      <c r="U163" t="s">
        <v>1848</v>
      </c>
    </row>
    <row r="164" spans="1:22" hidden="1" x14ac:dyDescent="0.35">
      <c r="A164">
        <v>12603</v>
      </c>
      <c r="B164" t="s">
        <v>72</v>
      </c>
      <c r="D164" t="s">
        <v>124</v>
      </c>
      <c r="E164" t="s">
        <v>2450</v>
      </c>
      <c r="F164" t="s">
        <v>2451</v>
      </c>
      <c r="I164" t="b">
        <v>0</v>
      </c>
      <c r="J164">
        <v>88</v>
      </c>
      <c r="K164" t="s">
        <v>1841</v>
      </c>
      <c r="M164" t="s">
        <v>2452</v>
      </c>
      <c r="R164" t="s">
        <v>1853</v>
      </c>
      <c r="S164" t="s">
        <v>1844</v>
      </c>
      <c r="U164" t="s">
        <v>1992</v>
      </c>
    </row>
    <row r="165" spans="1:22" hidden="1" x14ac:dyDescent="0.35">
      <c r="A165">
        <v>4272</v>
      </c>
      <c r="B165" t="s">
        <v>72</v>
      </c>
      <c r="D165" t="s">
        <v>131</v>
      </c>
      <c r="E165" t="s">
        <v>2453</v>
      </c>
      <c r="F165" t="s">
        <v>2454</v>
      </c>
      <c r="G165" t="s">
        <v>2455</v>
      </c>
      <c r="I165" t="b">
        <v>0</v>
      </c>
      <c r="J165">
        <v>35</v>
      </c>
      <c r="K165" t="s">
        <v>1871</v>
      </c>
      <c r="M165" t="s">
        <v>2456</v>
      </c>
      <c r="R165" t="s">
        <v>2457</v>
      </c>
      <c r="S165" t="s">
        <v>1907</v>
      </c>
      <c r="U165" t="s">
        <v>1908</v>
      </c>
      <c r="V165" t="s">
        <v>2458</v>
      </c>
    </row>
    <row r="166" spans="1:22" hidden="1" x14ac:dyDescent="0.35">
      <c r="A166">
        <v>5619</v>
      </c>
      <c r="B166" t="s">
        <v>72</v>
      </c>
      <c r="D166" t="s">
        <v>131</v>
      </c>
      <c r="E166" t="s">
        <v>2459</v>
      </c>
      <c r="F166" t="s">
        <v>2460</v>
      </c>
      <c r="H166" t="s">
        <v>2461</v>
      </c>
      <c r="I166" t="b">
        <v>0</v>
      </c>
      <c r="J166">
        <v>85</v>
      </c>
      <c r="K166" t="s">
        <v>1777</v>
      </c>
      <c r="M166" t="s">
        <v>2462</v>
      </c>
      <c r="R166" t="s">
        <v>2463</v>
      </c>
      <c r="T166" t="s">
        <v>1779</v>
      </c>
      <c r="U166" t="s">
        <v>2179</v>
      </c>
      <c r="V166" t="s">
        <v>2464</v>
      </c>
    </row>
    <row r="167" spans="1:22" hidden="1" x14ac:dyDescent="0.35">
      <c r="A167">
        <v>5887</v>
      </c>
      <c r="B167" t="s">
        <v>72</v>
      </c>
      <c r="D167" t="s">
        <v>131</v>
      </c>
      <c r="E167" t="s">
        <v>1798</v>
      </c>
      <c r="F167" t="s">
        <v>2465</v>
      </c>
      <c r="I167" t="b">
        <v>0</v>
      </c>
      <c r="J167">
        <v>60</v>
      </c>
      <c r="K167" t="s">
        <v>1777</v>
      </c>
      <c r="R167" t="s">
        <v>1883</v>
      </c>
      <c r="T167" t="s">
        <v>1888</v>
      </c>
      <c r="U167" t="s">
        <v>1908</v>
      </c>
      <c r="V167" t="s">
        <v>1795</v>
      </c>
    </row>
    <row r="168" spans="1:22" x14ac:dyDescent="0.35">
      <c r="A168">
        <v>6578</v>
      </c>
      <c r="B168" s="14" t="s">
        <v>56</v>
      </c>
      <c r="C168" s="14" t="s">
        <v>56</v>
      </c>
      <c r="D168" t="s">
        <v>131</v>
      </c>
      <c r="E168" t="s">
        <v>2466</v>
      </c>
      <c r="F168" t="s">
        <v>2467</v>
      </c>
      <c r="G168" t="s">
        <v>2033</v>
      </c>
      <c r="H168" t="s">
        <v>2468</v>
      </c>
      <c r="I168" t="b">
        <v>0</v>
      </c>
      <c r="J168">
        <v>15</v>
      </c>
      <c r="K168" t="s">
        <v>1871</v>
      </c>
      <c r="M168" t="s">
        <v>2469</v>
      </c>
      <c r="R168" t="s">
        <v>1784</v>
      </c>
      <c r="S168" t="s">
        <v>1900</v>
      </c>
      <c r="U168" t="s">
        <v>2098</v>
      </c>
      <c r="V168" t="s">
        <v>2470</v>
      </c>
    </row>
    <row r="169" spans="1:22" hidden="1" x14ac:dyDescent="0.35">
      <c r="A169">
        <v>10014</v>
      </c>
      <c r="B169" t="s">
        <v>72</v>
      </c>
      <c r="D169" t="s">
        <v>131</v>
      </c>
      <c r="E169" t="s">
        <v>2471</v>
      </c>
      <c r="F169" t="s">
        <v>2472</v>
      </c>
      <c r="G169" t="s">
        <v>2473</v>
      </c>
      <c r="I169" t="b">
        <v>0</v>
      </c>
      <c r="J169">
        <v>58</v>
      </c>
      <c r="K169" t="s">
        <v>1777</v>
      </c>
      <c r="R169" t="s">
        <v>2101</v>
      </c>
      <c r="T169" t="s">
        <v>1866</v>
      </c>
      <c r="U169" t="s">
        <v>2474</v>
      </c>
      <c r="V169" t="s">
        <v>1795</v>
      </c>
    </row>
    <row r="170" spans="1:22" hidden="1" x14ac:dyDescent="0.35">
      <c r="A170">
        <v>10856</v>
      </c>
      <c r="B170" t="s">
        <v>72</v>
      </c>
      <c r="D170" t="s">
        <v>131</v>
      </c>
      <c r="E170" t="s">
        <v>2475</v>
      </c>
      <c r="F170" t="s">
        <v>2476</v>
      </c>
      <c r="G170" t="s">
        <v>2477</v>
      </c>
      <c r="I170" t="b">
        <v>0</v>
      </c>
      <c r="J170">
        <v>55</v>
      </c>
      <c r="K170" t="s">
        <v>1777</v>
      </c>
      <c r="R170" t="s">
        <v>1784</v>
      </c>
      <c r="T170" t="s">
        <v>1837</v>
      </c>
      <c r="U170" t="s">
        <v>2110</v>
      </c>
      <c r="V170" t="s">
        <v>1795</v>
      </c>
    </row>
    <row r="171" spans="1:22" hidden="1" x14ac:dyDescent="0.35">
      <c r="A171">
        <v>11486</v>
      </c>
      <c r="B171" t="s">
        <v>72</v>
      </c>
      <c r="D171" t="s">
        <v>131</v>
      </c>
      <c r="E171" t="s">
        <v>1781</v>
      </c>
      <c r="F171" t="s">
        <v>1796</v>
      </c>
      <c r="G171" t="s">
        <v>2478</v>
      </c>
      <c r="I171" t="b">
        <v>0</v>
      </c>
      <c r="J171">
        <v>57</v>
      </c>
      <c r="K171" t="s">
        <v>1777</v>
      </c>
      <c r="R171" t="s">
        <v>1784</v>
      </c>
      <c r="T171" t="s">
        <v>1785</v>
      </c>
      <c r="U171" t="s">
        <v>1794</v>
      </c>
      <c r="V171" t="s">
        <v>2479</v>
      </c>
    </row>
    <row r="172" spans="1:22" x14ac:dyDescent="0.35">
      <c r="A172">
        <v>11488</v>
      </c>
      <c r="B172" t="s">
        <v>56</v>
      </c>
      <c r="C172" t="s">
        <v>56</v>
      </c>
      <c r="D172" t="s">
        <v>131</v>
      </c>
      <c r="E172" t="s">
        <v>2480</v>
      </c>
      <c r="F172" t="s">
        <v>2481</v>
      </c>
      <c r="I172" t="b">
        <v>0</v>
      </c>
      <c r="J172">
        <v>12</v>
      </c>
      <c r="K172" t="s">
        <v>1871</v>
      </c>
      <c r="M172" t="s">
        <v>2482</v>
      </c>
      <c r="R172" t="s">
        <v>2048</v>
      </c>
      <c r="S172" t="s">
        <v>1900</v>
      </c>
      <c r="U172" t="s">
        <v>2034</v>
      </c>
    </row>
    <row r="173" spans="1:22" hidden="1" x14ac:dyDescent="0.35">
      <c r="A173">
        <v>11490</v>
      </c>
      <c r="B173" t="s">
        <v>72</v>
      </c>
      <c r="D173" t="s">
        <v>131</v>
      </c>
      <c r="E173" t="s">
        <v>2483</v>
      </c>
      <c r="F173" t="s">
        <v>2484</v>
      </c>
      <c r="G173" t="s">
        <v>2485</v>
      </c>
      <c r="I173" t="b">
        <v>0</v>
      </c>
      <c r="J173">
        <v>59</v>
      </c>
      <c r="K173" t="s">
        <v>1777</v>
      </c>
      <c r="R173" t="s">
        <v>2486</v>
      </c>
      <c r="T173" t="s">
        <v>1779</v>
      </c>
      <c r="U173" t="s">
        <v>2189</v>
      </c>
      <c r="V173" t="s">
        <v>1795</v>
      </c>
    </row>
    <row r="174" spans="1:22" x14ac:dyDescent="0.35">
      <c r="A174">
        <v>11565</v>
      </c>
      <c r="B174" t="s">
        <v>56</v>
      </c>
      <c r="C174" t="s">
        <v>56</v>
      </c>
      <c r="D174" t="s">
        <v>131</v>
      </c>
      <c r="E174" t="s">
        <v>430</v>
      </c>
      <c r="F174" t="s">
        <v>2487</v>
      </c>
      <c r="I174" t="b">
        <v>0</v>
      </c>
      <c r="J174">
        <v>17</v>
      </c>
      <c r="K174" t="s">
        <v>1871</v>
      </c>
      <c r="M174" t="s">
        <v>2488</v>
      </c>
      <c r="R174" t="s">
        <v>1921</v>
      </c>
      <c r="S174" t="s">
        <v>1837</v>
      </c>
      <c r="U174" t="s">
        <v>2489</v>
      </c>
    </row>
    <row r="175" spans="1:22" hidden="1" x14ac:dyDescent="0.35">
      <c r="A175">
        <v>11582</v>
      </c>
      <c r="B175" t="s">
        <v>72</v>
      </c>
      <c r="D175" t="s">
        <v>131</v>
      </c>
      <c r="E175" t="s">
        <v>2490</v>
      </c>
      <c r="F175" t="s">
        <v>2491</v>
      </c>
      <c r="G175" t="s">
        <v>2492</v>
      </c>
      <c r="I175" t="b">
        <v>0</v>
      </c>
      <c r="J175">
        <v>33</v>
      </c>
      <c r="K175" t="s">
        <v>1871</v>
      </c>
      <c r="R175" t="s">
        <v>1853</v>
      </c>
      <c r="S175" t="s">
        <v>1907</v>
      </c>
      <c r="U175" t="s">
        <v>1908</v>
      </c>
      <c r="V175" t="s">
        <v>2493</v>
      </c>
    </row>
    <row r="176" spans="1:22" hidden="1" x14ac:dyDescent="0.35">
      <c r="A176">
        <v>11629</v>
      </c>
      <c r="B176" t="s">
        <v>72</v>
      </c>
      <c r="D176" t="s">
        <v>131</v>
      </c>
      <c r="E176" t="s">
        <v>2494</v>
      </c>
      <c r="F176" t="s">
        <v>2495</v>
      </c>
      <c r="I176" t="b">
        <v>0</v>
      </c>
      <c r="J176">
        <v>20</v>
      </c>
      <c r="K176" t="s">
        <v>1871</v>
      </c>
      <c r="M176" t="s">
        <v>2496</v>
      </c>
      <c r="R176" t="s">
        <v>2497</v>
      </c>
      <c r="S176" t="s">
        <v>1900</v>
      </c>
      <c r="U176" t="s">
        <v>2498</v>
      </c>
    </row>
    <row r="177" spans="1:22" x14ac:dyDescent="0.35">
      <c r="A177">
        <v>11702</v>
      </c>
      <c r="B177" t="s">
        <v>56</v>
      </c>
      <c r="C177" t="s">
        <v>56</v>
      </c>
      <c r="D177" t="s">
        <v>131</v>
      </c>
      <c r="E177" t="s">
        <v>583</v>
      </c>
      <c r="F177" t="s">
        <v>2499</v>
      </c>
      <c r="G177" t="s">
        <v>2500</v>
      </c>
      <c r="H177" t="s">
        <v>2501</v>
      </c>
      <c r="I177" t="b">
        <v>0</v>
      </c>
      <c r="J177">
        <v>6</v>
      </c>
      <c r="K177" t="s">
        <v>1871</v>
      </c>
      <c r="M177" t="s">
        <v>2502</v>
      </c>
      <c r="R177" t="s">
        <v>1853</v>
      </c>
      <c r="S177" t="s">
        <v>1916</v>
      </c>
      <c r="U177" t="s">
        <v>1794</v>
      </c>
      <c r="V177" t="s">
        <v>2503</v>
      </c>
    </row>
    <row r="178" spans="1:22" hidden="1" x14ac:dyDescent="0.35">
      <c r="A178">
        <v>11869</v>
      </c>
      <c r="B178" t="s">
        <v>72</v>
      </c>
      <c r="D178" t="s">
        <v>131</v>
      </c>
      <c r="E178" t="s">
        <v>1949</v>
      </c>
      <c r="F178" t="s">
        <v>2504</v>
      </c>
      <c r="G178" t="s">
        <v>1951</v>
      </c>
      <c r="H178" t="s">
        <v>1952</v>
      </c>
      <c r="I178" t="b">
        <v>0</v>
      </c>
      <c r="J178">
        <v>39</v>
      </c>
      <c r="K178" t="s">
        <v>1777</v>
      </c>
      <c r="M178" t="s">
        <v>2505</v>
      </c>
      <c r="R178" t="s">
        <v>1784</v>
      </c>
      <c r="T178" t="s">
        <v>1954</v>
      </c>
      <c r="U178" t="s">
        <v>1955</v>
      </c>
    </row>
    <row r="179" spans="1:22" hidden="1" x14ac:dyDescent="0.35">
      <c r="A179">
        <v>11911</v>
      </c>
      <c r="B179" t="s">
        <v>72</v>
      </c>
      <c r="D179" t="s">
        <v>131</v>
      </c>
      <c r="E179" t="s">
        <v>2506</v>
      </c>
      <c r="F179" t="s">
        <v>2507</v>
      </c>
      <c r="G179" t="s">
        <v>2508</v>
      </c>
      <c r="I179" t="b">
        <v>0</v>
      </c>
      <c r="J179">
        <v>39</v>
      </c>
      <c r="K179" t="s">
        <v>1777</v>
      </c>
      <c r="M179" t="s">
        <v>2509</v>
      </c>
      <c r="R179" t="s">
        <v>1784</v>
      </c>
      <c r="T179" t="s">
        <v>2510</v>
      </c>
      <c r="U179" t="s">
        <v>1837</v>
      </c>
    </row>
    <row r="180" spans="1:22" x14ac:dyDescent="0.35">
      <c r="A180">
        <v>12007</v>
      </c>
      <c r="B180" t="s">
        <v>56</v>
      </c>
      <c r="C180" t="s">
        <v>56</v>
      </c>
      <c r="D180" t="s">
        <v>131</v>
      </c>
      <c r="E180" t="s">
        <v>1630</v>
      </c>
      <c r="F180" t="s">
        <v>2511</v>
      </c>
      <c r="I180" t="b">
        <v>0</v>
      </c>
      <c r="J180">
        <v>16</v>
      </c>
      <c r="K180" t="s">
        <v>1871</v>
      </c>
      <c r="M180" t="s">
        <v>2512</v>
      </c>
      <c r="R180" t="s">
        <v>2513</v>
      </c>
      <c r="S180" t="s">
        <v>1900</v>
      </c>
      <c r="U180" t="s">
        <v>1780</v>
      </c>
    </row>
    <row r="181" spans="1:22" hidden="1" x14ac:dyDescent="0.35">
      <c r="A181">
        <v>12008</v>
      </c>
      <c r="B181" t="s">
        <v>72</v>
      </c>
      <c r="D181" t="s">
        <v>131</v>
      </c>
      <c r="E181" t="s">
        <v>2514</v>
      </c>
      <c r="F181" t="s">
        <v>2515</v>
      </c>
      <c r="I181" t="b">
        <v>0</v>
      </c>
      <c r="J181">
        <v>39</v>
      </c>
      <c r="K181" t="s">
        <v>1841</v>
      </c>
      <c r="M181" t="s">
        <v>2516</v>
      </c>
      <c r="R181" t="s">
        <v>1784</v>
      </c>
      <c r="S181" t="s">
        <v>1844</v>
      </c>
      <c r="U181" t="s">
        <v>1867</v>
      </c>
    </row>
    <row r="182" spans="1:22" hidden="1" x14ac:dyDescent="0.35">
      <c r="A182">
        <v>12122</v>
      </c>
      <c r="B182" t="s">
        <v>72</v>
      </c>
      <c r="D182" t="s">
        <v>131</v>
      </c>
      <c r="E182" t="s">
        <v>2517</v>
      </c>
      <c r="F182" t="s">
        <v>2518</v>
      </c>
      <c r="G182" t="s">
        <v>2519</v>
      </c>
      <c r="I182" t="b">
        <v>0</v>
      </c>
      <c r="J182">
        <v>38</v>
      </c>
      <c r="K182" t="s">
        <v>1777</v>
      </c>
      <c r="M182" t="s">
        <v>2520</v>
      </c>
      <c r="R182" t="s">
        <v>2521</v>
      </c>
      <c r="T182" t="s">
        <v>2052</v>
      </c>
      <c r="U182" t="s">
        <v>2522</v>
      </c>
      <c r="V182" t="s">
        <v>2523</v>
      </c>
    </row>
    <row r="183" spans="1:22" hidden="1" x14ac:dyDescent="0.35">
      <c r="A183">
        <v>12163</v>
      </c>
      <c r="B183" t="s">
        <v>72</v>
      </c>
      <c r="D183" t="s">
        <v>131</v>
      </c>
      <c r="E183" t="s">
        <v>2524</v>
      </c>
      <c r="F183" t="s">
        <v>2525</v>
      </c>
      <c r="G183" t="s">
        <v>2526</v>
      </c>
      <c r="I183" t="b">
        <v>0</v>
      </c>
      <c r="J183">
        <v>41</v>
      </c>
      <c r="K183" t="s">
        <v>1777</v>
      </c>
      <c r="M183" t="s">
        <v>2527</v>
      </c>
      <c r="R183" t="s">
        <v>1784</v>
      </c>
      <c r="T183" t="s">
        <v>2528</v>
      </c>
      <c r="U183" t="s">
        <v>1837</v>
      </c>
      <c r="V183" t="s">
        <v>2529</v>
      </c>
    </row>
    <row r="184" spans="1:22" hidden="1" x14ac:dyDescent="0.35">
      <c r="A184">
        <v>12164</v>
      </c>
      <c r="B184" t="s">
        <v>72</v>
      </c>
      <c r="D184" t="s">
        <v>131</v>
      </c>
      <c r="E184" t="s">
        <v>2530</v>
      </c>
      <c r="F184" t="s">
        <v>2531</v>
      </c>
      <c r="G184" t="s">
        <v>2526</v>
      </c>
      <c r="I184" t="b">
        <v>0</v>
      </c>
      <c r="J184">
        <v>45</v>
      </c>
      <c r="K184" t="s">
        <v>1777</v>
      </c>
      <c r="M184" t="s">
        <v>2532</v>
      </c>
      <c r="R184" t="s">
        <v>1784</v>
      </c>
      <c r="T184" t="s">
        <v>2528</v>
      </c>
      <c r="U184" t="s">
        <v>1837</v>
      </c>
      <c r="V184" t="s">
        <v>2529</v>
      </c>
    </row>
    <row r="185" spans="1:22" hidden="1" x14ac:dyDescent="0.35">
      <c r="A185">
        <v>12185</v>
      </c>
      <c r="B185" t="s">
        <v>72</v>
      </c>
      <c r="D185" t="s">
        <v>131</v>
      </c>
      <c r="E185" t="s">
        <v>2533</v>
      </c>
      <c r="F185" t="s">
        <v>2534</v>
      </c>
      <c r="I185" t="b">
        <v>0</v>
      </c>
      <c r="J185">
        <v>39</v>
      </c>
      <c r="K185" t="s">
        <v>1841</v>
      </c>
      <c r="M185" t="s">
        <v>2535</v>
      </c>
      <c r="R185" t="s">
        <v>1784</v>
      </c>
      <c r="S185" t="s">
        <v>2158</v>
      </c>
      <c r="U185" t="s">
        <v>1786</v>
      </c>
    </row>
    <row r="186" spans="1:22" x14ac:dyDescent="0.35">
      <c r="A186">
        <v>12186</v>
      </c>
      <c r="B186" t="s">
        <v>56</v>
      </c>
      <c r="C186" t="s">
        <v>56</v>
      </c>
      <c r="D186" t="s">
        <v>131</v>
      </c>
      <c r="E186" t="s">
        <v>2536</v>
      </c>
      <c r="F186" t="s">
        <v>2537</v>
      </c>
      <c r="I186" t="b">
        <v>0</v>
      </c>
      <c r="J186">
        <v>44</v>
      </c>
      <c r="K186" t="s">
        <v>1841</v>
      </c>
      <c r="M186" t="s">
        <v>2538</v>
      </c>
      <c r="R186" t="s">
        <v>1784</v>
      </c>
      <c r="S186" t="s">
        <v>1844</v>
      </c>
      <c r="U186" t="s">
        <v>1867</v>
      </c>
    </row>
    <row r="187" spans="1:22" hidden="1" x14ac:dyDescent="0.35">
      <c r="A187">
        <v>12246</v>
      </c>
      <c r="B187" t="s">
        <v>72</v>
      </c>
      <c r="D187" t="s">
        <v>131</v>
      </c>
      <c r="E187" t="s">
        <v>2539</v>
      </c>
      <c r="F187" t="s">
        <v>2540</v>
      </c>
      <c r="G187" t="s">
        <v>2501</v>
      </c>
      <c r="I187" t="b">
        <v>0</v>
      </c>
      <c r="J187">
        <v>58</v>
      </c>
      <c r="K187" t="s">
        <v>1777</v>
      </c>
      <c r="M187" t="s">
        <v>2541</v>
      </c>
      <c r="R187" t="s">
        <v>1784</v>
      </c>
      <c r="T187" t="s">
        <v>1837</v>
      </c>
      <c r="U187" t="s">
        <v>2065</v>
      </c>
      <c r="V187" t="s">
        <v>2542</v>
      </c>
    </row>
    <row r="188" spans="1:22" hidden="1" x14ac:dyDescent="0.35">
      <c r="A188">
        <v>12250</v>
      </c>
      <c r="B188" t="s">
        <v>72</v>
      </c>
      <c r="D188" t="s">
        <v>131</v>
      </c>
      <c r="E188" t="s">
        <v>2543</v>
      </c>
      <c r="F188" t="s">
        <v>2544</v>
      </c>
      <c r="G188" t="s">
        <v>2501</v>
      </c>
      <c r="I188" t="b">
        <v>0</v>
      </c>
      <c r="J188">
        <v>40</v>
      </c>
      <c r="K188" t="s">
        <v>1777</v>
      </c>
      <c r="M188" t="s">
        <v>2545</v>
      </c>
      <c r="R188" t="s">
        <v>1784</v>
      </c>
      <c r="T188" t="s">
        <v>1954</v>
      </c>
      <c r="U188" t="s">
        <v>1867</v>
      </c>
      <c r="V188" t="s">
        <v>2542</v>
      </c>
    </row>
    <row r="189" spans="1:22" hidden="1" x14ac:dyDescent="0.35">
      <c r="A189">
        <v>12251</v>
      </c>
      <c r="B189" t="s">
        <v>72</v>
      </c>
      <c r="D189" t="s">
        <v>131</v>
      </c>
      <c r="E189" t="s">
        <v>2546</v>
      </c>
      <c r="F189" t="s">
        <v>2547</v>
      </c>
      <c r="G189" t="s">
        <v>2501</v>
      </c>
      <c r="I189" t="b">
        <v>0</v>
      </c>
      <c r="J189">
        <v>42</v>
      </c>
      <c r="K189" t="s">
        <v>1777</v>
      </c>
      <c r="M189" t="s">
        <v>2548</v>
      </c>
      <c r="R189" t="s">
        <v>2549</v>
      </c>
      <c r="T189" t="s">
        <v>2550</v>
      </c>
      <c r="U189" t="s">
        <v>2551</v>
      </c>
      <c r="V189" t="s">
        <v>2542</v>
      </c>
    </row>
    <row r="190" spans="1:22" hidden="1" x14ac:dyDescent="0.35">
      <c r="A190">
        <v>12432</v>
      </c>
      <c r="B190" t="s">
        <v>72</v>
      </c>
      <c r="D190" t="s">
        <v>131</v>
      </c>
      <c r="E190" t="s">
        <v>2552</v>
      </c>
      <c r="F190" t="s">
        <v>2553</v>
      </c>
      <c r="I190" t="b">
        <v>0</v>
      </c>
      <c r="J190">
        <v>14</v>
      </c>
      <c r="K190" t="s">
        <v>1871</v>
      </c>
      <c r="M190" t="s">
        <v>2554</v>
      </c>
      <c r="R190" t="s">
        <v>1784</v>
      </c>
      <c r="S190" t="s">
        <v>1900</v>
      </c>
      <c r="U190" t="s">
        <v>1848</v>
      </c>
    </row>
    <row r="191" spans="1:22" x14ac:dyDescent="0.35">
      <c r="A191">
        <v>12433</v>
      </c>
      <c r="B191" t="s">
        <v>56</v>
      </c>
      <c r="C191" t="s">
        <v>56</v>
      </c>
      <c r="D191" t="s">
        <v>131</v>
      </c>
      <c r="E191" t="s">
        <v>987</v>
      </c>
      <c r="F191" t="s">
        <v>2555</v>
      </c>
      <c r="I191" t="b">
        <v>0</v>
      </c>
      <c r="J191">
        <v>35</v>
      </c>
      <c r="K191" t="s">
        <v>1841</v>
      </c>
      <c r="M191" t="s">
        <v>2556</v>
      </c>
      <c r="R191" t="s">
        <v>1784</v>
      </c>
      <c r="S191" t="s">
        <v>1844</v>
      </c>
      <c r="U191" t="s">
        <v>2557</v>
      </c>
    </row>
    <row r="192" spans="1:22" hidden="1" x14ac:dyDescent="0.35">
      <c r="A192">
        <v>12434</v>
      </c>
      <c r="B192" t="s">
        <v>72</v>
      </c>
      <c r="D192" t="s">
        <v>131</v>
      </c>
      <c r="E192" t="s">
        <v>2558</v>
      </c>
      <c r="F192" t="s">
        <v>2559</v>
      </c>
      <c r="I192" t="b">
        <v>0</v>
      </c>
      <c r="J192">
        <v>36</v>
      </c>
      <c r="K192" t="s">
        <v>1841</v>
      </c>
      <c r="M192" t="s">
        <v>2560</v>
      </c>
      <c r="R192" t="s">
        <v>1784</v>
      </c>
      <c r="S192" t="s">
        <v>1844</v>
      </c>
      <c r="U192" t="s">
        <v>1786</v>
      </c>
    </row>
    <row r="193" spans="1:22" hidden="1" x14ac:dyDescent="0.35">
      <c r="A193">
        <v>12435</v>
      </c>
      <c r="B193" t="s">
        <v>72</v>
      </c>
      <c r="D193" t="s">
        <v>131</v>
      </c>
      <c r="E193" t="s">
        <v>2561</v>
      </c>
      <c r="F193" t="s">
        <v>2562</v>
      </c>
      <c r="I193" t="b">
        <v>0</v>
      </c>
      <c r="J193">
        <v>37</v>
      </c>
      <c r="K193" t="s">
        <v>1841</v>
      </c>
      <c r="M193" t="s">
        <v>2563</v>
      </c>
      <c r="N193" t="s">
        <v>1996</v>
      </c>
      <c r="O193" t="s">
        <v>1996</v>
      </c>
      <c r="R193" t="s">
        <v>1784</v>
      </c>
      <c r="S193" t="s">
        <v>1844</v>
      </c>
      <c r="U193" t="s">
        <v>1786</v>
      </c>
    </row>
    <row r="194" spans="1:22" x14ac:dyDescent="0.35">
      <c r="A194">
        <v>12436</v>
      </c>
      <c r="B194" t="s">
        <v>56</v>
      </c>
      <c r="C194" t="s">
        <v>56</v>
      </c>
      <c r="D194" t="s">
        <v>131</v>
      </c>
      <c r="E194" t="s">
        <v>2564</v>
      </c>
      <c r="F194" t="s">
        <v>2565</v>
      </c>
      <c r="I194" t="b">
        <v>0</v>
      </c>
      <c r="J194">
        <v>38</v>
      </c>
      <c r="K194" t="s">
        <v>1841</v>
      </c>
      <c r="M194" t="s">
        <v>2566</v>
      </c>
      <c r="R194" t="s">
        <v>1784</v>
      </c>
      <c r="S194" t="s">
        <v>1844</v>
      </c>
      <c r="U194" t="s">
        <v>2034</v>
      </c>
    </row>
    <row r="195" spans="1:22" hidden="1" x14ac:dyDescent="0.35">
      <c r="A195">
        <v>12458</v>
      </c>
      <c r="B195" t="s">
        <v>72</v>
      </c>
      <c r="D195" t="s">
        <v>131</v>
      </c>
      <c r="E195" t="s">
        <v>2362</v>
      </c>
      <c r="F195" t="s">
        <v>2363</v>
      </c>
      <c r="G195" t="s">
        <v>2364</v>
      </c>
      <c r="I195" t="b">
        <v>0</v>
      </c>
      <c r="J195">
        <v>35</v>
      </c>
      <c r="K195" t="s">
        <v>1777</v>
      </c>
      <c r="M195" t="s">
        <v>2567</v>
      </c>
      <c r="R195" t="s">
        <v>2006</v>
      </c>
      <c r="T195" t="s">
        <v>2052</v>
      </c>
      <c r="U195" t="s">
        <v>1837</v>
      </c>
    </row>
    <row r="196" spans="1:22" hidden="1" x14ac:dyDescent="0.35">
      <c r="A196">
        <v>12634</v>
      </c>
      <c r="B196" t="s">
        <v>72</v>
      </c>
      <c r="D196" t="s">
        <v>131</v>
      </c>
      <c r="E196" t="s">
        <v>2568</v>
      </c>
      <c r="F196" t="s">
        <v>2569</v>
      </c>
      <c r="I196" t="b">
        <v>0</v>
      </c>
      <c r="J196">
        <v>100</v>
      </c>
      <c r="K196" t="s">
        <v>1777</v>
      </c>
      <c r="M196" t="s">
        <v>2570</v>
      </c>
      <c r="R196" t="s">
        <v>2571</v>
      </c>
      <c r="T196" t="s">
        <v>1964</v>
      </c>
      <c r="U196" t="s">
        <v>1837</v>
      </c>
      <c r="V196" t="s">
        <v>1795</v>
      </c>
    </row>
    <row r="197" spans="1:22" x14ac:dyDescent="0.35">
      <c r="A197">
        <v>12635</v>
      </c>
      <c r="B197" t="s">
        <v>56</v>
      </c>
      <c r="C197" s="4"/>
      <c r="D197" t="s">
        <v>131</v>
      </c>
      <c r="E197" t="s">
        <v>210</v>
      </c>
      <c r="F197" t="s">
        <v>2572</v>
      </c>
      <c r="G197" t="s">
        <v>2573</v>
      </c>
      <c r="I197" t="b">
        <v>0</v>
      </c>
      <c r="J197">
        <v>103</v>
      </c>
      <c r="K197" t="s">
        <v>1777</v>
      </c>
      <c r="M197" t="s">
        <v>2574</v>
      </c>
      <c r="R197" t="s">
        <v>1784</v>
      </c>
      <c r="T197" t="s">
        <v>1837</v>
      </c>
      <c r="U197" t="s">
        <v>1867</v>
      </c>
      <c r="V197" t="s">
        <v>2575</v>
      </c>
    </row>
    <row r="198" spans="1:22" hidden="1" x14ac:dyDescent="0.35">
      <c r="A198">
        <v>12636</v>
      </c>
      <c r="B198" t="s">
        <v>72</v>
      </c>
      <c r="D198" t="s">
        <v>131</v>
      </c>
      <c r="E198" t="s">
        <v>2576</v>
      </c>
      <c r="F198" t="s">
        <v>2577</v>
      </c>
      <c r="I198" t="b">
        <v>0</v>
      </c>
      <c r="J198">
        <v>106</v>
      </c>
      <c r="K198" t="s">
        <v>1777</v>
      </c>
      <c r="M198" t="s">
        <v>2578</v>
      </c>
      <c r="R198" t="s">
        <v>1784</v>
      </c>
      <c r="T198" t="s">
        <v>1888</v>
      </c>
      <c r="U198" t="s">
        <v>1908</v>
      </c>
      <c r="V198" t="s">
        <v>2575</v>
      </c>
    </row>
    <row r="199" spans="1:22" hidden="1" x14ac:dyDescent="0.35">
      <c r="A199">
        <v>12637</v>
      </c>
      <c r="B199" t="s">
        <v>72</v>
      </c>
      <c r="D199" t="s">
        <v>131</v>
      </c>
      <c r="E199" t="s">
        <v>2579</v>
      </c>
      <c r="F199" t="s">
        <v>2580</v>
      </c>
      <c r="I199" t="b">
        <v>0</v>
      </c>
      <c r="J199">
        <v>109</v>
      </c>
      <c r="K199" t="s">
        <v>1777</v>
      </c>
      <c r="M199" t="s">
        <v>2581</v>
      </c>
      <c r="R199" t="s">
        <v>2016</v>
      </c>
      <c r="T199" t="s">
        <v>1837</v>
      </c>
      <c r="U199" t="s">
        <v>1837</v>
      </c>
      <c r="V199" t="s">
        <v>2575</v>
      </c>
    </row>
    <row r="200" spans="1:22" hidden="1" x14ac:dyDescent="0.35">
      <c r="A200">
        <v>5759</v>
      </c>
      <c r="B200" t="s">
        <v>72</v>
      </c>
      <c r="D200" t="s">
        <v>137</v>
      </c>
      <c r="E200" t="s">
        <v>2582</v>
      </c>
      <c r="F200" t="s">
        <v>2583</v>
      </c>
      <c r="H200" t="s">
        <v>2584</v>
      </c>
      <c r="I200" t="b">
        <v>0</v>
      </c>
      <c r="J200">
        <v>75</v>
      </c>
      <c r="K200" t="s">
        <v>1777</v>
      </c>
      <c r="R200" t="s">
        <v>2058</v>
      </c>
      <c r="T200" t="s">
        <v>1779</v>
      </c>
      <c r="U200" t="s">
        <v>1780</v>
      </c>
      <c r="V200" t="s">
        <v>2585</v>
      </c>
    </row>
    <row r="201" spans="1:22" hidden="1" x14ac:dyDescent="0.35">
      <c r="A201">
        <v>6069</v>
      </c>
      <c r="B201" t="s">
        <v>72</v>
      </c>
      <c r="D201" t="s">
        <v>137</v>
      </c>
      <c r="E201" t="s">
        <v>2586</v>
      </c>
      <c r="F201" t="s">
        <v>2587</v>
      </c>
      <c r="H201" t="s">
        <v>2588</v>
      </c>
      <c r="I201" t="b">
        <v>0</v>
      </c>
      <c r="J201">
        <v>55</v>
      </c>
      <c r="K201" t="s">
        <v>1777</v>
      </c>
      <c r="M201" t="s">
        <v>2589</v>
      </c>
      <c r="R201" t="s">
        <v>2590</v>
      </c>
      <c r="T201" t="s">
        <v>1779</v>
      </c>
      <c r="U201" t="s">
        <v>1780</v>
      </c>
      <c r="V201" t="s">
        <v>2591</v>
      </c>
    </row>
    <row r="202" spans="1:22" hidden="1" x14ac:dyDescent="0.35">
      <c r="A202">
        <v>6249</v>
      </c>
      <c r="B202" t="s">
        <v>72</v>
      </c>
      <c r="D202" t="s">
        <v>137</v>
      </c>
      <c r="E202" t="s">
        <v>2592</v>
      </c>
      <c r="F202" t="s">
        <v>2593</v>
      </c>
      <c r="I202" t="b">
        <v>0</v>
      </c>
      <c r="J202">
        <v>80</v>
      </c>
      <c r="K202" t="s">
        <v>1777</v>
      </c>
      <c r="R202" t="s">
        <v>1921</v>
      </c>
      <c r="T202" t="s">
        <v>2027</v>
      </c>
      <c r="U202" t="s">
        <v>1876</v>
      </c>
      <c r="V202" t="s">
        <v>2594</v>
      </c>
    </row>
    <row r="203" spans="1:22" hidden="1" x14ac:dyDescent="0.35">
      <c r="A203">
        <v>11081</v>
      </c>
      <c r="B203" t="s">
        <v>72</v>
      </c>
      <c r="D203" t="s">
        <v>137</v>
      </c>
      <c r="E203" t="s">
        <v>2131</v>
      </c>
      <c r="F203" t="s">
        <v>2595</v>
      </c>
      <c r="G203" t="s">
        <v>2133</v>
      </c>
      <c r="H203" t="s">
        <v>2134</v>
      </c>
      <c r="I203" t="b">
        <v>0</v>
      </c>
      <c r="J203">
        <v>63</v>
      </c>
      <c r="K203" t="s">
        <v>1777</v>
      </c>
      <c r="M203" t="s">
        <v>2596</v>
      </c>
      <c r="R203" t="s">
        <v>2006</v>
      </c>
      <c r="T203" t="s">
        <v>2052</v>
      </c>
      <c r="U203" t="s">
        <v>1837</v>
      </c>
    </row>
    <row r="204" spans="1:22" hidden="1" x14ac:dyDescent="0.35">
      <c r="A204">
        <v>11561</v>
      </c>
      <c r="B204" t="s">
        <v>72</v>
      </c>
      <c r="C204" s="18"/>
      <c r="D204" t="s">
        <v>137</v>
      </c>
      <c r="E204" t="s">
        <v>2597</v>
      </c>
      <c r="F204" t="s">
        <v>2598</v>
      </c>
      <c r="G204" t="s">
        <v>1925</v>
      </c>
      <c r="I204" t="b">
        <v>0</v>
      </c>
      <c r="J204">
        <v>23</v>
      </c>
      <c r="K204" t="s">
        <v>1871</v>
      </c>
      <c r="R204" t="s">
        <v>1784</v>
      </c>
      <c r="S204" t="s">
        <v>1837</v>
      </c>
      <c r="U204" t="s">
        <v>1786</v>
      </c>
      <c r="V204" t="s">
        <v>2594</v>
      </c>
    </row>
    <row r="205" spans="1:22" hidden="1" x14ac:dyDescent="0.35">
      <c r="A205">
        <v>11583</v>
      </c>
      <c r="B205" t="s">
        <v>72</v>
      </c>
      <c r="D205" t="s">
        <v>137</v>
      </c>
      <c r="E205" t="s">
        <v>2490</v>
      </c>
      <c r="F205" t="s">
        <v>2599</v>
      </c>
      <c r="H205" t="s">
        <v>2600</v>
      </c>
      <c r="I205" t="b">
        <v>0</v>
      </c>
      <c r="J205">
        <v>25</v>
      </c>
      <c r="K205" t="s">
        <v>1871</v>
      </c>
      <c r="R205" t="s">
        <v>1853</v>
      </c>
      <c r="S205" t="s">
        <v>1907</v>
      </c>
      <c r="U205" t="s">
        <v>1908</v>
      </c>
      <c r="V205" t="s">
        <v>2594</v>
      </c>
    </row>
    <row r="206" spans="1:22" hidden="1" x14ac:dyDescent="0.35">
      <c r="A206">
        <v>11609</v>
      </c>
      <c r="B206" t="s">
        <v>72</v>
      </c>
      <c r="D206" t="s">
        <v>137</v>
      </c>
      <c r="E206" t="s">
        <v>2601</v>
      </c>
      <c r="F206" t="s">
        <v>2602</v>
      </c>
      <c r="G206" t="s">
        <v>2603</v>
      </c>
      <c r="I206" t="b">
        <v>0</v>
      </c>
      <c r="J206">
        <v>21</v>
      </c>
      <c r="K206" t="s">
        <v>1871</v>
      </c>
      <c r="M206" t="s">
        <v>2604</v>
      </c>
      <c r="R206" t="s">
        <v>2006</v>
      </c>
      <c r="S206" t="s">
        <v>1844</v>
      </c>
      <c r="U206" t="s">
        <v>1794</v>
      </c>
      <c r="V206" t="s">
        <v>2605</v>
      </c>
    </row>
    <row r="207" spans="1:22" hidden="1" x14ac:dyDescent="0.35">
      <c r="A207">
        <v>11708</v>
      </c>
      <c r="B207" t="s">
        <v>72</v>
      </c>
      <c r="D207" t="s">
        <v>137</v>
      </c>
      <c r="E207" t="s">
        <v>2606</v>
      </c>
      <c r="F207" t="s">
        <v>2607</v>
      </c>
      <c r="G207" t="s">
        <v>2608</v>
      </c>
      <c r="I207" t="b">
        <v>0</v>
      </c>
      <c r="J207">
        <v>33</v>
      </c>
      <c r="K207" t="s">
        <v>1777</v>
      </c>
      <c r="M207" t="s">
        <v>2609</v>
      </c>
      <c r="R207" t="s">
        <v>1784</v>
      </c>
      <c r="T207" t="s">
        <v>1837</v>
      </c>
      <c r="U207" t="s">
        <v>1867</v>
      </c>
      <c r="V207" t="s">
        <v>2591</v>
      </c>
    </row>
    <row r="208" spans="1:22" hidden="1" x14ac:dyDescent="0.35">
      <c r="A208">
        <v>11709</v>
      </c>
      <c r="B208" t="s">
        <v>72</v>
      </c>
      <c r="D208" t="s">
        <v>137</v>
      </c>
      <c r="E208" t="s">
        <v>2610</v>
      </c>
      <c r="F208" t="s">
        <v>2611</v>
      </c>
      <c r="G208" t="s">
        <v>2608</v>
      </c>
      <c r="I208" t="b">
        <v>0</v>
      </c>
      <c r="J208">
        <v>35</v>
      </c>
      <c r="K208" t="s">
        <v>1777</v>
      </c>
      <c r="M208" t="s">
        <v>2612</v>
      </c>
      <c r="R208" t="s">
        <v>2006</v>
      </c>
      <c r="T208" t="s">
        <v>1888</v>
      </c>
      <c r="U208" t="s">
        <v>1837</v>
      </c>
      <c r="V208" t="s">
        <v>2591</v>
      </c>
    </row>
    <row r="209" spans="1:22" hidden="1" x14ac:dyDescent="0.35">
      <c r="A209">
        <v>11710</v>
      </c>
      <c r="B209" t="s">
        <v>72</v>
      </c>
      <c r="D209" t="s">
        <v>137</v>
      </c>
      <c r="E209" t="s">
        <v>1862</v>
      </c>
      <c r="F209" t="s">
        <v>2613</v>
      </c>
      <c r="G209" t="s">
        <v>2608</v>
      </c>
      <c r="I209" t="b">
        <v>0</v>
      </c>
      <c r="J209">
        <v>37</v>
      </c>
      <c r="K209" t="s">
        <v>1777</v>
      </c>
      <c r="M209" t="s">
        <v>2614</v>
      </c>
      <c r="R209" t="s">
        <v>1784</v>
      </c>
      <c r="T209" t="s">
        <v>1866</v>
      </c>
      <c r="U209" t="s">
        <v>1867</v>
      </c>
      <c r="V209" t="s">
        <v>2591</v>
      </c>
    </row>
    <row r="210" spans="1:22" hidden="1" x14ac:dyDescent="0.35">
      <c r="A210">
        <v>11711</v>
      </c>
      <c r="B210" t="s">
        <v>72</v>
      </c>
      <c r="D210" t="s">
        <v>137</v>
      </c>
      <c r="E210" t="s">
        <v>2615</v>
      </c>
      <c r="F210" t="s">
        <v>2616</v>
      </c>
      <c r="G210" t="s">
        <v>2608</v>
      </c>
      <c r="I210" t="b">
        <v>0</v>
      </c>
      <c r="J210">
        <v>39</v>
      </c>
      <c r="K210" t="s">
        <v>1777</v>
      </c>
      <c r="M210" t="s">
        <v>2617</v>
      </c>
      <c r="R210" t="s">
        <v>2006</v>
      </c>
      <c r="T210" t="s">
        <v>1837</v>
      </c>
      <c r="U210" t="s">
        <v>2618</v>
      </c>
      <c r="V210" t="s">
        <v>2591</v>
      </c>
    </row>
    <row r="211" spans="1:22" hidden="1" x14ac:dyDescent="0.35">
      <c r="A211">
        <v>11712</v>
      </c>
      <c r="B211" t="s">
        <v>72</v>
      </c>
      <c r="D211" t="s">
        <v>137</v>
      </c>
      <c r="E211" t="s">
        <v>2619</v>
      </c>
      <c r="F211" t="s">
        <v>2620</v>
      </c>
      <c r="G211" t="s">
        <v>2608</v>
      </c>
      <c r="H211" t="s">
        <v>2621</v>
      </c>
      <c r="I211" t="b">
        <v>0</v>
      </c>
      <c r="J211">
        <v>41</v>
      </c>
      <c r="K211" t="s">
        <v>1777</v>
      </c>
      <c r="M211" t="s">
        <v>2622</v>
      </c>
      <c r="R211" t="s">
        <v>1784</v>
      </c>
      <c r="T211" t="s">
        <v>1837</v>
      </c>
      <c r="U211" t="s">
        <v>2618</v>
      </c>
      <c r="V211" t="s">
        <v>2623</v>
      </c>
    </row>
    <row r="212" spans="1:22" hidden="1" x14ac:dyDescent="0.35">
      <c r="A212">
        <v>11713</v>
      </c>
      <c r="B212" t="s">
        <v>72</v>
      </c>
      <c r="D212" t="s">
        <v>137</v>
      </c>
      <c r="E212" t="s">
        <v>2624</v>
      </c>
      <c r="F212" t="s">
        <v>2625</v>
      </c>
      <c r="G212" t="s">
        <v>2608</v>
      </c>
      <c r="I212" t="b">
        <v>0</v>
      </c>
      <c r="J212">
        <v>43</v>
      </c>
      <c r="K212" t="s">
        <v>1777</v>
      </c>
      <c r="M212" t="s">
        <v>2626</v>
      </c>
      <c r="R212" t="s">
        <v>1784</v>
      </c>
      <c r="T212" t="s">
        <v>1837</v>
      </c>
      <c r="U212" t="s">
        <v>1837</v>
      </c>
      <c r="V212" t="s">
        <v>2591</v>
      </c>
    </row>
    <row r="213" spans="1:22" x14ac:dyDescent="0.35">
      <c r="A213">
        <v>11973</v>
      </c>
      <c r="B213" t="s">
        <v>56</v>
      </c>
      <c r="C213" t="s">
        <v>56</v>
      </c>
      <c r="D213" t="s">
        <v>137</v>
      </c>
      <c r="E213" t="s">
        <v>2627</v>
      </c>
      <c r="F213" t="s">
        <v>2628</v>
      </c>
      <c r="I213" t="b">
        <v>0</v>
      </c>
      <c r="J213">
        <v>18</v>
      </c>
      <c r="K213" t="s">
        <v>1871</v>
      </c>
      <c r="M213" t="s">
        <v>2629</v>
      </c>
      <c r="R213" t="s">
        <v>2630</v>
      </c>
      <c r="S213" t="s">
        <v>1900</v>
      </c>
      <c r="U213" t="s">
        <v>2631</v>
      </c>
    </row>
    <row r="214" spans="1:22" hidden="1" x14ac:dyDescent="0.35">
      <c r="A214">
        <v>12005</v>
      </c>
      <c r="B214" t="s">
        <v>72</v>
      </c>
      <c r="D214" t="s">
        <v>137</v>
      </c>
      <c r="E214" t="s">
        <v>2632</v>
      </c>
      <c r="F214" t="s">
        <v>2633</v>
      </c>
      <c r="I214" t="b">
        <v>0</v>
      </c>
      <c r="J214">
        <v>22</v>
      </c>
      <c r="K214" t="s">
        <v>1871</v>
      </c>
      <c r="M214" t="s">
        <v>2634</v>
      </c>
      <c r="R214" t="s">
        <v>2048</v>
      </c>
      <c r="S214" t="s">
        <v>2158</v>
      </c>
      <c r="U214" t="s">
        <v>2065</v>
      </c>
    </row>
    <row r="215" spans="1:22" x14ac:dyDescent="0.35">
      <c r="A215">
        <v>12153</v>
      </c>
      <c r="B215" t="s">
        <v>56</v>
      </c>
      <c r="C215" t="s">
        <v>56</v>
      </c>
      <c r="D215" t="s">
        <v>137</v>
      </c>
      <c r="E215" t="s">
        <v>2635</v>
      </c>
      <c r="F215" t="s">
        <v>2636</v>
      </c>
      <c r="I215" t="b">
        <v>0</v>
      </c>
      <c r="J215">
        <v>31</v>
      </c>
      <c r="K215" t="s">
        <v>1841</v>
      </c>
      <c r="M215" t="s">
        <v>2637</v>
      </c>
      <c r="R215" t="s">
        <v>1784</v>
      </c>
      <c r="S215" t="s">
        <v>1844</v>
      </c>
      <c r="U215" t="s">
        <v>2065</v>
      </c>
    </row>
    <row r="216" spans="1:22" hidden="1" x14ac:dyDescent="0.35">
      <c r="A216">
        <v>12280</v>
      </c>
      <c r="B216" t="s">
        <v>72</v>
      </c>
      <c r="D216" t="s">
        <v>137</v>
      </c>
      <c r="E216" t="s">
        <v>2638</v>
      </c>
      <c r="F216" t="s">
        <v>2639</v>
      </c>
      <c r="G216" t="s">
        <v>2640</v>
      </c>
      <c r="I216" t="b">
        <v>0</v>
      </c>
      <c r="J216">
        <v>34</v>
      </c>
      <c r="K216" t="s">
        <v>1777</v>
      </c>
      <c r="M216" t="s">
        <v>2641</v>
      </c>
      <c r="R216" t="s">
        <v>1784</v>
      </c>
      <c r="T216" t="s">
        <v>1837</v>
      </c>
      <c r="U216" t="s">
        <v>1786</v>
      </c>
      <c r="V216" t="s">
        <v>2642</v>
      </c>
    </row>
    <row r="217" spans="1:22" x14ac:dyDescent="0.35">
      <c r="A217">
        <v>12281</v>
      </c>
      <c r="B217" t="s">
        <v>56</v>
      </c>
      <c r="C217" t="s">
        <v>56</v>
      </c>
      <c r="D217" t="s">
        <v>137</v>
      </c>
      <c r="E217" t="s">
        <v>2643</v>
      </c>
      <c r="F217" t="s">
        <v>2644</v>
      </c>
      <c r="I217" t="b">
        <v>0</v>
      </c>
      <c r="J217">
        <v>33</v>
      </c>
      <c r="K217" t="s">
        <v>1841</v>
      </c>
      <c r="M217" t="s">
        <v>2645</v>
      </c>
      <c r="R217" t="s">
        <v>1784</v>
      </c>
      <c r="S217" t="s">
        <v>1844</v>
      </c>
      <c r="U217" t="s">
        <v>2065</v>
      </c>
    </row>
    <row r="218" spans="1:22" hidden="1" x14ac:dyDescent="0.35">
      <c r="A218">
        <v>12282</v>
      </c>
      <c r="B218" t="s">
        <v>72</v>
      </c>
      <c r="D218" t="s">
        <v>137</v>
      </c>
      <c r="E218" t="s">
        <v>2646</v>
      </c>
      <c r="F218" t="s">
        <v>2647</v>
      </c>
      <c r="G218" t="s">
        <v>2648</v>
      </c>
      <c r="I218" t="b">
        <v>0</v>
      </c>
      <c r="J218">
        <v>35</v>
      </c>
      <c r="K218" t="s">
        <v>1777</v>
      </c>
      <c r="M218" t="s">
        <v>2649</v>
      </c>
      <c r="R218" t="s">
        <v>1784</v>
      </c>
      <c r="T218" t="s">
        <v>1964</v>
      </c>
      <c r="U218" t="s">
        <v>1780</v>
      </c>
      <c r="V218" t="s">
        <v>2650</v>
      </c>
    </row>
    <row r="219" spans="1:22" hidden="1" x14ac:dyDescent="0.35">
      <c r="A219">
        <v>12283</v>
      </c>
      <c r="B219" t="s">
        <v>72</v>
      </c>
      <c r="D219" t="s">
        <v>137</v>
      </c>
      <c r="E219" t="s">
        <v>2651</v>
      </c>
      <c r="F219" t="s">
        <v>2652</v>
      </c>
      <c r="G219" t="s">
        <v>2653</v>
      </c>
      <c r="I219" t="b">
        <v>0</v>
      </c>
      <c r="J219">
        <v>33</v>
      </c>
      <c r="K219" t="s">
        <v>1777</v>
      </c>
      <c r="M219" t="s">
        <v>2654</v>
      </c>
      <c r="R219" t="s">
        <v>1784</v>
      </c>
      <c r="T219" t="s">
        <v>1964</v>
      </c>
      <c r="U219" t="s">
        <v>1780</v>
      </c>
      <c r="V219" t="s">
        <v>2655</v>
      </c>
    </row>
    <row r="220" spans="1:22" x14ac:dyDescent="0.35">
      <c r="A220">
        <v>12417</v>
      </c>
      <c r="B220" t="s">
        <v>56</v>
      </c>
      <c r="C220" t="s">
        <v>56</v>
      </c>
      <c r="D220" t="s">
        <v>137</v>
      </c>
      <c r="E220" t="s">
        <v>2656</v>
      </c>
      <c r="F220" t="s">
        <v>2657</v>
      </c>
      <c r="I220" t="b">
        <v>0</v>
      </c>
      <c r="J220">
        <v>36</v>
      </c>
      <c r="K220" t="s">
        <v>1841</v>
      </c>
      <c r="M220" t="s">
        <v>2658</v>
      </c>
      <c r="R220" t="s">
        <v>1784</v>
      </c>
      <c r="S220" t="s">
        <v>1837</v>
      </c>
      <c r="U220" t="s">
        <v>1940</v>
      </c>
    </row>
    <row r="221" spans="1:22" hidden="1" x14ac:dyDescent="0.35">
      <c r="A221">
        <v>12418</v>
      </c>
      <c r="B221" t="s">
        <v>72</v>
      </c>
      <c r="D221" t="s">
        <v>137</v>
      </c>
      <c r="E221" t="s">
        <v>2659</v>
      </c>
      <c r="F221" t="s">
        <v>2660</v>
      </c>
      <c r="I221" t="b">
        <v>0</v>
      </c>
      <c r="J221">
        <v>68</v>
      </c>
      <c r="K221" t="s">
        <v>1777</v>
      </c>
      <c r="M221" t="s">
        <v>2661</v>
      </c>
      <c r="R221" t="s">
        <v>1784</v>
      </c>
      <c r="T221" t="s">
        <v>1837</v>
      </c>
      <c r="U221" t="s">
        <v>2098</v>
      </c>
    </row>
    <row r="222" spans="1:22" hidden="1" x14ac:dyDescent="0.35">
      <c r="A222">
        <v>12459</v>
      </c>
      <c r="B222" t="s">
        <v>72</v>
      </c>
      <c r="D222" t="s">
        <v>137</v>
      </c>
      <c r="E222" t="s">
        <v>2362</v>
      </c>
      <c r="F222" t="s">
        <v>2363</v>
      </c>
      <c r="G222" t="s">
        <v>2364</v>
      </c>
      <c r="I222" t="b">
        <v>0</v>
      </c>
      <c r="J222">
        <v>66</v>
      </c>
      <c r="K222" t="s">
        <v>1777</v>
      </c>
      <c r="M222" t="s">
        <v>2662</v>
      </c>
      <c r="R222" t="s">
        <v>2006</v>
      </c>
      <c r="T222" t="s">
        <v>2052</v>
      </c>
      <c r="U222" t="s">
        <v>1837</v>
      </c>
    </row>
    <row r="223" spans="1:22" hidden="1" x14ac:dyDescent="0.35">
      <c r="A223">
        <v>12668</v>
      </c>
      <c r="B223" t="s">
        <v>72</v>
      </c>
      <c r="D223" t="s">
        <v>137</v>
      </c>
      <c r="E223" t="s">
        <v>2663</v>
      </c>
      <c r="F223" t="s">
        <v>2664</v>
      </c>
      <c r="I223" t="b">
        <v>1</v>
      </c>
      <c r="J223">
        <v>40</v>
      </c>
      <c r="K223" t="s">
        <v>1841</v>
      </c>
      <c r="M223" t="s">
        <v>2665</v>
      </c>
      <c r="R223" t="s">
        <v>1784</v>
      </c>
      <c r="S223" t="s">
        <v>1837</v>
      </c>
      <c r="U223" t="s">
        <v>1786</v>
      </c>
    </row>
    <row r="224" spans="1:22" hidden="1" x14ac:dyDescent="0.35">
      <c r="A224">
        <v>4323</v>
      </c>
      <c r="B224" t="s">
        <v>72</v>
      </c>
      <c r="D224" t="s">
        <v>200</v>
      </c>
      <c r="E224" t="s">
        <v>2666</v>
      </c>
      <c r="F224" t="s">
        <v>2667</v>
      </c>
      <c r="I224" t="b">
        <v>0</v>
      </c>
      <c r="J224">
        <v>40</v>
      </c>
      <c r="K224" t="s">
        <v>1777</v>
      </c>
      <c r="R224" t="s">
        <v>2668</v>
      </c>
      <c r="T224" t="s">
        <v>1779</v>
      </c>
      <c r="U224" t="s">
        <v>1876</v>
      </c>
      <c r="V224" t="s">
        <v>2669</v>
      </c>
    </row>
    <row r="225" spans="1:22" hidden="1" x14ac:dyDescent="0.35">
      <c r="A225">
        <v>5485</v>
      </c>
      <c r="B225" t="s">
        <v>72</v>
      </c>
      <c r="D225" t="s">
        <v>200</v>
      </c>
      <c r="E225" t="s">
        <v>2670</v>
      </c>
      <c r="F225" t="s">
        <v>2671</v>
      </c>
      <c r="I225" t="b">
        <v>0</v>
      </c>
      <c r="J225">
        <v>20</v>
      </c>
      <c r="K225" t="s">
        <v>1871</v>
      </c>
      <c r="R225" t="s">
        <v>1883</v>
      </c>
      <c r="S225" t="s">
        <v>1907</v>
      </c>
      <c r="U225" t="s">
        <v>1876</v>
      </c>
      <c r="V225" t="s">
        <v>2672</v>
      </c>
    </row>
    <row r="226" spans="1:22" hidden="1" x14ac:dyDescent="0.35">
      <c r="A226">
        <v>5979</v>
      </c>
      <c r="B226" t="s">
        <v>72</v>
      </c>
      <c r="D226" t="s">
        <v>200</v>
      </c>
      <c r="E226" t="s">
        <v>2673</v>
      </c>
      <c r="F226" t="s">
        <v>2674</v>
      </c>
      <c r="G226" t="s">
        <v>2675</v>
      </c>
      <c r="H226" t="s">
        <v>2676</v>
      </c>
      <c r="I226" t="b">
        <v>0</v>
      </c>
      <c r="J226">
        <v>15</v>
      </c>
      <c r="K226" t="s">
        <v>1871</v>
      </c>
      <c r="M226" t="s">
        <v>2677</v>
      </c>
      <c r="R226" t="s">
        <v>1784</v>
      </c>
      <c r="S226" t="s">
        <v>1936</v>
      </c>
      <c r="U226" t="s">
        <v>1794</v>
      </c>
      <c r="V226" t="s">
        <v>2678</v>
      </c>
    </row>
    <row r="227" spans="1:22" x14ac:dyDescent="0.35">
      <c r="A227">
        <v>11493</v>
      </c>
      <c r="B227" t="s">
        <v>56</v>
      </c>
      <c r="C227" t="s">
        <v>56</v>
      </c>
      <c r="D227" t="s">
        <v>200</v>
      </c>
      <c r="E227" t="s">
        <v>2679</v>
      </c>
      <c r="F227" t="s">
        <v>2680</v>
      </c>
      <c r="G227" t="s">
        <v>2681</v>
      </c>
      <c r="I227" t="b">
        <v>0</v>
      </c>
      <c r="J227">
        <v>2</v>
      </c>
      <c r="K227" t="s">
        <v>1871</v>
      </c>
      <c r="M227" t="s">
        <v>2682</v>
      </c>
      <c r="N227" t="s">
        <v>2683</v>
      </c>
      <c r="R227" t="s">
        <v>1836</v>
      </c>
      <c r="S227" t="s">
        <v>1916</v>
      </c>
      <c r="U227" t="s">
        <v>2125</v>
      </c>
      <c r="V227" t="s">
        <v>2684</v>
      </c>
    </row>
    <row r="228" spans="1:22" hidden="1" x14ac:dyDescent="0.35">
      <c r="A228">
        <v>12089</v>
      </c>
      <c r="B228" t="s">
        <v>72</v>
      </c>
      <c r="D228" t="s">
        <v>200</v>
      </c>
      <c r="E228" t="s">
        <v>2685</v>
      </c>
      <c r="F228" t="s">
        <v>2686</v>
      </c>
      <c r="G228" t="s">
        <v>2687</v>
      </c>
      <c r="I228" t="b">
        <v>0</v>
      </c>
      <c r="J228">
        <v>38</v>
      </c>
      <c r="K228" t="s">
        <v>1777</v>
      </c>
      <c r="M228" t="s">
        <v>2688</v>
      </c>
      <c r="R228" t="s">
        <v>1987</v>
      </c>
      <c r="T228" t="s">
        <v>1837</v>
      </c>
      <c r="U228" t="s">
        <v>1837</v>
      </c>
      <c r="V228" t="s">
        <v>2689</v>
      </c>
    </row>
    <row r="229" spans="1:22" hidden="1" x14ac:dyDescent="0.35">
      <c r="A229">
        <v>12154</v>
      </c>
      <c r="B229" t="s">
        <v>72</v>
      </c>
      <c r="D229" t="s">
        <v>200</v>
      </c>
      <c r="E229" t="s">
        <v>2690</v>
      </c>
      <c r="F229" t="s">
        <v>2691</v>
      </c>
      <c r="G229" t="s">
        <v>2676</v>
      </c>
      <c r="I229" t="b">
        <v>0</v>
      </c>
      <c r="J229">
        <v>25</v>
      </c>
      <c r="K229" t="s">
        <v>1777</v>
      </c>
      <c r="M229" t="s">
        <v>2692</v>
      </c>
      <c r="R229" t="s">
        <v>1921</v>
      </c>
      <c r="T229" t="s">
        <v>1888</v>
      </c>
      <c r="U229" t="s">
        <v>1794</v>
      </c>
      <c r="V229" t="s">
        <v>2678</v>
      </c>
    </row>
    <row r="230" spans="1:22" hidden="1" x14ac:dyDescent="0.35">
      <c r="A230">
        <v>12155</v>
      </c>
      <c r="B230" t="s">
        <v>72</v>
      </c>
      <c r="D230" t="s">
        <v>200</v>
      </c>
      <c r="E230" t="s">
        <v>2693</v>
      </c>
      <c r="F230" t="s">
        <v>2694</v>
      </c>
      <c r="G230" t="s">
        <v>2676</v>
      </c>
      <c r="I230" t="b">
        <v>0</v>
      </c>
      <c r="J230">
        <v>33</v>
      </c>
      <c r="K230" t="s">
        <v>1777</v>
      </c>
      <c r="M230" t="s">
        <v>2695</v>
      </c>
      <c r="R230" t="s">
        <v>1784</v>
      </c>
      <c r="T230" t="s">
        <v>1837</v>
      </c>
      <c r="U230" t="s">
        <v>1940</v>
      </c>
      <c r="V230" t="s">
        <v>2696</v>
      </c>
    </row>
    <row r="231" spans="1:22" hidden="1" x14ac:dyDescent="0.35">
      <c r="A231">
        <v>12156</v>
      </c>
      <c r="B231" t="s">
        <v>72</v>
      </c>
      <c r="D231" t="s">
        <v>200</v>
      </c>
      <c r="E231" t="s">
        <v>2131</v>
      </c>
      <c r="F231" t="s">
        <v>2697</v>
      </c>
      <c r="G231" t="s">
        <v>2676</v>
      </c>
      <c r="I231" t="b">
        <v>0</v>
      </c>
      <c r="J231">
        <v>28</v>
      </c>
      <c r="K231" t="s">
        <v>1777</v>
      </c>
      <c r="M231" t="s">
        <v>2698</v>
      </c>
      <c r="R231" t="s">
        <v>1793</v>
      </c>
      <c r="T231" t="s">
        <v>1837</v>
      </c>
      <c r="U231" t="s">
        <v>1837</v>
      </c>
      <c r="V231" t="s">
        <v>2699</v>
      </c>
    </row>
    <row r="232" spans="1:22" hidden="1" x14ac:dyDescent="0.35">
      <c r="A232">
        <v>12157</v>
      </c>
      <c r="B232" t="s">
        <v>72</v>
      </c>
      <c r="D232" t="s">
        <v>200</v>
      </c>
      <c r="E232" t="s">
        <v>2700</v>
      </c>
      <c r="F232" t="s">
        <v>2701</v>
      </c>
      <c r="G232" t="s">
        <v>2676</v>
      </c>
      <c r="I232" t="b">
        <v>0</v>
      </c>
      <c r="J232">
        <v>34</v>
      </c>
      <c r="K232" t="s">
        <v>1777</v>
      </c>
      <c r="M232" t="s">
        <v>2702</v>
      </c>
      <c r="R232" t="s">
        <v>1793</v>
      </c>
      <c r="T232" t="s">
        <v>1964</v>
      </c>
      <c r="U232" t="s">
        <v>1876</v>
      </c>
      <c r="V232" t="s">
        <v>2699</v>
      </c>
    </row>
    <row r="233" spans="1:22" hidden="1" x14ac:dyDescent="0.35">
      <c r="A233">
        <v>12456</v>
      </c>
      <c r="B233" t="s">
        <v>72</v>
      </c>
      <c r="D233" t="s">
        <v>200</v>
      </c>
      <c r="E233" t="s">
        <v>1473</v>
      </c>
      <c r="F233" t="s">
        <v>2703</v>
      </c>
      <c r="I233" t="b">
        <v>0</v>
      </c>
      <c r="J233">
        <v>31</v>
      </c>
      <c r="K233" t="s">
        <v>1777</v>
      </c>
      <c r="R233" t="s">
        <v>1784</v>
      </c>
      <c r="T233" t="s">
        <v>2510</v>
      </c>
      <c r="U233" t="s">
        <v>2346</v>
      </c>
    </row>
    <row r="234" spans="1:22" hidden="1" x14ac:dyDescent="0.35">
      <c r="A234">
        <v>12460</v>
      </c>
      <c r="B234" t="s">
        <v>72</v>
      </c>
      <c r="D234" t="s">
        <v>200</v>
      </c>
      <c r="E234" t="s">
        <v>2362</v>
      </c>
      <c r="F234" t="s">
        <v>2363</v>
      </c>
      <c r="G234" t="s">
        <v>2364</v>
      </c>
      <c r="I234" t="b">
        <v>0</v>
      </c>
      <c r="J234">
        <v>26</v>
      </c>
      <c r="K234" t="s">
        <v>1777</v>
      </c>
      <c r="M234" t="s">
        <v>2704</v>
      </c>
      <c r="R234" t="s">
        <v>2006</v>
      </c>
      <c r="T234" t="s">
        <v>2052</v>
      </c>
      <c r="U234" t="s">
        <v>1837</v>
      </c>
    </row>
    <row r="235" spans="1:22" hidden="1" x14ac:dyDescent="0.35">
      <c r="A235">
        <v>12626</v>
      </c>
      <c r="B235" t="s">
        <v>72</v>
      </c>
      <c r="D235" t="s">
        <v>200</v>
      </c>
      <c r="E235" t="s">
        <v>2705</v>
      </c>
      <c r="F235" t="s">
        <v>2706</v>
      </c>
      <c r="I235" t="b">
        <v>0</v>
      </c>
      <c r="J235">
        <v>5</v>
      </c>
      <c r="K235" t="s">
        <v>1841</v>
      </c>
      <c r="M235" t="s">
        <v>2707</v>
      </c>
      <c r="R235" t="s">
        <v>1784</v>
      </c>
      <c r="S235" t="s">
        <v>1837</v>
      </c>
      <c r="U235" t="s">
        <v>1786</v>
      </c>
    </row>
    <row r="236" spans="1:22" hidden="1" x14ac:dyDescent="0.35">
      <c r="A236">
        <v>12639</v>
      </c>
      <c r="B236" t="s">
        <v>72</v>
      </c>
      <c r="D236" t="s">
        <v>200</v>
      </c>
      <c r="E236" t="s">
        <v>1862</v>
      </c>
      <c r="F236" t="s">
        <v>2708</v>
      </c>
      <c r="I236" t="b">
        <v>0</v>
      </c>
      <c r="J236">
        <v>60</v>
      </c>
      <c r="K236" t="s">
        <v>1777</v>
      </c>
      <c r="M236" t="s">
        <v>2709</v>
      </c>
      <c r="R236" t="s">
        <v>1784</v>
      </c>
      <c r="T236" t="s">
        <v>1866</v>
      </c>
      <c r="U236" t="s">
        <v>2474</v>
      </c>
    </row>
    <row r="237" spans="1:22" x14ac:dyDescent="0.35">
      <c r="A237">
        <v>6592</v>
      </c>
      <c r="B237" t="s">
        <v>56</v>
      </c>
      <c r="C237" t="s">
        <v>56</v>
      </c>
      <c r="D237" t="s">
        <v>142</v>
      </c>
      <c r="E237" t="s">
        <v>982</v>
      </c>
      <c r="F237" t="s">
        <v>2710</v>
      </c>
      <c r="G237" t="s">
        <v>2711</v>
      </c>
      <c r="I237" t="b">
        <v>0</v>
      </c>
      <c r="J237">
        <v>10</v>
      </c>
      <c r="K237" t="s">
        <v>1871</v>
      </c>
      <c r="R237" t="s">
        <v>1784</v>
      </c>
      <c r="S237" t="s">
        <v>1844</v>
      </c>
      <c r="U237" t="s">
        <v>1794</v>
      </c>
      <c r="V237" t="s">
        <v>2712</v>
      </c>
    </row>
    <row r="238" spans="1:22" hidden="1" x14ac:dyDescent="0.35">
      <c r="A238">
        <v>11638</v>
      </c>
      <c r="B238" t="s">
        <v>72</v>
      </c>
      <c r="C238" t="s">
        <v>72</v>
      </c>
      <c r="D238" t="s">
        <v>142</v>
      </c>
      <c r="E238" t="s">
        <v>2713</v>
      </c>
      <c r="F238" t="s">
        <v>2714</v>
      </c>
      <c r="I238" t="b">
        <v>0</v>
      </c>
      <c r="J238">
        <v>3</v>
      </c>
      <c r="K238" t="s">
        <v>1871</v>
      </c>
      <c r="M238" t="s">
        <v>2715</v>
      </c>
      <c r="R238" t="s">
        <v>2101</v>
      </c>
      <c r="S238" t="s">
        <v>1844</v>
      </c>
      <c r="U238" t="s">
        <v>1908</v>
      </c>
    </row>
    <row r="239" spans="1:22" x14ac:dyDescent="0.35">
      <c r="A239">
        <v>11639</v>
      </c>
      <c r="B239" t="s">
        <v>56</v>
      </c>
      <c r="C239" t="s">
        <v>56</v>
      </c>
      <c r="D239" t="s">
        <v>142</v>
      </c>
      <c r="E239" t="s">
        <v>746</v>
      </c>
      <c r="F239" t="s">
        <v>2716</v>
      </c>
      <c r="I239" t="b">
        <v>0</v>
      </c>
      <c r="J239">
        <v>4</v>
      </c>
      <c r="K239" t="s">
        <v>1871</v>
      </c>
      <c r="M239" t="s">
        <v>2717</v>
      </c>
      <c r="R239" t="s">
        <v>1784</v>
      </c>
      <c r="S239" t="s">
        <v>1844</v>
      </c>
      <c r="U239" t="s">
        <v>2098</v>
      </c>
    </row>
    <row r="240" spans="1:22" hidden="1" x14ac:dyDescent="0.35">
      <c r="A240">
        <v>12042</v>
      </c>
      <c r="B240" t="s">
        <v>72</v>
      </c>
      <c r="D240" t="s">
        <v>142</v>
      </c>
      <c r="E240" t="s">
        <v>2718</v>
      </c>
      <c r="F240" t="s">
        <v>2719</v>
      </c>
      <c r="I240" t="b">
        <v>0</v>
      </c>
      <c r="J240">
        <v>10</v>
      </c>
      <c r="K240" t="s">
        <v>1841</v>
      </c>
      <c r="M240" t="s">
        <v>2720</v>
      </c>
      <c r="R240" t="s">
        <v>1784</v>
      </c>
      <c r="S240" t="s">
        <v>2076</v>
      </c>
      <c r="U240" t="s">
        <v>1786</v>
      </c>
    </row>
    <row r="241" spans="1:22" x14ac:dyDescent="0.35">
      <c r="A241">
        <v>12145</v>
      </c>
      <c r="B241" t="s">
        <v>56</v>
      </c>
      <c r="C241" t="s">
        <v>56</v>
      </c>
      <c r="D241" t="s">
        <v>142</v>
      </c>
      <c r="E241" t="s">
        <v>1637</v>
      </c>
      <c r="F241" t="s">
        <v>2721</v>
      </c>
      <c r="I241" t="b">
        <v>0</v>
      </c>
      <c r="J241">
        <v>2</v>
      </c>
      <c r="K241" t="s">
        <v>1871</v>
      </c>
      <c r="M241" t="s">
        <v>2722</v>
      </c>
      <c r="R241" t="s">
        <v>2486</v>
      </c>
      <c r="S241" t="s">
        <v>1900</v>
      </c>
      <c r="U241" t="s">
        <v>1876</v>
      </c>
    </row>
    <row r="242" spans="1:22" hidden="1" x14ac:dyDescent="0.35">
      <c r="A242">
        <v>12302</v>
      </c>
      <c r="B242" t="s">
        <v>72</v>
      </c>
      <c r="D242" t="s">
        <v>142</v>
      </c>
      <c r="E242" t="s">
        <v>2723</v>
      </c>
      <c r="F242" t="s">
        <v>2724</v>
      </c>
      <c r="G242" t="s">
        <v>2725</v>
      </c>
      <c r="I242" t="b">
        <v>0</v>
      </c>
      <c r="J242">
        <v>54</v>
      </c>
      <c r="K242" t="s">
        <v>1777</v>
      </c>
      <c r="M242" t="s">
        <v>2726</v>
      </c>
      <c r="R242" t="s">
        <v>1784</v>
      </c>
      <c r="T242" t="s">
        <v>1837</v>
      </c>
      <c r="U242" t="s">
        <v>1867</v>
      </c>
      <c r="V242" t="s">
        <v>2727</v>
      </c>
    </row>
    <row r="243" spans="1:22" hidden="1" x14ac:dyDescent="0.35">
      <c r="A243">
        <v>12304</v>
      </c>
      <c r="B243" t="s">
        <v>72</v>
      </c>
      <c r="D243" t="s">
        <v>142</v>
      </c>
      <c r="E243" t="s">
        <v>2728</v>
      </c>
      <c r="F243" t="s">
        <v>2729</v>
      </c>
      <c r="G243" t="s">
        <v>2730</v>
      </c>
      <c r="I243" t="b">
        <v>0</v>
      </c>
      <c r="J243">
        <v>59</v>
      </c>
      <c r="K243" t="s">
        <v>1777</v>
      </c>
      <c r="M243" t="s">
        <v>2731</v>
      </c>
      <c r="Q243" t="s">
        <v>2732</v>
      </c>
      <c r="R243" t="s">
        <v>1784</v>
      </c>
      <c r="T243" t="s">
        <v>1837</v>
      </c>
      <c r="U243" t="s">
        <v>2733</v>
      </c>
      <c r="V243" t="s">
        <v>2734</v>
      </c>
    </row>
    <row r="244" spans="1:22" hidden="1" x14ac:dyDescent="0.35">
      <c r="A244">
        <v>12376</v>
      </c>
      <c r="B244" t="s">
        <v>72</v>
      </c>
      <c r="D244" t="s">
        <v>142</v>
      </c>
      <c r="E244" t="s">
        <v>1862</v>
      </c>
      <c r="F244" t="s">
        <v>2735</v>
      </c>
      <c r="G244" t="s">
        <v>2736</v>
      </c>
      <c r="I244" t="b">
        <v>0</v>
      </c>
      <c r="J244">
        <v>34</v>
      </c>
      <c r="K244" t="s">
        <v>1777</v>
      </c>
      <c r="M244" t="s">
        <v>2737</v>
      </c>
      <c r="R244" t="s">
        <v>1784</v>
      </c>
      <c r="T244" t="s">
        <v>1866</v>
      </c>
      <c r="U244" t="s">
        <v>1867</v>
      </c>
    </row>
    <row r="245" spans="1:22" hidden="1" x14ac:dyDescent="0.35">
      <c r="A245">
        <v>12424</v>
      </c>
      <c r="B245" t="s">
        <v>72</v>
      </c>
      <c r="D245" t="s">
        <v>142</v>
      </c>
      <c r="E245" t="s">
        <v>2738</v>
      </c>
      <c r="F245" t="s">
        <v>2739</v>
      </c>
      <c r="I245" t="b">
        <v>0</v>
      </c>
      <c r="J245">
        <v>8</v>
      </c>
      <c r="K245" t="s">
        <v>1841</v>
      </c>
      <c r="M245" t="s">
        <v>2740</v>
      </c>
      <c r="R245" t="s">
        <v>1784</v>
      </c>
      <c r="S245" t="s">
        <v>1837</v>
      </c>
      <c r="U245" t="s">
        <v>1786</v>
      </c>
    </row>
    <row r="246" spans="1:22" hidden="1" x14ac:dyDescent="0.35">
      <c r="A246">
        <v>12455</v>
      </c>
      <c r="B246" t="s">
        <v>72</v>
      </c>
      <c r="D246" t="s">
        <v>142</v>
      </c>
      <c r="E246" t="s">
        <v>1473</v>
      </c>
      <c r="F246" t="s">
        <v>2703</v>
      </c>
      <c r="I246" t="b">
        <v>0</v>
      </c>
      <c r="J246">
        <v>38</v>
      </c>
      <c r="K246" t="s">
        <v>1777</v>
      </c>
      <c r="R246" t="s">
        <v>1784</v>
      </c>
      <c r="T246" t="s">
        <v>2510</v>
      </c>
      <c r="U246" t="s">
        <v>2346</v>
      </c>
    </row>
    <row r="247" spans="1:22" hidden="1" x14ac:dyDescent="0.35">
      <c r="A247">
        <v>5124</v>
      </c>
      <c r="B247" t="s">
        <v>72</v>
      </c>
      <c r="D247" t="s">
        <v>148</v>
      </c>
      <c r="E247" t="s">
        <v>2741</v>
      </c>
      <c r="F247" t="s">
        <v>2742</v>
      </c>
      <c r="I247" t="b">
        <v>0</v>
      </c>
      <c r="J247">
        <v>66</v>
      </c>
      <c r="K247" t="s">
        <v>1777</v>
      </c>
      <c r="R247" t="s">
        <v>1784</v>
      </c>
      <c r="T247" t="s">
        <v>1837</v>
      </c>
      <c r="U247" t="s">
        <v>1908</v>
      </c>
      <c r="V247" t="s">
        <v>2743</v>
      </c>
    </row>
    <row r="248" spans="1:22" hidden="1" x14ac:dyDescent="0.35">
      <c r="A248">
        <v>8385</v>
      </c>
      <c r="B248" t="s">
        <v>72</v>
      </c>
      <c r="D248" t="s">
        <v>148</v>
      </c>
      <c r="E248" t="s">
        <v>2744</v>
      </c>
      <c r="F248" t="s">
        <v>2745</v>
      </c>
      <c r="G248" t="s">
        <v>2746</v>
      </c>
      <c r="I248" t="b">
        <v>0</v>
      </c>
      <c r="J248">
        <v>5</v>
      </c>
      <c r="K248" t="s">
        <v>1871</v>
      </c>
      <c r="R248" t="s">
        <v>1784</v>
      </c>
      <c r="S248" t="s">
        <v>2158</v>
      </c>
      <c r="U248" t="s">
        <v>2034</v>
      </c>
      <c r="V248" t="s">
        <v>2743</v>
      </c>
    </row>
    <row r="249" spans="1:22" hidden="1" x14ac:dyDescent="0.35">
      <c r="A249">
        <v>10192</v>
      </c>
      <c r="B249" t="s">
        <v>72</v>
      </c>
      <c r="D249" t="s">
        <v>148</v>
      </c>
      <c r="E249" t="s">
        <v>2747</v>
      </c>
      <c r="F249" t="s">
        <v>2748</v>
      </c>
      <c r="G249" t="s">
        <v>2749</v>
      </c>
      <c r="H249" t="s">
        <v>2750</v>
      </c>
      <c r="I249" t="b">
        <v>0</v>
      </c>
      <c r="J249">
        <v>63</v>
      </c>
      <c r="K249" t="s">
        <v>1777</v>
      </c>
      <c r="R249" t="s">
        <v>2101</v>
      </c>
      <c r="T249" t="s">
        <v>1837</v>
      </c>
      <c r="U249" t="s">
        <v>1867</v>
      </c>
      <c r="V249" t="s">
        <v>2751</v>
      </c>
    </row>
    <row r="250" spans="1:22" hidden="1" x14ac:dyDescent="0.35">
      <c r="A250">
        <v>10193</v>
      </c>
      <c r="B250" t="s">
        <v>72</v>
      </c>
      <c r="D250" t="s">
        <v>148</v>
      </c>
      <c r="E250" t="s">
        <v>2752</v>
      </c>
      <c r="F250" t="s">
        <v>2753</v>
      </c>
      <c r="G250" t="s">
        <v>2749</v>
      </c>
      <c r="I250" t="b">
        <v>0</v>
      </c>
      <c r="J250">
        <v>55</v>
      </c>
      <c r="K250" t="s">
        <v>1777</v>
      </c>
      <c r="R250" t="s">
        <v>1784</v>
      </c>
      <c r="T250" t="s">
        <v>1866</v>
      </c>
      <c r="U250" t="s">
        <v>1867</v>
      </c>
      <c r="V250" t="s">
        <v>2743</v>
      </c>
    </row>
    <row r="251" spans="1:22" hidden="1" x14ac:dyDescent="0.35">
      <c r="A251">
        <v>10194</v>
      </c>
      <c r="B251" t="s">
        <v>72</v>
      </c>
      <c r="D251" t="s">
        <v>148</v>
      </c>
      <c r="E251" t="s">
        <v>2754</v>
      </c>
      <c r="F251" t="s">
        <v>2755</v>
      </c>
      <c r="G251" t="s">
        <v>2749</v>
      </c>
      <c r="I251" t="b">
        <v>0</v>
      </c>
      <c r="J251">
        <v>60</v>
      </c>
      <c r="K251" t="s">
        <v>1777</v>
      </c>
      <c r="R251" t="s">
        <v>1784</v>
      </c>
      <c r="T251" t="s">
        <v>1837</v>
      </c>
      <c r="U251" t="s">
        <v>2756</v>
      </c>
      <c r="V251" t="s">
        <v>2743</v>
      </c>
    </row>
    <row r="252" spans="1:22" hidden="1" x14ac:dyDescent="0.35">
      <c r="A252">
        <v>11814</v>
      </c>
      <c r="B252" t="s">
        <v>72</v>
      </c>
      <c r="D252" t="s">
        <v>148</v>
      </c>
      <c r="E252" t="s">
        <v>2757</v>
      </c>
      <c r="F252" t="s">
        <v>2758</v>
      </c>
      <c r="I252" t="b">
        <v>0</v>
      </c>
      <c r="J252">
        <v>42</v>
      </c>
      <c r="K252" t="s">
        <v>1841</v>
      </c>
      <c r="M252" t="s">
        <v>2759</v>
      </c>
      <c r="R252" t="s">
        <v>1784</v>
      </c>
      <c r="S252" t="s">
        <v>1844</v>
      </c>
      <c r="U252" t="s">
        <v>1786</v>
      </c>
    </row>
    <row r="253" spans="1:22" x14ac:dyDescent="0.35">
      <c r="A253">
        <v>11923</v>
      </c>
      <c r="B253" t="s">
        <v>56</v>
      </c>
      <c r="C253" t="s">
        <v>56</v>
      </c>
      <c r="D253" t="s">
        <v>148</v>
      </c>
      <c r="E253" t="s">
        <v>1205</v>
      </c>
      <c r="F253" t="s">
        <v>2760</v>
      </c>
      <c r="I253" t="b">
        <v>0</v>
      </c>
      <c r="J253">
        <v>44</v>
      </c>
      <c r="K253" t="s">
        <v>1841</v>
      </c>
      <c r="M253" t="s">
        <v>2761</v>
      </c>
      <c r="R253" t="s">
        <v>1784</v>
      </c>
      <c r="S253" t="s">
        <v>2762</v>
      </c>
      <c r="U253" t="s">
        <v>1867</v>
      </c>
    </row>
    <row r="254" spans="1:22" hidden="1" x14ac:dyDescent="0.35">
      <c r="A254">
        <v>11927</v>
      </c>
      <c r="B254" t="s">
        <v>72</v>
      </c>
      <c r="D254" t="s">
        <v>148</v>
      </c>
      <c r="E254" t="s">
        <v>2763</v>
      </c>
      <c r="F254" t="s">
        <v>2764</v>
      </c>
      <c r="G254" t="s">
        <v>2765</v>
      </c>
      <c r="I254" t="b">
        <v>0</v>
      </c>
      <c r="J254">
        <v>57</v>
      </c>
      <c r="K254" t="s">
        <v>1777</v>
      </c>
      <c r="M254" t="s">
        <v>2766</v>
      </c>
      <c r="R254" t="s">
        <v>1784</v>
      </c>
      <c r="T254" t="s">
        <v>1837</v>
      </c>
      <c r="U254" t="s">
        <v>2110</v>
      </c>
      <c r="V254" t="s">
        <v>2767</v>
      </c>
    </row>
    <row r="255" spans="1:22" x14ac:dyDescent="0.35">
      <c r="A255">
        <v>12071</v>
      </c>
      <c r="B255" t="s">
        <v>56</v>
      </c>
      <c r="C255" t="s">
        <v>56</v>
      </c>
      <c r="D255" t="s">
        <v>148</v>
      </c>
      <c r="E255" t="s">
        <v>2768</v>
      </c>
      <c r="F255" t="s">
        <v>2769</v>
      </c>
      <c r="I255" t="b">
        <v>0</v>
      </c>
      <c r="J255">
        <v>45</v>
      </c>
      <c r="K255" t="s">
        <v>1841</v>
      </c>
      <c r="M255" t="s">
        <v>2770</v>
      </c>
      <c r="N255" t="s">
        <v>2771</v>
      </c>
      <c r="R255" t="s">
        <v>1784</v>
      </c>
      <c r="S255" t="s">
        <v>1837</v>
      </c>
      <c r="U255" t="s">
        <v>1867</v>
      </c>
    </row>
    <row r="256" spans="1:22" hidden="1" x14ac:dyDescent="0.35">
      <c r="A256">
        <v>12247</v>
      </c>
      <c r="B256" t="s">
        <v>72</v>
      </c>
      <c r="D256" t="s">
        <v>148</v>
      </c>
      <c r="E256" t="s">
        <v>2772</v>
      </c>
      <c r="F256" t="s">
        <v>2773</v>
      </c>
      <c r="I256" t="b">
        <v>0</v>
      </c>
      <c r="J256">
        <v>38</v>
      </c>
      <c r="K256" t="s">
        <v>1841</v>
      </c>
      <c r="M256" t="s">
        <v>2774</v>
      </c>
      <c r="R256" t="s">
        <v>1784</v>
      </c>
      <c r="S256" t="s">
        <v>1844</v>
      </c>
      <c r="U256" t="s">
        <v>2065</v>
      </c>
    </row>
    <row r="257" spans="1:22" hidden="1" x14ac:dyDescent="0.35">
      <c r="A257">
        <v>12404</v>
      </c>
      <c r="B257" t="s">
        <v>72</v>
      </c>
      <c r="D257" t="s">
        <v>148</v>
      </c>
      <c r="E257" t="s">
        <v>2775</v>
      </c>
      <c r="F257" t="s">
        <v>2776</v>
      </c>
      <c r="G257" t="s">
        <v>2777</v>
      </c>
      <c r="I257" t="b">
        <v>0</v>
      </c>
      <c r="J257">
        <v>49</v>
      </c>
      <c r="K257" t="s">
        <v>1777</v>
      </c>
      <c r="M257" t="s">
        <v>2778</v>
      </c>
      <c r="R257" t="s">
        <v>1784</v>
      </c>
      <c r="T257" t="s">
        <v>1964</v>
      </c>
      <c r="U257" t="s">
        <v>1780</v>
      </c>
      <c r="V257" t="s">
        <v>2779</v>
      </c>
    </row>
    <row r="258" spans="1:22" x14ac:dyDescent="0.35">
      <c r="A258">
        <v>5182</v>
      </c>
      <c r="B258" t="s">
        <v>56</v>
      </c>
      <c r="C258" t="s">
        <v>56</v>
      </c>
      <c r="D258" t="s">
        <v>153</v>
      </c>
      <c r="E258" t="s">
        <v>657</v>
      </c>
      <c r="F258" t="s">
        <v>2780</v>
      </c>
      <c r="G258" t="s">
        <v>2781</v>
      </c>
      <c r="I258" t="b">
        <v>0</v>
      </c>
      <c r="J258">
        <v>20</v>
      </c>
      <c r="K258" t="s">
        <v>1871</v>
      </c>
      <c r="R258" t="s">
        <v>1784</v>
      </c>
      <c r="S258" t="s">
        <v>1916</v>
      </c>
      <c r="U258" t="s">
        <v>1848</v>
      </c>
      <c r="V258" t="s">
        <v>2782</v>
      </c>
    </row>
    <row r="259" spans="1:22" hidden="1" x14ac:dyDescent="0.35">
      <c r="A259">
        <v>5183</v>
      </c>
      <c r="B259" t="s">
        <v>72</v>
      </c>
      <c r="D259" t="s">
        <v>153</v>
      </c>
      <c r="E259" t="s">
        <v>2010</v>
      </c>
      <c r="F259" t="s">
        <v>2783</v>
      </c>
      <c r="G259" t="s">
        <v>2784</v>
      </c>
      <c r="H259" t="s">
        <v>2785</v>
      </c>
      <c r="I259" t="b">
        <v>0</v>
      </c>
      <c r="J259">
        <v>45</v>
      </c>
      <c r="K259" t="s">
        <v>1871</v>
      </c>
      <c r="M259" t="s">
        <v>2786</v>
      </c>
      <c r="N259" t="s">
        <v>2787</v>
      </c>
      <c r="R259" t="s">
        <v>2457</v>
      </c>
      <c r="S259" t="s">
        <v>1907</v>
      </c>
      <c r="U259" t="s">
        <v>1908</v>
      </c>
      <c r="V259" t="s">
        <v>2788</v>
      </c>
    </row>
    <row r="260" spans="1:22" hidden="1" x14ac:dyDescent="0.35">
      <c r="A260">
        <v>9372</v>
      </c>
      <c r="B260" t="s">
        <v>72</v>
      </c>
      <c r="D260" t="s">
        <v>153</v>
      </c>
      <c r="E260" t="s">
        <v>2789</v>
      </c>
      <c r="F260" t="s">
        <v>2790</v>
      </c>
      <c r="I260" t="b">
        <v>0</v>
      </c>
      <c r="J260">
        <v>55</v>
      </c>
      <c r="K260" t="s">
        <v>1841</v>
      </c>
      <c r="M260" t="s">
        <v>2791</v>
      </c>
      <c r="R260" t="s">
        <v>1784</v>
      </c>
      <c r="S260" t="s">
        <v>1837</v>
      </c>
      <c r="U260" t="s">
        <v>2065</v>
      </c>
    </row>
    <row r="261" spans="1:22" hidden="1" x14ac:dyDescent="0.35">
      <c r="A261">
        <v>10253</v>
      </c>
      <c r="B261" t="s">
        <v>72</v>
      </c>
      <c r="D261" t="s">
        <v>153</v>
      </c>
      <c r="E261" t="s">
        <v>2792</v>
      </c>
      <c r="F261" t="s">
        <v>2793</v>
      </c>
      <c r="G261" t="s">
        <v>2473</v>
      </c>
      <c r="I261" t="b">
        <v>0</v>
      </c>
      <c r="J261">
        <v>13</v>
      </c>
      <c r="K261" t="s">
        <v>1871</v>
      </c>
      <c r="R261" t="s">
        <v>2794</v>
      </c>
      <c r="S261" t="s">
        <v>1916</v>
      </c>
      <c r="U261" t="s">
        <v>2008</v>
      </c>
      <c r="V261" t="s">
        <v>2782</v>
      </c>
    </row>
    <row r="262" spans="1:22" hidden="1" x14ac:dyDescent="0.35">
      <c r="A262">
        <v>11602</v>
      </c>
      <c r="B262" t="s">
        <v>72</v>
      </c>
      <c r="D262" t="s">
        <v>153</v>
      </c>
      <c r="E262" t="s">
        <v>1797</v>
      </c>
      <c r="F262" t="s">
        <v>2795</v>
      </c>
      <c r="G262" t="s">
        <v>2785</v>
      </c>
      <c r="I262" t="b">
        <v>0</v>
      </c>
      <c r="J262">
        <v>65</v>
      </c>
      <c r="K262" t="s">
        <v>1777</v>
      </c>
      <c r="M262" t="s">
        <v>2796</v>
      </c>
      <c r="R262" t="s">
        <v>2101</v>
      </c>
      <c r="T262" t="s">
        <v>1785</v>
      </c>
      <c r="U262" t="s">
        <v>1794</v>
      </c>
      <c r="V262" t="s">
        <v>2797</v>
      </c>
    </row>
    <row r="263" spans="1:22" hidden="1" x14ac:dyDescent="0.35">
      <c r="A263">
        <v>12410</v>
      </c>
      <c r="B263" t="s">
        <v>72</v>
      </c>
      <c r="D263" t="s">
        <v>153</v>
      </c>
      <c r="E263" t="s">
        <v>2798</v>
      </c>
      <c r="F263" t="s">
        <v>2799</v>
      </c>
      <c r="I263" t="b">
        <v>0</v>
      </c>
      <c r="J263">
        <v>54</v>
      </c>
      <c r="K263" t="s">
        <v>1841</v>
      </c>
      <c r="M263" t="s">
        <v>2800</v>
      </c>
      <c r="N263" t="s">
        <v>1996</v>
      </c>
      <c r="R263" t="s">
        <v>1784</v>
      </c>
      <c r="S263" t="s">
        <v>1844</v>
      </c>
      <c r="U263" t="s">
        <v>1786</v>
      </c>
    </row>
    <row r="264" spans="1:22" hidden="1" x14ac:dyDescent="0.35">
      <c r="A264">
        <v>6078</v>
      </c>
      <c r="B264" t="s">
        <v>72</v>
      </c>
      <c r="D264" t="s">
        <v>157</v>
      </c>
      <c r="E264" t="s">
        <v>2801</v>
      </c>
      <c r="F264" t="s">
        <v>2802</v>
      </c>
      <c r="G264" t="s">
        <v>2803</v>
      </c>
      <c r="H264" t="s">
        <v>2804</v>
      </c>
      <c r="I264" t="b">
        <v>0</v>
      </c>
      <c r="J264">
        <v>50</v>
      </c>
      <c r="K264" t="s">
        <v>1777</v>
      </c>
      <c r="R264" t="s">
        <v>1921</v>
      </c>
      <c r="T264" t="s">
        <v>1837</v>
      </c>
      <c r="U264" t="s">
        <v>1837</v>
      </c>
      <c r="V264" t="s">
        <v>2805</v>
      </c>
    </row>
    <row r="265" spans="1:22" hidden="1" x14ac:dyDescent="0.35">
      <c r="A265">
        <v>6416</v>
      </c>
      <c r="B265" t="s">
        <v>72</v>
      </c>
      <c r="D265" t="s">
        <v>157</v>
      </c>
      <c r="E265" t="s">
        <v>2806</v>
      </c>
      <c r="F265" t="s">
        <v>2807</v>
      </c>
      <c r="G265" t="s">
        <v>2808</v>
      </c>
      <c r="I265" t="b">
        <v>0</v>
      </c>
      <c r="J265">
        <v>65</v>
      </c>
      <c r="K265" t="s">
        <v>1777</v>
      </c>
      <c r="M265" t="s">
        <v>2809</v>
      </c>
      <c r="R265" t="s">
        <v>1921</v>
      </c>
      <c r="T265" t="s">
        <v>1964</v>
      </c>
      <c r="U265" t="s">
        <v>1837</v>
      </c>
    </row>
    <row r="266" spans="1:22" hidden="1" x14ac:dyDescent="0.35">
      <c r="A266">
        <v>6566</v>
      </c>
      <c r="B266" t="s">
        <v>72</v>
      </c>
      <c r="D266" t="s">
        <v>157</v>
      </c>
      <c r="E266" t="s">
        <v>2810</v>
      </c>
      <c r="F266" t="s">
        <v>2811</v>
      </c>
      <c r="G266" t="s">
        <v>2812</v>
      </c>
      <c r="H266" t="s">
        <v>2813</v>
      </c>
      <c r="I266" t="b">
        <v>0</v>
      </c>
      <c r="J266">
        <v>30</v>
      </c>
      <c r="K266" t="s">
        <v>1777</v>
      </c>
      <c r="R266" t="s">
        <v>1784</v>
      </c>
      <c r="T266" t="s">
        <v>1837</v>
      </c>
      <c r="U266" t="s">
        <v>1837</v>
      </c>
      <c r="V266" t="s">
        <v>2805</v>
      </c>
    </row>
    <row r="267" spans="1:22" hidden="1" x14ac:dyDescent="0.35">
      <c r="A267">
        <v>6567</v>
      </c>
      <c r="B267" t="s">
        <v>72</v>
      </c>
      <c r="D267" t="s">
        <v>157</v>
      </c>
      <c r="E267" t="s">
        <v>2814</v>
      </c>
      <c r="F267" t="s">
        <v>2815</v>
      </c>
      <c r="G267" t="s">
        <v>2812</v>
      </c>
      <c r="H267" t="s">
        <v>2816</v>
      </c>
      <c r="I267" t="b">
        <v>0</v>
      </c>
      <c r="J267">
        <v>60</v>
      </c>
      <c r="K267" t="s">
        <v>1777</v>
      </c>
      <c r="M267" t="s">
        <v>2817</v>
      </c>
      <c r="R267" t="s">
        <v>2058</v>
      </c>
      <c r="T267" t="s">
        <v>1779</v>
      </c>
      <c r="U267" t="s">
        <v>1780</v>
      </c>
      <c r="V267" t="s">
        <v>2818</v>
      </c>
    </row>
    <row r="268" spans="1:22" hidden="1" x14ac:dyDescent="0.35">
      <c r="A268">
        <v>8482</v>
      </c>
      <c r="B268" t="s">
        <v>72</v>
      </c>
      <c r="D268" t="s">
        <v>157</v>
      </c>
      <c r="E268" t="s">
        <v>2819</v>
      </c>
      <c r="F268" t="s">
        <v>2820</v>
      </c>
      <c r="G268" t="s">
        <v>2821</v>
      </c>
      <c r="I268" t="b">
        <v>0</v>
      </c>
      <c r="J268">
        <v>35</v>
      </c>
      <c r="K268" t="s">
        <v>1777</v>
      </c>
      <c r="M268" t="s">
        <v>2822</v>
      </c>
      <c r="R268" t="s">
        <v>1784</v>
      </c>
      <c r="T268" t="s">
        <v>1837</v>
      </c>
      <c r="U268" t="s">
        <v>2125</v>
      </c>
      <c r="V268" t="s">
        <v>2823</v>
      </c>
    </row>
    <row r="269" spans="1:22" x14ac:dyDescent="0.35">
      <c r="A269">
        <v>9404</v>
      </c>
      <c r="B269" t="s">
        <v>56</v>
      </c>
      <c r="C269" t="s">
        <v>56</v>
      </c>
      <c r="D269" t="s">
        <v>157</v>
      </c>
      <c r="E269" t="s">
        <v>1179</v>
      </c>
      <c r="F269" t="s">
        <v>2824</v>
      </c>
      <c r="I269" t="b">
        <v>0</v>
      </c>
      <c r="J269">
        <v>15</v>
      </c>
      <c r="K269" t="s">
        <v>1841</v>
      </c>
      <c r="M269" t="s">
        <v>2825</v>
      </c>
      <c r="R269" t="s">
        <v>1784</v>
      </c>
      <c r="S269" t="s">
        <v>1837</v>
      </c>
      <c r="U269" t="s">
        <v>1983</v>
      </c>
    </row>
    <row r="270" spans="1:22" hidden="1" x14ac:dyDescent="0.35">
      <c r="A270">
        <v>10553</v>
      </c>
      <c r="B270" t="s">
        <v>72</v>
      </c>
      <c r="D270" t="s">
        <v>157</v>
      </c>
      <c r="E270" t="s">
        <v>1862</v>
      </c>
      <c r="F270" t="s">
        <v>2826</v>
      </c>
      <c r="I270" t="b">
        <v>0</v>
      </c>
      <c r="J270">
        <v>28</v>
      </c>
      <c r="K270" t="s">
        <v>1777</v>
      </c>
      <c r="R270" t="s">
        <v>1784</v>
      </c>
      <c r="T270" t="s">
        <v>1866</v>
      </c>
      <c r="U270" t="s">
        <v>1867</v>
      </c>
      <c r="V270" t="s">
        <v>2805</v>
      </c>
    </row>
    <row r="271" spans="1:22" hidden="1" x14ac:dyDescent="0.35">
      <c r="A271">
        <v>12227</v>
      </c>
      <c r="B271" t="s">
        <v>72</v>
      </c>
      <c r="D271" t="s">
        <v>157</v>
      </c>
      <c r="E271" t="s">
        <v>1798</v>
      </c>
      <c r="F271" t="s">
        <v>2827</v>
      </c>
      <c r="G271" t="s">
        <v>2828</v>
      </c>
      <c r="I271" t="b">
        <v>0</v>
      </c>
      <c r="J271">
        <v>23</v>
      </c>
      <c r="K271" t="s">
        <v>1777</v>
      </c>
      <c r="M271" t="s">
        <v>2829</v>
      </c>
      <c r="R271" t="s">
        <v>1883</v>
      </c>
      <c r="T271" t="s">
        <v>1785</v>
      </c>
      <c r="U271" t="s">
        <v>1908</v>
      </c>
      <c r="V271" t="s">
        <v>2830</v>
      </c>
    </row>
    <row r="272" spans="1:22" x14ac:dyDescent="0.35">
      <c r="A272">
        <v>12382</v>
      </c>
      <c r="B272" t="s">
        <v>56</v>
      </c>
      <c r="C272" t="s">
        <v>56</v>
      </c>
      <c r="D272" t="s">
        <v>157</v>
      </c>
      <c r="E272" t="s">
        <v>2831</v>
      </c>
      <c r="F272" t="s">
        <v>2832</v>
      </c>
      <c r="H272" t="s">
        <v>2833</v>
      </c>
      <c r="I272" t="b">
        <v>0</v>
      </c>
      <c r="J272">
        <v>2</v>
      </c>
      <c r="K272" t="s">
        <v>1841</v>
      </c>
      <c r="M272" t="s">
        <v>2834</v>
      </c>
      <c r="R272" t="s">
        <v>1784</v>
      </c>
      <c r="S272" t="s">
        <v>2835</v>
      </c>
      <c r="U272" t="s">
        <v>1848</v>
      </c>
      <c r="V272" t="s">
        <v>2836</v>
      </c>
    </row>
    <row r="273" spans="1:22" x14ac:dyDescent="0.35">
      <c r="A273">
        <v>12422</v>
      </c>
      <c r="B273" t="s">
        <v>56</v>
      </c>
      <c r="C273" t="s">
        <v>56</v>
      </c>
      <c r="D273" t="s">
        <v>157</v>
      </c>
      <c r="E273" t="s">
        <v>864</v>
      </c>
      <c r="F273" t="s">
        <v>2837</v>
      </c>
      <c r="G273" t="s">
        <v>2838</v>
      </c>
      <c r="H273" t="s">
        <v>2816</v>
      </c>
      <c r="I273" t="b">
        <v>0</v>
      </c>
      <c r="J273">
        <v>10</v>
      </c>
      <c r="K273" t="s">
        <v>1777</v>
      </c>
      <c r="M273" t="s">
        <v>2839</v>
      </c>
      <c r="R273" t="s">
        <v>1784</v>
      </c>
      <c r="T273" t="s">
        <v>1837</v>
      </c>
      <c r="U273" t="s">
        <v>1867</v>
      </c>
      <c r="V273" t="s">
        <v>2830</v>
      </c>
    </row>
    <row r="274" spans="1:22" hidden="1" x14ac:dyDescent="0.35">
      <c r="A274">
        <v>12423</v>
      </c>
      <c r="B274" t="s">
        <v>72</v>
      </c>
      <c r="D274" t="s">
        <v>157</v>
      </c>
      <c r="E274" t="s">
        <v>2840</v>
      </c>
      <c r="F274" t="s">
        <v>2841</v>
      </c>
      <c r="I274" t="b">
        <v>0</v>
      </c>
      <c r="J274">
        <v>11</v>
      </c>
      <c r="K274" t="s">
        <v>1777</v>
      </c>
      <c r="M274" t="s">
        <v>2842</v>
      </c>
      <c r="R274" t="s">
        <v>1784</v>
      </c>
      <c r="T274" t="s">
        <v>1964</v>
      </c>
      <c r="U274" t="s">
        <v>1780</v>
      </c>
      <c r="V274" t="s">
        <v>2843</v>
      </c>
    </row>
    <row r="275" spans="1:22" hidden="1" x14ac:dyDescent="0.35">
      <c r="A275">
        <v>12461</v>
      </c>
      <c r="B275" t="s">
        <v>72</v>
      </c>
      <c r="D275" t="s">
        <v>157</v>
      </c>
      <c r="E275" t="s">
        <v>2362</v>
      </c>
      <c r="F275" t="s">
        <v>2363</v>
      </c>
      <c r="G275" t="s">
        <v>2364</v>
      </c>
      <c r="I275" t="b">
        <v>0</v>
      </c>
      <c r="J275">
        <v>8</v>
      </c>
      <c r="K275" t="s">
        <v>1777</v>
      </c>
      <c r="M275" t="s">
        <v>2844</v>
      </c>
      <c r="R275" t="s">
        <v>2006</v>
      </c>
      <c r="T275" t="s">
        <v>2052</v>
      </c>
      <c r="U275" t="s">
        <v>1837</v>
      </c>
    </row>
    <row r="276" spans="1:22" x14ac:dyDescent="0.35">
      <c r="A276">
        <v>12621</v>
      </c>
      <c r="B276" t="s">
        <v>56</v>
      </c>
      <c r="C276" t="s">
        <v>56</v>
      </c>
      <c r="D276" t="s">
        <v>157</v>
      </c>
      <c r="E276" t="s">
        <v>891</v>
      </c>
      <c r="F276" t="s">
        <v>2845</v>
      </c>
      <c r="G276" t="s">
        <v>2846</v>
      </c>
      <c r="I276" t="b">
        <v>0</v>
      </c>
      <c r="J276">
        <v>10</v>
      </c>
      <c r="K276" t="s">
        <v>1871</v>
      </c>
      <c r="M276" t="s">
        <v>2847</v>
      </c>
      <c r="R276" t="s">
        <v>1784</v>
      </c>
      <c r="S276" t="s">
        <v>2158</v>
      </c>
      <c r="U276" t="s">
        <v>2373</v>
      </c>
      <c r="V276" t="s">
        <v>2848</v>
      </c>
    </row>
    <row r="277" spans="1:22" hidden="1" x14ac:dyDescent="0.35">
      <c r="A277">
        <v>4413</v>
      </c>
      <c r="B277" t="s">
        <v>72</v>
      </c>
      <c r="D277" t="s">
        <v>164</v>
      </c>
      <c r="E277" t="s">
        <v>2666</v>
      </c>
      <c r="F277" t="s">
        <v>2849</v>
      </c>
      <c r="I277" t="b">
        <v>0</v>
      </c>
      <c r="J277">
        <v>100</v>
      </c>
      <c r="K277" t="s">
        <v>1777</v>
      </c>
      <c r="R277" t="s">
        <v>1883</v>
      </c>
      <c r="T277" t="s">
        <v>1779</v>
      </c>
      <c r="U277" t="s">
        <v>1780</v>
      </c>
      <c r="V277" t="s">
        <v>2850</v>
      </c>
    </row>
    <row r="278" spans="1:22" hidden="1" x14ac:dyDescent="0.35">
      <c r="A278">
        <v>5236</v>
      </c>
      <c r="B278" t="s">
        <v>72</v>
      </c>
      <c r="D278" t="s">
        <v>164</v>
      </c>
      <c r="E278" t="s">
        <v>2851</v>
      </c>
      <c r="F278" t="s">
        <v>2852</v>
      </c>
      <c r="H278" t="s">
        <v>2853</v>
      </c>
      <c r="I278" t="b">
        <v>0</v>
      </c>
      <c r="J278">
        <v>63</v>
      </c>
      <c r="K278" t="s">
        <v>1777</v>
      </c>
      <c r="M278" t="s">
        <v>2854</v>
      </c>
      <c r="R278" t="s">
        <v>2855</v>
      </c>
      <c r="T278" t="s">
        <v>1837</v>
      </c>
      <c r="U278" t="s">
        <v>1794</v>
      </c>
      <c r="V278" t="s">
        <v>2856</v>
      </c>
    </row>
    <row r="279" spans="1:22" hidden="1" x14ac:dyDescent="0.35">
      <c r="A279">
        <v>5574</v>
      </c>
      <c r="B279" t="s">
        <v>72</v>
      </c>
      <c r="D279" t="s">
        <v>164</v>
      </c>
      <c r="E279" t="s">
        <v>2857</v>
      </c>
      <c r="F279" t="s">
        <v>2858</v>
      </c>
      <c r="I279" t="b">
        <v>0</v>
      </c>
      <c r="J279">
        <v>105</v>
      </c>
      <c r="K279" t="s">
        <v>1777</v>
      </c>
      <c r="R279" t="s">
        <v>2630</v>
      </c>
      <c r="T279" t="s">
        <v>1888</v>
      </c>
      <c r="U279" t="s">
        <v>1889</v>
      </c>
      <c r="V279" t="s">
        <v>2850</v>
      </c>
    </row>
    <row r="280" spans="1:22" hidden="1" x14ac:dyDescent="0.35">
      <c r="A280">
        <v>6226</v>
      </c>
      <c r="B280" t="s">
        <v>72</v>
      </c>
      <c r="D280" t="s">
        <v>164</v>
      </c>
      <c r="E280" t="s">
        <v>2859</v>
      </c>
      <c r="F280" t="s">
        <v>2860</v>
      </c>
      <c r="H280" t="s">
        <v>2861</v>
      </c>
      <c r="I280" t="b">
        <v>0</v>
      </c>
      <c r="J280">
        <v>11</v>
      </c>
      <c r="K280" t="s">
        <v>1871</v>
      </c>
      <c r="R280" t="s">
        <v>1883</v>
      </c>
      <c r="S280" t="s">
        <v>1916</v>
      </c>
      <c r="U280" t="s">
        <v>2862</v>
      </c>
    </row>
    <row r="281" spans="1:22" hidden="1" x14ac:dyDescent="0.35">
      <c r="A281">
        <v>11480</v>
      </c>
      <c r="B281" t="s">
        <v>72</v>
      </c>
      <c r="D281" t="s">
        <v>164</v>
      </c>
      <c r="E281" t="s">
        <v>2863</v>
      </c>
      <c r="F281" t="s">
        <v>2864</v>
      </c>
      <c r="G281" t="s">
        <v>2865</v>
      </c>
      <c r="H281" t="s">
        <v>2866</v>
      </c>
      <c r="I281" t="b">
        <v>0</v>
      </c>
      <c r="J281">
        <v>97</v>
      </c>
      <c r="K281" t="s">
        <v>1777</v>
      </c>
      <c r="M281" t="s">
        <v>2867</v>
      </c>
      <c r="R281" t="s">
        <v>2668</v>
      </c>
      <c r="T281" t="s">
        <v>1785</v>
      </c>
      <c r="U281" t="s">
        <v>2868</v>
      </c>
      <c r="V281" t="s">
        <v>2869</v>
      </c>
    </row>
    <row r="282" spans="1:22" hidden="1" x14ac:dyDescent="0.35">
      <c r="A282">
        <v>11976</v>
      </c>
      <c r="B282" t="s">
        <v>72</v>
      </c>
      <c r="D282" t="s">
        <v>164</v>
      </c>
      <c r="E282" t="s">
        <v>2870</v>
      </c>
      <c r="F282" t="s">
        <v>2871</v>
      </c>
      <c r="G282" t="s">
        <v>2872</v>
      </c>
      <c r="I282" t="b">
        <v>0</v>
      </c>
      <c r="J282">
        <v>110</v>
      </c>
      <c r="K282" t="s">
        <v>1777</v>
      </c>
      <c r="M282" t="s">
        <v>2873</v>
      </c>
      <c r="R282" t="s">
        <v>1784</v>
      </c>
      <c r="T282" t="s">
        <v>1837</v>
      </c>
      <c r="U282" t="s">
        <v>1867</v>
      </c>
      <c r="V282" t="s">
        <v>2856</v>
      </c>
    </row>
    <row r="283" spans="1:22" x14ac:dyDescent="0.35">
      <c r="A283">
        <v>12125</v>
      </c>
      <c r="B283" t="s">
        <v>56</v>
      </c>
      <c r="C283" t="s">
        <v>56</v>
      </c>
      <c r="D283" t="s">
        <v>164</v>
      </c>
      <c r="E283" t="s">
        <v>335</v>
      </c>
      <c r="F283" t="s">
        <v>2874</v>
      </c>
      <c r="I283" t="b">
        <v>0</v>
      </c>
      <c r="J283">
        <v>5</v>
      </c>
      <c r="K283" t="s">
        <v>1871</v>
      </c>
      <c r="M283" t="s">
        <v>2875</v>
      </c>
      <c r="R283" t="s">
        <v>2876</v>
      </c>
      <c r="S283" t="s">
        <v>1900</v>
      </c>
      <c r="U283" t="s">
        <v>1876</v>
      </c>
    </row>
    <row r="284" spans="1:22" hidden="1" x14ac:dyDescent="0.35">
      <c r="A284">
        <v>12213</v>
      </c>
      <c r="B284" t="s">
        <v>72</v>
      </c>
      <c r="D284" t="s">
        <v>164</v>
      </c>
      <c r="E284" t="s">
        <v>1781</v>
      </c>
      <c r="F284" t="s">
        <v>1799</v>
      </c>
      <c r="G284" t="s">
        <v>2866</v>
      </c>
      <c r="I284" t="b">
        <v>0</v>
      </c>
      <c r="J284">
        <v>56</v>
      </c>
      <c r="K284" t="s">
        <v>1777</v>
      </c>
      <c r="M284" t="s">
        <v>2877</v>
      </c>
      <c r="R284" t="s">
        <v>1784</v>
      </c>
      <c r="T284" t="s">
        <v>1785</v>
      </c>
      <c r="U284" t="s">
        <v>1786</v>
      </c>
      <c r="V284" t="s">
        <v>2878</v>
      </c>
    </row>
    <row r="285" spans="1:22" hidden="1" x14ac:dyDescent="0.35">
      <c r="A285">
        <v>12248</v>
      </c>
      <c r="B285" t="s">
        <v>72</v>
      </c>
      <c r="D285" t="s">
        <v>164</v>
      </c>
      <c r="E285" t="s">
        <v>2879</v>
      </c>
      <c r="F285" t="s">
        <v>2880</v>
      </c>
      <c r="G285" t="s">
        <v>2866</v>
      </c>
      <c r="I285" t="b">
        <v>0</v>
      </c>
      <c r="J285">
        <v>58</v>
      </c>
      <c r="K285" t="s">
        <v>1777</v>
      </c>
      <c r="M285" t="s">
        <v>2881</v>
      </c>
      <c r="R285" t="s">
        <v>1784</v>
      </c>
      <c r="T285" t="s">
        <v>1888</v>
      </c>
      <c r="U285" t="s">
        <v>1867</v>
      </c>
      <c r="V285" t="s">
        <v>2878</v>
      </c>
    </row>
    <row r="286" spans="1:22" hidden="1" x14ac:dyDescent="0.35">
      <c r="A286">
        <v>12337</v>
      </c>
      <c r="B286" t="s">
        <v>72</v>
      </c>
      <c r="D286" t="s">
        <v>164</v>
      </c>
      <c r="E286" t="s">
        <v>1862</v>
      </c>
      <c r="F286" t="s">
        <v>2882</v>
      </c>
      <c r="G286" t="s">
        <v>2883</v>
      </c>
      <c r="I286" t="b">
        <v>0</v>
      </c>
      <c r="J286">
        <v>55</v>
      </c>
      <c r="K286" t="s">
        <v>1777</v>
      </c>
      <c r="M286" t="s">
        <v>2884</v>
      </c>
      <c r="R286" t="s">
        <v>1784</v>
      </c>
      <c r="T286" t="s">
        <v>1866</v>
      </c>
      <c r="U286" t="s">
        <v>1867</v>
      </c>
      <c r="V286" t="s">
        <v>2885</v>
      </c>
    </row>
    <row r="287" spans="1:22" hidden="1" x14ac:dyDescent="0.35">
      <c r="A287">
        <v>12578</v>
      </c>
      <c r="B287" t="s">
        <v>72</v>
      </c>
      <c r="D287" t="s">
        <v>164</v>
      </c>
      <c r="E287" t="s">
        <v>2886</v>
      </c>
      <c r="F287" t="s">
        <v>2887</v>
      </c>
      <c r="I287" t="b">
        <v>0</v>
      </c>
      <c r="J287">
        <v>5</v>
      </c>
      <c r="K287" t="s">
        <v>1841</v>
      </c>
      <c r="M287" t="s">
        <v>2888</v>
      </c>
      <c r="R287" t="s">
        <v>1784</v>
      </c>
      <c r="S287" t="s">
        <v>1844</v>
      </c>
      <c r="U287" t="s">
        <v>1786</v>
      </c>
    </row>
    <row r="288" spans="1:22" x14ac:dyDescent="0.35">
      <c r="A288">
        <v>12579</v>
      </c>
      <c r="B288" t="s">
        <v>56</v>
      </c>
      <c r="C288" t="s">
        <v>56</v>
      </c>
      <c r="D288" t="s">
        <v>164</v>
      </c>
      <c r="E288" t="s">
        <v>2889</v>
      </c>
      <c r="F288" t="s">
        <v>2890</v>
      </c>
      <c r="I288" t="b">
        <v>0</v>
      </c>
      <c r="J288">
        <v>10</v>
      </c>
      <c r="K288" t="s">
        <v>1841</v>
      </c>
      <c r="M288" t="s">
        <v>2891</v>
      </c>
      <c r="N288" t="s">
        <v>2892</v>
      </c>
      <c r="R288" t="s">
        <v>1784</v>
      </c>
      <c r="S288" t="s">
        <v>1844</v>
      </c>
      <c r="U288" t="s">
        <v>1786</v>
      </c>
    </row>
    <row r="289" spans="1:22" hidden="1" x14ac:dyDescent="0.35">
      <c r="A289">
        <v>9292</v>
      </c>
      <c r="B289" t="s">
        <v>72</v>
      </c>
      <c r="D289" t="s">
        <v>160</v>
      </c>
      <c r="E289" t="s">
        <v>2893</v>
      </c>
      <c r="F289" t="s">
        <v>2894</v>
      </c>
      <c r="G289" t="s">
        <v>1925</v>
      </c>
      <c r="I289" t="b">
        <v>0</v>
      </c>
      <c r="J289">
        <v>12</v>
      </c>
      <c r="K289" t="s">
        <v>1871</v>
      </c>
      <c r="R289" t="s">
        <v>1789</v>
      </c>
      <c r="S289" t="s">
        <v>1907</v>
      </c>
      <c r="U289" t="s">
        <v>1908</v>
      </c>
      <c r="V289" t="s">
        <v>2895</v>
      </c>
    </row>
    <row r="290" spans="1:22" hidden="1" x14ac:dyDescent="0.35">
      <c r="A290">
        <v>11604</v>
      </c>
      <c r="B290" t="s">
        <v>72</v>
      </c>
      <c r="D290" t="s">
        <v>160</v>
      </c>
      <c r="E290" t="s">
        <v>2896</v>
      </c>
      <c r="F290" t="s">
        <v>2897</v>
      </c>
      <c r="G290" t="s">
        <v>2898</v>
      </c>
      <c r="I290" t="b">
        <v>0</v>
      </c>
      <c r="J290">
        <v>25</v>
      </c>
      <c r="K290" t="s">
        <v>1777</v>
      </c>
      <c r="M290" t="s">
        <v>2899</v>
      </c>
      <c r="R290" t="s">
        <v>1784</v>
      </c>
      <c r="T290" t="s">
        <v>1866</v>
      </c>
      <c r="U290" t="s">
        <v>1867</v>
      </c>
      <c r="V290" t="s">
        <v>2900</v>
      </c>
    </row>
    <row r="291" spans="1:22" hidden="1" x14ac:dyDescent="0.35">
      <c r="A291">
        <v>11607</v>
      </c>
      <c r="B291" t="s">
        <v>72</v>
      </c>
      <c r="D291" t="s">
        <v>160</v>
      </c>
      <c r="E291" t="s">
        <v>1781</v>
      </c>
      <c r="F291" t="s">
        <v>2901</v>
      </c>
      <c r="G291" t="s">
        <v>2902</v>
      </c>
      <c r="H291" t="s">
        <v>1891</v>
      </c>
      <c r="I291" t="b">
        <v>0</v>
      </c>
      <c r="J291">
        <v>47</v>
      </c>
      <c r="K291" t="s">
        <v>1777</v>
      </c>
      <c r="M291" t="s">
        <v>2903</v>
      </c>
      <c r="R291" t="s">
        <v>2904</v>
      </c>
      <c r="T291" t="s">
        <v>1785</v>
      </c>
      <c r="U291" t="s">
        <v>1794</v>
      </c>
      <c r="V291" t="s">
        <v>2900</v>
      </c>
    </row>
    <row r="292" spans="1:22" hidden="1" x14ac:dyDescent="0.35">
      <c r="A292">
        <v>11870</v>
      </c>
      <c r="B292" t="s">
        <v>72</v>
      </c>
      <c r="D292" t="s">
        <v>160</v>
      </c>
      <c r="E292" t="s">
        <v>1949</v>
      </c>
      <c r="F292" t="s">
        <v>2905</v>
      </c>
      <c r="G292" t="s">
        <v>1951</v>
      </c>
      <c r="H292" t="s">
        <v>1952</v>
      </c>
      <c r="I292" t="b">
        <v>0</v>
      </c>
      <c r="J292">
        <v>23</v>
      </c>
      <c r="K292" t="s">
        <v>1777</v>
      </c>
      <c r="M292" t="s">
        <v>2906</v>
      </c>
      <c r="R292" t="s">
        <v>1784</v>
      </c>
      <c r="T292" t="s">
        <v>1954</v>
      </c>
      <c r="U292" t="s">
        <v>1955</v>
      </c>
    </row>
    <row r="293" spans="1:22" hidden="1" x14ac:dyDescent="0.35">
      <c r="A293">
        <v>12067</v>
      </c>
      <c r="B293" t="s">
        <v>72</v>
      </c>
      <c r="D293" t="s">
        <v>160</v>
      </c>
      <c r="E293" t="s">
        <v>2907</v>
      </c>
      <c r="F293" t="s">
        <v>2908</v>
      </c>
      <c r="I293" t="b">
        <v>0</v>
      </c>
      <c r="J293">
        <v>5</v>
      </c>
      <c r="K293" t="s">
        <v>1871</v>
      </c>
      <c r="M293" t="s">
        <v>2909</v>
      </c>
      <c r="R293" t="s">
        <v>1784</v>
      </c>
      <c r="S293" t="s">
        <v>1900</v>
      </c>
      <c r="U293" t="s">
        <v>1867</v>
      </c>
    </row>
    <row r="294" spans="1:22" ht="15" customHeight="1" x14ac:dyDescent="0.35">
      <c r="A294">
        <v>12110</v>
      </c>
      <c r="B294" t="s">
        <v>56</v>
      </c>
      <c r="C294" t="s">
        <v>56</v>
      </c>
      <c r="D294" t="s">
        <v>160</v>
      </c>
      <c r="E294" t="s">
        <v>409</v>
      </c>
      <c r="F294" s="8" t="s">
        <v>2910</v>
      </c>
      <c r="I294" t="b">
        <v>0</v>
      </c>
      <c r="J294">
        <v>3</v>
      </c>
      <c r="K294" t="s">
        <v>1871</v>
      </c>
      <c r="M294" t="s">
        <v>2911</v>
      </c>
      <c r="R294" t="s">
        <v>2912</v>
      </c>
      <c r="S294" t="s">
        <v>1844</v>
      </c>
      <c r="U294" t="s">
        <v>1876</v>
      </c>
    </row>
    <row r="295" spans="1:22" x14ac:dyDescent="0.35">
      <c r="A295">
        <v>12396</v>
      </c>
      <c r="B295" t="s">
        <v>56</v>
      </c>
      <c r="C295" t="s">
        <v>56</v>
      </c>
      <c r="D295" t="s">
        <v>160</v>
      </c>
      <c r="E295" t="s">
        <v>984</v>
      </c>
      <c r="F295" t="s">
        <v>2913</v>
      </c>
      <c r="I295" t="b">
        <v>0</v>
      </c>
      <c r="J295">
        <v>21</v>
      </c>
      <c r="K295" t="s">
        <v>1841</v>
      </c>
      <c r="M295" t="s">
        <v>2914</v>
      </c>
      <c r="R295" t="s">
        <v>1784</v>
      </c>
      <c r="S295" t="s">
        <v>2076</v>
      </c>
      <c r="U295" t="s">
        <v>1848</v>
      </c>
    </row>
    <row r="296" spans="1:22" x14ac:dyDescent="0.35">
      <c r="A296">
        <v>4378</v>
      </c>
      <c r="B296" t="s">
        <v>56</v>
      </c>
      <c r="C296" t="s">
        <v>56</v>
      </c>
      <c r="D296" t="s">
        <v>162</v>
      </c>
      <c r="E296" t="s">
        <v>2915</v>
      </c>
      <c r="F296" t="s">
        <v>2916</v>
      </c>
      <c r="G296" t="s">
        <v>2917</v>
      </c>
      <c r="I296" t="b">
        <v>0</v>
      </c>
      <c r="J296">
        <v>60</v>
      </c>
      <c r="K296" t="s">
        <v>1871</v>
      </c>
      <c r="R296" t="s">
        <v>1853</v>
      </c>
      <c r="S296" t="s">
        <v>1907</v>
      </c>
      <c r="U296" t="s">
        <v>1876</v>
      </c>
    </row>
    <row r="297" spans="1:22" hidden="1" x14ac:dyDescent="0.35">
      <c r="A297">
        <v>6331</v>
      </c>
      <c r="B297" t="s">
        <v>72</v>
      </c>
      <c r="D297" t="s">
        <v>162</v>
      </c>
      <c r="E297" t="s">
        <v>2918</v>
      </c>
      <c r="F297" t="s">
        <v>2919</v>
      </c>
      <c r="G297" t="s">
        <v>2920</v>
      </c>
      <c r="H297" t="s">
        <v>2921</v>
      </c>
      <c r="I297" t="b">
        <v>0</v>
      </c>
      <c r="J297">
        <v>150</v>
      </c>
      <c r="K297" t="s">
        <v>1777</v>
      </c>
      <c r="M297" t="s">
        <v>2922</v>
      </c>
      <c r="R297" t="s">
        <v>2923</v>
      </c>
      <c r="T297" t="s">
        <v>1779</v>
      </c>
      <c r="U297" t="s">
        <v>1780</v>
      </c>
      <c r="V297" t="s">
        <v>2924</v>
      </c>
    </row>
    <row r="298" spans="1:22" hidden="1" x14ac:dyDescent="0.35">
      <c r="A298">
        <v>6623</v>
      </c>
      <c r="B298" t="s">
        <v>72</v>
      </c>
      <c r="D298" t="s">
        <v>162</v>
      </c>
      <c r="E298" t="s">
        <v>2925</v>
      </c>
      <c r="F298" t="s">
        <v>2926</v>
      </c>
      <c r="G298" t="s">
        <v>2927</v>
      </c>
      <c r="I298" t="b">
        <v>0</v>
      </c>
      <c r="J298">
        <v>95</v>
      </c>
      <c r="K298" t="s">
        <v>1777</v>
      </c>
      <c r="R298" t="s">
        <v>2928</v>
      </c>
      <c r="T298" t="s">
        <v>1779</v>
      </c>
      <c r="U298" t="s">
        <v>1780</v>
      </c>
      <c r="V298" t="s">
        <v>2929</v>
      </c>
    </row>
    <row r="299" spans="1:22" ht="16.5" customHeight="1" x14ac:dyDescent="0.35">
      <c r="A299">
        <v>8905</v>
      </c>
      <c r="B299" t="s">
        <v>56</v>
      </c>
      <c r="C299" t="s">
        <v>56</v>
      </c>
      <c r="D299" t="s">
        <v>162</v>
      </c>
      <c r="E299" t="s">
        <v>931</v>
      </c>
      <c r="F299" s="8" t="s">
        <v>2930</v>
      </c>
      <c r="G299" t="s">
        <v>2931</v>
      </c>
      <c r="I299" t="b">
        <v>0</v>
      </c>
      <c r="J299">
        <v>45</v>
      </c>
      <c r="K299" t="s">
        <v>1871</v>
      </c>
      <c r="R299" t="s">
        <v>2932</v>
      </c>
      <c r="S299" t="s">
        <v>1844</v>
      </c>
      <c r="U299" t="s">
        <v>1876</v>
      </c>
    </row>
    <row r="300" spans="1:22" hidden="1" x14ac:dyDescent="0.35">
      <c r="A300">
        <v>9773</v>
      </c>
      <c r="B300" t="s">
        <v>72</v>
      </c>
      <c r="D300" t="s">
        <v>162</v>
      </c>
      <c r="E300" t="s">
        <v>2933</v>
      </c>
      <c r="F300" t="s">
        <v>2934</v>
      </c>
      <c r="G300" t="s">
        <v>2935</v>
      </c>
      <c r="I300" t="b">
        <v>0</v>
      </c>
      <c r="J300">
        <v>80</v>
      </c>
      <c r="K300" t="s">
        <v>1777</v>
      </c>
      <c r="R300" t="s">
        <v>1784</v>
      </c>
      <c r="T300" t="s">
        <v>1888</v>
      </c>
      <c r="U300" t="s">
        <v>1940</v>
      </c>
    </row>
    <row r="301" spans="1:22" x14ac:dyDescent="0.35">
      <c r="A301">
        <v>9774</v>
      </c>
      <c r="B301" t="s">
        <v>56</v>
      </c>
      <c r="C301" t="s">
        <v>56</v>
      </c>
      <c r="D301" t="s">
        <v>162</v>
      </c>
      <c r="E301" t="s">
        <v>396</v>
      </c>
      <c r="F301" t="s">
        <v>2936</v>
      </c>
      <c r="G301" t="s">
        <v>2935</v>
      </c>
      <c r="I301" t="b">
        <v>0</v>
      </c>
      <c r="J301">
        <v>70</v>
      </c>
      <c r="K301" t="s">
        <v>1871</v>
      </c>
      <c r="R301" t="s">
        <v>1784</v>
      </c>
      <c r="S301" t="s">
        <v>2937</v>
      </c>
      <c r="U301" t="s">
        <v>1955</v>
      </c>
    </row>
    <row r="302" spans="1:22" hidden="1" x14ac:dyDescent="0.35">
      <c r="A302">
        <v>10535</v>
      </c>
      <c r="B302" t="s">
        <v>72</v>
      </c>
      <c r="D302" t="s">
        <v>162</v>
      </c>
      <c r="E302" t="s">
        <v>1862</v>
      </c>
      <c r="F302" t="s">
        <v>2938</v>
      </c>
      <c r="G302" t="s">
        <v>2939</v>
      </c>
      <c r="I302" t="b">
        <v>0</v>
      </c>
      <c r="J302">
        <v>85</v>
      </c>
      <c r="K302" t="s">
        <v>1777</v>
      </c>
      <c r="R302" t="s">
        <v>2048</v>
      </c>
      <c r="T302" t="s">
        <v>1866</v>
      </c>
      <c r="U302" t="s">
        <v>2474</v>
      </c>
    </row>
    <row r="303" spans="1:22" hidden="1" x14ac:dyDescent="0.35">
      <c r="A303">
        <v>11020</v>
      </c>
      <c r="B303" t="s">
        <v>72</v>
      </c>
      <c r="D303" t="s">
        <v>162</v>
      </c>
      <c r="E303" t="s">
        <v>2940</v>
      </c>
      <c r="F303" t="s">
        <v>2941</v>
      </c>
      <c r="G303" t="s">
        <v>2942</v>
      </c>
      <c r="I303" t="b">
        <v>0</v>
      </c>
      <c r="J303">
        <v>77</v>
      </c>
      <c r="K303" t="s">
        <v>1777</v>
      </c>
      <c r="R303" t="s">
        <v>1784</v>
      </c>
      <c r="T303" t="s">
        <v>1837</v>
      </c>
      <c r="U303" t="s">
        <v>1940</v>
      </c>
      <c r="V303" t="s">
        <v>2943</v>
      </c>
    </row>
    <row r="304" spans="1:22" hidden="1" x14ac:dyDescent="0.35">
      <c r="A304">
        <v>11584</v>
      </c>
      <c r="B304" t="s">
        <v>72</v>
      </c>
      <c r="D304" t="s">
        <v>162</v>
      </c>
      <c r="E304" t="s">
        <v>2944</v>
      </c>
      <c r="F304" t="s">
        <v>2945</v>
      </c>
      <c r="H304" t="s">
        <v>2005</v>
      </c>
      <c r="I304" t="b">
        <v>0</v>
      </c>
      <c r="J304">
        <v>42</v>
      </c>
      <c r="K304" t="s">
        <v>1871</v>
      </c>
      <c r="R304" t="s">
        <v>1853</v>
      </c>
      <c r="S304" t="s">
        <v>1907</v>
      </c>
      <c r="U304" t="s">
        <v>1908</v>
      </c>
      <c r="V304" t="s">
        <v>2943</v>
      </c>
    </row>
    <row r="305" spans="1:22" hidden="1" x14ac:dyDescent="0.35">
      <c r="A305">
        <v>12144</v>
      </c>
      <c r="B305" t="s">
        <v>72</v>
      </c>
      <c r="D305" t="s">
        <v>162</v>
      </c>
      <c r="E305" t="s">
        <v>2946</v>
      </c>
      <c r="F305" t="s">
        <v>2947</v>
      </c>
      <c r="G305" t="s">
        <v>2942</v>
      </c>
      <c r="I305" t="b">
        <v>0</v>
      </c>
      <c r="J305">
        <v>79</v>
      </c>
      <c r="K305" t="s">
        <v>1777</v>
      </c>
      <c r="R305" t="s">
        <v>1784</v>
      </c>
      <c r="T305" t="s">
        <v>1837</v>
      </c>
      <c r="U305" t="s">
        <v>1837</v>
      </c>
      <c r="V305" t="s">
        <v>2943</v>
      </c>
    </row>
    <row r="306" spans="1:22" hidden="1" x14ac:dyDescent="0.35">
      <c r="A306">
        <v>12254</v>
      </c>
      <c r="B306" t="s">
        <v>72</v>
      </c>
      <c r="D306" t="s">
        <v>162</v>
      </c>
      <c r="E306" t="s">
        <v>1800</v>
      </c>
      <c r="F306" t="s">
        <v>2948</v>
      </c>
      <c r="G306" t="s">
        <v>2653</v>
      </c>
      <c r="I306" t="b">
        <v>0</v>
      </c>
      <c r="J306">
        <v>69</v>
      </c>
      <c r="K306" t="s">
        <v>1777</v>
      </c>
      <c r="M306" t="s">
        <v>2949</v>
      </c>
      <c r="R306" t="s">
        <v>1853</v>
      </c>
      <c r="T306" t="s">
        <v>1785</v>
      </c>
      <c r="U306" t="s">
        <v>1794</v>
      </c>
      <c r="V306" t="s">
        <v>2924</v>
      </c>
    </row>
    <row r="307" spans="1:22" x14ac:dyDescent="0.35">
      <c r="A307">
        <v>12307</v>
      </c>
      <c r="B307" t="s">
        <v>56</v>
      </c>
      <c r="C307" t="s">
        <v>56</v>
      </c>
      <c r="D307" t="s">
        <v>162</v>
      </c>
      <c r="E307" t="s">
        <v>2950</v>
      </c>
      <c r="F307" t="s">
        <v>2951</v>
      </c>
      <c r="I307" t="b">
        <v>0</v>
      </c>
      <c r="J307">
        <v>20</v>
      </c>
      <c r="K307" t="s">
        <v>1871</v>
      </c>
      <c r="M307" t="s">
        <v>2952</v>
      </c>
      <c r="R307" t="s">
        <v>1921</v>
      </c>
      <c r="S307" t="s">
        <v>1900</v>
      </c>
      <c r="U307" t="s">
        <v>1876</v>
      </c>
    </row>
    <row r="308" spans="1:22" x14ac:dyDescent="0.35">
      <c r="A308">
        <v>12308</v>
      </c>
      <c r="B308" t="s">
        <v>56</v>
      </c>
      <c r="C308" t="s">
        <v>56</v>
      </c>
      <c r="D308" t="s">
        <v>162</v>
      </c>
      <c r="E308" t="s">
        <v>313</v>
      </c>
      <c r="F308" t="s">
        <v>2953</v>
      </c>
      <c r="G308" t="s">
        <v>2838</v>
      </c>
      <c r="I308" t="b">
        <v>0</v>
      </c>
      <c r="J308">
        <v>71</v>
      </c>
      <c r="K308" t="s">
        <v>1871</v>
      </c>
      <c r="M308" t="s">
        <v>2954</v>
      </c>
      <c r="R308" t="s">
        <v>1789</v>
      </c>
      <c r="S308" t="s">
        <v>1900</v>
      </c>
      <c r="U308" t="s">
        <v>2034</v>
      </c>
      <c r="V308" t="s">
        <v>2955</v>
      </c>
    </row>
    <row r="309" spans="1:22" hidden="1" x14ac:dyDescent="0.35">
      <c r="A309">
        <v>12567</v>
      </c>
      <c r="B309" t="s">
        <v>72</v>
      </c>
      <c r="D309" t="s">
        <v>162</v>
      </c>
      <c r="E309" t="s">
        <v>2956</v>
      </c>
      <c r="F309" t="s">
        <v>2957</v>
      </c>
      <c r="G309" t="s">
        <v>1904</v>
      </c>
      <c r="I309" t="b">
        <v>0</v>
      </c>
      <c r="J309">
        <v>82</v>
      </c>
      <c r="K309" t="s">
        <v>1777</v>
      </c>
      <c r="M309" t="s">
        <v>2958</v>
      </c>
      <c r="R309" t="s">
        <v>1784</v>
      </c>
      <c r="T309" t="s">
        <v>1837</v>
      </c>
      <c r="U309" t="s">
        <v>1908</v>
      </c>
    </row>
    <row r="310" spans="1:22" hidden="1" x14ac:dyDescent="0.35">
      <c r="A310">
        <v>12666</v>
      </c>
      <c r="B310" t="s">
        <v>72</v>
      </c>
      <c r="D310" t="s">
        <v>162</v>
      </c>
      <c r="E310" t="s">
        <v>2959</v>
      </c>
      <c r="F310" t="s">
        <v>2960</v>
      </c>
      <c r="I310" t="b">
        <v>1</v>
      </c>
      <c r="J310">
        <v>2</v>
      </c>
      <c r="K310" t="s">
        <v>1841</v>
      </c>
      <c r="M310" t="s">
        <v>2961</v>
      </c>
      <c r="R310" t="s">
        <v>1789</v>
      </c>
      <c r="S310" t="s">
        <v>1837</v>
      </c>
      <c r="U310" t="s">
        <v>1786</v>
      </c>
    </row>
    <row r="311" spans="1:22" hidden="1" x14ac:dyDescent="0.35">
      <c r="A311">
        <v>5200</v>
      </c>
      <c r="B311" t="s">
        <v>72</v>
      </c>
      <c r="D311" t="s">
        <v>163</v>
      </c>
      <c r="E311" t="s">
        <v>2962</v>
      </c>
      <c r="F311" t="s">
        <v>2963</v>
      </c>
      <c r="I311" t="b">
        <v>0</v>
      </c>
      <c r="J311">
        <v>145</v>
      </c>
      <c r="K311" t="s">
        <v>1777</v>
      </c>
      <c r="R311" t="s">
        <v>1921</v>
      </c>
      <c r="T311" t="s">
        <v>1837</v>
      </c>
      <c r="U311" t="s">
        <v>2964</v>
      </c>
      <c r="V311" t="s">
        <v>2965</v>
      </c>
    </row>
    <row r="312" spans="1:22" hidden="1" x14ac:dyDescent="0.35">
      <c r="A312">
        <v>6219</v>
      </c>
      <c r="B312" t="s">
        <v>72</v>
      </c>
      <c r="D312" t="s">
        <v>163</v>
      </c>
      <c r="E312" t="s">
        <v>2966</v>
      </c>
      <c r="F312" t="s">
        <v>2967</v>
      </c>
      <c r="G312" t="s">
        <v>2968</v>
      </c>
      <c r="I312" t="b">
        <v>0</v>
      </c>
      <c r="J312">
        <v>35</v>
      </c>
      <c r="K312" t="s">
        <v>1871</v>
      </c>
      <c r="R312" t="s">
        <v>2969</v>
      </c>
      <c r="S312" t="s">
        <v>1900</v>
      </c>
      <c r="U312" t="s">
        <v>2089</v>
      </c>
      <c r="V312" t="s">
        <v>2965</v>
      </c>
    </row>
    <row r="313" spans="1:22" hidden="1" x14ac:dyDescent="0.35">
      <c r="A313">
        <v>6528</v>
      </c>
      <c r="B313" t="s">
        <v>72</v>
      </c>
      <c r="D313" t="s">
        <v>163</v>
      </c>
      <c r="E313" t="s">
        <v>2970</v>
      </c>
      <c r="F313" t="s">
        <v>2971</v>
      </c>
      <c r="G313" t="s">
        <v>2972</v>
      </c>
      <c r="H313" t="s">
        <v>2973</v>
      </c>
      <c r="I313" t="b">
        <v>0</v>
      </c>
      <c r="J313">
        <v>100</v>
      </c>
      <c r="K313" t="s">
        <v>1777</v>
      </c>
      <c r="R313" t="s">
        <v>2048</v>
      </c>
      <c r="T313" t="s">
        <v>1779</v>
      </c>
      <c r="U313" t="s">
        <v>1780</v>
      </c>
      <c r="V313" t="s">
        <v>2965</v>
      </c>
    </row>
    <row r="314" spans="1:22" x14ac:dyDescent="0.35">
      <c r="A314">
        <v>9272</v>
      </c>
      <c r="B314" t="s">
        <v>56</v>
      </c>
      <c r="C314" t="s">
        <v>56</v>
      </c>
      <c r="D314" t="s">
        <v>163</v>
      </c>
      <c r="E314" t="s">
        <v>1186</v>
      </c>
      <c r="F314" t="s">
        <v>2974</v>
      </c>
      <c r="I314" t="b">
        <v>0</v>
      </c>
      <c r="J314">
        <v>80</v>
      </c>
      <c r="K314" t="s">
        <v>1841</v>
      </c>
      <c r="R314" t="s">
        <v>1784</v>
      </c>
      <c r="S314" t="s">
        <v>1837</v>
      </c>
      <c r="U314" t="s">
        <v>2868</v>
      </c>
    </row>
    <row r="315" spans="1:22" x14ac:dyDescent="0.35">
      <c r="A315">
        <v>10795</v>
      </c>
      <c r="B315" t="s">
        <v>56</v>
      </c>
      <c r="C315" t="s">
        <v>56</v>
      </c>
      <c r="D315" t="s">
        <v>163</v>
      </c>
      <c r="E315" t="s">
        <v>405</v>
      </c>
      <c r="F315" t="s">
        <v>2975</v>
      </c>
      <c r="I315" t="b">
        <v>0</v>
      </c>
      <c r="J315">
        <v>15</v>
      </c>
      <c r="K315" t="s">
        <v>1871</v>
      </c>
      <c r="M315" t="s">
        <v>2976</v>
      </c>
      <c r="R315" t="s">
        <v>2928</v>
      </c>
      <c r="S315" t="s">
        <v>1900</v>
      </c>
      <c r="U315" t="s">
        <v>1876</v>
      </c>
    </row>
    <row r="316" spans="1:22" hidden="1" x14ac:dyDescent="0.35">
      <c r="A316">
        <v>11931</v>
      </c>
      <c r="B316" t="s">
        <v>72</v>
      </c>
      <c r="D316" t="s">
        <v>163</v>
      </c>
      <c r="E316" t="s">
        <v>1801</v>
      </c>
      <c r="F316" t="s">
        <v>2977</v>
      </c>
      <c r="G316" t="s">
        <v>2978</v>
      </c>
      <c r="I316" t="b">
        <v>0</v>
      </c>
      <c r="J316">
        <v>90</v>
      </c>
      <c r="K316" t="s">
        <v>1777</v>
      </c>
      <c r="M316" t="s">
        <v>2979</v>
      </c>
      <c r="R316" t="s">
        <v>1789</v>
      </c>
      <c r="T316" t="s">
        <v>1785</v>
      </c>
      <c r="U316" t="s">
        <v>1794</v>
      </c>
      <c r="V316" t="s">
        <v>2980</v>
      </c>
    </row>
    <row r="317" spans="1:22" x14ac:dyDescent="0.35">
      <c r="A317">
        <v>12180</v>
      </c>
      <c r="B317" t="s">
        <v>56</v>
      </c>
      <c r="C317" t="s">
        <v>56</v>
      </c>
      <c r="D317" t="s">
        <v>163</v>
      </c>
      <c r="E317" t="s">
        <v>360</v>
      </c>
      <c r="F317" t="s">
        <v>2981</v>
      </c>
      <c r="I317" t="b">
        <v>0</v>
      </c>
      <c r="J317">
        <v>8</v>
      </c>
      <c r="K317" t="s">
        <v>1871</v>
      </c>
      <c r="M317" t="s">
        <v>2982</v>
      </c>
      <c r="R317" t="s">
        <v>2983</v>
      </c>
      <c r="S317" t="s">
        <v>1900</v>
      </c>
      <c r="U317" t="s">
        <v>1876</v>
      </c>
    </row>
    <row r="318" spans="1:22" hidden="1" x14ac:dyDescent="0.35">
      <c r="A318">
        <v>12378</v>
      </c>
      <c r="B318" t="s">
        <v>72</v>
      </c>
      <c r="D318" t="s">
        <v>163</v>
      </c>
      <c r="E318" t="s">
        <v>2984</v>
      </c>
      <c r="F318" t="s">
        <v>2985</v>
      </c>
      <c r="I318" t="b">
        <v>0</v>
      </c>
      <c r="J318">
        <v>50</v>
      </c>
      <c r="K318" t="s">
        <v>1841</v>
      </c>
      <c r="M318" t="s">
        <v>2986</v>
      </c>
      <c r="R318" t="s">
        <v>1784</v>
      </c>
      <c r="S318" t="s">
        <v>1837</v>
      </c>
      <c r="U318" t="s">
        <v>1786</v>
      </c>
    </row>
    <row r="319" spans="1:22" x14ac:dyDescent="0.35">
      <c r="A319">
        <v>12587</v>
      </c>
      <c r="B319" t="s">
        <v>56</v>
      </c>
      <c r="C319" t="s">
        <v>56</v>
      </c>
      <c r="D319" t="s">
        <v>163</v>
      </c>
      <c r="E319" t="s">
        <v>1138</v>
      </c>
      <c r="F319" t="s">
        <v>2987</v>
      </c>
      <c r="I319" t="b">
        <v>0</v>
      </c>
      <c r="J319">
        <v>55</v>
      </c>
      <c r="K319" t="s">
        <v>1841</v>
      </c>
      <c r="M319" t="s">
        <v>2988</v>
      </c>
      <c r="R319" t="s">
        <v>1784</v>
      </c>
      <c r="S319" t="s">
        <v>1844</v>
      </c>
      <c r="U319" t="s">
        <v>2989</v>
      </c>
    </row>
    <row r="320" spans="1:22" hidden="1" x14ac:dyDescent="0.35">
      <c r="A320">
        <v>12588</v>
      </c>
      <c r="B320" t="s">
        <v>72</v>
      </c>
      <c r="D320" t="s">
        <v>163</v>
      </c>
      <c r="E320" t="s">
        <v>2990</v>
      </c>
      <c r="F320" t="s">
        <v>2991</v>
      </c>
      <c r="G320" t="s">
        <v>2992</v>
      </c>
      <c r="I320" t="b">
        <v>0</v>
      </c>
      <c r="J320">
        <v>83</v>
      </c>
      <c r="K320" t="s">
        <v>1777</v>
      </c>
      <c r="M320" t="s">
        <v>2993</v>
      </c>
      <c r="N320" t="s">
        <v>2683</v>
      </c>
      <c r="R320" t="s">
        <v>1784</v>
      </c>
      <c r="T320" t="s">
        <v>1837</v>
      </c>
      <c r="U320" t="s">
        <v>1780</v>
      </c>
      <c r="V320" t="s">
        <v>2994</v>
      </c>
    </row>
    <row r="321" spans="1:22" hidden="1" x14ac:dyDescent="0.35">
      <c r="A321">
        <v>12268</v>
      </c>
      <c r="B321" t="s">
        <v>72</v>
      </c>
      <c r="D321" t="s">
        <v>165</v>
      </c>
      <c r="E321" t="s">
        <v>1802</v>
      </c>
      <c r="F321" t="s">
        <v>2995</v>
      </c>
      <c r="G321" t="s">
        <v>2996</v>
      </c>
      <c r="I321" t="b">
        <v>0</v>
      </c>
      <c r="J321">
        <v>58</v>
      </c>
      <c r="K321" t="s">
        <v>1777</v>
      </c>
      <c r="M321" t="s">
        <v>2997</v>
      </c>
      <c r="R321" t="s">
        <v>1789</v>
      </c>
      <c r="T321" t="s">
        <v>1785</v>
      </c>
      <c r="U321" t="s">
        <v>1908</v>
      </c>
      <c r="V321" t="s">
        <v>2998</v>
      </c>
    </row>
    <row r="322" spans="1:22" hidden="1" x14ac:dyDescent="0.35">
      <c r="A322">
        <v>12474</v>
      </c>
      <c r="B322" t="s">
        <v>72</v>
      </c>
      <c r="D322" t="s">
        <v>165</v>
      </c>
      <c r="E322" t="s">
        <v>2999</v>
      </c>
      <c r="F322" t="s">
        <v>3000</v>
      </c>
      <c r="G322" t="s">
        <v>2996</v>
      </c>
      <c r="I322" t="b">
        <v>0</v>
      </c>
      <c r="J322">
        <v>55</v>
      </c>
      <c r="K322" t="s">
        <v>1777</v>
      </c>
      <c r="M322" t="s">
        <v>3001</v>
      </c>
      <c r="R322" t="s">
        <v>1784</v>
      </c>
      <c r="T322" t="s">
        <v>1837</v>
      </c>
      <c r="U322" t="s">
        <v>2618</v>
      </c>
      <c r="V322" t="s">
        <v>3002</v>
      </c>
    </row>
    <row r="323" spans="1:22" hidden="1" x14ac:dyDescent="0.35">
      <c r="A323">
        <v>12664</v>
      </c>
      <c r="B323" t="s">
        <v>72</v>
      </c>
      <c r="D323" t="s">
        <v>165</v>
      </c>
      <c r="E323" t="s">
        <v>1862</v>
      </c>
      <c r="F323" t="s">
        <v>3003</v>
      </c>
      <c r="G323" t="s">
        <v>3004</v>
      </c>
      <c r="I323" t="b">
        <v>1</v>
      </c>
      <c r="J323">
        <v>55</v>
      </c>
      <c r="K323" t="s">
        <v>1777</v>
      </c>
      <c r="M323" t="s">
        <v>3005</v>
      </c>
      <c r="R323" t="s">
        <v>1784</v>
      </c>
      <c r="T323" t="s">
        <v>1866</v>
      </c>
      <c r="U323" t="s">
        <v>1867</v>
      </c>
      <c r="V323" t="s">
        <v>3006</v>
      </c>
    </row>
    <row r="324" spans="1:22" hidden="1" x14ac:dyDescent="0.35">
      <c r="A324">
        <v>10741</v>
      </c>
      <c r="B324" t="s">
        <v>72</v>
      </c>
      <c r="D324" t="s">
        <v>166</v>
      </c>
      <c r="E324" t="s">
        <v>3007</v>
      </c>
      <c r="F324" t="s">
        <v>3008</v>
      </c>
      <c r="G324" t="s">
        <v>3009</v>
      </c>
      <c r="I324" t="b">
        <v>0</v>
      </c>
      <c r="J324">
        <v>47</v>
      </c>
      <c r="K324" t="s">
        <v>1777</v>
      </c>
      <c r="R324" t="s">
        <v>1883</v>
      </c>
      <c r="T324" t="s">
        <v>3010</v>
      </c>
      <c r="U324" t="s">
        <v>3011</v>
      </c>
    </row>
    <row r="325" spans="1:22" hidden="1" x14ac:dyDescent="0.35">
      <c r="A325">
        <v>12242</v>
      </c>
      <c r="B325" t="s">
        <v>72</v>
      </c>
      <c r="D325" t="s">
        <v>166</v>
      </c>
      <c r="E325" t="s">
        <v>1862</v>
      </c>
      <c r="F325" t="s">
        <v>3012</v>
      </c>
      <c r="G325" t="s">
        <v>3013</v>
      </c>
      <c r="I325" t="b">
        <v>0</v>
      </c>
      <c r="J325">
        <v>40</v>
      </c>
      <c r="K325" t="s">
        <v>1777</v>
      </c>
      <c r="M325" t="s">
        <v>3014</v>
      </c>
      <c r="R325" t="s">
        <v>1784</v>
      </c>
      <c r="T325" t="s">
        <v>1866</v>
      </c>
      <c r="U325" t="s">
        <v>1867</v>
      </c>
      <c r="V325" t="s">
        <v>3015</v>
      </c>
    </row>
    <row r="326" spans="1:22" ht="16.5" customHeight="1" x14ac:dyDescent="0.35">
      <c r="A326">
        <v>6603</v>
      </c>
      <c r="B326" t="s">
        <v>56</v>
      </c>
      <c r="C326" t="s">
        <v>56</v>
      </c>
      <c r="D326" t="s">
        <v>167</v>
      </c>
      <c r="E326" t="s">
        <v>986</v>
      </c>
      <c r="F326" s="8" t="s">
        <v>3016</v>
      </c>
      <c r="G326" t="s">
        <v>3017</v>
      </c>
      <c r="H326" t="s">
        <v>3018</v>
      </c>
      <c r="I326" t="b">
        <v>0</v>
      </c>
      <c r="J326">
        <v>20</v>
      </c>
      <c r="K326" t="s">
        <v>1871</v>
      </c>
      <c r="M326" t="s">
        <v>3019</v>
      </c>
      <c r="N326" t="s">
        <v>3020</v>
      </c>
      <c r="R326" t="s">
        <v>3021</v>
      </c>
      <c r="S326" t="s">
        <v>1916</v>
      </c>
      <c r="U326" t="s">
        <v>3022</v>
      </c>
      <c r="V326" t="s">
        <v>3023</v>
      </c>
    </row>
    <row r="327" spans="1:22" hidden="1" x14ac:dyDescent="0.35">
      <c r="A327">
        <v>6604</v>
      </c>
      <c r="B327" t="s">
        <v>72</v>
      </c>
      <c r="D327" t="s">
        <v>167</v>
      </c>
      <c r="E327" t="s">
        <v>3024</v>
      </c>
      <c r="F327" t="s">
        <v>3025</v>
      </c>
      <c r="G327" t="s">
        <v>3026</v>
      </c>
      <c r="I327" t="b">
        <v>0</v>
      </c>
      <c r="J327">
        <v>82</v>
      </c>
      <c r="K327" t="s">
        <v>1871</v>
      </c>
      <c r="R327" t="s">
        <v>2794</v>
      </c>
      <c r="S327" t="s">
        <v>1916</v>
      </c>
      <c r="U327" t="s">
        <v>3027</v>
      </c>
      <c r="V327" t="s">
        <v>3028</v>
      </c>
    </row>
    <row r="328" spans="1:22" ht="18" customHeight="1" x14ac:dyDescent="0.35">
      <c r="A328">
        <v>12172</v>
      </c>
      <c r="B328" t="s">
        <v>56</v>
      </c>
      <c r="C328" t="s">
        <v>56</v>
      </c>
      <c r="D328" t="s">
        <v>167</v>
      </c>
      <c r="E328" t="s">
        <v>351</v>
      </c>
      <c r="F328" s="8" t="s">
        <v>3029</v>
      </c>
      <c r="I328" t="b">
        <v>0</v>
      </c>
      <c r="J328">
        <v>5</v>
      </c>
      <c r="K328" t="s">
        <v>1871</v>
      </c>
      <c r="M328" t="s">
        <v>3030</v>
      </c>
      <c r="O328" t="s">
        <v>3031</v>
      </c>
      <c r="R328" t="s">
        <v>2101</v>
      </c>
      <c r="S328" t="s">
        <v>1900</v>
      </c>
      <c r="U328" t="s">
        <v>3032</v>
      </c>
    </row>
    <row r="329" spans="1:22" x14ac:dyDescent="0.35">
      <c r="A329">
        <v>12260</v>
      </c>
      <c r="B329" t="s">
        <v>56</v>
      </c>
      <c r="C329" t="s">
        <v>56</v>
      </c>
      <c r="D329" t="s">
        <v>167</v>
      </c>
      <c r="E329" t="s">
        <v>438</v>
      </c>
      <c r="F329" t="s">
        <v>3033</v>
      </c>
      <c r="I329" t="b">
        <v>0</v>
      </c>
      <c r="J329">
        <v>30</v>
      </c>
      <c r="K329" t="s">
        <v>1841</v>
      </c>
      <c r="M329" t="s">
        <v>3034</v>
      </c>
      <c r="R329" t="s">
        <v>1853</v>
      </c>
      <c r="S329" t="s">
        <v>1837</v>
      </c>
      <c r="U329" t="s">
        <v>2125</v>
      </c>
    </row>
    <row r="330" spans="1:22" hidden="1" x14ac:dyDescent="0.35">
      <c r="A330">
        <v>12403</v>
      </c>
      <c r="B330" t="s">
        <v>72</v>
      </c>
      <c r="D330" t="s">
        <v>167</v>
      </c>
      <c r="E330" t="s">
        <v>3035</v>
      </c>
      <c r="F330" t="s">
        <v>3036</v>
      </c>
      <c r="I330" t="b">
        <v>1</v>
      </c>
      <c r="J330">
        <v>40</v>
      </c>
      <c r="K330" t="s">
        <v>1841</v>
      </c>
      <c r="M330" t="s">
        <v>3037</v>
      </c>
      <c r="R330" t="s">
        <v>1784</v>
      </c>
      <c r="S330" t="s">
        <v>1844</v>
      </c>
      <c r="U330" t="s">
        <v>1786</v>
      </c>
    </row>
    <row r="331" spans="1:22" hidden="1" x14ac:dyDescent="0.35">
      <c r="A331">
        <v>12643</v>
      </c>
      <c r="B331" t="s">
        <v>72</v>
      </c>
      <c r="D331" t="s">
        <v>167</v>
      </c>
      <c r="E331" t="s">
        <v>879</v>
      </c>
      <c r="F331" t="s">
        <v>3038</v>
      </c>
      <c r="I331" t="b">
        <v>0</v>
      </c>
      <c r="J331">
        <v>21</v>
      </c>
      <c r="K331" t="s">
        <v>1871</v>
      </c>
      <c r="N331" t="s">
        <v>3020</v>
      </c>
      <c r="R331" t="s">
        <v>3039</v>
      </c>
      <c r="S331" t="s">
        <v>1916</v>
      </c>
      <c r="U331" t="s">
        <v>1884</v>
      </c>
      <c r="V331" t="s">
        <v>3040</v>
      </c>
    </row>
    <row r="332" spans="1:22" hidden="1" x14ac:dyDescent="0.35">
      <c r="A332">
        <v>6468</v>
      </c>
      <c r="B332" t="s">
        <v>72</v>
      </c>
      <c r="D332" t="s">
        <v>170</v>
      </c>
      <c r="E332" t="s">
        <v>3041</v>
      </c>
      <c r="F332" t="s">
        <v>3042</v>
      </c>
      <c r="G332" t="s">
        <v>3043</v>
      </c>
      <c r="I332" t="b">
        <v>0</v>
      </c>
      <c r="J332">
        <v>60</v>
      </c>
      <c r="K332" t="s">
        <v>1777</v>
      </c>
      <c r="R332" t="s">
        <v>1921</v>
      </c>
      <c r="T332" t="s">
        <v>1779</v>
      </c>
      <c r="U332" t="s">
        <v>1780</v>
      </c>
      <c r="V332" t="s">
        <v>3044</v>
      </c>
    </row>
    <row r="333" spans="1:22" hidden="1" x14ac:dyDescent="0.35">
      <c r="A333">
        <v>10536</v>
      </c>
      <c r="B333" t="s">
        <v>72</v>
      </c>
      <c r="D333" t="s">
        <v>170</v>
      </c>
      <c r="E333" t="s">
        <v>3045</v>
      </c>
      <c r="F333" t="s">
        <v>3046</v>
      </c>
      <c r="G333" t="s">
        <v>3047</v>
      </c>
      <c r="I333" t="b">
        <v>0</v>
      </c>
      <c r="J333">
        <v>38</v>
      </c>
      <c r="K333" t="s">
        <v>1777</v>
      </c>
      <c r="R333" t="s">
        <v>3048</v>
      </c>
      <c r="T333" t="s">
        <v>1779</v>
      </c>
      <c r="U333" t="s">
        <v>2474</v>
      </c>
      <c r="V333" t="s">
        <v>3049</v>
      </c>
    </row>
    <row r="334" spans="1:22" hidden="1" x14ac:dyDescent="0.35">
      <c r="A334">
        <v>11083</v>
      </c>
      <c r="B334" t="s">
        <v>72</v>
      </c>
      <c r="D334" t="s">
        <v>170</v>
      </c>
      <c r="E334" t="s">
        <v>2131</v>
      </c>
      <c r="F334" t="s">
        <v>3050</v>
      </c>
      <c r="G334" t="s">
        <v>2133</v>
      </c>
      <c r="H334" t="s">
        <v>2134</v>
      </c>
      <c r="I334" t="b">
        <v>0</v>
      </c>
      <c r="J334">
        <v>34</v>
      </c>
      <c r="K334" t="s">
        <v>1777</v>
      </c>
      <c r="M334" t="s">
        <v>3051</v>
      </c>
      <c r="R334" t="s">
        <v>2006</v>
      </c>
      <c r="T334" t="s">
        <v>2052</v>
      </c>
      <c r="U334" t="s">
        <v>1837</v>
      </c>
    </row>
    <row r="335" spans="1:22" ht="16.5" hidden="1" customHeight="1" x14ac:dyDescent="0.35">
      <c r="A335">
        <v>11341</v>
      </c>
      <c r="B335" t="s">
        <v>72</v>
      </c>
      <c r="D335" t="s">
        <v>170</v>
      </c>
      <c r="E335" t="s">
        <v>1482</v>
      </c>
      <c r="F335" s="8" t="s">
        <v>3052</v>
      </c>
      <c r="G335" t="s">
        <v>3053</v>
      </c>
      <c r="I335" t="b">
        <v>0</v>
      </c>
      <c r="J335">
        <v>14</v>
      </c>
      <c r="K335" t="s">
        <v>1871</v>
      </c>
      <c r="O335" s="10">
        <v>44512</v>
      </c>
      <c r="R335" t="s">
        <v>3054</v>
      </c>
      <c r="S335" t="s">
        <v>1900</v>
      </c>
      <c r="U335" t="s">
        <v>2034</v>
      </c>
    </row>
    <row r="336" spans="1:22" hidden="1" x14ac:dyDescent="0.35">
      <c r="A336">
        <v>11345</v>
      </c>
      <c r="B336" t="s">
        <v>72</v>
      </c>
      <c r="D336" t="s">
        <v>170</v>
      </c>
      <c r="E336" t="s">
        <v>3055</v>
      </c>
      <c r="F336" t="s">
        <v>3056</v>
      </c>
      <c r="G336" t="s">
        <v>3053</v>
      </c>
      <c r="I336" t="b">
        <v>0</v>
      </c>
      <c r="J336">
        <v>10</v>
      </c>
      <c r="K336" t="s">
        <v>1871</v>
      </c>
      <c r="M336" t="s">
        <v>3057</v>
      </c>
      <c r="R336" t="s">
        <v>2006</v>
      </c>
      <c r="S336" t="s">
        <v>1844</v>
      </c>
      <c r="U336" t="s">
        <v>1794</v>
      </c>
    </row>
    <row r="337" spans="1:22" x14ac:dyDescent="0.35">
      <c r="A337">
        <v>11562</v>
      </c>
      <c r="B337" t="s">
        <v>56</v>
      </c>
      <c r="C337" t="s">
        <v>56</v>
      </c>
      <c r="D337" t="s">
        <v>170</v>
      </c>
      <c r="E337" t="s">
        <v>1641</v>
      </c>
      <c r="F337" t="s">
        <v>3058</v>
      </c>
      <c r="I337" t="b">
        <v>0</v>
      </c>
      <c r="J337">
        <v>8</v>
      </c>
      <c r="K337" t="s">
        <v>1871</v>
      </c>
      <c r="M337" t="s">
        <v>3059</v>
      </c>
      <c r="R337" t="s">
        <v>1784</v>
      </c>
      <c r="S337" t="s">
        <v>1900</v>
      </c>
      <c r="U337" t="s">
        <v>1975</v>
      </c>
    </row>
    <row r="338" spans="1:22" hidden="1" x14ac:dyDescent="0.35">
      <c r="A338">
        <v>11564</v>
      </c>
      <c r="B338" t="s">
        <v>72</v>
      </c>
      <c r="D338" t="s">
        <v>170</v>
      </c>
      <c r="E338" t="s">
        <v>3060</v>
      </c>
      <c r="F338" t="s">
        <v>3061</v>
      </c>
      <c r="I338" t="b">
        <v>0</v>
      </c>
      <c r="J338">
        <v>9</v>
      </c>
      <c r="K338" t="s">
        <v>1871</v>
      </c>
      <c r="M338" t="s">
        <v>3062</v>
      </c>
      <c r="R338" t="s">
        <v>1784</v>
      </c>
      <c r="S338" t="s">
        <v>1900</v>
      </c>
      <c r="U338" t="s">
        <v>3063</v>
      </c>
    </row>
    <row r="339" spans="1:22" hidden="1" x14ac:dyDescent="0.35">
      <c r="A339">
        <v>11585</v>
      </c>
      <c r="B339" t="s">
        <v>72</v>
      </c>
      <c r="D339" t="s">
        <v>170</v>
      </c>
      <c r="E339" t="s">
        <v>2490</v>
      </c>
      <c r="F339" t="s">
        <v>3064</v>
      </c>
      <c r="G339" t="s">
        <v>3065</v>
      </c>
      <c r="I339" t="b">
        <v>0</v>
      </c>
      <c r="J339">
        <v>16</v>
      </c>
      <c r="K339" t="s">
        <v>1871</v>
      </c>
      <c r="R339" t="s">
        <v>1853</v>
      </c>
      <c r="S339" t="s">
        <v>1907</v>
      </c>
      <c r="U339" t="s">
        <v>1908</v>
      </c>
      <c r="V339" t="s">
        <v>3066</v>
      </c>
    </row>
    <row r="340" spans="1:22" ht="101.5" hidden="1" x14ac:dyDescent="0.35">
      <c r="A340">
        <v>11744</v>
      </c>
      <c r="B340" t="s">
        <v>72</v>
      </c>
      <c r="D340" t="s">
        <v>170</v>
      </c>
      <c r="E340" t="s">
        <v>3067</v>
      </c>
      <c r="F340" s="8" t="s">
        <v>3068</v>
      </c>
      <c r="I340" t="b">
        <v>0</v>
      </c>
      <c r="J340">
        <v>21</v>
      </c>
      <c r="K340" t="s">
        <v>1841</v>
      </c>
      <c r="M340" t="s">
        <v>3069</v>
      </c>
      <c r="R340" t="s">
        <v>1784</v>
      </c>
      <c r="S340" t="s">
        <v>3070</v>
      </c>
      <c r="U340" t="s">
        <v>1786</v>
      </c>
    </row>
    <row r="341" spans="1:22" hidden="1" x14ac:dyDescent="0.35">
      <c r="A341">
        <v>11756</v>
      </c>
      <c r="B341" t="s">
        <v>72</v>
      </c>
      <c r="D341" t="s">
        <v>170</v>
      </c>
      <c r="E341" t="s">
        <v>2606</v>
      </c>
      <c r="F341" t="s">
        <v>3071</v>
      </c>
      <c r="G341" t="s">
        <v>3072</v>
      </c>
      <c r="I341" t="b">
        <v>0</v>
      </c>
      <c r="J341">
        <v>29</v>
      </c>
      <c r="K341" t="s">
        <v>1777</v>
      </c>
      <c r="M341" t="s">
        <v>3073</v>
      </c>
      <c r="R341" t="s">
        <v>1784</v>
      </c>
      <c r="T341" t="s">
        <v>1837</v>
      </c>
      <c r="U341" t="s">
        <v>2065</v>
      </c>
      <c r="V341" t="s">
        <v>3074</v>
      </c>
    </row>
    <row r="342" spans="1:22" hidden="1" x14ac:dyDescent="0.35">
      <c r="A342">
        <v>11757</v>
      </c>
      <c r="B342" t="s">
        <v>72</v>
      </c>
      <c r="D342" t="s">
        <v>170</v>
      </c>
      <c r="E342" t="s">
        <v>3075</v>
      </c>
      <c r="F342" t="s">
        <v>3076</v>
      </c>
      <c r="G342" t="s">
        <v>3072</v>
      </c>
      <c r="I342" t="b">
        <v>0</v>
      </c>
      <c r="J342">
        <v>30</v>
      </c>
      <c r="K342" t="s">
        <v>1777</v>
      </c>
      <c r="M342" t="s">
        <v>3077</v>
      </c>
      <c r="R342" t="s">
        <v>2006</v>
      </c>
      <c r="T342" t="s">
        <v>1837</v>
      </c>
      <c r="U342" t="s">
        <v>1786</v>
      </c>
      <c r="V342" t="s">
        <v>3074</v>
      </c>
    </row>
    <row r="343" spans="1:22" hidden="1" x14ac:dyDescent="0.35">
      <c r="A343">
        <v>11758</v>
      </c>
      <c r="B343" t="s">
        <v>72</v>
      </c>
      <c r="D343" t="s">
        <v>170</v>
      </c>
      <c r="E343" t="s">
        <v>3078</v>
      </c>
      <c r="F343" t="s">
        <v>3079</v>
      </c>
      <c r="G343" t="s">
        <v>3072</v>
      </c>
      <c r="H343" t="s">
        <v>1868</v>
      </c>
      <c r="I343" t="b">
        <v>0</v>
      </c>
      <c r="J343">
        <v>36</v>
      </c>
      <c r="K343" t="s">
        <v>1777</v>
      </c>
      <c r="M343" t="s">
        <v>3080</v>
      </c>
      <c r="R343" t="s">
        <v>1784</v>
      </c>
      <c r="T343" t="s">
        <v>1837</v>
      </c>
      <c r="U343" t="s">
        <v>1837</v>
      </c>
      <c r="V343" t="s">
        <v>3081</v>
      </c>
    </row>
    <row r="344" spans="1:22" hidden="1" x14ac:dyDescent="0.35">
      <c r="A344">
        <v>11759</v>
      </c>
      <c r="B344" t="s">
        <v>72</v>
      </c>
      <c r="D344" t="s">
        <v>170</v>
      </c>
      <c r="E344" t="s">
        <v>3082</v>
      </c>
      <c r="F344" t="s">
        <v>3083</v>
      </c>
      <c r="G344" t="s">
        <v>3072</v>
      </c>
      <c r="I344" t="b">
        <v>0</v>
      </c>
      <c r="J344">
        <v>37</v>
      </c>
      <c r="K344" t="s">
        <v>1777</v>
      </c>
      <c r="M344" t="s">
        <v>3084</v>
      </c>
      <c r="R344" t="s">
        <v>2006</v>
      </c>
      <c r="T344" t="s">
        <v>1837</v>
      </c>
      <c r="U344" t="s">
        <v>1837</v>
      </c>
      <c r="V344" t="s">
        <v>3085</v>
      </c>
    </row>
    <row r="345" spans="1:22" hidden="1" x14ac:dyDescent="0.35">
      <c r="A345">
        <v>11895</v>
      </c>
      <c r="B345" t="s">
        <v>72</v>
      </c>
      <c r="D345" t="s">
        <v>170</v>
      </c>
      <c r="E345" t="s">
        <v>3086</v>
      </c>
      <c r="F345" t="s">
        <v>3087</v>
      </c>
      <c r="G345" t="s">
        <v>3088</v>
      </c>
      <c r="H345" t="s">
        <v>3089</v>
      </c>
      <c r="I345" t="b">
        <v>0</v>
      </c>
      <c r="J345">
        <v>50</v>
      </c>
      <c r="K345" t="s">
        <v>1777</v>
      </c>
      <c r="M345" t="s">
        <v>3090</v>
      </c>
      <c r="R345" t="s">
        <v>1784</v>
      </c>
      <c r="T345" t="s">
        <v>1964</v>
      </c>
      <c r="U345" t="s">
        <v>1780</v>
      </c>
      <c r="V345" t="s">
        <v>3091</v>
      </c>
    </row>
    <row r="346" spans="1:22" hidden="1" x14ac:dyDescent="0.35">
      <c r="A346">
        <v>11935</v>
      </c>
      <c r="B346" t="s">
        <v>72</v>
      </c>
      <c r="D346" t="s">
        <v>170</v>
      </c>
      <c r="E346" t="s">
        <v>3092</v>
      </c>
      <c r="F346" t="s">
        <v>3093</v>
      </c>
      <c r="G346" t="s">
        <v>3094</v>
      </c>
      <c r="H346" t="s">
        <v>3095</v>
      </c>
      <c r="I346" t="b">
        <v>0</v>
      </c>
      <c r="J346">
        <v>27</v>
      </c>
      <c r="K346" t="s">
        <v>1777</v>
      </c>
      <c r="M346" t="s">
        <v>3096</v>
      </c>
      <c r="R346" t="s">
        <v>3097</v>
      </c>
      <c r="T346" t="s">
        <v>3098</v>
      </c>
      <c r="V346" t="s">
        <v>3099</v>
      </c>
    </row>
    <row r="347" spans="1:22" hidden="1" x14ac:dyDescent="0.35">
      <c r="A347">
        <v>12021</v>
      </c>
      <c r="B347" t="s">
        <v>72</v>
      </c>
      <c r="D347" t="s">
        <v>170</v>
      </c>
      <c r="E347" t="s">
        <v>1638</v>
      </c>
      <c r="F347" t="s">
        <v>3100</v>
      </c>
      <c r="I347" t="b">
        <v>0</v>
      </c>
      <c r="J347">
        <v>20</v>
      </c>
      <c r="K347" t="s">
        <v>1871</v>
      </c>
      <c r="M347" t="s">
        <v>3101</v>
      </c>
      <c r="R347" t="s">
        <v>1784</v>
      </c>
      <c r="S347" t="s">
        <v>2076</v>
      </c>
      <c r="U347" t="s">
        <v>1867</v>
      </c>
    </row>
    <row r="348" spans="1:22" hidden="1" x14ac:dyDescent="0.35">
      <c r="A348">
        <v>12034</v>
      </c>
      <c r="B348" t="s">
        <v>72</v>
      </c>
      <c r="D348" t="s">
        <v>170</v>
      </c>
      <c r="E348" t="s">
        <v>1862</v>
      </c>
      <c r="F348" t="s">
        <v>3102</v>
      </c>
      <c r="G348" t="s">
        <v>3103</v>
      </c>
      <c r="I348" t="b">
        <v>0</v>
      </c>
      <c r="J348">
        <v>45</v>
      </c>
      <c r="K348" t="s">
        <v>1777</v>
      </c>
      <c r="R348" t="s">
        <v>1784</v>
      </c>
      <c r="T348" t="s">
        <v>1866</v>
      </c>
      <c r="U348" t="s">
        <v>1867</v>
      </c>
      <c r="V348" t="s">
        <v>3104</v>
      </c>
    </row>
    <row r="349" spans="1:22" ht="12.75" hidden="1" customHeight="1" x14ac:dyDescent="0.35">
      <c r="A349">
        <v>12046</v>
      </c>
      <c r="B349" t="s">
        <v>72</v>
      </c>
      <c r="D349" t="s">
        <v>170</v>
      </c>
      <c r="E349" t="s">
        <v>3105</v>
      </c>
      <c r="F349" s="8" t="s">
        <v>3106</v>
      </c>
      <c r="I349" t="b">
        <v>0</v>
      </c>
      <c r="J349">
        <v>18</v>
      </c>
      <c r="K349" t="s">
        <v>1841</v>
      </c>
      <c r="M349" t="s">
        <v>3107</v>
      </c>
      <c r="R349" t="s">
        <v>1784</v>
      </c>
      <c r="S349" t="s">
        <v>1837</v>
      </c>
      <c r="U349" t="s">
        <v>2065</v>
      </c>
    </row>
    <row r="350" spans="1:22" ht="14.25" hidden="1" customHeight="1" x14ac:dyDescent="0.35">
      <c r="A350">
        <v>12047</v>
      </c>
      <c r="B350" t="s">
        <v>72</v>
      </c>
      <c r="D350" t="s">
        <v>170</v>
      </c>
      <c r="E350" t="s">
        <v>3108</v>
      </c>
      <c r="F350" s="8" t="s">
        <v>3109</v>
      </c>
      <c r="I350" t="b">
        <v>0</v>
      </c>
      <c r="J350">
        <v>19</v>
      </c>
      <c r="K350" t="s">
        <v>1841</v>
      </c>
      <c r="M350" t="s">
        <v>3110</v>
      </c>
      <c r="R350" t="s">
        <v>1784</v>
      </c>
      <c r="S350" t="s">
        <v>1837</v>
      </c>
      <c r="U350" t="s">
        <v>2065</v>
      </c>
    </row>
    <row r="351" spans="1:22" ht="16.5" customHeight="1" x14ac:dyDescent="0.35">
      <c r="A351">
        <v>12158</v>
      </c>
      <c r="B351" t="s">
        <v>56</v>
      </c>
      <c r="C351" t="s">
        <v>56</v>
      </c>
      <c r="D351" t="s">
        <v>170</v>
      </c>
      <c r="E351" t="s">
        <v>886</v>
      </c>
      <c r="F351" s="8" t="s">
        <v>3111</v>
      </c>
      <c r="I351" t="b">
        <v>0</v>
      </c>
      <c r="J351">
        <v>2</v>
      </c>
      <c r="K351" t="s">
        <v>1871</v>
      </c>
      <c r="M351" t="s">
        <v>3112</v>
      </c>
      <c r="R351" t="s">
        <v>3113</v>
      </c>
      <c r="S351" t="s">
        <v>1900</v>
      </c>
      <c r="U351" t="s">
        <v>2034</v>
      </c>
    </row>
    <row r="352" spans="1:22" x14ac:dyDescent="0.35">
      <c r="A352">
        <v>12159</v>
      </c>
      <c r="B352" t="s">
        <v>56</v>
      </c>
      <c r="C352" t="s">
        <v>56</v>
      </c>
      <c r="D352" t="s">
        <v>170</v>
      </c>
      <c r="E352" t="s">
        <v>1640</v>
      </c>
      <c r="F352" t="s">
        <v>3114</v>
      </c>
      <c r="I352" t="b">
        <v>0</v>
      </c>
      <c r="J352">
        <v>4</v>
      </c>
      <c r="K352" t="s">
        <v>1871</v>
      </c>
      <c r="M352" t="s">
        <v>3115</v>
      </c>
      <c r="R352" t="s">
        <v>1784</v>
      </c>
      <c r="S352" t="s">
        <v>1900</v>
      </c>
      <c r="U352" t="s">
        <v>1867</v>
      </c>
    </row>
    <row r="353" spans="1:22" x14ac:dyDescent="0.35">
      <c r="A353">
        <v>12160</v>
      </c>
      <c r="B353" t="s">
        <v>56</v>
      </c>
      <c r="C353" t="s">
        <v>56</v>
      </c>
      <c r="D353" t="s">
        <v>170</v>
      </c>
      <c r="E353" t="s">
        <v>1639</v>
      </c>
      <c r="F353" t="s">
        <v>3116</v>
      </c>
      <c r="I353" t="b">
        <v>0</v>
      </c>
      <c r="J353">
        <v>5</v>
      </c>
      <c r="K353" t="s">
        <v>1871</v>
      </c>
      <c r="M353" t="s">
        <v>3117</v>
      </c>
      <c r="R353" t="s">
        <v>1784</v>
      </c>
      <c r="S353" t="s">
        <v>1900</v>
      </c>
      <c r="U353" t="s">
        <v>1940</v>
      </c>
    </row>
    <row r="354" spans="1:22" x14ac:dyDescent="0.35">
      <c r="A354">
        <v>12161</v>
      </c>
      <c r="B354" t="s">
        <v>56</v>
      </c>
      <c r="C354" t="s">
        <v>56</v>
      </c>
      <c r="D354" t="s">
        <v>170</v>
      </c>
      <c r="E354" t="s">
        <v>672</v>
      </c>
      <c r="F354" t="s">
        <v>3118</v>
      </c>
      <c r="I354" t="b">
        <v>0</v>
      </c>
      <c r="J354">
        <v>16</v>
      </c>
      <c r="K354" t="s">
        <v>1841</v>
      </c>
      <c r="M354" t="s">
        <v>3119</v>
      </c>
      <c r="R354" t="s">
        <v>1784</v>
      </c>
      <c r="S354" t="s">
        <v>1837</v>
      </c>
      <c r="U354" t="s">
        <v>1867</v>
      </c>
    </row>
    <row r="355" spans="1:22" x14ac:dyDescent="0.35">
      <c r="A355">
        <v>12324</v>
      </c>
      <c r="B355" t="s">
        <v>56</v>
      </c>
      <c r="C355" t="s">
        <v>56</v>
      </c>
      <c r="D355" t="s">
        <v>170</v>
      </c>
      <c r="E355" t="s">
        <v>1643</v>
      </c>
      <c r="F355" t="s">
        <v>3120</v>
      </c>
      <c r="I355" t="b">
        <v>0</v>
      </c>
      <c r="J355">
        <v>22</v>
      </c>
      <c r="K355" t="s">
        <v>1841</v>
      </c>
      <c r="M355" t="s">
        <v>3121</v>
      </c>
      <c r="Q355" t="s">
        <v>1843</v>
      </c>
      <c r="R355" t="s">
        <v>1784</v>
      </c>
      <c r="S355" t="s">
        <v>1837</v>
      </c>
      <c r="U355" t="s">
        <v>1848</v>
      </c>
    </row>
    <row r="356" spans="1:22" hidden="1" x14ac:dyDescent="0.35">
      <c r="A356">
        <v>12446</v>
      </c>
      <c r="B356" t="s">
        <v>72</v>
      </c>
      <c r="D356" t="s">
        <v>170</v>
      </c>
      <c r="E356" t="s">
        <v>1473</v>
      </c>
      <c r="F356" t="s">
        <v>2703</v>
      </c>
      <c r="I356" t="b">
        <v>0</v>
      </c>
      <c r="J356">
        <v>35</v>
      </c>
      <c r="K356" t="s">
        <v>1777</v>
      </c>
      <c r="R356" t="s">
        <v>1784</v>
      </c>
      <c r="T356" t="s">
        <v>2510</v>
      </c>
      <c r="U356" t="s">
        <v>2346</v>
      </c>
    </row>
    <row r="357" spans="1:22" hidden="1" x14ac:dyDescent="0.35">
      <c r="A357">
        <v>12464</v>
      </c>
      <c r="B357" t="s">
        <v>72</v>
      </c>
      <c r="D357" t="s">
        <v>170</v>
      </c>
      <c r="E357" t="s">
        <v>2362</v>
      </c>
      <c r="F357" t="s">
        <v>2363</v>
      </c>
      <c r="G357" t="s">
        <v>2364</v>
      </c>
      <c r="I357" t="b">
        <v>0</v>
      </c>
      <c r="J357">
        <v>33</v>
      </c>
      <c r="K357" t="s">
        <v>1777</v>
      </c>
      <c r="M357" t="s">
        <v>3122</v>
      </c>
      <c r="R357" t="s">
        <v>2006</v>
      </c>
      <c r="T357" t="s">
        <v>2052</v>
      </c>
      <c r="U357" t="s">
        <v>1837</v>
      </c>
    </row>
    <row r="358" spans="1:22" hidden="1" x14ac:dyDescent="0.35">
      <c r="A358">
        <v>12493</v>
      </c>
      <c r="B358" t="s">
        <v>72</v>
      </c>
      <c r="D358" t="s">
        <v>170</v>
      </c>
      <c r="E358" t="s">
        <v>3123</v>
      </c>
      <c r="F358" t="s">
        <v>3124</v>
      </c>
      <c r="I358" t="b">
        <v>0</v>
      </c>
      <c r="J358">
        <v>17</v>
      </c>
      <c r="K358" t="s">
        <v>1841</v>
      </c>
      <c r="M358" t="s">
        <v>3125</v>
      </c>
      <c r="R358" t="s">
        <v>1784</v>
      </c>
      <c r="S358" t="s">
        <v>1837</v>
      </c>
      <c r="U358" t="s">
        <v>2065</v>
      </c>
    </row>
    <row r="359" spans="1:22" hidden="1" x14ac:dyDescent="0.35">
      <c r="A359">
        <v>12541</v>
      </c>
      <c r="B359" t="s">
        <v>72</v>
      </c>
      <c r="D359" t="s">
        <v>170</v>
      </c>
      <c r="E359" t="s">
        <v>3126</v>
      </c>
      <c r="F359" t="s">
        <v>3127</v>
      </c>
      <c r="G359" t="s">
        <v>3128</v>
      </c>
      <c r="I359" t="b">
        <v>0</v>
      </c>
      <c r="J359">
        <v>47</v>
      </c>
      <c r="K359" t="s">
        <v>1777</v>
      </c>
      <c r="M359" t="s">
        <v>3129</v>
      </c>
      <c r="R359" t="s">
        <v>1853</v>
      </c>
      <c r="T359" t="s">
        <v>1837</v>
      </c>
      <c r="U359" t="s">
        <v>1837</v>
      </c>
    </row>
    <row r="360" spans="1:22" hidden="1" x14ac:dyDescent="0.35">
      <c r="A360">
        <v>12542</v>
      </c>
      <c r="B360" t="s">
        <v>72</v>
      </c>
      <c r="D360" t="s">
        <v>170</v>
      </c>
      <c r="E360" t="s">
        <v>3130</v>
      </c>
      <c r="F360" t="s">
        <v>3131</v>
      </c>
      <c r="I360" t="b">
        <v>0</v>
      </c>
      <c r="J360">
        <v>12</v>
      </c>
      <c r="K360" t="s">
        <v>1871</v>
      </c>
      <c r="M360" t="s">
        <v>3132</v>
      </c>
      <c r="R360" t="s">
        <v>1793</v>
      </c>
      <c r="S360" t="s">
        <v>1844</v>
      </c>
      <c r="U360" t="s">
        <v>1876</v>
      </c>
    </row>
    <row r="361" spans="1:22" x14ac:dyDescent="0.35">
      <c r="A361">
        <v>12544</v>
      </c>
      <c r="B361" t="s">
        <v>56</v>
      </c>
      <c r="C361" t="s">
        <v>56</v>
      </c>
      <c r="D361" t="s">
        <v>170</v>
      </c>
      <c r="E361" t="s">
        <v>685</v>
      </c>
      <c r="F361" t="s">
        <v>3133</v>
      </c>
      <c r="I361" t="b">
        <v>0</v>
      </c>
      <c r="J361">
        <v>7</v>
      </c>
      <c r="K361" t="s">
        <v>1871</v>
      </c>
      <c r="M361" t="s">
        <v>3134</v>
      </c>
      <c r="R361" t="s">
        <v>1784</v>
      </c>
      <c r="S361" t="s">
        <v>1900</v>
      </c>
      <c r="U361" t="s">
        <v>2189</v>
      </c>
    </row>
    <row r="362" spans="1:22" hidden="1" x14ac:dyDescent="0.35">
      <c r="A362">
        <v>12585</v>
      </c>
      <c r="B362" t="s">
        <v>72</v>
      </c>
      <c r="D362" t="s">
        <v>170</v>
      </c>
      <c r="E362" t="s">
        <v>3135</v>
      </c>
      <c r="F362" t="s">
        <v>3136</v>
      </c>
      <c r="G362" t="s">
        <v>3137</v>
      </c>
      <c r="I362" t="b">
        <v>0</v>
      </c>
      <c r="J362">
        <v>24</v>
      </c>
      <c r="K362" t="s">
        <v>1777</v>
      </c>
      <c r="M362" t="s">
        <v>3138</v>
      </c>
      <c r="R362" t="s">
        <v>3139</v>
      </c>
      <c r="T362" t="s">
        <v>2510</v>
      </c>
      <c r="U362" t="s">
        <v>2346</v>
      </c>
      <c r="V362" t="s">
        <v>3140</v>
      </c>
    </row>
    <row r="363" spans="1:22" ht="15.75" customHeight="1" x14ac:dyDescent="0.35">
      <c r="A363">
        <v>12591</v>
      </c>
      <c r="B363" t="s">
        <v>56</v>
      </c>
      <c r="C363" t="s">
        <v>56</v>
      </c>
      <c r="D363" t="s">
        <v>170</v>
      </c>
      <c r="E363" t="s">
        <v>504</v>
      </c>
      <c r="F363" s="8" t="s">
        <v>3141</v>
      </c>
      <c r="I363" t="b">
        <v>0</v>
      </c>
      <c r="J363">
        <v>3</v>
      </c>
      <c r="K363" t="s">
        <v>1871</v>
      </c>
      <c r="M363" t="s">
        <v>3142</v>
      </c>
      <c r="R363" t="s">
        <v>3143</v>
      </c>
      <c r="S363" t="s">
        <v>1900</v>
      </c>
      <c r="U363" t="s">
        <v>3144</v>
      </c>
    </row>
    <row r="364" spans="1:22" hidden="1" x14ac:dyDescent="0.35">
      <c r="A364">
        <v>8382</v>
      </c>
      <c r="B364" t="s">
        <v>72</v>
      </c>
      <c r="D364" t="s">
        <v>169</v>
      </c>
      <c r="E364" t="s">
        <v>3145</v>
      </c>
      <c r="F364" t="s">
        <v>3146</v>
      </c>
      <c r="G364" t="s">
        <v>3147</v>
      </c>
      <c r="H364" t="s">
        <v>2996</v>
      </c>
      <c r="I364" t="b">
        <v>0</v>
      </c>
      <c r="J364">
        <v>20</v>
      </c>
      <c r="K364" t="s">
        <v>1871</v>
      </c>
      <c r="M364" t="s">
        <v>3148</v>
      </c>
      <c r="N364" t="s">
        <v>3149</v>
      </c>
      <c r="R364" t="s">
        <v>1784</v>
      </c>
      <c r="S364" t="s">
        <v>1907</v>
      </c>
      <c r="U364" t="s">
        <v>1908</v>
      </c>
      <c r="V364" t="s">
        <v>3150</v>
      </c>
    </row>
    <row r="365" spans="1:22" hidden="1" x14ac:dyDescent="0.35">
      <c r="A365">
        <v>9303</v>
      </c>
      <c r="B365" t="s">
        <v>72</v>
      </c>
      <c r="D365" t="s">
        <v>169</v>
      </c>
      <c r="E365" t="s">
        <v>3151</v>
      </c>
      <c r="F365" t="s">
        <v>3152</v>
      </c>
      <c r="G365" t="s">
        <v>3153</v>
      </c>
      <c r="H365" t="s">
        <v>3154</v>
      </c>
      <c r="I365" t="b">
        <v>0</v>
      </c>
      <c r="J365">
        <v>50</v>
      </c>
      <c r="K365" t="s">
        <v>1777</v>
      </c>
      <c r="M365" t="s">
        <v>3155</v>
      </c>
      <c r="R365" t="s">
        <v>1784</v>
      </c>
      <c r="T365" t="s">
        <v>1837</v>
      </c>
      <c r="U365" t="s">
        <v>1837</v>
      </c>
      <c r="V365" t="s">
        <v>3156</v>
      </c>
    </row>
    <row r="366" spans="1:22" hidden="1" x14ac:dyDescent="0.35">
      <c r="A366">
        <v>9992</v>
      </c>
      <c r="B366" t="s">
        <v>72</v>
      </c>
      <c r="D366" t="s">
        <v>169</v>
      </c>
      <c r="E366" t="s">
        <v>3157</v>
      </c>
      <c r="F366" t="s">
        <v>3158</v>
      </c>
      <c r="G366" t="s">
        <v>3159</v>
      </c>
      <c r="I366" t="b">
        <v>0</v>
      </c>
      <c r="J366">
        <v>48</v>
      </c>
      <c r="K366" t="s">
        <v>1777</v>
      </c>
      <c r="R366" t="s">
        <v>1784</v>
      </c>
      <c r="T366" t="s">
        <v>1837</v>
      </c>
      <c r="U366" t="s">
        <v>1837</v>
      </c>
      <c r="V366" t="s">
        <v>3160</v>
      </c>
    </row>
    <row r="367" spans="1:22" hidden="1" x14ac:dyDescent="0.35">
      <c r="A367">
        <v>10032</v>
      </c>
      <c r="B367" t="s">
        <v>72</v>
      </c>
      <c r="D367" t="s">
        <v>169</v>
      </c>
      <c r="E367" t="s">
        <v>3161</v>
      </c>
      <c r="F367" t="s">
        <v>3162</v>
      </c>
      <c r="G367" t="s">
        <v>3163</v>
      </c>
      <c r="I367" t="b">
        <v>0</v>
      </c>
      <c r="J367">
        <v>46</v>
      </c>
      <c r="K367" t="s">
        <v>1777</v>
      </c>
      <c r="R367" t="s">
        <v>1784</v>
      </c>
      <c r="T367" t="s">
        <v>1866</v>
      </c>
      <c r="U367" t="s">
        <v>1884</v>
      </c>
      <c r="V367" t="s">
        <v>3160</v>
      </c>
    </row>
    <row r="368" spans="1:22" hidden="1" x14ac:dyDescent="0.35">
      <c r="A368">
        <v>11082</v>
      </c>
      <c r="B368" t="s">
        <v>72</v>
      </c>
      <c r="D368" t="s">
        <v>169</v>
      </c>
      <c r="E368" t="s">
        <v>2131</v>
      </c>
      <c r="F368" t="s">
        <v>3164</v>
      </c>
      <c r="G368" t="s">
        <v>2133</v>
      </c>
      <c r="H368" t="s">
        <v>2134</v>
      </c>
      <c r="I368" t="b">
        <v>0</v>
      </c>
      <c r="J368">
        <v>57</v>
      </c>
      <c r="K368" t="s">
        <v>1777</v>
      </c>
      <c r="M368" t="s">
        <v>3165</v>
      </c>
      <c r="R368" t="s">
        <v>2006</v>
      </c>
      <c r="T368" t="s">
        <v>2052</v>
      </c>
      <c r="U368" t="s">
        <v>1837</v>
      </c>
    </row>
    <row r="369" spans="1:22" s="8" customFormat="1" ht="16.5" customHeight="1" x14ac:dyDescent="0.35">
      <c r="A369">
        <v>11423</v>
      </c>
      <c r="B369" s="8" t="s">
        <v>56</v>
      </c>
      <c r="C369" s="8" t="s">
        <v>56</v>
      </c>
      <c r="D369" s="8" t="s">
        <v>169</v>
      </c>
      <c r="E369" s="8" t="s">
        <v>681</v>
      </c>
      <c r="F369" s="8" t="s">
        <v>3166</v>
      </c>
      <c r="G369" t="s">
        <v>3167</v>
      </c>
      <c r="H369" t="s">
        <v>3168</v>
      </c>
      <c r="I369" t="b">
        <v>0</v>
      </c>
      <c r="J369">
        <v>12</v>
      </c>
      <c r="K369" s="8" t="s">
        <v>1871</v>
      </c>
      <c r="M369" s="8" t="s">
        <v>3169</v>
      </c>
      <c r="R369" s="8" t="s">
        <v>1784</v>
      </c>
      <c r="S369" s="8" t="s">
        <v>1844</v>
      </c>
      <c r="U369" s="8" t="s">
        <v>2098</v>
      </c>
      <c r="V369" s="8" t="s">
        <v>3170</v>
      </c>
    </row>
    <row r="370" spans="1:22" hidden="1" x14ac:dyDescent="0.35">
      <c r="A370">
        <v>11729</v>
      </c>
      <c r="B370" t="s">
        <v>72</v>
      </c>
      <c r="D370" t="s">
        <v>169</v>
      </c>
      <c r="E370" t="s">
        <v>3171</v>
      </c>
      <c r="F370" t="s">
        <v>3172</v>
      </c>
      <c r="G370" t="s">
        <v>3173</v>
      </c>
      <c r="I370" t="b">
        <v>0</v>
      </c>
      <c r="J370">
        <v>32</v>
      </c>
      <c r="K370" t="s">
        <v>1841</v>
      </c>
      <c r="M370" t="s">
        <v>3174</v>
      </c>
      <c r="R370" t="s">
        <v>1784</v>
      </c>
      <c r="S370" t="s">
        <v>1837</v>
      </c>
      <c r="U370" t="s">
        <v>2065</v>
      </c>
    </row>
    <row r="371" spans="1:22" hidden="1" x14ac:dyDescent="0.35">
      <c r="A371">
        <v>11783</v>
      </c>
      <c r="B371" t="s">
        <v>72</v>
      </c>
      <c r="D371" t="s">
        <v>169</v>
      </c>
      <c r="E371" t="s">
        <v>3175</v>
      </c>
      <c r="F371" t="s">
        <v>3176</v>
      </c>
      <c r="I371" t="b">
        <v>0</v>
      </c>
      <c r="J371">
        <v>35</v>
      </c>
      <c r="K371" t="s">
        <v>1841</v>
      </c>
      <c r="M371" t="s">
        <v>3177</v>
      </c>
      <c r="R371" t="s">
        <v>1784</v>
      </c>
      <c r="S371" t="s">
        <v>1837</v>
      </c>
      <c r="U371" t="s">
        <v>1786</v>
      </c>
    </row>
    <row r="372" spans="1:22" s="8" customFormat="1" ht="14.25" customHeight="1" x14ac:dyDescent="0.35">
      <c r="A372">
        <v>12219</v>
      </c>
      <c r="B372" s="8" t="s">
        <v>56</v>
      </c>
      <c r="C372" s="8" t="s">
        <v>56</v>
      </c>
      <c r="D372" s="8" t="s">
        <v>169</v>
      </c>
      <c r="E372" s="8" t="s">
        <v>991</v>
      </c>
      <c r="F372" s="8" t="s">
        <v>3178</v>
      </c>
      <c r="G372" t="s">
        <v>3179</v>
      </c>
      <c r="H372"/>
      <c r="I372" t="b">
        <v>0</v>
      </c>
      <c r="J372">
        <v>25</v>
      </c>
      <c r="K372" s="8" t="s">
        <v>1871</v>
      </c>
      <c r="M372" s="8" t="s">
        <v>3180</v>
      </c>
      <c r="R372" s="8" t="s">
        <v>3181</v>
      </c>
      <c r="S372" s="8" t="s">
        <v>1900</v>
      </c>
      <c r="U372" s="8" t="s">
        <v>1780</v>
      </c>
      <c r="V372" s="8" t="s">
        <v>3160</v>
      </c>
    </row>
    <row r="373" spans="1:22" hidden="1" x14ac:dyDescent="0.35">
      <c r="A373">
        <v>12238</v>
      </c>
      <c r="B373" t="s">
        <v>72</v>
      </c>
      <c r="D373" t="s">
        <v>169</v>
      </c>
      <c r="E373" t="s">
        <v>3182</v>
      </c>
      <c r="F373" t="s">
        <v>3183</v>
      </c>
      <c r="I373" t="b">
        <v>0</v>
      </c>
      <c r="J373">
        <v>33</v>
      </c>
      <c r="K373" t="s">
        <v>1841</v>
      </c>
      <c r="M373" t="s">
        <v>3184</v>
      </c>
      <c r="R373" t="s">
        <v>1784</v>
      </c>
      <c r="S373" t="s">
        <v>1844</v>
      </c>
      <c r="U373" t="s">
        <v>1786</v>
      </c>
    </row>
    <row r="374" spans="1:22" hidden="1" x14ac:dyDescent="0.35">
      <c r="A374">
        <v>12239</v>
      </c>
      <c r="B374" t="s">
        <v>72</v>
      </c>
      <c r="D374" t="s">
        <v>169</v>
      </c>
      <c r="E374" t="s">
        <v>3185</v>
      </c>
      <c r="F374" t="s">
        <v>3186</v>
      </c>
      <c r="I374" t="b">
        <v>0</v>
      </c>
      <c r="J374">
        <v>36</v>
      </c>
      <c r="K374" t="s">
        <v>1841</v>
      </c>
      <c r="M374" t="s">
        <v>3187</v>
      </c>
      <c r="R374" t="s">
        <v>1784</v>
      </c>
      <c r="S374" t="s">
        <v>1844</v>
      </c>
      <c r="U374" t="s">
        <v>1786</v>
      </c>
    </row>
    <row r="375" spans="1:22" hidden="1" x14ac:dyDescent="0.35">
      <c r="A375">
        <v>12240</v>
      </c>
      <c r="B375" t="s">
        <v>72</v>
      </c>
      <c r="D375" t="s">
        <v>169</v>
      </c>
      <c r="E375" t="s">
        <v>3188</v>
      </c>
      <c r="F375" t="s">
        <v>3189</v>
      </c>
      <c r="I375" t="b">
        <v>0</v>
      </c>
      <c r="J375">
        <v>34</v>
      </c>
      <c r="K375" t="s">
        <v>1841</v>
      </c>
      <c r="M375" t="s">
        <v>3190</v>
      </c>
      <c r="R375" t="s">
        <v>1784</v>
      </c>
      <c r="S375" t="s">
        <v>1844</v>
      </c>
      <c r="U375" t="s">
        <v>1786</v>
      </c>
    </row>
    <row r="376" spans="1:22" hidden="1" x14ac:dyDescent="0.35">
      <c r="A376">
        <v>12373</v>
      </c>
      <c r="B376" t="s">
        <v>72</v>
      </c>
      <c r="D376" t="s">
        <v>169</v>
      </c>
      <c r="E376" t="s">
        <v>3191</v>
      </c>
      <c r="F376" t="s">
        <v>3192</v>
      </c>
      <c r="I376" t="b">
        <v>0</v>
      </c>
      <c r="J376">
        <v>5</v>
      </c>
      <c r="K376" t="s">
        <v>1841</v>
      </c>
      <c r="M376" t="s">
        <v>3193</v>
      </c>
      <c r="R376" t="s">
        <v>1784</v>
      </c>
      <c r="S376" t="s">
        <v>1844</v>
      </c>
      <c r="U376" t="s">
        <v>1786</v>
      </c>
    </row>
    <row r="377" spans="1:22" hidden="1" x14ac:dyDescent="0.35">
      <c r="A377">
        <v>12374</v>
      </c>
      <c r="B377" t="s">
        <v>72</v>
      </c>
      <c r="D377" t="s">
        <v>169</v>
      </c>
      <c r="E377" t="s">
        <v>3194</v>
      </c>
      <c r="F377" t="s">
        <v>3195</v>
      </c>
      <c r="I377" t="b">
        <v>0</v>
      </c>
      <c r="J377">
        <v>8</v>
      </c>
      <c r="K377" t="s">
        <v>1841</v>
      </c>
      <c r="M377" t="s">
        <v>3196</v>
      </c>
      <c r="R377" t="s">
        <v>1784</v>
      </c>
      <c r="S377" t="s">
        <v>1837</v>
      </c>
      <c r="U377" t="s">
        <v>1786</v>
      </c>
    </row>
    <row r="378" spans="1:22" hidden="1" x14ac:dyDescent="0.35">
      <c r="A378">
        <v>12375</v>
      </c>
      <c r="B378" t="s">
        <v>72</v>
      </c>
      <c r="D378" t="s">
        <v>169</v>
      </c>
      <c r="E378" t="s">
        <v>3197</v>
      </c>
      <c r="F378" t="s">
        <v>3198</v>
      </c>
      <c r="I378" t="b">
        <v>0</v>
      </c>
      <c r="J378">
        <v>12</v>
      </c>
      <c r="K378" t="s">
        <v>1841</v>
      </c>
      <c r="M378" t="s">
        <v>3199</v>
      </c>
      <c r="R378" t="s">
        <v>1784</v>
      </c>
      <c r="S378" t="s">
        <v>1844</v>
      </c>
      <c r="U378" t="s">
        <v>1837</v>
      </c>
    </row>
    <row r="379" spans="1:22" hidden="1" x14ac:dyDescent="0.35">
      <c r="A379">
        <v>12411</v>
      </c>
      <c r="B379" t="s">
        <v>72</v>
      </c>
      <c r="D379" t="s">
        <v>169</v>
      </c>
      <c r="E379" t="s">
        <v>2490</v>
      </c>
      <c r="F379" t="s">
        <v>3200</v>
      </c>
      <c r="I379" t="b">
        <v>0</v>
      </c>
      <c r="J379">
        <v>35</v>
      </c>
      <c r="K379" t="s">
        <v>1871</v>
      </c>
      <c r="M379" t="s">
        <v>3201</v>
      </c>
      <c r="R379" t="s">
        <v>1853</v>
      </c>
      <c r="S379" t="s">
        <v>1907</v>
      </c>
      <c r="U379" t="s">
        <v>2756</v>
      </c>
    </row>
    <row r="380" spans="1:22" hidden="1" x14ac:dyDescent="0.35">
      <c r="A380">
        <v>12445</v>
      </c>
      <c r="B380" t="s">
        <v>72</v>
      </c>
      <c r="D380" t="s">
        <v>169</v>
      </c>
      <c r="E380" t="s">
        <v>1473</v>
      </c>
      <c r="F380" t="s">
        <v>2703</v>
      </c>
      <c r="I380" t="b">
        <v>0</v>
      </c>
      <c r="J380">
        <v>54</v>
      </c>
      <c r="K380" t="s">
        <v>1777</v>
      </c>
      <c r="R380" t="s">
        <v>1784</v>
      </c>
      <c r="T380" t="s">
        <v>2510</v>
      </c>
      <c r="U380" t="s">
        <v>2346</v>
      </c>
    </row>
    <row r="381" spans="1:22" hidden="1" x14ac:dyDescent="0.35">
      <c r="A381">
        <v>12463</v>
      </c>
      <c r="B381" t="s">
        <v>72</v>
      </c>
      <c r="D381" t="s">
        <v>169</v>
      </c>
      <c r="E381" t="s">
        <v>2362</v>
      </c>
      <c r="F381" t="s">
        <v>3202</v>
      </c>
      <c r="G381" t="s">
        <v>2364</v>
      </c>
      <c r="I381" t="b">
        <v>0</v>
      </c>
      <c r="J381">
        <v>55</v>
      </c>
      <c r="K381" t="s">
        <v>1777</v>
      </c>
      <c r="M381" t="s">
        <v>3203</v>
      </c>
      <c r="R381" t="s">
        <v>2006</v>
      </c>
      <c r="T381" t="s">
        <v>2052</v>
      </c>
      <c r="U381" t="s">
        <v>1837</v>
      </c>
    </row>
    <row r="382" spans="1:22" s="8" customFormat="1" ht="16.5" customHeight="1" x14ac:dyDescent="0.35">
      <c r="A382">
        <v>12516</v>
      </c>
      <c r="B382" s="8" t="s">
        <v>56</v>
      </c>
      <c r="C382" s="8" t="s">
        <v>56</v>
      </c>
      <c r="D382" s="8" t="s">
        <v>169</v>
      </c>
      <c r="E382" s="8" t="s">
        <v>1197</v>
      </c>
      <c r="F382" s="8" t="s">
        <v>3204</v>
      </c>
      <c r="G382"/>
      <c r="H382"/>
      <c r="I382" t="b">
        <v>1</v>
      </c>
      <c r="J382">
        <v>5</v>
      </c>
      <c r="K382" s="8" t="s">
        <v>1871</v>
      </c>
      <c r="M382" s="8" t="s">
        <v>3205</v>
      </c>
      <c r="R382" s="8" t="s">
        <v>2513</v>
      </c>
      <c r="S382" s="8" t="s">
        <v>1900</v>
      </c>
      <c r="U382" s="8" t="s">
        <v>2373</v>
      </c>
    </row>
    <row r="383" spans="1:22" hidden="1" x14ac:dyDescent="0.35">
      <c r="A383">
        <v>12528</v>
      </c>
      <c r="B383" t="s">
        <v>72</v>
      </c>
      <c r="D383" t="s">
        <v>169</v>
      </c>
      <c r="E383" t="s">
        <v>3206</v>
      </c>
      <c r="F383" t="s">
        <v>3207</v>
      </c>
      <c r="I383" t="b">
        <v>0</v>
      </c>
      <c r="J383">
        <v>2</v>
      </c>
      <c r="K383" t="s">
        <v>1871</v>
      </c>
      <c r="M383" t="s">
        <v>3208</v>
      </c>
      <c r="R383" t="s">
        <v>1784</v>
      </c>
      <c r="S383" t="s">
        <v>1900</v>
      </c>
      <c r="U383" t="s">
        <v>2489</v>
      </c>
    </row>
    <row r="384" spans="1:22" hidden="1" x14ac:dyDescent="0.35">
      <c r="A384">
        <v>12529</v>
      </c>
      <c r="B384" t="s">
        <v>72</v>
      </c>
      <c r="D384" t="s">
        <v>169</v>
      </c>
      <c r="E384" t="s">
        <v>3209</v>
      </c>
      <c r="F384" t="s">
        <v>3210</v>
      </c>
      <c r="I384" t="b">
        <v>0</v>
      </c>
      <c r="J384">
        <v>2</v>
      </c>
      <c r="K384" t="s">
        <v>1871</v>
      </c>
      <c r="M384" t="s">
        <v>3211</v>
      </c>
      <c r="R384" t="s">
        <v>1784</v>
      </c>
      <c r="S384" t="s">
        <v>1900</v>
      </c>
      <c r="U384" t="s">
        <v>1975</v>
      </c>
    </row>
    <row r="385" spans="1:22" hidden="1" x14ac:dyDescent="0.35">
      <c r="A385">
        <v>12622</v>
      </c>
      <c r="B385" t="s">
        <v>72</v>
      </c>
      <c r="D385" t="s">
        <v>169</v>
      </c>
      <c r="E385" t="s">
        <v>3212</v>
      </c>
      <c r="F385" t="s">
        <v>3213</v>
      </c>
      <c r="G385" t="s">
        <v>3214</v>
      </c>
      <c r="I385" t="b">
        <v>0</v>
      </c>
      <c r="J385">
        <v>40</v>
      </c>
      <c r="K385" t="s">
        <v>1777</v>
      </c>
      <c r="M385" t="s">
        <v>3215</v>
      </c>
      <c r="R385" t="s">
        <v>1784</v>
      </c>
      <c r="T385" t="s">
        <v>1837</v>
      </c>
      <c r="U385" t="s">
        <v>1837</v>
      </c>
      <c r="V385" t="s">
        <v>3216</v>
      </c>
    </row>
    <row r="386" spans="1:22" hidden="1" x14ac:dyDescent="0.35">
      <c r="A386">
        <v>12623</v>
      </c>
      <c r="B386" t="s">
        <v>72</v>
      </c>
      <c r="D386" t="s">
        <v>169</v>
      </c>
      <c r="E386" t="s">
        <v>3217</v>
      </c>
      <c r="F386" t="s">
        <v>3218</v>
      </c>
      <c r="G386" t="s">
        <v>3219</v>
      </c>
      <c r="I386" t="b">
        <v>0</v>
      </c>
      <c r="J386">
        <v>90</v>
      </c>
      <c r="K386" t="s">
        <v>1777</v>
      </c>
      <c r="M386" t="s">
        <v>3220</v>
      </c>
      <c r="R386" t="s">
        <v>2006</v>
      </c>
      <c r="T386" t="s">
        <v>1779</v>
      </c>
      <c r="U386" t="s">
        <v>1780</v>
      </c>
      <c r="V386" t="s">
        <v>3216</v>
      </c>
    </row>
    <row r="387" spans="1:22" hidden="1" x14ac:dyDescent="0.35">
      <c r="A387">
        <v>12624</v>
      </c>
      <c r="B387" t="s">
        <v>72</v>
      </c>
      <c r="D387" t="s">
        <v>169</v>
      </c>
      <c r="E387" t="s">
        <v>3221</v>
      </c>
      <c r="F387" t="s">
        <v>3222</v>
      </c>
      <c r="G387" t="s">
        <v>3219</v>
      </c>
      <c r="I387" t="b">
        <v>0</v>
      </c>
      <c r="J387">
        <v>85</v>
      </c>
      <c r="K387" t="s">
        <v>1777</v>
      </c>
      <c r="M387" t="s">
        <v>3223</v>
      </c>
      <c r="R387" t="s">
        <v>1784</v>
      </c>
      <c r="T387" t="s">
        <v>1837</v>
      </c>
      <c r="U387" t="s">
        <v>2110</v>
      </c>
      <c r="V387" t="s">
        <v>3224</v>
      </c>
    </row>
    <row r="388" spans="1:22" hidden="1" x14ac:dyDescent="0.35">
      <c r="A388">
        <v>12625</v>
      </c>
      <c r="B388" t="s">
        <v>72</v>
      </c>
      <c r="D388" t="s">
        <v>169</v>
      </c>
      <c r="E388" t="s">
        <v>3225</v>
      </c>
      <c r="F388" t="s">
        <v>3226</v>
      </c>
      <c r="G388" t="s">
        <v>3219</v>
      </c>
      <c r="I388" t="b">
        <v>0</v>
      </c>
      <c r="J388">
        <v>93</v>
      </c>
      <c r="K388" t="s">
        <v>1777</v>
      </c>
      <c r="M388" t="s">
        <v>3227</v>
      </c>
      <c r="R388" t="s">
        <v>1793</v>
      </c>
      <c r="T388" t="s">
        <v>1837</v>
      </c>
      <c r="U388" t="s">
        <v>1780</v>
      </c>
      <c r="V388" t="s">
        <v>3216</v>
      </c>
    </row>
    <row r="389" spans="1:22" hidden="1" x14ac:dyDescent="0.35">
      <c r="A389">
        <v>12662</v>
      </c>
      <c r="B389" t="s">
        <v>72</v>
      </c>
      <c r="D389" t="s">
        <v>169</v>
      </c>
      <c r="E389" t="s">
        <v>3228</v>
      </c>
      <c r="F389" t="s">
        <v>3229</v>
      </c>
      <c r="I389" t="b">
        <v>1</v>
      </c>
      <c r="J389">
        <v>15</v>
      </c>
      <c r="K389" t="s">
        <v>1871</v>
      </c>
      <c r="M389" t="s">
        <v>3230</v>
      </c>
      <c r="R389" t="s">
        <v>1784</v>
      </c>
      <c r="S389" t="s">
        <v>1900</v>
      </c>
      <c r="U389" t="s">
        <v>2189</v>
      </c>
    </row>
    <row r="390" spans="1:22" x14ac:dyDescent="0.35">
      <c r="B390" t="s">
        <v>56</v>
      </c>
      <c r="D390" t="s">
        <v>169</v>
      </c>
      <c r="E390" t="s">
        <v>3231</v>
      </c>
      <c r="F390" t="s">
        <v>992</v>
      </c>
    </row>
    <row r="391" spans="1:22" x14ac:dyDescent="0.35">
      <c r="B391" t="s">
        <v>56</v>
      </c>
      <c r="D391" t="s">
        <v>169</v>
      </c>
      <c r="E391" t="s">
        <v>3232</v>
      </c>
      <c r="F391" t="s">
        <v>992</v>
      </c>
    </row>
    <row r="392" spans="1:22" s="8" customFormat="1" ht="15" customHeight="1" x14ac:dyDescent="0.35">
      <c r="A392">
        <v>12676</v>
      </c>
      <c r="B392" s="8" t="s">
        <v>56</v>
      </c>
      <c r="C392" s="8" t="s">
        <v>56</v>
      </c>
      <c r="D392" s="8" t="s">
        <v>169</v>
      </c>
      <c r="E392" s="8" t="s">
        <v>3233</v>
      </c>
      <c r="F392" s="8" t="s">
        <v>3234</v>
      </c>
      <c r="G392"/>
      <c r="H392"/>
      <c r="I392" t="b">
        <v>1</v>
      </c>
      <c r="J392">
        <v>10</v>
      </c>
      <c r="K392" s="8" t="s">
        <v>1871</v>
      </c>
      <c r="M392" s="8" t="s">
        <v>3235</v>
      </c>
      <c r="N392" s="8" t="s">
        <v>3236</v>
      </c>
      <c r="R392" s="8" t="s">
        <v>1883</v>
      </c>
      <c r="S392" s="8" t="s">
        <v>1900</v>
      </c>
      <c r="U392" s="8" t="s">
        <v>1780</v>
      </c>
    </row>
    <row r="393" spans="1:22" hidden="1" x14ac:dyDescent="0.35">
      <c r="A393">
        <v>5729</v>
      </c>
      <c r="B393" t="s">
        <v>72</v>
      </c>
      <c r="D393" t="s">
        <v>168</v>
      </c>
      <c r="E393" t="s">
        <v>3237</v>
      </c>
      <c r="F393" t="s">
        <v>3238</v>
      </c>
      <c r="I393" t="b">
        <v>0</v>
      </c>
      <c r="J393">
        <v>85</v>
      </c>
      <c r="K393" t="s">
        <v>1777</v>
      </c>
      <c r="R393" t="s">
        <v>1883</v>
      </c>
      <c r="T393" t="s">
        <v>1837</v>
      </c>
      <c r="U393" t="s">
        <v>2756</v>
      </c>
      <c r="V393" t="s">
        <v>3239</v>
      </c>
    </row>
    <row r="394" spans="1:22" hidden="1" x14ac:dyDescent="0.35">
      <c r="A394">
        <v>8440</v>
      </c>
      <c r="B394" t="s">
        <v>72</v>
      </c>
      <c r="D394" t="s">
        <v>168</v>
      </c>
      <c r="E394" t="s">
        <v>3240</v>
      </c>
      <c r="F394" t="s">
        <v>3241</v>
      </c>
      <c r="G394" t="s">
        <v>3242</v>
      </c>
      <c r="I394" t="b">
        <v>0</v>
      </c>
      <c r="J394">
        <v>36</v>
      </c>
      <c r="K394" t="s">
        <v>1777</v>
      </c>
      <c r="R394" t="s">
        <v>1784</v>
      </c>
      <c r="T394" t="s">
        <v>1837</v>
      </c>
      <c r="U394" t="s">
        <v>1837</v>
      </c>
      <c r="V394" t="s">
        <v>3243</v>
      </c>
    </row>
    <row r="395" spans="1:22" hidden="1" x14ac:dyDescent="0.35">
      <c r="A395">
        <v>11603</v>
      </c>
      <c r="B395" t="s">
        <v>72</v>
      </c>
      <c r="D395" t="s">
        <v>168</v>
      </c>
      <c r="E395" t="s">
        <v>3244</v>
      </c>
      <c r="F395" t="s">
        <v>3245</v>
      </c>
      <c r="G395" t="s">
        <v>2104</v>
      </c>
      <c r="I395" t="b">
        <v>0</v>
      </c>
      <c r="J395">
        <v>33</v>
      </c>
      <c r="K395" t="s">
        <v>1777</v>
      </c>
      <c r="M395" t="s">
        <v>3246</v>
      </c>
      <c r="R395" t="s">
        <v>1784</v>
      </c>
      <c r="T395" t="s">
        <v>1866</v>
      </c>
      <c r="U395" t="s">
        <v>1867</v>
      </c>
      <c r="V395" t="s">
        <v>3243</v>
      </c>
    </row>
    <row r="396" spans="1:22" x14ac:dyDescent="0.35">
      <c r="A396">
        <v>12020</v>
      </c>
      <c r="B396" s="14" t="s">
        <v>56</v>
      </c>
      <c r="C396" s="14" t="s">
        <v>56</v>
      </c>
      <c r="D396" t="s">
        <v>168</v>
      </c>
      <c r="E396" t="s">
        <v>335</v>
      </c>
      <c r="F396" t="s">
        <v>3247</v>
      </c>
      <c r="I396" t="b">
        <v>0</v>
      </c>
      <c r="J396">
        <v>10</v>
      </c>
      <c r="K396" t="s">
        <v>1871</v>
      </c>
      <c r="M396" t="s">
        <v>3248</v>
      </c>
      <c r="R396" t="s">
        <v>2630</v>
      </c>
      <c r="S396" t="s">
        <v>1900</v>
      </c>
      <c r="U396" t="s">
        <v>1876</v>
      </c>
    </row>
    <row r="397" spans="1:22" x14ac:dyDescent="0.35">
      <c r="A397">
        <v>12215</v>
      </c>
      <c r="B397" t="s">
        <v>56</v>
      </c>
      <c r="C397" t="s">
        <v>56</v>
      </c>
      <c r="D397" t="s">
        <v>168</v>
      </c>
      <c r="E397" t="s">
        <v>2907</v>
      </c>
      <c r="F397" t="s">
        <v>3249</v>
      </c>
      <c r="I397" t="b">
        <v>0</v>
      </c>
      <c r="J397">
        <v>5</v>
      </c>
      <c r="K397" t="s">
        <v>1871</v>
      </c>
      <c r="M397" t="s">
        <v>3250</v>
      </c>
      <c r="R397" t="s">
        <v>1784</v>
      </c>
      <c r="S397" t="s">
        <v>1900</v>
      </c>
      <c r="U397" t="s">
        <v>1867</v>
      </c>
    </row>
    <row r="398" spans="1:22" hidden="1" x14ac:dyDescent="0.35">
      <c r="A398">
        <v>12275</v>
      </c>
      <c r="B398" t="s">
        <v>72</v>
      </c>
      <c r="D398" t="s">
        <v>168</v>
      </c>
      <c r="E398" t="s">
        <v>3251</v>
      </c>
      <c r="F398" t="s">
        <v>3252</v>
      </c>
      <c r="G398" t="s">
        <v>3253</v>
      </c>
      <c r="I398" t="b">
        <v>0</v>
      </c>
      <c r="J398">
        <v>3</v>
      </c>
      <c r="K398" t="s">
        <v>1871</v>
      </c>
      <c r="M398" t="s">
        <v>3254</v>
      </c>
      <c r="R398" t="s">
        <v>1784</v>
      </c>
      <c r="S398" t="s">
        <v>1844</v>
      </c>
      <c r="U398" t="s">
        <v>2756</v>
      </c>
      <c r="V398" t="s">
        <v>3255</v>
      </c>
    </row>
    <row r="399" spans="1:22" hidden="1" x14ac:dyDescent="0.35">
      <c r="A399">
        <v>12421</v>
      </c>
      <c r="B399" t="s">
        <v>72</v>
      </c>
      <c r="D399" t="s">
        <v>168</v>
      </c>
      <c r="E399" t="s">
        <v>2131</v>
      </c>
      <c r="F399" t="s">
        <v>3256</v>
      </c>
      <c r="I399" t="b">
        <v>0</v>
      </c>
      <c r="J399">
        <v>39</v>
      </c>
      <c r="K399" t="s">
        <v>1777</v>
      </c>
      <c r="M399" t="s">
        <v>3257</v>
      </c>
      <c r="R399" t="s">
        <v>2006</v>
      </c>
      <c r="T399" t="s">
        <v>2052</v>
      </c>
      <c r="U399" t="s">
        <v>1837</v>
      </c>
    </row>
    <row r="400" spans="1:22" hidden="1" x14ac:dyDescent="0.35">
      <c r="A400">
        <v>12444</v>
      </c>
      <c r="B400" t="s">
        <v>72</v>
      </c>
      <c r="D400" t="s">
        <v>168</v>
      </c>
      <c r="E400" t="s">
        <v>1473</v>
      </c>
      <c r="F400" t="s">
        <v>2703</v>
      </c>
      <c r="I400" t="b">
        <v>0</v>
      </c>
      <c r="J400">
        <v>42</v>
      </c>
      <c r="K400" t="s">
        <v>1777</v>
      </c>
      <c r="R400" t="s">
        <v>1784</v>
      </c>
      <c r="T400" t="s">
        <v>2510</v>
      </c>
      <c r="U400" t="s">
        <v>2346</v>
      </c>
    </row>
    <row r="401" spans="1:22" hidden="1" x14ac:dyDescent="0.35">
      <c r="A401">
        <v>12462</v>
      </c>
      <c r="B401" t="s">
        <v>72</v>
      </c>
      <c r="D401" t="s">
        <v>168</v>
      </c>
      <c r="E401" t="s">
        <v>2362</v>
      </c>
      <c r="F401" t="s">
        <v>2363</v>
      </c>
      <c r="G401" t="s">
        <v>2364</v>
      </c>
      <c r="I401" t="b">
        <v>0</v>
      </c>
      <c r="J401">
        <v>37</v>
      </c>
      <c r="K401" t="s">
        <v>1777</v>
      </c>
      <c r="M401" t="s">
        <v>3258</v>
      </c>
      <c r="R401" t="s">
        <v>2006</v>
      </c>
      <c r="T401" t="s">
        <v>2052</v>
      </c>
      <c r="U401" t="s">
        <v>1837</v>
      </c>
    </row>
    <row r="402" spans="1:22" hidden="1" x14ac:dyDescent="0.35">
      <c r="A402">
        <v>12562</v>
      </c>
      <c r="B402" t="s">
        <v>72</v>
      </c>
      <c r="D402" t="s">
        <v>168</v>
      </c>
      <c r="E402" t="s">
        <v>3259</v>
      </c>
      <c r="F402" t="s">
        <v>3260</v>
      </c>
      <c r="G402" t="s">
        <v>2603</v>
      </c>
      <c r="I402" t="b">
        <v>0</v>
      </c>
      <c r="J402">
        <v>28</v>
      </c>
      <c r="K402" t="s">
        <v>1777</v>
      </c>
      <c r="M402" t="s">
        <v>3261</v>
      </c>
      <c r="R402" t="s">
        <v>1987</v>
      </c>
      <c r="T402" t="s">
        <v>2510</v>
      </c>
      <c r="U402" t="s">
        <v>2346</v>
      </c>
      <c r="V402" t="s">
        <v>3262</v>
      </c>
    </row>
    <row r="403" spans="1:22" hidden="1" x14ac:dyDescent="0.35">
      <c r="A403">
        <v>12563</v>
      </c>
      <c r="B403" t="s">
        <v>72</v>
      </c>
      <c r="D403" t="s">
        <v>168</v>
      </c>
      <c r="E403" t="s">
        <v>3263</v>
      </c>
      <c r="F403" t="s">
        <v>3264</v>
      </c>
      <c r="G403" t="s">
        <v>3265</v>
      </c>
      <c r="I403" t="b">
        <v>0</v>
      </c>
      <c r="J403">
        <v>29</v>
      </c>
      <c r="K403" t="s">
        <v>1777</v>
      </c>
      <c r="M403" t="s">
        <v>3266</v>
      </c>
      <c r="R403" t="s">
        <v>1784</v>
      </c>
      <c r="T403" t="s">
        <v>2510</v>
      </c>
      <c r="U403" t="s">
        <v>2346</v>
      </c>
      <c r="V403" t="s">
        <v>3267</v>
      </c>
    </row>
    <row r="404" spans="1:22" hidden="1" x14ac:dyDescent="0.35">
      <c r="A404">
        <v>12564</v>
      </c>
      <c r="B404" t="s">
        <v>72</v>
      </c>
      <c r="D404" t="s">
        <v>168</v>
      </c>
      <c r="E404" t="s">
        <v>3268</v>
      </c>
      <c r="F404" t="s">
        <v>3269</v>
      </c>
      <c r="G404" t="s">
        <v>3265</v>
      </c>
      <c r="I404" t="b">
        <v>0</v>
      </c>
      <c r="J404">
        <v>30</v>
      </c>
      <c r="K404" t="s">
        <v>1777</v>
      </c>
      <c r="M404" t="s">
        <v>3270</v>
      </c>
      <c r="R404" t="s">
        <v>1784</v>
      </c>
      <c r="T404" t="s">
        <v>1837</v>
      </c>
      <c r="U404" t="s">
        <v>2346</v>
      </c>
    </row>
    <row r="405" spans="1:22" hidden="1" x14ac:dyDescent="0.35">
      <c r="A405">
        <v>12670</v>
      </c>
      <c r="B405" t="s">
        <v>72</v>
      </c>
      <c r="D405" t="s">
        <v>168</v>
      </c>
      <c r="E405" t="s">
        <v>3271</v>
      </c>
      <c r="F405" t="s">
        <v>3272</v>
      </c>
      <c r="G405" t="s">
        <v>3273</v>
      </c>
      <c r="I405" t="b">
        <v>1</v>
      </c>
      <c r="J405">
        <v>8</v>
      </c>
      <c r="K405" t="s">
        <v>1777</v>
      </c>
      <c r="M405" t="s">
        <v>3274</v>
      </c>
      <c r="R405" t="s">
        <v>1789</v>
      </c>
      <c r="T405" t="s">
        <v>1964</v>
      </c>
      <c r="U405" t="s">
        <v>2474</v>
      </c>
      <c r="V405" t="s">
        <v>3275</v>
      </c>
    </row>
    <row r="406" spans="1:22" x14ac:dyDescent="0.35">
      <c r="A406">
        <v>12682</v>
      </c>
      <c r="B406" t="s">
        <v>56</v>
      </c>
      <c r="C406" t="s">
        <v>56</v>
      </c>
      <c r="D406" t="s">
        <v>168</v>
      </c>
      <c r="E406" t="s">
        <v>979</v>
      </c>
      <c r="F406" t="s">
        <v>3276</v>
      </c>
      <c r="G406" t="s">
        <v>3277</v>
      </c>
      <c r="I406" t="b">
        <v>1</v>
      </c>
      <c r="J406">
        <v>30</v>
      </c>
      <c r="K406" t="s">
        <v>1871</v>
      </c>
      <c r="M406" t="s">
        <v>3278</v>
      </c>
      <c r="R406" t="s">
        <v>2006</v>
      </c>
      <c r="S406" t="s">
        <v>2158</v>
      </c>
      <c r="U406" t="s">
        <v>2034</v>
      </c>
      <c r="V406" t="s">
        <v>3279</v>
      </c>
    </row>
    <row r="407" spans="1:22" x14ac:dyDescent="0.35">
      <c r="A407">
        <v>12683</v>
      </c>
      <c r="B407" t="s">
        <v>56</v>
      </c>
      <c r="C407" t="s">
        <v>56</v>
      </c>
      <c r="D407" t="s">
        <v>168</v>
      </c>
      <c r="E407" t="s">
        <v>3280</v>
      </c>
      <c r="F407" t="s">
        <v>3281</v>
      </c>
      <c r="I407" t="b">
        <v>0</v>
      </c>
      <c r="J407">
        <v>2</v>
      </c>
      <c r="K407" t="s">
        <v>1841</v>
      </c>
      <c r="R407" t="s">
        <v>1784</v>
      </c>
      <c r="S407" t="s">
        <v>1900</v>
      </c>
      <c r="U407" t="s">
        <v>1876</v>
      </c>
    </row>
    <row r="408" spans="1:22" hidden="1" x14ac:dyDescent="0.35">
      <c r="A408">
        <v>5492</v>
      </c>
      <c r="B408" t="s">
        <v>72</v>
      </c>
      <c r="D408" t="s">
        <v>171</v>
      </c>
      <c r="E408" t="s">
        <v>3282</v>
      </c>
      <c r="F408" t="s">
        <v>3283</v>
      </c>
      <c r="G408" t="s">
        <v>3284</v>
      </c>
      <c r="I408" t="b">
        <v>0</v>
      </c>
      <c r="J408">
        <v>32</v>
      </c>
      <c r="K408" t="s">
        <v>1871</v>
      </c>
      <c r="R408" t="s">
        <v>3181</v>
      </c>
      <c r="S408" t="s">
        <v>1907</v>
      </c>
      <c r="U408" t="s">
        <v>1908</v>
      </c>
      <c r="V408" t="s">
        <v>3285</v>
      </c>
    </row>
    <row r="409" spans="1:22" hidden="1" x14ac:dyDescent="0.35">
      <c r="A409">
        <v>5769</v>
      </c>
      <c r="B409" t="s">
        <v>72</v>
      </c>
      <c r="D409" t="s">
        <v>171</v>
      </c>
      <c r="E409" t="s">
        <v>3286</v>
      </c>
      <c r="F409" t="s">
        <v>3287</v>
      </c>
      <c r="G409" t="s">
        <v>3288</v>
      </c>
      <c r="H409" t="s">
        <v>3289</v>
      </c>
      <c r="I409" t="b">
        <v>0</v>
      </c>
      <c r="J409">
        <v>25</v>
      </c>
      <c r="K409" t="s">
        <v>1871</v>
      </c>
      <c r="R409" t="s">
        <v>1921</v>
      </c>
      <c r="S409" t="s">
        <v>1936</v>
      </c>
      <c r="U409" t="s">
        <v>2618</v>
      </c>
      <c r="V409" t="s">
        <v>3290</v>
      </c>
    </row>
    <row r="410" spans="1:22" hidden="1" x14ac:dyDescent="0.35">
      <c r="A410">
        <v>9216</v>
      </c>
      <c r="B410" t="s">
        <v>72</v>
      </c>
      <c r="D410" t="s">
        <v>171</v>
      </c>
      <c r="E410" t="s">
        <v>3291</v>
      </c>
      <c r="F410" t="s">
        <v>3292</v>
      </c>
      <c r="G410" t="s">
        <v>2095</v>
      </c>
      <c r="I410" t="b">
        <v>0</v>
      </c>
      <c r="J410">
        <v>50</v>
      </c>
      <c r="K410" t="s">
        <v>1841</v>
      </c>
      <c r="R410" t="s">
        <v>1784</v>
      </c>
      <c r="S410" t="s">
        <v>1837</v>
      </c>
      <c r="U410" t="s">
        <v>1861</v>
      </c>
    </row>
    <row r="411" spans="1:22" x14ac:dyDescent="0.35">
      <c r="A411">
        <v>9693</v>
      </c>
      <c r="B411" t="s">
        <v>56</v>
      </c>
      <c r="C411" t="s">
        <v>56</v>
      </c>
      <c r="D411" t="s">
        <v>171</v>
      </c>
      <c r="E411" t="s">
        <v>3293</v>
      </c>
      <c r="F411" t="s">
        <v>3294</v>
      </c>
      <c r="I411" t="b">
        <v>0</v>
      </c>
      <c r="J411">
        <v>45</v>
      </c>
      <c r="K411" t="s">
        <v>1841</v>
      </c>
      <c r="R411" t="s">
        <v>1784</v>
      </c>
      <c r="S411" t="s">
        <v>2076</v>
      </c>
      <c r="U411" t="s">
        <v>2065</v>
      </c>
    </row>
    <row r="412" spans="1:22" hidden="1" x14ac:dyDescent="0.35">
      <c r="A412">
        <v>11673</v>
      </c>
      <c r="B412" t="s">
        <v>72</v>
      </c>
      <c r="D412" t="s">
        <v>171</v>
      </c>
      <c r="E412" t="s">
        <v>1781</v>
      </c>
      <c r="F412" t="s">
        <v>3295</v>
      </c>
      <c r="G412" t="s">
        <v>3296</v>
      </c>
      <c r="I412" t="b">
        <v>0</v>
      </c>
      <c r="J412">
        <v>65</v>
      </c>
      <c r="K412" t="s">
        <v>1777</v>
      </c>
      <c r="M412" t="s">
        <v>3297</v>
      </c>
      <c r="R412" t="s">
        <v>1784</v>
      </c>
      <c r="T412" t="s">
        <v>1785</v>
      </c>
      <c r="U412" t="s">
        <v>1794</v>
      </c>
      <c r="V412" t="s">
        <v>3298</v>
      </c>
    </row>
    <row r="413" spans="1:22" hidden="1" x14ac:dyDescent="0.35">
      <c r="A413">
        <v>12244</v>
      </c>
      <c r="B413" t="s">
        <v>72</v>
      </c>
      <c r="D413" t="s">
        <v>171</v>
      </c>
      <c r="E413" t="s">
        <v>3299</v>
      </c>
      <c r="F413" t="s">
        <v>3300</v>
      </c>
      <c r="I413" t="b">
        <v>0</v>
      </c>
      <c r="J413">
        <v>52</v>
      </c>
      <c r="K413" t="s">
        <v>1841</v>
      </c>
      <c r="M413" t="s">
        <v>3301</v>
      </c>
      <c r="R413" t="s">
        <v>1784</v>
      </c>
      <c r="S413" t="s">
        <v>1844</v>
      </c>
      <c r="U413" t="s">
        <v>1786</v>
      </c>
    </row>
    <row r="414" spans="1:22" x14ac:dyDescent="0.35">
      <c r="A414">
        <v>12272</v>
      </c>
      <c r="B414" t="s">
        <v>56</v>
      </c>
      <c r="C414" t="s">
        <v>56</v>
      </c>
      <c r="D414" t="s">
        <v>171</v>
      </c>
      <c r="E414" t="s">
        <v>780</v>
      </c>
      <c r="F414" t="s">
        <v>3302</v>
      </c>
      <c r="I414" t="b">
        <v>0</v>
      </c>
      <c r="J414">
        <v>38</v>
      </c>
      <c r="K414" t="s">
        <v>1841</v>
      </c>
      <c r="M414" t="s">
        <v>3303</v>
      </c>
      <c r="R414" t="s">
        <v>1784</v>
      </c>
      <c r="S414" t="s">
        <v>1844</v>
      </c>
      <c r="U414" t="s">
        <v>2125</v>
      </c>
    </row>
    <row r="415" spans="1:22" x14ac:dyDescent="0.35">
      <c r="A415">
        <v>12494</v>
      </c>
      <c r="B415" s="14" t="s">
        <v>56</v>
      </c>
      <c r="C415" s="14" t="s">
        <v>56</v>
      </c>
      <c r="D415" t="s">
        <v>171</v>
      </c>
      <c r="E415" t="s">
        <v>360</v>
      </c>
      <c r="F415" t="s">
        <v>3304</v>
      </c>
      <c r="I415" t="b">
        <v>0</v>
      </c>
      <c r="J415">
        <v>26</v>
      </c>
      <c r="K415" t="s">
        <v>1871</v>
      </c>
      <c r="M415" t="s">
        <v>3305</v>
      </c>
      <c r="R415" t="s">
        <v>2006</v>
      </c>
      <c r="S415" t="s">
        <v>1900</v>
      </c>
      <c r="U415" t="s">
        <v>1876</v>
      </c>
    </row>
    <row r="416" spans="1:22" x14ac:dyDescent="0.35">
      <c r="A416">
        <v>12495</v>
      </c>
      <c r="B416" t="s">
        <v>56</v>
      </c>
      <c r="C416" t="s">
        <v>56</v>
      </c>
      <c r="D416" t="s">
        <v>171</v>
      </c>
      <c r="E416" t="s">
        <v>3306</v>
      </c>
      <c r="F416" t="s">
        <v>3307</v>
      </c>
      <c r="I416" t="b">
        <v>0</v>
      </c>
      <c r="J416">
        <v>27</v>
      </c>
      <c r="K416" t="s">
        <v>1871</v>
      </c>
      <c r="M416" t="s">
        <v>3308</v>
      </c>
      <c r="R416" t="s">
        <v>1784</v>
      </c>
      <c r="S416" t="s">
        <v>1900</v>
      </c>
      <c r="U416" t="s">
        <v>2034</v>
      </c>
    </row>
    <row r="417" spans="1:22" hidden="1" x14ac:dyDescent="0.35">
      <c r="A417">
        <v>12496</v>
      </c>
      <c r="B417" t="s">
        <v>72</v>
      </c>
      <c r="D417" t="s">
        <v>171</v>
      </c>
      <c r="E417" t="s">
        <v>2984</v>
      </c>
      <c r="F417" t="s">
        <v>3309</v>
      </c>
      <c r="I417" t="b">
        <v>0</v>
      </c>
      <c r="J417">
        <v>49</v>
      </c>
      <c r="K417" t="s">
        <v>1841</v>
      </c>
      <c r="M417" t="s">
        <v>3310</v>
      </c>
      <c r="R417" t="s">
        <v>1784</v>
      </c>
      <c r="S417" t="s">
        <v>1844</v>
      </c>
      <c r="U417" t="s">
        <v>1786</v>
      </c>
    </row>
    <row r="418" spans="1:22" hidden="1" x14ac:dyDescent="0.35">
      <c r="A418">
        <v>12497</v>
      </c>
      <c r="B418" t="s">
        <v>72</v>
      </c>
      <c r="D418" t="s">
        <v>171</v>
      </c>
      <c r="E418" t="s">
        <v>3311</v>
      </c>
      <c r="F418" t="s">
        <v>3312</v>
      </c>
      <c r="I418" t="b">
        <v>0</v>
      </c>
      <c r="J418">
        <v>53</v>
      </c>
      <c r="K418" t="s">
        <v>1841</v>
      </c>
      <c r="M418" t="s">
        <v>3313</v>
      </c>
      <c r="R418" t="s">
        <v>1784</v>
      </c>
      <c r="S418" t="s">
        <v>1844</v>
      </c>
      <c r="U418" t="s">
        <v>1786</v>
      </c>
    </row>
    <row r="419" spans="1:22" x14ac:dyDescent="0.35">
      <c r="A419">
        <v>12627</v>
      </c>
      <c r="B419" t="s">
        <v>56</v>
      </c>
      <c r="C419" t="s">
        <v>56</v>
      </c>
      <c r="D419" t="s">
        <v>171</v>
      </c>
      <c r="E419" t="s">
        <v>3314</v>
      </c>
      <c r="F419" t="s">
        <v>3315</v>
      </c>
      <c r="I419" t="b">
        <v>0</v>
      </c>
      <c r="J419">
        <v>40</v>
      </c>
      <c r="K419" t="s">
        <v>1841</v>
      </c>
      <c r="M419" t="s">
        <v>3316</v>
      </c>
      <c r="R419" t="s">
        <v>1784</v>
      </c>
      <c r="S419" t="s">
        <v>1844</v>
      </c>
      <c r="U419" t="s">
        <v>1876</v>
      </c>
    </row>
    <row r="420" spans="1:22" hidden="1" x14ac:dyDescent="0.35">
      <c r="A420">
        <v>12674</v>
      </c>
      <c r="B420" t="s">
        <v>72</v>
      </c>
      <c r="D420" t="s">
        <v>171</v>
      </c>
      <c r="E420" t="s">
        <v>3317</v>
      </c>
      <c r="F420" t="s">
        <v>3318</v>
      </c>
      <c r="I420" t="b">
        <v>1</v>
      </c>
      <c r="J420">
        <v>60</v>
      </c>
      <c r="K420" t="s">
        <v>1841</v>
      </c>
      <c r="M420" t="s">
        <v>3319</v>
      </c>
      <c r="R420" t="s">
        <v>1784</v>
      </c>
      <c r="S420" t="s">
        <v>1844</v>
      </c>
      <c r="U420" t="s">
        <v>1786</v>
      </c>
    </row>
    <row r="421" spans="1:22" hidden="1" x14ac:dyDescent="0.35">
      <c r="A421">
        <v>12675</v>
      </c>
      <c r="B421" t="s">
        <v>72</v>
      </c>
      <c r="D421" t="s">
        <v>171</v>
      </c>
      <c r="E421" t="s">
        <v>3320</v>
      </c>
      <c r="F421" t="s">
        <v>3321</v>
      </c>
      <c r="I421" t="b">
        <v>1</v>
      </c>
      <c r="J421">
        <v>65</v>
      </c>
      <c r="K421" t="s">
        <v>1841</v>
      </c>
      <c r="M421" t="s">
        <v>3322</v>
      </c>
      <c r="R421" t="s">
        <v>1784</v>
      </c>
      <c r="S421" t="s">
        <v>1837</v>
      </c>
      <c r="U421" t="s">
        <v>1786</v>
      </c>
    </row>
    <row r="422" spans="1:22" hidden="1" x14ac:dyDescent="0.35">
      <c r="A422">
        <v>6097</v>
      </c>
      <c r="B422" t="s">
        <v>72</v>
      </c>
      <c r="D422" t="s">
        <v>172</v>
      </c>
      <c r="E422" t="s">
        <v>3323</v>
      </c>
      <c r="F422" t="s">
        <v>3324</v>
      </c>
      <c r="G422" t="s">
        <v>3325</v>
      </c>
      <c r="I422" t="b">
        <v>0</v>
      </c>
      <c r="J422">
        <v>84</v>
      </c>
      <c r="K422" t="s">
        <v>1777</v>
      </c>
      <c r="R422" t="s">
        <v>3326</v>
      </c>
      <c r="T422" t="s">
        <v>1779</v>
      </c>
      <c r="U422" t="s">
        <v>1876</v>
      </c>
      <c r="V422" t="s">
        <v>3327</v>
      </c>
    </row>
    <row r="423" spans="1:22" hidden="1" x14ac:dyDescent="0.35">
      <c r="A423">
        <v>6573</v>
      </c>
      <c r="B423" t="s">
        <v>72</v>
      </c>
      <c r="D423" t="s">
        <v>172</v>
      </c>
      <c r="E423" t="s">
        <v>3328</v>
      </c>
      <c r="F423" t="s">
        <v>3329</v>
      </c>
      <c r="G423" t="s">
        <v>3330</v>
      </c>
      <c r="I423" t="b">
        <v>0</v>
      </c>
      <c r="J423">
        <v>67</v>
      </c>
      <c r="K423" t="s">
        <v>1777</v>
      </c>
      <c r="R423" t="s">
        <v>1784</v>
      </c>
      <c r="T423" t="s">
        <v>1837</v>
      </c>
      <c r="U423" t="s">
        <v>1940</v>
      </c>
      <c r="V423" t="s">
        <v>3331</v>
      </c>
    </row>
    <row r="424" spans="1:22" hidden="1" x14ac:dyDescent="0.35">
      <c r="A424">
        <v>9399</v>
      </c>
      <c r="B424" t="s">
        <v>72</v>
      </c>
      <c r="D424" t="s">
        <v>172</v>
      </c>
      <c r="E424" t="s">
        <v>3332</v>
      </c>
      <c r="F424" t="s">
        <v>3333</v>
      </c>
      <c r="G424" t="s">
        <v>3334</v>
      </c>
      <c r="H424" t="s">
        <v>3335</v>
      </c>
      <c r="I424" t="b">
        <v>0</v>
      </c>
      <c r="J424">
        <v>87</v>
      </c>
      <c r="K424" t="s">
        <v>1777</v>
      </c>
      <c r="M424" t="s">
        <v>3336</v>
      </c>
      <c r="R424" t="s">
        <v>1778</v>
      </c>
      <c r="T424" t="s">
        <v>1779</v>
      </c>
      <c r="U424" t="s">
        <v>1780</v>
      </c>
      <c r="V424" t="s">
        <v>3337</v>
      </c>
    </row>
    <row r="425" spans="1:22" x14ac:dyDescent="0.35">
      <c r="A425">
        <v>10414</v>
      </c>
      <c r="B425" t="s">
        <v>56</v>
      </c>
      <c r="C425" t="s">
        <v>56</v>
      </c>
      <c r="D425" t="s">
        <v>172</v>
      </c>
      <c r="E425" t="s">
        <v>1083</v>
      </c>
      <c r="F425" t="s">
        <v>3338</v>
      </c>
      <c r="I425" t="b">
        <v>0</v>
      </c>
      <c r="J425">
        <v>43</v>
      </c>
      <c r="K425" t="s">
        <v>1841</v>
      </c>
      <c r="R425" t="s">
        <v>1784</v>
      </c>
      <c r="S425" t="s">
        <v>2076</v>
      </c>
      <c r="U425" t="s">
        <v>2065</v>
      </c>
    </row>
    <row r="426" spans="1:22" hidden="1" x14ac:dyDescent="0.35">
      <c r="A426">
        <v>10552</v>
      </c>
      <c r="B426" t="s">
        <v>72</v>
      </c>
      <c r="D426" t="s">
        <v>172</v>
      </c>
      <c r="E426" t="s">
        <v>3339</v>
      </c>
      <c r="F426" t="s">
        <v>3340</v>
      </c>
      <c r="I426" t="b">
        <v>0</v>
      </c>
      <c r="J426">
        <v>49</v>
      </c>
      <c r="K426" t="s">
        <v>1777</v>
      </c>
      <c r="R426" t="s">
        <v>3326</v>
      </c>
      <c r="T426" t="s">
        <v>1866</v>
      </c>
      <c r="U426" t="s">
        <v>1867</v>
      </c>
      <c r="V426" t="s">
        <v>3331</v>
      </c>
    </row>
    <row r="427" spans="1:22" hidden="1" x14ac:dyDescent="0.35">
      <c r="A427">
        <v>11483</v>
      </c>
      <c r="B427" t="s">
        <v>72</v>
      </c>
      <c r="D427" t="s">
        <v>172</v>
      </c>
      <c r="E427" t="s">
        <v>3341</v>
      </c>
      <c r="F427" t="s">
        <v>3342</v>
      </c>
      <c r="G427" t="s">
        <v>3335</v>
      </c>
      <c r="I427" t="b">
        <v>0</v>
      </c>
      <c r="J427">
        <v>80</v>
      </c>
      <c r="K427" t="s">
        <v>1777</v>
      </c>
      <c r="M427" t="s">
        <v>3343</v>
      </c>
      <c r="R427" t="s">
        <v>1784</v>
      </c>
      <c r="T427" t="s">
        <v>1888</v>
      </c>
      <c r="U427" t="s">
        <v>2474</v>
      </c>
      <c r="V427" t="s">
        <v>3331</v>
      </c>
    </row>
    <row r="428" spans="1:22" hidden="1" x14ac:dyDescent="0.35">
      <c r="A428">
        <v>11503</v>
      </c>
      <c r="B428" t="s">
        <v>72</v>
      </c>
      <c r="D428" t="s">
        <v>172</v>
      </c>
      <c r="E428" t="s">
        <v>3344</v>
      </c>
      <c r="F428" t="s">
        <v>3345</v>
      </c>
      <c r="G428" t="s">
        <v>3335</v>
      </c>
      <c r="I428" t="b">
        <v>0</v>
      </c>
      <c r="J428">
        <v>90</v>
      </c>
      <c r="K428" t="s">
        <v>1777</v>
      </c>
      <c r="M428" t="s">
        <v>3346</v>
      </c>
      <c r="R428" t="s">
        <v>2048</v>
      </c>
      <c r="T428" t="s">
        <v>1779</v>
      </c>
      <c r="U428" t="s">
        <v>1780</v>
      </c>
      <c r="V428" t="s">
        <v>3331</v>
      </c>
    </row>
    <row r="429" spans="1:22" hidden="1" x14ac:dyDescent="0.35">
      <c r="A429">
        <v>11522</v>
      </c>
      <c r="B429" t="s">
        <v>72</v>
      </c>
      <c r="D429" t="s">
        <v>172</v>
      </c>
      <c r="E429" t="s">
        <v>3347</v>
      </c>
      <c r="F429" t="s">
        <v>3348</v>
      </c>
      <c r="I429" t="b">
        <v>0</v>
      </c>
      <c r="J429">
        <v>46</v>
      </c>
      <c r="K429" t="s">
        <v>1841</v>
      </c>
      <c r="M429" t="s">
        <v>3349</v>
      </c>
      <c r="R429" t="s">
        <v>1784</v>
      </c>
      <c r="S429" t="s">
        <v>1844</v>
      </c>
      <c r="U429" t="s">
        <v>2065</v>
      </c>
    </row>
    <row r="430" spans="1:22" hidden="1" x14ac:dyDescent="0.35">
      <c r="A430">
        <v>11718</v>
      </c>
      <c r="B430" t="s">
        <v>72</v>
      </c>
      <c r="D430" t="s">
        <v>172</v>
      </c>
      <c r="E430" t="s">
        <v>3350</v>
      </c>
      <c r="F430" t="s">
        <v>3351</v>
      </c>
      <c r="G430" t="s">
        <v>3352</v>
      </c>
      <c r="I430" t="b">
        <v>0</v>
      </c>
      <c r="J430">
        <v>44</v>
      </c>
      <c r="K430" t="s">
        <v>1841</v>
      </c>
      <c r="M430" t="s">
        <v>3353</v>
      </c>
      <c r="R430" t="s">
        <v>1784</v>
      </c>
      <c r="S430" t="s">
        <v>1844</v>
      </c>
      <c r="U430" t="s">
        <v>2065</v>
      </c>
    </row>
    <row r="431" spans="1:22" hidden="1" x14ac:dyDescent="0.35">
      <c r="A431">
        <v>11840</v>
      </c>
      <c r="B431" t="s">
        <v>72</v>
      </c>
      <c r="D431" t="s">
        <v>172</v>
      </c>
      <c r="E431" t="s">
        <v>1800</v>
      </c>
      <c r="F431" t="s">
        <v>3354</v>
      </c>
      <c r="G431" t="s">
        <v>3355</v>
      </c>
      <c r="I431" t="b">
        <v>0</v>
      </c>
      <c r="J431">
        <v>48</v>
      </c>
      <c r="K431" t="s">
        <v>1777</v>
      </c>
      <c r="M431" t="s">
        <v>3356</v>
      </c>
      <c r="R431" t="s">
        <v>1853</v>
      </c>
      <c r="T431" t="s">
        <v>1785</v>
      </c>
      <c r="U431" t="s">
        <v>1794</v>
      </c>
      <c r="V431" t="s">
        <v>3357</v>
      </c>
    </row>
    <row r="432" spans="1:22" hidden="1" x14ac:dyDescent="0.35">
      <c r="A432">
        <v>11921</v>
      </c>
      <c r="B432" t="s">
        <v>72</v>
      </c>
      <c r="D432" t="s">
        <v>172</v>
      </c>
      <c r="E432" t="s">
        <v>3358</v>
      </c>
      <c r="F432" t="s">
        <v>3359</v>
      </c>
      <c r="I432" t="b">
        <v>0</v>
      </c>
      <c r="J432">
        <v>40</v>
      </c>
      <c r="K432" t="s">
        <v>1841</v>
      </c>
      <c r="M432" t="s">
        <v>3360</v>
      </c>
      <c r="R432" t="s">
        <v>1784</v>
      </c>
      <c r="S432" t="s">
        <v>1837</v>
      </c>
      <c r="U432" t="s">
        <v>1786</v>
      </c>
    </row>
    <row r="433" spans="1:22" hidden="1" x14ac:dyDescent="0.35">
      <c r="A433">
        <v>11944</v>
      </c>
      <c r="B433" t="s">
        <v>72</v>
      </c>
      <c r="D433" t="s">
        <v>172</v>
      </c>
      <c r="E433" t="s">
        <v>3361</v>
      </c>
      <c r="F433" t="s">
        <v>3362</v>
      </c>
      <c r="I433" t="b">
        <v>0</v>
      </c>
      <c r="J433">
        <v>42</v>
      </c>
      <c r="K433" t="s">
        <v>1841</v>
      </c>
      <c r="M433" t="s">
        <v>3363</v>
      </c>
      <c r="R433" t="s">
        <v>1784</v>
      </c>
      <c r="S433" t="s">
        <v>1837</v>
      </c>
      <c r="U433" t="s">
        <v>2098</v>
      </c>
    </row>
    <row r="434" spans="1:22" hidden="1" x14ac:dyDescent="0.35">
      <c r="A434">
        <v>12065</v>
      </c>
      <c r="B434" t="s">
        <v>72</v>
      </c>
      <c r="D434" t="s">
        <v>172</v>
      </c>
      <c r="E434" t="s">
        <v>3364</v>
      </c>
      <c r="F434" t="s">
        <v>3365</v>
      </c>
      <c r="I434" t="b">
        <v>0</v>
      </c>
      <c r="J434">
        <v>41</v>
      </c>
      <c r="K434" t="s">
        <v>1841</v>
      </c>
      <c r="M434" t="s">
        <v>3366</v>
      </c>
      <c r="R434" t="s">
        <v>1784</v>
      </c>
      <c r="S434" t="s">
        <v>1837</v>
      </c>
      <c r="U434" t="s">
        <v>2065</v>
      </c>
    </row>
    <row r="435" spans="1:22" x14ac:dyDescent="0.35">
      <c r="A435">
        <v>12147</v>
      </c>
      <c r="B435" t="s">
        <v>56</v>
      </c>
      <c r="C435" t="s">
        <v>56</v>
      </c>
      <c r="D435" t="s">
        <v>172</v>
      </c>
      <c r="E435" t="s">
        <v>3367</v>
      </c>
      <c r="F435" t="s">
        <v>3368</v>
      </c>
      <c r="I435" t="b">
        <v>0</v>
      </c>
      <c r="J435">
        <v>37</v>
      </c>
      <c r="K435" t="s">
        <v>1841</v>
      </c>
      <c r="M435" t="s">
        <v>3369</v>
      </c>
      <c r="R435" t="s">
        <v>1784</v>
      </c>
      <c r="S435" t="s">
        <v>2076</v>
      </c>
      <c r="U435" t="s">
        <v>2065</v>
      </c>
    </row>
    <row r="436" spans="1:22" hidden="1" x14ac:dyDescent="0.35">
      <c r="A436">
        <v>12267</v>
      </c>
      <c r="B436" t="s">
        <v>72</v>
      </c>
      <c r="D436" t="s">
        <v>172</v>
      </c>
      <c r="E436" t="s">
        <v>3370</v>
      </c>
      <c r="F436" t="s">
        <v>3371</v>
      </c>
      <c r="I436" t="b">
        <v>0</v>
      </c>
      <c r="J436">
        <v>36</v>
      </c>
      <c r="K436" t="s">
        <v>1841</v>
      </c>
      <c r="M436" t="s">
        <v>3372</v>
      </c>
      <c r="R436" t="s">
        <v>1784</v>
      </c>
      <c r="S436" t="s">
        <v>2076</v>
      </c>
      <c r="U436" t="s">
        <v>2065</v>
      </c>
    </row>
    <row r="437" spans="1:22" hidden="1" x14ac:dyDescent="0.35">
      <c r="A437">
        <v>12323</v>
      </c>
      <c r="B437" t="s">
        <v>72</v>
      </c>
      <c r="D437" t="s">
        <v>172</v>
      </c>
      <c r="E437" t="s">
        <v>3373</v>
      </c>
      <c r="F437" t="s">
        <v>3374</v>
      </c>
      <c r="I437" t="b">
        <v>0</v>
      </c>
      <c r="J437">
        <v>9</v>
      </c>
      <c r="K437" t="s">
        <v>1871</v>
      </c>
      <c r="M437" t="s">
        <v>3375</v>
      </c>
      <c r="R437" t="s">
        <v>1784</v>
      </c>
      <c r="S437" t="s">
        <v>1837</v>
      </c>
      <c r="U437" t="s">
        <v>1786</v>
      </c>
    </row>
    <row r="438" spans="1:22" x14ac:dyDescent="0.35">
      <c r="A438">
        <v>12476</v>
      </c>
      <c r="B438" s="14" t="s">
        <v>56</v>
      </c>
      <c r="C438" s="14" t="s">
        <v>56</v>
      </c>
      <c r="D438" t="s">
        <v>172</v>
      </c>
      <c r="E438" t="s">
        <v>1634</v>
      </c>
      <c r="F438" t="s">
        <v>3376</v>
      </c>
      <c r="I438" t="b">
        <v>0</v>
      </c>
      <c r="J438">
        <v>10</v>
      </c>
      <c r="K438" t="s">
        <v>1871</v>
      </c>
      <c r="M438" t="s">
        <v>3377</v>
      </c>
      <c r="R438" t="s">
        <v>1784</v>
      </c>
      <c r="S438" t="s">
        <v>1900</v>
      </c>
      <c r="U438" t="s">
        <v>2346</v>
      </c>
    </row>
    <row r="439" spans="1:22" hidden="1" x14ac:dyDescent="0.35">
      <c r="A439">
        <v>12477</v>
      </c>
      <c r="B439" t="s">
        <v>72</v>
      </c>
      <c r="D439" t="s">
        <v>172</v>
      </c>
      <c r="E439" t="s">
        <v>3378</v>
      </c>
      <c r="F439" t="s">
        <v>3379</v>
      </c>
      <c r="I439" t="b">
        <v>0</v>
      </c>
      <c r="J439">
        <v>11</v>
      </c>
      <c r="K439" t="s">
        <v>1871</v>
      </c>
      <c r="M439" t="s">
        <v>3380</v>
      </c>
      <c r="R439" t="s">
        <v>3381</v>
      </c>
      <c r="S439" t="s">
        <v>1900</v>
      </c>
      <c r="U439" t="s">
        <v>1876</v>
      </c>
    </row>
    <row r="440" spans="1:22" x14ac:dyDescent="0.35">
      <c r="A440">
        <v>12478</v>
      </c>
      <c r="B440" t="s">
        <v>56</v>
      </c>
      <c r="C440" t="s">
        <v>56</v>
      </c>
      <c r="D440" t="s">
        <v>172</v>
      </c>
      <c r="E440" t="s">
        <v>950</v>
      </c>
      <c r="F440" t="s">
        <v>3382</v>
      </c>
      <c r="I440" t="b">
        <v>0</v>
      </c>
      <c r="J440">
        <v>45</v>
      </c>
      <c r="K440" t="s">
        <v>1841</v>
      </c>
      <c r="M440" t="s">
        <v>3383</v>
      </c>
      <c r="R440" t="s">
        <v>1784</v>
      </c>
      <c r="S440" t="s">
        <v>1916</v>
      </c>
      <c r="U440" t="s">
        <v>2489</v>
      </c>
    </row>
    <row r="441" spans="1:22" hidden="1" x14ac:dyDescent="0.35">
      <c r="A441">
        <v>12479</v>
      </c>
      <c r="B441" t="s">
        <v>72</v>
      </c>
      <c r="D441" t="s">
        <v>172</v>
      </c>
      <c r="E441" t="s">
        <v>3384</v>
      </c>
      <c r="F441" t="s">
        <v>3385</v>
      </c>
      <c r="I441" t="b">
        <v>0</v>
      </c>
      <c r="J441">
        <v>47</v>
      </c>
      <c r="K441" t="s">
        <v>1841</v>
      </c>
      <c r="M441" t="s">
        <v>3386</v>
      </c>
      <c r="R441" t="s">
        <v>1784</v>
      </c>
      <c r="S441" t="s">
        <v>1916</v>
      </c>
      <c r="U441" t="s">
        <v>1786</v>
      </c>
    </row>
    <row r="442" spans="1:22" hidden="1" x14ac:dyDescent="0.35">
      <c r="A442">
        <v>12652</v>
      </c>
      <c r="B442" t="s">
        <v>72</v>
      </c>
      <c r="D442" t="s">
        <v>172</v>
      </c>
      <c r="E442" t="s">
        <v>3387</v>
      </c>
      <c r="F442" t="s">
        <v>3388</v>
      </c>
      <c r="I442" t="b">
        <v>1</v>
      </c>
      <c r="J442">
        <v>55</v>
      </c>
      <c r="K442" t="s">
        <v>1841</v>
      </c>
      <c r="M442" t="s">
        <v>3389</v>
      </c>
      <c r="R442" t="s">
        <v>1784</v>
      </c>
      <c r="S442" t="s">
        <v>1837</v>
      </c>
      <c r="U442" t="s">
        <v>1786</v>
      </c>
    </row>
    <row r="443" spans="1:22" hidden="1" x14ac:dyDescent="0.35">
      <c r="A443">
        <v>12653</v>
      </c>
      <c r="B443" t="s">
        <v>72</v>
      </c>
      <c r="D443" t="s">
        <v>172</v>
      </c>
      <c r="E443" t="s">
        <v>2517</v>
      </c>
      <c r="F443" t="s">
        <v>3390</v>
      </c>
      <c r="I443" t="b">
        <v>1</v>
      </c>
      <c r="J443">
        <v>40</v>
      </c>
      <c r="K443" t="s">
        <v>1777</v>
      </c>
      <c r="M443" t="s">
        <v>3391</v>
      </c>
      <c r="R443" t="s">
        <v>2088</v>
      </c>
      <c r="T443" t="s">
        <v>2052</v>
      </c>
      <c r="U443" t="s">
        <v>2008</v>
      </c>
      <c r="V443" t="s">
        <v>3392</v>
      </c>
    </row>
    <row r="444" spans="1:22" hidden="1" x14ac:dyDescent="0.35">
      <c r="A444">
        <v>4538</v>
      </c>
      <c r="B444" t="s">
        <v>72</v>
      </c>
      <c r="D444" t="s">
        <v>174</v>
      </c>
      <c r="E444" t="s">
        <v>3393</v>
      </c>
      <c r="F444" t="s">
        <v>3394</v>
      </c>
      <c r="I444" t="b">
        <v>0</v>
      </c>
      <c r="J444">
        <v>80</v>
      </c>
      <c r="K444" t="s">
        <v>1777</v>
      </c>
      <c r="R444" t="s">
        <v>1883</v>
      </c>
      <c r="T444" t="s">
        <v>1837</v>
      </c>
      <c r="U444" t="s">
        <v>1837</v>
      </c>
      <c r="V444" t="s">
        <v>3395</v>
      </c>
    </row>
    <row r="445" spans="1:22" hidden="1" x14ac:dyDescent="0.35">
      <c r="A445">
        <v>5253</v>
      </c>
      <c r="B445" t="s">
        <v>72</v>
      </c>
      <c r="D445" t="s">
        <v>174</v>
      </c>
      <c r="E445" t="s">
        <v>3396</v>
      </c>
      <c r="F445" t="s">
        <v>3397</v>
      </c>
      <c r="I445" t="b">
        <v>0</v>
      </c>
      <c r="J445">
        <v>70</v>
      </c>
      <c r="K445" t="s">
        <v>1777</v>
      </c>
      <c r="R445" t="s">
        <v>1883</v>
      </c>
      <c r="T445" t="s">
        <v>1779</v>
      </c>
      <c r="U445" t="s">
        <v>1780</v>
      </c>
      <c r="V445" t="s">
        <v>3395</v>
      </c>
    </row>
    <row r="446" spans="1:22" hidden="1" x14ac:dyDescent="0.35">
      <c r="A446">
        <v>5606</v>
      </c>
      <c r="B446" t="s">
        <v>72</v>
      </c>
      <c r="D446" t="s">
        <v>174</v>
      </c>
      <c r="E446" t="s">
        <v>3282</v>
      </c>
      <c r="F446" t="s">
        <v>3398</v>
      </c>
      <c r="G446" t="s">
        <v>3399</v>
      </c>
      <c r="I446" t="b">
        <v>0</v>
      </c>
      <c r="J446">
        <v>17</v>
      </c>
      <c r="K446" t="s">
        <v>1871</v>
      </c>
      <c r="R446" t="s">
        <v>1906</v>
      </c>
      <c r="S446" t="s">
        <v>1907</v>
      </c>
      <c r="U446" t="s">
        <v>1908</v>
      </c>
      <c r="V446" t="s">
        <v>3395</v>
      </c>
    </row>
    <row r="447" spans="1:22" hidden="1" x14ac:dyDescent="0.35">
      <c r="A447">
        <v>5607</v>
      </c>
      <c r="B447" t="s">
        <v>72</v>
      </c>
      <c r="D447" t="s">
        <v>174</v>
      </c>
      <c r="E447" t="s">
        <v>3400</v>
      </c>
      <c r="F447" t="s">
        <v>3401</v>
      </c>
      <c r="G447" t="s">
        <v>3402</v>
      </c>
      <c r="H447" t="s">
        <v>3403</v>
      </c>
      <c r="I447" t="b">
        <v>0</v>
      </c>
      <c r="J447">
        <v>50</v>
      </c>
      <c r="K447" t="s">
        <v>1777</v>
      </c>
      <c r="M447" t="s">
        <v>3404</v>
      </c>
      <c r="R447" t="s">
        <v>1883</v>
      </c>
      <c r="T447" t="s">
        <v>1785</v>
      </c>
      <c r="U447" t="s">
        <v>3405</v>
      </c>
      <c r="V447" t="s">
        <v>3406</v>
      </c>
    </row>
    <row r="448" spans="1:22" x14ac:dyDescent="0.35">
      <c r="A448">
        <v>12124</v>
      </c>
      <c r="B448" t="s">
        <v>56</v>
      </c>
      <c r="C448" t="s">
        <v>56</v>
      </c>
      <c r="D448" t="s">
        <v>174</v>
      </c>
      <c r="E448" t="s">
        <v>651</v>
      </c>
      <c r="F448" t="s">
        <v>3407</v>
      </c>
      <c r="I448" t="b">
        <v>0</v>
      </c>
      <c r="J448">
        <v>7</v>
      </c>
      <c r="K448" t="s">
        <v>1871</v>
      </c>
      <c r="M448" t="s">
        <v>3408</v>
      </c>
      <c r="R448" t="s">
        <v>3409</v>
      </c>
      <c r="S448" t="s">
        <v>1900</v>
      </c>
      <c r="U448" t="s">
        <v>1876</v>
      </c>
    </row>
    <row r="449" spans="1:22" x14ac:dyDescent="0.35">
      <c r="A449">
        <v>12361</v>
      </c>
      <c r="B449" t="s">
        <v>56</v>
      </c>
      <c r="C449" t="s">
        <v>56</v>
      </c>
      <c r="D449" t="s">
        <v>174</v>
      </c>
      <c r="E449" t="s">
        <v>805</v>
      </c>
      <c r="F449" t="s">
        <v>3410</v>
      </c>
      <c r="G449" t="s">
        <v>3411</v>
      </c>
      <c r="I449" t="b">
        <v>0</v>
      </c>
      <c r="J449">
        <v>27</v>
      </c>
      <c r="K449" t="s">
        <v>1841</v>
      </c>
      <c r="M449" t="s">
        <v>3412</v>
      </c>
      <c r="R449" t="s">
        <v>1784</v>
      </c>
      <c r="S449" t="s">
        <v>1837</v>
      </c>
      <c r="U449" t="s">
        <v>1867</v>
      </c>
    </row>
    <row r="450" spans="1:22" hidden="1" x14ac:dyDescent="0.35">
      <c r="A450">
        <v>12484</v>
      </c>
      <c r="B450" t="s">
        <v>72</v>
      </c>
      <c r="D450" t="s">
        <v>174</v>
      </c>
      <c r="E450" t="s">
        <v>1862</v>
      </c>
      <c r="F450" t="s">
        <v>3413</v>
      </c>
      <c r="G450" t="s">
        <v>3414</v>
      </c>
      <c r="I450" t="b">
        <v>0</v>
      </c>
      <c r="J450">
        <v>39</v>
      </c>
      <c r="K450" t="s">
        <v>1777</v>
      </c>
      <c r="M450" t="s">
        <v>3415</v>
      </c>
      <c r="R450" t="s">
        <v>1784</v>
      </c>
      <c r="T450" t="s">
        <v>1866</v>
      </c>
      <c r="U450" t="s">
        <v>1867</v>
      </c>
    </row>
    <row r="451" spans="1:22" hidden="1" x14ac:dyDescent="0.35">
      <c r="A451">
        <v>6049</v>
      </c>
      <c r="B451" t="s">
        <v>72</v>
      </c>
      <c r="D451" t="s">
        <v>173</v>
      </c>
      <c r="E451" t="s">
        <v>3416</v>
      </c>
      <c r="F451" t="s">
        <v>3417</v>
      </c>
      <c r="H451" t="s">
        <v>3418</v>
      </c>
      <c r="I451" t="b">
        <v>0</v>
      </c>
      <c r="J451">
        <v>42</v>
      </c>
      <c r="K451" t="s">
        <v>1777</v>
      </c>
      <c r="R451" t="s">
        <v>2058</v>
      </c>
      <c r="T451" t="s">
        <v>1779</v>
      </c>
      <c r="U451" t="s">
        <v>1780</v>
      </c>
      <c r="V451" t="s">
        <v>3419</v>
      </c>
    </row>
    <row r="452" spans="1:22" hidden="1" x14ac:dyDescent="0.35">
      <c r="A452">
        <v>12141</v>
      </c>
      <c r="B452" t="s">
        <v>72</v>
      </c>
      <c r="D452" t="s">
        <v>173</v>
      </c>
      <c r="E452" t="s">
        <v>1802</v>
      </c>
      <c r="F452" t="s">
        <v>3420</v>
      </c>
      <c r="G452" t="s">
        <v>3421</v>
      </c>
      <c r="I452" t="b">
        <v>0</v>
      </c>
      <c r="J452">
        <v>20</v>
      </c>
      <c r="K452" t="s">
        <v>1777</v>
      </c>
      <c r="M452" t="s">
        <v>3422</v>
      </c>
      <c r="R452" t="s">
        <v>1789</v>
      </c>
      <c r="T452" t="s">
        <v>1785</v>
      </c>
      <c r="U452" t="s">
        <v>1794</v>
      </c>
      <c r="V452" t="s">
        <v>3423</v>
      </c>
    </row>
    <row r="453" spans="1:22" hidden="1" x14ac:dyDescent="0.35">
      <c r="A453">
        <v>12207</v>
      </c>
      <c r="B453" t="s">
        <v>72</v>
      </c>
      <c r="D453" t="s">
        <v>173</v>
      </c>
      <c r="E453" t="s">
        <v>3424</v>
      </c>
      <c r="F453" t="s">
        <v>3425</v>
      </c>
      <c r="G453" t="s">
        <v>3426</v>
      </c>
      <c r="I453" t="b">
        <v>0</v>
      </c>
      <c r="J453">
        <v>10</v>
      </c>
      <c r="K453" t="s">
        <v>1777</v>
      </c>
      <c r="M453" t="s">
        <v>3427</v>
      </c>
      <c r="P453" t="s">
        <v>3428</v>
      </c>
      <c r="R453" t="s">
        <v>1883</v>
      </c>
      <c r="T453" t="s">
        <v>1837</v>
      </c>
      <c r="U453" t="s">
        <v>1780</v>
      </c>
      <c r="V453" t="s">
        <v>3423</v>
      </c>
    </row>
    <row r="454" spans="1:22" x14ac:dyDescent="0.35">
      <c r="A454">
        <v>12261</v>
      </c>
      <c r="B454" t="s">
        <v>56</v>
      </c>
      <c r="C454" t="s">
        <v>56</v>
      </c>
      <c r="D454" t="s">
        <v>173</v>
      </c>
      <c r="E454" t="s">
        <v>438</v>
      </c>
      <c r="F454" t="s">
        <v>3429</v>
      </c>
      <c r="I454" t="b">
        <v>0</v>
      </c>
      <c r="J454">
        <v>8</v>
      </c>
      <c r="K454" t="s">
        <v>1841</v>
      </c>
      <c r="M454" t="s">
        <v>3430</v>
      </c>
      <c r="R454" t="s">
        <v>1853</v>
      </c>
      <c r="S454" t="s">
        <v>1837</v>
      </c>
      <c r="U454" t="s">
        <v>2125</v>
      </c>
    </row>
    <row r="455" spans="1:22" x14ac:dyDescent="0.35">
      <c r="A455">
        <v>4547</v>
      </c>
      <c r="B455" t="s">
        <v>56</v>
      </c>
      <c r="C455" t="s">
        <v>56</v>
      </c>
      <c r="D455" t="s">
        <v>175</v>
      </c>
      <c r="E455" t="s">
        <v>568</v>
      </c>
      <c r="F455" t="s">
        <v>3431</v>
      </c>
      <c r="I455" t="b">
        <v>0</v>
      </c>
      <c r="J455">
        <v>7</v>
      </c>
      <c r="K455" t="s">
        <v>1871</v>
      </c>
      <c r="R455" t="s">
        <v>1836</v>
      </c>
      <c r="S455" t="s">
        <v>1916</v>
      </c>
      <c r="U455" t="s">
        <v>3022</v>
      </c>
      <c r="V455" t="s">
        <v>3432</v>
      </c>
    </row>
    <row r="456" spans="1:22" hidden="1" x14ac:dyDescent="0.35">
      <c r="A456">
        <v>11871</v>
      </c>
      <c r="B456" t="s">
        <v>72</v>
      </c>
      <c r="D456" t="s">
        <v>175</v>
      </c>
      <c r="E456" t="s">
        <v>1949</v>
      </c>
      <c r="F456" t="s">
        <v>3433</v>
      </c>
      <c r="G456" t="s">
        <v>1951</v>
      </c>
      <c r="H456" t="s">
        <v>1952</v>
      </c>
      <c r="I456" t="b">
        <v>0</v>
      </c>
      <c r="J456">
        <v>45</v>
      </c>
      <c r="K456" t="s">
        <v>1777</v>
      </c>
      <c r="M456" t="s">
        <v>3434</v>
      </c>
      <c r="R456" t="s">
        <v>1784</v>
      </c>
      <c r="T456" t="s">
        <v>1954</v>
      </c>
      <c r="U456" t="s">
        <v>1955</v>
      </c>
    </row>
    <row r="457" spans="1:22" hidden="1" x14ac:dyDescent="0.35">
      <c r="A457">
        <v>12167</v>
      </c>
      <c r="B457" t="s">
        <v>72</v>
      </c>
      <c r="D457" t="s">
        <v>175</v>
      </c>
      <c r="E457" t="s">
        <v>3435</v>
      </c>
      <c r="F457" t="s">
        <v>3436</v>
      </c>
      <c r="I457" t="b">
        <v>0</v>
      </c>
      <c r="J457">
        <v>5</v>
      </c>
      <c r="K457" t="s">
        <v>1871</v>
      </c>
      <c r="M457" t="s">
        <v>3437</v>
      </c>
      <c r="R457" t="s">
        <v>1915</v>
      </c>
      <c r="S457" t="s">
        <v>1900</v>
      </c>
      <c r="U457" t="s">
        <v>1876</v>
      </c>
    </row>
    <row r="458" spans="1:22" hidden="1" x14ac:dyDescent="0.35">
      <c r="A458">
        <v>12187</v>
      </c>
      <c r="B458" t="s">
        <v>72</v>
      </c>
      <c r="D458" t="s">
        <v>175</v>
      </c>
      <c r="E458" t="s">
        <v>3438</v>
      </c>
      <c r="F458" t="s">
        <v>3439</v>
      </c>
      <c r="G458" t="s">
        <v>3440</v>
      </c>
      <c r="I458" t="b">
        <v>0</v>
      </c>
      <c r="J458">
        <v>77</v>
      </c>
      <c r="K458" t="s">
        <v>1777</v>
      </c>
      <c r="M458" t="s">
        <v>3441</v>
      </c>
      <c r="R458" t="s">
        <v>2058</v>
      </c>
      <c r="T458" t="s">
        <v>1964</v>
      </c>
      <c r="U458" t="s">
        <v>1780</v>
      </c>
      <c r="V458" t="s">
        <v>3432</v>
      </c>
    </row>
    <row r="459" spans="1:22" hidden="1" x14ac:dyDescent="0.35">
      <c r="A459">
        <v>12220</v>
      </c>
      <c r="B459" t="s">
        <v>72</v>
      </c>
      <c r="D459" t="s">
        <v>175</v>
      </c>
      <c r="E459" t="s">
        <v>3442</v>
      </c>
      <c r="F459" t="s">
        <v>3443</v>
      </c>
      <c r="G459" t="s">
        <v>2853</v>
      </c>
      <c r="I459" t="b">
        <v>0</v>
      </c>
      <c r="J459">
        <v>42</v>
      </c>
      <c r="K459" t="s">
        <v>1777</v>
      </c>
      <c r="M459" t="s">
        <v>3444</v>
      </c>
      <c r="R459" t="s">
        <v>1784</v>
      </c>
      <c r="T459" t="s">
        <v>1837</v>
      </c>
      <c r="U459" t="s">
        <v>1867</v>
      </c>
      <c r="V459" t="s">
        <v>3445</v>
      </c>
    </row>
    <row r="460" spans="1:22" hidden="1" x14ac:dyDescent="0.35">
      <c r="A460">
        <v>12596</v>
      </c>
      <c r="B460" t="s">
        <v>72</v>
      </c>
      <c r="D460" t="s">
        <v>175</v>
      </c>
      <c r="E460" t="s">
        <v>3446</v>
      </c>
      <c r="F460" t="s">
        <v>3447</v>
      </c>
      <c r="I460" t="b">
        <v>0</v>
      </c>
      <c r="J460">
        <v>40</v>
      </c>
      <c r="K460" t="s">
        <v>1777</v>
      </c>
      <c r="M460" t="s">
        <v>3448</v>
      </c>
      <c r="R460" t="s">
        <v>1921</v>
      </c>
      <c r="T460" t="s">
        <v>2007</v>
      </c>
      <c r="U460" t="s">
        <v>1780</v>
      </c>
      <c r="V460" t="s">
        <v>3445</v>
      </c>
    </row>
    <row r="461" spans="1:22" hidden="1" x14ac:dyDescent="0.35">
      <c r="A461">
        <v>12597</v>
      </c>
      <c r="B461" t="s">
        <v>72</v>
      </c>
      <c r="D461" t="s">
        <v>175</v>
      </c>
      <c r="E461" t="s">
        <v>1862</v>
      </c>
      <c r="F461" t="s">
        <v>3449</v>
      </c>
      <c r="I461" t="b">
        <v>0</v>
      </c>
      <c r="J461">
        <v>43</v>
      </c>
      <c r="K461" t="s">
        <v>1777</v>
      </c>
      <c r="M461" t="s">
        <v>3450</v>
      </c>
      <c r="R461" t="s">
        <v>1784</v>
      </c>
      <c r="T461" t="s">
        <v>1866</v>
      </c>
      <c r="U461" t="s">
        <v>1867</v>
      </c>
      <c r="V461" t="s">
        <v>3432</v>
      </c>
    </row>
    <row r="462" spans="1:22" x14ac:dyDescent="0.35">
      <c r="A462">
        <v>5294</v>
      </c>
      <c r="B462" t="s">
        <v>56</v>
      </c>
      <c r="C462" t="s">
        <v>56</v>
      </c>
      <c r="D462" t="s">
        <v>182</v>
      </c>
      <c r="E462" t="s">
        <v>3451</v>
      </c>
      <c r="F462" t="s">
        <v>3452</v>
      </c>
      <c r="I462" t="b">
        <v>1</v>
      </c>
      <c r="J462">
        <v>10</v>
      </c>
      <c r="K462" t="s">
        <v>1871</v>
      </c>
      <c r="M462" t="s">
        <v>3453</v>
      </c>
      <c r="N462" t="s">
        <v>3454</v>
      </c>
      <c r="R462" t="s">
        <v>3455</v>
      </c>
      <c r="S462" t="s">
        <v>1900</v>
      </c>
      <c r="U462" t="s">
        <v>1794</v>
      </c>
    </row>
    <row r="463" spans="1:22" hidden="1" x14ac:dyDescent="0.35">
      <c r="A463">
        <v>5484</v>
      </c>
      <c r="B463" t="s">
        <v>72</v>
      </c>
      <c r="D463" t="s">
        <v>182</v>
      </c>
      <c r="E463" t="s">
        <v>3456</v>
      </c>
      <c r="F463" t="s">
        <v>3457</v>
      </c>
      <c r="I463" t="b">
        <v>0</v>
      </c>
      <c r="J463">
        <v>105</v>
      </c>
      <c r="K463" t="s">
        <v>1777</v>
      </c>
      <c r="R463" t="s">
        <v>1883</v>
      </c>
      <c r="T463" t="s">
        <v>1779</v>
      </c>
      <c r="U463" t="s">
        <v>1780</v>
      </c>
      <c r="V463" t="s">
        <v>3458</v>
      </c>
    </row>
    <row r="464" spans="1:22" x14ac:dyDescent="0.35">
      <c r="A464">
        <v>5664</v>
      </c>
      <c r="B464" t="s">
        <v>56</v>
      </c>
      <c r="C464" t="s">
        <v>56</v>
      </c>
      <c r="D464" t="s">
        <v>182</v>
      </c>
      <c r="E464" t="s">
        <v>587</v>
      </c>
      <c r="F464" t="s">
        <v>3459</v>
      </c>
      <c r="G464" t="s">
        <v>2931</v>
      </c>
      <c r="I464" t="b">
        <v>0</v>
      </c>
      <c r="J464">
        <v>13</v>
      </c>
      <c r="K464" t="s">
        <v>1871</v>
      </c>
      <c r="R464" t="s">
        <v>1883</v>
      </c>
      <c r="S464" t="s">
        <v>1936</v>
      </c>
      <c r="U464" t="s">
        <v>1884</v>
      </c>
      <c r="V464" t="s">
        <v>3458</v>
      </c>
    </row>
    <row r="465" spans="1:22" x14ac:dyDescent="0.35">
      <c r="A465">
        <v>5986</v>
      </c>
      <c r="B465" t="s">
        <v>56</v>
      </c>
      <c r="C465" t="s">
        <v>56</v>
      </c>
      <c r="D465" t="s">
        <v>182</v>
      </c>
      <c r="E465" t="s">
        <v>348</v>
      </c>
      <c r="F465" t="s">
        <v>3460</v>
      </c>
      <c r="G465" t="s">
        <v>3461</v>
      </c>
      <c r="H465" t="s">
        <v>3462</v>
      </c>
      <c r="I465" t="b">
        <v>0</v>
      </c>
      <c r="J465">
        <v>15</v>
      </c>
      <c r="K465" t="s">
        <v>1871</v>
      </c>
      <c r="R465" t="s">
        <v>2486</v>
      </c>
      <c r="S465" t="s">
        <v>1900</v>
      </c>
      <c r="U465" t="s">
        <v>1780</v>
      </c>
      <c r="V465" t="s">
        <v>3458</v>
      </c>
    </row>
    <row r="466" spans="1:22" hidden="1" x14ac:dyDescent="0.35">
      <c r="A466">
        <v>5988</v>
      </c>
      <c r="B466" t="s">
        <v>72</v>
      </c>
      <c r="D466" t="s">
        <v>182</v>
      </c>
      <c r="E466" t="s">
        <v>3463</v>
      </c>
      <c r="F466" t="s">
        <v>3464</v>
      </c>
      <c r="I466" t="b">
        <v>0</v>
      </c>
      <c r="J466">
        <v>107</v>
      </c>
      <c r="K466" t="s">
        <v>1777</v>
      </c>
      <c r="R466" t="s">
        <v>2486</v>
      </c>
      <c r="T466" t="s">
        <v>1779</v>
      </c>
      <c r="U466" t="s">
        <v>1780</v>
      </c>
      <c r="V466" t="s">
        <v>3465</v>
      </c>
    </row>
    <row r="467" spans="1:22" x14ac:dyDescent="0.35">
      <c r="A467">
        <v>6195</v>
      </c>
      <c r="B467" t="s">
        <v>56</v>
      </c>
      <c r="C467" t="s">
        <v>56</v>
      </c>
      <c r="D467" t="s">
        <v>182</v>
      </c>
      <c r="E467" t="s">
        <v>3466</v>
      </c>
      <c r="F467" t="s">
        <v>3467</v>
      </c>
      <c r="I467" t="b">
        <v>0</v>
      </c>
      <c r="J467">
        <v>8</v>
      </c>
      <c r="K467" t="s">
        <v>1871</v>
      </c>
      <c r="M467" t="s">
        <v>3468</v>
      </c>
      <c r="R467" t="s">
        <v>3469</v>
      </c>
      <c r="S467" t="s">
        <v>1900</v>
      </c>
      <c r="U467" t="s">
        <v>1999</v>
      </c>
    </row>
    <row r="468" spans="1:22" hidden="1" x14ac:dyDescent="0.35">
      <c r="A468">
        <v>9353</v>
      </c>
      <c r="B468" t="s">
        <v>72</v>
      </c>
      <c r="D468" t="s">
        <v>182</v>
      </c>
      <c r="E468" t="s">
        <v>1976</v>
      </c>
      <c r="F468" t="s">
        <v>3470</v>
      </c>
      <c r="G468" t="s">
        <v>3471</v>
      </c>
      <c r="I468" t="b">
        <v>0</v>
      </c>
      <c r="J468">
        <v>11</v>
      </c>
      <c r="K468" t="s">
        <v>1871</v>
      </c>
      <c r="R468" t="s">
        <v>1853</v>
      </c>
      <c r="S468" t="s">
        <v>1907</v>
      </c>
      <c r="U468" t="s">
        <v>1908</v>
      </c>
      <c r="V468" t="s">
        <v>3458</v>
      </c>
    </row>
    <row r="469" spans="1:22" hidden="1" x14ac:dyDescent="0.35">
      <c r="A469">
        <v>9354</v>
      </c>
      <c r="B469" t="s">
        <v>72</v>
      </c>
      <c r="D469" t="s">
        <v>182</v>
      </c>
      <c r="E469" t="s">
        <v>3472</v>
      </c>
      <c r="F469" t="s">
        <v>3473</v>
      </c>
      <c r="G469" t="s">
        <v>3471</v>
      </c>
      <c r="I469" t="b">
        <v>0</v>
      </c>
      <c r="J469">
        <v>12</v>
      </c>
      <c r="K469" t="s">
        <v>1871</v>
      </c>
      <c r="R469" t="s">
        <v>2006</v>
      </c>
      <c r="S469" t="s">
        <v>1907</v>
      </c>
      <c r="U469" t="s">
        <v>1908</v>
      </c>
      <c r="V469" t="s">
        <v>3458</v>
      </c>
    </row>
    <row r="470" spans="1:22" hidden="1" x14ac:dyDescent="0.35">
      <c r="A470">
        <v>9355</v>
      </c>
      <c r="B470" t="s">
        <v>72</v>
      </c>
      <c r="D470" t="s">
        <v>182</v>
      </c>
      <c r="E470" t="s">
        <v>3474</v>
      </c>
      <c r="F470" t="s">
        <v>3475</v>
      </c>
      <c r="G470" t="s">
        <v>3471</v>
      </c>
      <c r="I470" t="b">
        <v>0</v>
      </c>
      <c r="J470">
        <v>115</v>
      </c>
      <c r="K470" t="s">
        <v>1777</v>
      </c>
      <c r="R470" t="s">
        <v>1784</v>
      </c>
      <c r="T470" t="s">
        <v>3010</v>
      </c>
      <c r="U470" t="s">
        <v>1889</v>
      </c>
      <c r="V470" t="s">
        <v>3476</v>
      </c>
    </row>
    <row r="471" spans="1:22" hidden="1" x14ac:dyDescent="0.35">
      <c r="A471">
        <v>10413</v>
      </c>
      <c r="B471" t="s">
        <v>72</v>
      </c>
      <c r="D471" t="s">
        <v>182</v>
      </c>
      <c r="E471" t="s">
        <v>3477</v>
      </c>
      <c r="F471" t="s">
        <v>3478</v>
      </c>
      <c r="G471" t="s">
        <v>3479</v>
      </c>
      <c r="I471" t="b">
        <v>0</v>
      </c>
      <c r="J471">
        <v>70</v>
      </c>
      <c r="K471" t="s">
        <v>1777</v>
      </c>
      <c r="R471" t="s">
        <v>1784</v>
      </c>
      <c r="T471" t="s">
        <v>1837</v>
      </c>
      <c r="U471" t="s">
        <v>1940</v>
      </c>
      <c r="V471" t="s">
        <v>3458</v>
      </c>
    </row>
    <row r="472" spans="1:22" hidden="1" x14ac:dyDescent="0.35">
      <c r="A472">
        <v>11265</v>
      </c>
      <c r="B472" t="s">
        <v>72</v>
      </c>
      <c r="D472" t="s">
        <v>182</v>
      </c>
      <c r="E472" t="s">
        <v>1803</v>
      </c>
      <c r="F472" t="s">
        <v>3480</v>
      </c>
      <c r="G472" t="s">
        <v>3481</v>
      </c>
      <c r="H472" t="s">
        <v>3482</v>
      </c>
      <c r="I472" t="b">
        <v>0</v>
      </c>
      <c r="J472">
        <v>60</v>
      </c>
      <c r="K472" t="s">
        <v>1777</v>
      </c>
      <c r="M472" t="s">
        <v>3483</v>
      </c>
      <c r="R472" t="s">
        <v>1853</v>
      </c>
      <c r="T472" t="s">
        <v>1785</v>
      </c>
      <c r="U472" t="s">
        <v>1794</v>
      </c>
      <c r="V472" t="s">
        <v>3484</v>
      </c>
    </row>
    <row r="473" spans="1:22" hidden="1" x14ac:dyDescent="0.35">
      <c r="A473">
        <v>12027</v>
      </c>
      <c r="B473" t="s">
        <v>72</v>
      </c>
      <c r="D473" t="s">
        <v>182</v>
      </c>
      <c r="E473" t="s">
        <v>3485</v>
      </c>
      <c r="F473" t="s">
        <v>3486</v>
      </c>
      <c r="I473" t="b">
        <v>0</v>
      </c>
      <c r="J473">
        <v>25</v>
      </c>
      <c r="K473" t="s">
        <v>1841</v>
      </c>
      <c r="M473" t="s">
        <v>3487</v>
      </c>
      <c r="R473" t="s">
        <v>1784</v>
      </c>
      <c r="S473" t="s">
        <v>2076</v>
      </c>
      <c r="U473" t="s">
        <v>2065</v>
      </c>
    </row>
    <row r="474" spans="1:22" hidden="1" x14ac:dyDescent="0.35">
      <c r="A474">
        <v>12120</v>
      </c>
      <c r="B474" t="s">
        <v>72</v>
      </c>
      <c r="D474" t="s">
        <v>182</v>
      </c>
      <c r="E474" t="s">
        <v>3488</v>
      </c>
      <c r="F474" t="s">
        <v>3489</v>
      </c>
      <c r="G474" t="s">
        <v>3490</v>
      </c>
      <c r="I474" t="b">
        <v>0</v>
      </c>
      <c r="J474">
        <v>34</v>
      </c>
      <c r="K474" t="s">
        <v>1777</v>
      </c>
      <c r="M474" t="s">
        <v>3491</v>
      </c>
      <c r="R474" t="s">
        <v>1793</v>
      </c>
      <c r="T474" t="s">
        <v>1837</v>
      </c>
      <c r="U474" t="s">
        <v>1837</v>
      </c>
      <c r="V474" t="s">
        <v>3492</v>
      </c>
    </row>
    <row r="475" spans="1:22" hidden="1" x14ac:dyDescent="0.35">
      <c r="A475">
        <v>12121</v>
      </c>
      <c r="B475" t="s">
        <v>72</v>
      </c>
      <c r="D475" t="s">
        <v>182</v>
      </c>
      <c r="E475" t="s">
        <v>3493</v>
      </c>
      <c r="F475" t="s">
        <v>3494</v>
      </c>
      <c r="G475" t="s">
        <v>3490</v>
      </c>
      <c r="I475" t="b">
        <v>0</v>
      </c>
      <c r="J475">
        <v>30</v>
      </c>
      <c r="K475" t="s">
        <v>1777</v>
      </c>
      <c r="M475" t="s">
        <v>3495</v>
      </c>
      <c r="R475" t="s">
        <v>1793</v>
      </c>
      <c r="T475" t="s">
        <v>1779</v>
      </c>
      <c r="U475" t="s">
        <v>1780</v>
      </c>
      <c r="V475" t="s">
        <v>3492</v>
      </c>
    </row>
    <row r="476" spans="1:22" hidden="1" x14ac:dyDescent="0.35">
      <c r="A476">
        <v>12169</v>
      </c>
      <c r="B476" t="s">
        <v>72</v>
      </c>
      <c r="D476" t="s">
        <v>182</v>
      </c>
      <c r="E476" t="s">
        <v>3496</v>
      </c>
      <c r="F476" t="s">
        <v>3497</v>
      </c>
      <c r="I476" t="b">
        <v>0</v>
      </c>
      <c r="J476">
        <v>23</v>
      </c>
      <c r="K476" t="s">
        <v>1841</v>
      </c>
      <c r="M476" t="s">
        <v>3498</v>
      </c>
      <c r="R476" t="s">
        <v>1784</v>
      </c>
      <c r="S476" t="s">
        <v>1844</v>
      </c>
      <c r="U476" t="s">
        <v>2065</v>
      </c>
    </row>
    <row r="477" spans="1:22" hidden="1" x14ac:dyDescent="0.35">
      <c r="A477">
        <v>12170</v>
      </c>
      <c r="B477" t="s">
        <v>72</v>
      </c>
      <c r="D477" t="s">
        <v>182</v>
      </c>
      <c r="E477" t="s">
        <v>3499</v>
      </c>
      <c r="F477" t="s">
        <v>3500</v>
      </c>
      <c r="I477" t="b">
        <v>0</v>
      </c>
      <c r="J477">
        <v>24</v>
      </c>
      <c r="K477" t="s">
        <v>1841</v>
      </c>
      <c r="M477" t="s">
        <v>3501</v>
      </c>
      <c r="R477" t="s">
        <v>1784</v>
      </c>
      <c r="S477" t="s">
        <v>1837</v>
      </c>
      <c r="U477" t="s">
        <v>2065</v>
      </c>
    </row>
    <row r="478" spans="1:22" hidden="1" x14ac:dyDescent="0.35">
      <c r="A478">
        <v>12416</v>
      </c>
      <c r="B478" t="s">
        <v>72</v>
      </c>
      <c r="D478" t="s">
        <v>182</v>
      </c>
      <c r="E478" t="s">
        <v>1862</v>
      </c>
      <c r="F478" t="s">
        <v>3502</v>
      </c>
      <c r="G478" t="s">
        <v>3503</v>
      </c>
      <c r="I478" t="b">
        <v>0</v>
      </c>
      <c r="J478">
        <v>27</v>
      </c>
      <c r="K478" t="s">
        <v>1777</v>
      </c>
      <c r="M478" t="s">
        <v>3504</v>
      </c>
      <c r="R478" t="s">
        <v>1784</v>
      </c>
      <c r="T478" t="s">
        <v>1866</v>
      </c>
      <c r="U478" t="s">
        <v>1867</v>
      </c>
      <c r="V478" t="s">
        <v>3458</v>
      </c>
    </row>
    <row r="479" spans="1:22" hidden="1" x14ac:dyDescent="0.35">
      <c r="A479">
        <v>12467</v>
      </c>
      <c r="B479" t="s">
        <v>72</v>
      </c>
      <c r="D479" t="s">
        <v>182</v>
      </c>
      <c r="E479" t="s">
        <v>2362</v>
      </c>
      <c r="F479" t="s">
        <v>2363</v>
      </c>
      <c r="G479" t="s">
        <v>2364</v>
      </c>
      <c r="I479" t="b">
        <v>0</v>
      </c>
      <c r="J479">
        <v>32</v>
      </c>
      <c r="K479" t="s">
        <v>1777</v>
      </c>
      <c r="M479" t="s">
        <v>3505</v>
      </c>
      <c r="R479" t="s">
        <v>2006</v>
      </c>
      <c r="T479" t="s">
        <v>2052</v>
      </c>
      <c r="U479" t="s">
        <v>1837</v>
      </c>
    </row>
    <row r="480" spans="1:22" hidden="1" x14ac:dyDescent="0.35">
      <c r="A480">
        <v>12489</v>
      </c>
      <c r="B480" t="s">
        <v>72</v>
      </c>
      <c r="D480" t="s">
        <v>182</v>
      </c>
      <c r="E480" t="s">
        <v>3506</v>
      </c>
      <c r="F480" t="s">
        <v>3507</v>
      </c>
      <c r="G480" t="s">
        <v>3508</v>
      </c>
      <c r="I480" t="b">
        <v>0</v>
      </c>
      <c r="J480">
        <v>118</v>
      </c>
      <c r="K480" t="s">
        <v>1777</v>
      </c>
      <c r="M480" t="s">
        <v>3509</v>
      </c>
      <c r="R480" t="s">
        <v>1789</v>
      </c>
      <c r="T480" t="s">
        <v>1837</v>
      </c>
      <c r="U480" t="s">
        <v>1780</v>
      </c>
    </row>
    <row r="481" spans="1:22" hidden="1" x14ac:dyDescent="0.35">
      <c r="A481">
        <v>12589</v>
      </c>
      <c r="B481" t="s">
        <v>72</v>
      </c>
      <c r="D481" t="s">
        <v>182</v>
      </c>
      <c r="E481" t="s">
        <v>3510</v>
      </c>
      <c r="F481" t="s">
        <v>3511</v>
      </c>
      <c r="I481" t="b">
        <v>0</v>
      </c>
      <c r="J481">
        <v>25</v>
      </c>
      <c r="K481" t="s">
        <v>1841</v>
      </c>
      <c r="M481" t="s">
        <v>3512</v>
      </c>
      <c r="R481" t="s">
        <v>1784</v>
      </c>
      <c r="S481" t="s">
        <v>1837</v>
      </c>
      <c r="U481" t="s">
        <v>1786</v>
      </c>
    </row>
    <row r="482" spans="1:22" x14ac:dyDescent="0.35">
      <c r="A482">
        <v>12686</v>
      </c>
      <c r="B482" s="14" t="s">
        <v>56</v>
      </c>
      <c r="C482" s="14" t="s">
        <v>56</v>
      </c>
      <c r="D482" t="s">
        <v>182</v>
      </c>
      <c r="E482" t="s">
        <v>543</v>
      </c>
      <c r="F482" t="s">
        <v>3513</v>
      </c>
      <c r="I482" t="b">
        <v>1</v>
      </c>
      <c r="J482">
        <v>27</v>
      </c>
      <c r="K482" t="s">
        <v>1841</v>
      </c>
      <c r="M482" t="s">
        <v>3514</v>
      </c>
      <c r="R482" t="s">
        <v>1784</v>
      </c>
      <c r="S482" t="s">
        <v>1844</v>
      </c>
      <c r="U482" t="s">
        <v>2321</v>
      </c>
    </row>
    <row r="483" spans="1:22" hidden="1" x14ac:dyDescent="0.35">
      <c r="A483">
        <v>12687</v>
      </c>
      <c r="B483" t="s">
        <v>72</v>
      </c>
      <c r="D483" t="s">
        <v>182</v>
      </c>
      <c r="E483" t="s">
        <v>3515</v>
      </c>
      <c r="F483" t="s">
        <v>3516</v>
      </c>
      <c r="I483" t="b">
        <v>1</v>
      </c>
      <c r="J483">
        <v>29</v>
      </c>
      <c r="K483" t="s">
        <v>1841</v>
      </c>
      <c r="M483" t="s">
        <v>3517</v>
      </c>
      <c r="R483" t="s">
        <v>1784</v>
      </c>
      <c r="S483" t="s">
        <v>1844</v>
      </c>
      <c r="U483" t="s">
        <v>1786</v>
      </c>
    </row>
    <row r="484" spans="1:22" hidden="1" x14ac:dyDescent="0.35">
      <c r="A484">
        <v>12688</v>
      </c>
      <c r="B484" t="s">
        <v>72</v>
      </c>
      <c r="D484" t="s">
        <v>182</v>
      </c>
      <c r="E484" t="s">
        <v>3518</v>
      </c>
      <c r="F484" t="s">
        <v>3519</v>
      </c>
      <c r="I484" t="b">
        <v>1</v>
      </c>
      <c r="J484">
        <v>31</v>
      </c>
      <c r="K484" t="s">
        <v>1841</v>
      </c>
      <c r="M484" t="s">
        <v>3520</v>
      </c>
      <c r="R484" t="s">
        <v>1853</v>
      </c>
      <c r="S484" t="s">
        <v>1844</v>
      </c>
      <c r="U484" t="s">
        <v>1786</v>
      </c>
    </row>
    <row r="485" spans="1:22" hidden="1" x14ac:dyDescent="0.35">
      <c r="A485">
        <v>12689</v>
      </c>
      <c r="B485" t="s">
        <v>72</v>
      </c>
      <c r="D485" t="s">
        <v>182</v>
      </c>
      <c r="E485" t="s">
        <v>3521</v>
      </c>
      <c r="F485" t="s">
        <v>3522</v>
      </c>
      <c r="G485" t="s">
        <v>3523</v>
      </c>
      <c r="I485" t="b">
        <v>1</v>
      </c>
      <c r="J485">
        <v>121</v>
      </c>
      <c r="K485" t="s">
        <v>1777</v>
      </c>
      <c r="M485" t="s">
        <v>3524</v>
      </c>
      <c r="R485" t="s">
        <v>1784</v>
      </c>
      <c r="T485" t="s">
        <v>1837</v>
      </c>
      <c r="U485" t="s">
        <v>1955</v>
      </c>
    </row>
    <row r="486" spans="1:22" hidden="1" x14ac:dyDescent="0.35">
      <c r="A486">
        <v>9492</v>
      </c>
      <c r="B486" t="s">
        <v>72</v>
      </c>
      <c r="D486" t="s">
        <v>183</v>
      </c>
      <c r="E486" t="s">
        <v>3525</v>
      </c>
      <c r="F486" t="s">
        <v>3526</v>
      </c>
      <c r="I486" t="b">
        <v>0</v>
      </c>
      <c r="J486">
        <v>95</v>
      </c>
      <c r="K486" t="s">
        <v>1777</v>
      </c>
      <c r="M486" t="s">
        <v>3527</v>
      </c>
      <c r="R486" t="s">
        <v>1853</v>
      </c>
      <c r="T486" t="s">
        <v>1888</v>
      </c>
      <c r="U486" t="s">
        <v>3528</v>
      </c>
      <c r="V486" t="s">
        <v>3529</v>
      </c>
    </row>
    <row r="487" spans="1:22" hidden="1" x14ac:dyDescent="0.35">
      <c r="A487">
        <v>12199</v>
      </c>
      <c r="B487" t="s">
        <v>72</v>
      </c>
      <c r="D487" t="s">
        <v>183</v>
      </c>
      <c r="E487" t="s">
        <v>1781</v>
      </c>
      <c r="F487" t="s">
        <v>3530</v>
      </c>
      <c r="G487" t="s">
        <v>3531</v>
      </c>
      <c r="I487" t="b">
        <v>0</v>
      </c>
      <c r="J487">
        <v>62</v>
      </c>
      <c r="K487" t="s">
        <v>1777</v>
      </c>
      <c r="M487" t="s">
        <v>3532</v>
      </c>
      <c r="R487" t="s">
        <v>1784</v>
      </c>
      <c r="T487" t="s">
        <v>1785</v>
      </c>
      <c r="U487" t="s">
        <v>1794</v>
      </c>
      <c r="V487" t="s">
        <v>3533</v>
      </c>
    </row>
    <row r="488" spans="1:22" hidden="1" x14ac:dyDescent="0.35">
      <c r="A488">
        <v>12200</v>
      </c>
      <c r="B488" t="s">
        <v>72</v>
      </c>
      <c r="D488" t="s">
        <v>183</v>
      </c>
      <c r="E488" t="s">
        <v>3534</v>
      </c>
      <c r="F488" t="s">
        <v>3535</v>
      </c>
      <c r="G488" t="s">
        <v>3536</v>
      </c>
      <c r="I488" t="b">
        <v>0</v>
      </c>
      <c r="J488">
        <v>65</v>
      </c>
      <c r="K488" t="s">
        <v>1777</v>
      </c>
      <c r="M488" t="s">
        <v>3537</v>
      </c>
      <c r="R488" t="s">
        <v>1784</v>
      </c>
      <c r="T488" t="s">
        <v>1837</v>
      </c>
      <c r="U488" t="s">
        <v>2065</v>
      </c>
      <c r="V488" t="s">
        <v>3533</v>
      </c>
    </row>
    <row r="489" spans="1:22" x14ac:dyDescent="0.35">
      <c r="A489">
        <v>6252</v>
      </c>
      <c r="B489" t="s">
        <v>56</v>
      </c>
      <c r="C489" t="s">
        <v>56</v>
      </c>
      <c r="D489" t="s">
        <v>176</v>
      </c>
      <c r="E489" t="s">
        <v>373</v>
      </c>
      <c r="F489" t="s">
        <v>3538</v>
      </c>
      <c r="I489" t="b">
        <v>0</v>
      </c>
      <c r="J489">
        <v>20</v>
      </c>
      <c r="K489" t="s">
        <v>1871</v>
      </c>
      <c r="R489" t="s">
        <v>3539</v>
      </c>
      <c r="S489" t="s">
        <v>2158</v>
      </c>
      <c r="U489" t="s">
        <v>1999</v>
      </c>
    </row>
    <row r="490" spans="1:22" hidden="1" x14ac:dyDescent="0.35">
      <c r="A490">
        <v>9455</v>
      </c>
      <c r="B490" t="s">
        <v>72</v>
      </c>
      <c r="D490" t="s">
        <v>176</v>
      </c>
      <c r="E490" t="s">
        <v>1798</v>
      </c>
      <c r="F490" t="s">
        <v>3540</v>
      </c>
      <c r="G490" t="s">
        <v>3541</v>
      </c>
      <c r="I490" t="b">
        <v>0</v>
      </c>
      <c r="J490">
        <v>55</v>
      </c>
      <c r="K490" t="s">
        <v>1777</v>
      </c>
      <c r="R490" t="s">
        <v>1784</v>
      </c>
      <c r="T490" t="s">
        <v>1785</v>
      </c>
      <c r="U490" t="s">
        <v>1908</v>
      </c>
      <c r="V490" t="s">
        <v>3542</v>
      </c>
    </row>
    <row r="491" spans="1:22" hidden="1" x14ac:dyDescent="0.35">
      <c r="A491">
        <v>12085</v>
      </c>
      <c r="B491" t="s">
        <v>72</v>
      </c>
      <c r="D491" t="s">
        <v>176</v>
      </c>
      <c r="E491" t="s">
        <v>3543</v>
      </c>
      <c r="F491" t="s">
        <v>3544</v>
      </c>
      <c r="I491" t="b">
        <v>0</v>
      </c>
      <c r="J491">
        <v>38</v>
      </c>
      <c r="K491" t="s">
        <v>1841</v>
      </c>
      <c r="M491" t="s">
        <v>3545</v>
      </c>
      <c r="R491" t="s">
        <v>1784</v>
      </c>
      <c r="S491" t="s">
        <v>1844</v>
      </c>
      <c r="U491" t="s">
        <v>2065</v>
      </c>
    </row>
    <row r="492" spans="1:22" x14ac:dyDescent="0.35">
      <c r="A492">
        <v>12414</v>
      </c>
      <c r="B492" t="s">
        <v>56</v>
      </c>
      <c r="C492" t="s">
        <v>56</v>
      </c>
      <c r="D492" t="s">
        <v>176</v>
      </c>
      <c r="E492" t="s">
        <v>3546</v>
      </c>
      <c r="F492" t="s">
        <v>3547</v>
      </c>
      <c r="I492" t="b">
        <v>0</v>
      </c>
      <c r="J492">
        <v>45</v>
      </c>
      <c r="K492" t="s">
        <v>1841</v>
      </c>
      <c r="M492" t="s">
        <v>3548</v>
      </c>
      <c r="R492" t="s">
        <v>1853</v>
      </c>
      <c r="S492" t="s">
        <v>1844</v>
      </c>
      <c r="U492" t="s">
        <v>3549</v>
      </c>
    </row>
    <row r="493" spans="1:22" x14ac:dyDescent="0.35">
      <c r="A493">
        <v>12415</v>
      </c>
      <c r="B493" t="s">
        <v>56</v>
      </c>
      <c r="C493" t="s">
        <v>56</v>
      </c>
      <c r="D493" t="s">
        <v>176</v>
      </c>
      <c r="E493" t="s">
        <v>3550</v>
      </c>
      <c r="F493" t="s">
        <v>3551</v>
      </c>
      <c r="I493" t="b">
        <v>0</v>
      </c>
      <c r="J493">
        <v>45</v>
      </c>
      <c r="K493" t="s">
        <v>1841</v>
      </c>
      <c r="M493" t="s">
        <v>3552</v>
      </c>
      <c r="R493" t="s">
        <v>1853</v>
      </c>
      <c r="S493" t="s">
        <v>1844</v>
      </c>
      <c r="U493" t="s">
        <v>3549</v>
      </c>
    </row>
    <row r="494" spans="1:22" hidden="1" x14ac:dyDescent="0.35">
      <c r="A494">
        <v>11101</v>
      </c>
      <c r="B494" t="s">
        <v>72</v>
      </c>
      <c r="D494" t="s">
        <v>178</v>
      </c>
      <c r="E494" t="s">
        <v>3553</v>
      </c>
      <c r="F494" t="s">
        <v>3554</v>
      </c>
      <c r="G494" t="s">
        <v>3555</v>
      </c>
      <c r="I494" t="b">
        <v>0</v>
      </c>
      <c r="J494">
        <v>70</v>
      </c>
      <c r="K494" t="s">
        <v>1777</v>
      </c>
      <c r="M494" t="s">
        <v>3556</v>
      </c>
      <c r="R494" t="s">
        <v>3557</v>
      </c>
      <c r="T494" t="s">
        <v>1964</v>
      </c>
      <c r="U494" t="s">
        <v>1837</v>
      </c>
      <c r="V494" t="s">
        <v>3558</v>
      </c>
    </row>
    <row r="495" spans="1:22" hidden="1" x14ac:dyDescent="0.35">
      <c r="A495">
        <v>11734</v>
      </c>
      <c r="B495" t="s">
        <v>72</v>
      </c>
      <c r="D495" t="s">
        <v>178</v>
      </c>
      <c r="E495" t="s">
        <v>3559</v>
      </c>
      <c r="F495" t="s">
        <v>3560</v>
      </c>
      <c r="G495" t="s">
        <v>3561</v>
      </c>
      <c r="I495" t="b">
        <v>0</v>
      </c>
      <c r="J495">
        <v>23</v>
      </c>
      <c r="K495" t="s">
        <v>1777</v>
      </c>
      <c r="M495" t="s">
        <v>3562</v>
      </c>
      <c r="R495" t="s">
        <v>1853</v>
      </c>
      <c r="T495" t="s">
        <v>1779</v>
      </c>
      <c r="U495" t="s">
        <v>2189</v>
      </c>
      <c r="V495" t="s">
        <v>3563</v>
      </c>
    </row>
    <row r="496" spans="1:22" hidden="1" x14ac:dyDescent="0.35">
      <c r="A496">
        <v>11995</v>
      </c>
      <c r="B496" t="s">
        <v>72</v>
      </c>
      <c r="D496" t="s">
        <v>178</v>
      </c>
      <c r="E496" t="s">
        <v>3564</v>
      </c>
      <c r="F496" t="s">
        <v>3565</v>
      </c>
      <c r="I496" t="b">
        <v>0</v>
      </c>
      <c r="J496">
        <v>25</v>
      </c>
      <c r="K496" t="s">
        <v>1841</v>
      </c>
      <c r="M496" t="s">
        <v>3566</v>
      </c>
      <c r="R496" t="s">
        <v>1784</v>
      </c>
      <c r="S496" t="s">
        <v>1844</v>
      </c>
      <c r="U496" t="s">
        <v>1786</v>
      </c>
    </row>
    <row r="497" spans="1:22" hidden="1" x14ac:dyDescent="0.35">
      <c r="A497">
        <v>11996</v>
      </c>
      <c r="B497" t="s">
        <v>72</v>
      </c>
      <c r="D497" t="s">
        <v>178</v>
      </c>
      <c r="E497" t="s">
        <v>3567</v>
      </c>
      <c r="F497" t="s">
        <v>3568</v>
      </c>
      <c r="I497" t="b">
        <v>0</v>
      </c>
      <c r="J497">
        <v>28</v>
      </c>
      <c r="K497" t="s">
        <v>1841</v>
      </c>
      <c r="M497" t="s">
        <v>3569</v>
      </c>
      <c r="R497" t="s">
        <v>1784</v>
      </c>
      <c r="S497" t="s">
        <v>1844</v>
      </c>
      <c r="U497" t="s">
        <v>2065</v>
      </c>
    </row>
    <row r="498" spans="1:22" hidden="1" x14ac:dyDescent="0.35">
      <c r="A498">
        <v>11997</v>
      </c>
      <c r="B498" t="s">
        <v>72</v>
      </c>
      <c r="D498" t="s">
        <v>178</v>
      </c>
      <c r="E498" t="s">
        <v>3570</v>
      </c>
      <c r="F498" t="s">
        <v>3571</v>
      </c>
      <c r="I498" t="b">
        <v>0</v>
      </c>
      <c r="J498">
        <v>30</v>
      </c>
      <c r="K498" t="s">
        <v>1841</v>
      </c>
      <c r="M498" t="s">
        <v>3572</v>
      </c>
      <c r="R498" t="s">
        <v>1784</v>
      </c>
      <c r="S498" t="s">
        <v>1837</v>
      </c>
      <c r="U498" t="s">
        <v>1786</v>
      </c>
    </row>
    <row r="499" spans="1:22" hidden="1" x14ac:dyDescent="0.35">
      <c r="A499">
        <v>12035</v>
      </c>
      <c r="B499" t="s">
        <v>72</v>
      </c>
      <c r="D499" t="s">
        <v>178</v>
      </c>
      <c r="E499" t="s">
        <v>3573</v>
      </c>
      <c r="F499" t="s">
        <v>3574</v>
      </c>
      <c r="G499" t="s">
        <v>3575</v>
      </c>
      <c r="I499" t="b">
        <v>0</v>
      </c>
      <c r="J499">
        <v>11</v>
      </c>
      <c r="K499" t="s">
        <v>1777</v>
      </c>
      <c r="M499" t="s">
        <v>3576</v>
      </c>
      <c r="R499" t="s">
        <v>1784</v>
      </c>
      <c r="T499" t="s">
        <v>1837</v>
      </c>
      <c r="U499" t="s">
        <v>1940</v>
      </c>
      <c r="V499" t="s">
        <v>3577</v>
      </c>
    </row>
    <row r="500" spans="1:22" hidden="1" x14ac:dyDescent="0.35">
      <c r="A500">
        <v>12036</v>
      </c>
      <c r="B500" t="s">
        <v>72</v>
      </c>
      <c r="D500" t="s">
        <v>178</v>
      </c>
      <c r="E500" t="s">
        <v>3578</v>
      </c>
      <c r="F500" t="s">
        <v>3579</v>
      </c>
      <c r="G500" t="s">
        <v>3575</v>
      </c>
      <c r="I500" t="b">
        <v>0</v>
      </c>
      <c r="J500">
        <v>12</v>
      </c>
      <c r="K500" t="s">
        <v>1777</v>
      </c>
      <c r="M500" t="s">
        <v>3580</v>
      </c>
      <c r="R500" t="s">
        <v>1784</v>
      </c>
      <c r="T500" t="s">
        <v>1837</v>
      </c>
      <c r="U500" t="s">
        <v>2474</v>
      </c>
      <c r="V500" t="s">
        <v>3581</v>
      </c>
    </row>
    <row r="501" spans="1:22" hidden="1" x14ac:dyDescent="0.35">
      <c r="A501">
        <v>12038</v>
      </c>
      <c r="B501" t="s">
        <v>72</v>
      </c>
      <c r="D501" t="s">
        <v>178</v>
      </c>
      <c r="E501" t="s">
        <v>1862</v>
      </c>
      <c r="F501" t="s">
        <v>3582</v>
      </c>
      <c r="G501" t="s">
        <v>3575</v>
      </c>
      <c r="I501" t="b">
        <v>0</v>
      </c>
      <c r="J501">
        <v>14</v>
      </c>
      <c r="K501" t="s">
        <v>1777</v>
      </c>
      <c r="M501" t="s">
        <v>3583</v>
      </c>
      <c r="R501" t="s">
        <v>1784</v>
      </c>
      <c r="T501" t="s">
        <v>1866</v>
      </c>
      <c r="U501" t="s">
        <v>1867</v>
      </c>
      <c r="V501" t="s">
        <v>3577</v>
      </c>
    </row>
    <row r="502" spans="1:22" hidden="1" x14ac:dyDescent="0.35">
      <c r="A502">
        <v>12039</v>
      </c>
      <c r="B502" t="s">
        <v>72</v>
      </c>
      <c r="D502" t="s">
        <v>178</v>
      </c>
      <c r="E502" t="s">
        <v>3584</v>
      </c>
      <c r="F502" t="s">
        <v>3585</v>
      </c>
      <c r="G502" t="s">
        <v>3575</v>
      </c>
      <c r="I502" t="b">
        <v>0</v>
      </c>
      <c r="J502">
        <v>15</v>
      </c>
      <c r="K502" t="s">
        <v>1777</v>
      </c>
      <c r="M502" t="s">
        <v>3586</v>
      </c>
      <c r="R502" t="s">
        <v>1784</v>
      </c>
      <c r="T502" t="s">
        <v>1837</v>
      </c>
      <c r="U502" t="s">
        <v>1940</v>
      </c>
      <c r="V502" t="s">
        <v>3558</v>
      </c>
    </row>
    <row r="503" spans="1:22" hidden="1" x14ac:dyDescent="0.35">
      <c r="A503">
        <v>12040</v>
      </c>
      <c r="B503" t="s">
        <v>72</v>
      </c>
      <c r="D503" t="s">
        <v>178</v>
      </c>
      <c r="E503" t="s">
        <v>2810</v>
      </c>
      <c r="F503" t="s">
        <v>3587</v>
      </c>
      <c r="G503" t="s">
        <v>3575</v>
      </c>
      <c r="I503" t="b">
        <v>0</v>
      </c>
      <c r="J503">
        <v>16</v>
      </c>
      <c r="K503" t="s">
        <v>1777</v>
      </c>
      <c r="M503" t="s">
        <v>3588</v>
      </c>
      <c r="R503" t="s">
        <v>1784</v>
      </c>
      <c r="T503" t="s">
        <v>1837</v>
      </c>
      <c r="U503" t="s">
        <v>1786</v>
      </c>
      <c r="V503" t="s">
        <v>3558</v>
      </c>
    </row>
    <row r="504" spans="1:22" hidden="1" x14ac:dyDescent="0.35">
      <c r="A504">
        <v>12447</v>
      </c>
      <c r="B504" t="s">
        <v>72</v>
      </c>
      <c r="D504" t="s">
        <v>178</v>
      </c>
      <c r="E504" t="s">
        <v>1473</v>
      </c>
      <c r="F504" t="s">
        <v>2703</v>
      </c>
      <c r="I504" t="b">
        <v>0</v>
      </c>
      <c r="J504">
        <v>22</v>
      </c>
      <c r="K504" t="s">
        <v>1777</v>
      </c>
      <c r="R504" t="s">
        <v>1784</v>
      </c>
      <c r="T504" t="s">
        <v>2510</v>
      </c>
      <c r="U504" t="s">
        <v>2346</v>
      </c>
    </row>
    <row r="505" spans="1:22" x14ac:dyDescent="0.35">
      <c r="A505">
        <v>12488</v>
      </c>
      <c r="B505" t="s">
        <v>56</v>
      </c>
      <c r="C505" t="s">
        <v>56</v>
      </c>
      <c r="D505" t="s">
        <v>178</v>
      </c>
      <c r="E505" t="s">
        <v>825</v>
      </c>
      <c r="F505" t="s">
        <v>3589</v>
      </c>
      <c r="I505" t="b">
        <v>0</v>
      </c>
      <c r="J505">
        <v>24</v>
      </c>
      <c r="K505" t="s">
        <v>1841</v>
      </c>
      <c r="M505" t="s">
        <v>3590</v>
      </c>
      <c r="R505" t="s">
        <v>1784</v>
      </c>
      <c r="S505" t="s">
        <v>1844</v>
      </c>
      <c r="U505" t="s">
        <v>2034</v>
      </c>
    </row>
    <row r="506" spans="1:22" hidden="1" x14ac:dyDescent="0.35">
      <c r="A506">
        <v>5493</v>
      </c>
      <c r="B506" t="s">
        <v>72</v>
      </c>
      <c r="D506" t="s">
        <v>179</v>
      </c>
      <c r="E506" t="s">
        <v>3591</v>
      </c>
      <c r="F506" t="s">
        <v>3592</v>
      </c>
      <c r="I506" t="b">
        <v>0</v>
      </c>
      <c r="J506">
        <v>60</v>
      </c>
      <c r="K506" t="s">
        <v>1777</v>
      </c>
      <c r="R506" t="s">
        <v>1921</v>
      </c>
      <c r="T506" t="s">
        <v>2027</v>
      </c>
      <c r="U506" t="s">
        <v>1780</v>
      </c>
      <c r="V506" t="s">
        <v>3593</v>
      </c>
    </row>
    <row r="507" spans="1:22" x14ac:dyDescent="0.35">
      <c r="A507">
        <v>5778</v>
      </c>
      <c r="B507" t="s">
        <v>56</v>
      </c>
      <c r="C507" t="s">
        <v>56</v>
      </c>
      <c r="D507" t="s">
        <v>179</v>
      </c>
      <c r="E507" t="s">
        <v>561</v>
      </c>
      <c r="F507" t="s">
        <v>3594</v>
      </c>
      <c r="G507" t="s">
        <v>3595</v>
      </c>
      <c r="I507" t="b">
        <v>0</v>
      </c>
      <c r="J507">
        <v>5</v>
      </c>
      <c r="K507" t="s">
        <v>1871</v>
      </c>
      <c r="R507" t="s">
        <v>1853</v>
      </c>
      <c r="S507" t="s">
        <v>1936</v>
      </c>
      <c r="U507" t="s">
        <v>1794</v>
      </c>
      <c r="V507" t="s">
        <v>3593</v>
      </c>
    </row>
    <row r="508" spans="1:22" hidden="1" x14ac:dyDescent="0.35">
      <c r="A508">
        <v>6145</v>
      </c>
      <c r="B508" t="s">
        <v>72</v>
      </c>
      <c r="D508" t="s">
        <v>179</v>
      </c>
      <c r="E508" t="s">
        <v>1976</v>
      </c>
      <c r="F508" t="s">
        <v>3596</v>
      </c>
      <c r="G508" t="s">
        <v>3597</v>
      </c>
      <c r="H508" t="s">
        <v>3598</v>
      </c>
      <c r="I508" t="b">
        <v>0</v>
      </c>
      <c r="J508">
        <v>7</v>
      </c>
      <c r="K508" t="s">
        <v>1871</v>
      </c>
      <c r="M508" t="s">
        <v>3599</v>
      </c>
      <c r="R508" t="s">
        <v>1789</v>
      </c>
      <c r="S508" t="s">
        <v>1907</v>
      </c>
      <c r="U508" t="s">
        <v>1908</v>
      </c>
      <c r="V508" t="s">
        <v>3600</v>
      </c>
    </row>
    <row r="509" spans="1:22" hidden="1" x14ac:dyDescent="0.35">
      <c r="A509">
        <v>11569</v>
      </c>
      <c r="B509" t="s">
        <v>72</v>
      </c>
      <c r="D509" t="s">
        <v>179</v>
      </c>
      <c r="E509" t="s">
        <v>3601</v>
      </c>
      <c r="F509" t="s">
        <v>3602</v>
      </c>
      <c r="I509" t="b">
        <v>0</v>
      </c>
      <c r="J509">
        <v>50</v>
      </c>
      <c r="K509" t="s">
        <v>1777</v>
      </c>
      <c r="M509" t="s">
        <v>3603</v>
      </c>
      <c r="R509" t="s">
        <v>3604</v>
      </c>
      <c r="T509" t="s">
        <v>3605</v>
      </c>
      <c r="U509" t="s">
        <v>1908</v>
      </c>
    </row>
    <row r="510" spans="1:22" hidden="1" x14ac:dyDescent="0.35">
      <c r="A510">
        <v>11606</v>
      </c>
      <c r="B510" t="s">
        <v>72</v>
      </c>
      <c r="D510" t="s">
        <v>179</v>
      </c>
      <c r="E510" t="s">
        <v>3606</v>
      </c>
      <c r="F510" t="s">
        <v>3607</v>
      </c>
      <c r="G510" t="s">
        <v>3608</v>
      </c>
      <c r="I510" t="b">
        <v>0</v>
      </c>
      <c r="J510">
        <v>35</v>
      </c>
      <c r="K510" t="s">
        <v>1777</v>
      </c>
      <c r="M510" t="s">
        <v>3609</v>
      </c>
      <c r="R510" t="s">
        <v>1853</v>
      </c>
      <c r="T510" t="s">
        <v>1837</v>
      </c>
      <c r="U510" t="s">
        <v>2008</v>
      </c>
      <c r="V510" t="s">
        <v>3610</v>
      </c>
    </row>
    <row r="511" spans="1:22" hidden="1" x14ac:dyDescent="0.35">
      <c r="A511">
        <v>11621</v>
      </c>
      <c r="B511" t="s">
        <v>72</v>
      </c>
      <c r="D511" t="s">
        <v>179</v>
      </c>
      <c r="E511" t="s">
        <v>3611</v>
      </c>
      <c r="F511" t="s">
        <v>3612</v>
      </c>
      <c r="I511" t="b">
        <v>0</v>
      </c>
      <c r="J511">
        <v>10</v>
      </c>
      <c r="K511" t="s">
        <v>1871</v>
      </c>
      <c r="M511" t="s">
        <v>3613</v>
      </c>
      <c r="R511" t="s">
        <v>1789</v>
      </c>
      <c r="S511" t="s">
        <v>1907</v>
      </c>
      <c r="U511" t="s">
        <v>1786</v>
      </c>
    </row>
    <row r="512" spans="1:22" x14ac:dyDescent="0.35">
      <c r="A512">
        <v>11701</v>
      </c>
      <c r="B512" t="s">
        <v>56</v>
      </c>
      <c r="C512" t="s">
        <v>56</v>
      </c>
      <c r="D512" t="s">
        <v>179</v>
      </c>
      <c r="E512" t="s">
        <v>1483</v>
      </c>
      <c r="F512" t="s">
        <v>3614</v>
      </c>
      <c r="I512" t="b">
        <v>0</v>
      </c>
      <c r="J512">
        <v>13</v>
      </c>
      <c r="K512" t="s">
        <v>1871</v>
      </c>
      <c r="M512" t="s">
        <v>3615</v>
      </c>
      <c r="R512" t="s">
        <v>1784</v>
      </c>
      <c r="S512" t="s">
        <v>1900</v>
      </c>
      <c r="U512" t="s">
        <v>2098</v>
      </c>
    </row>
    <row r="513" spans="1:22" hidden="1" x14ac:dyDescent="0.35">
      <c r="A513">
        <v>11968</v>
      </c>
      <c r="B513" t="s">
        <v>72</v>
      </c>
      <c r="D513" t="s">
        <v>179</v>
      </c>
      <c r="E513" t="s">
        <v>2131</v>
      </c>
      <c r="F513" t="s">
        <v>3616</v>
      </c>
      <c r="G513" t="s">
        <v>3617</v>
      </c>
      <c r="I513" t="b">
        <v>0</v>
      </c>
      <c r="J513">
        <v>21</v>
      </c>
      <c r="K513" t="s">
        <v>1777</v>
      </c>
      <c r="M513" t="s">
        <v>3618</v>
      </c>
      <c r="R513" t="s">
        <v>2006</v>
      </c>
      <c r="T513" t="s">
        <v>2052</v>
      </c>
      <c r="U513" t="s">
        <v>1837</v>
      </c>
    </row>
    <row r="514" spans="1:22" hidden="1" x14ac:dyDescent="0.35">
      <c r="A514">
        <v>12229</v>
      </c>
      <c r="B514" t="s">
        <v>72</v>
      </c>
      <c r="D514" t="s">
        <v>179</v>
      </c>
      <c r="E514" t="s">
        <v>2143</v>
      </c>
      <c r="F514" t="s">
        <v>3619</v>
      </c>
      <c r="G514" t="s">
        <v>3620</v>
      </c>
      <c r="I514" t="b">
        <v>0</v>
      </c>
      <c r="J514">
        <v>14</v>
      </c>
      <c r="K514" t="s">
        <v>1777</v>
      </c>
      <c r="M514" t="s">
        <v>3621</v>
      </c>
      <c r="R514" t="s">
        <v>2006</v>
      </c>
      <c r="T514" t="s">
        <v>1964</v>
      </c>
      <c r="U514" t="s">
        <v>1837</v>
      </c>
    </row>
    <row r="515" spans="1:22" hidden="1" x14ac:dyDescent="0.35">
      <c r="A515">
        <v>12358</v>
      </c>
      <c r="B515" t="s">
        <v>72</v>
      </c>
      <c r="D515" t="s">
        <v>179</v>
      </c>
      <c r="E515" t="s">
        <v>3622</v>
      </c>
      <c r="F515" t="s">
        <v>3623</v>
      </c>
      <c r="G515" t="s">
        <v>3624</v>
      </c>
      <c r="I515" t="b">
        <v>0</v>
      </c>
      <c r="J515">
        <v>24</v>
      </c>
      <c r="K515" t="s">
        <v>1777</v>
      </c>
      <c r="M515" t="s">
        <v>3625</v>
      </c>
      <c r="R515" t="s">
        <v>1784</v>
      </c>
      <c r="T515" t="s">
        <v>1779</v>
      </c>
      <c r="U515" t="s">
        <v>1780</v>
      </c>
      <c r="V515" t="s">
        <v>3626</v>
      </c>
    </row>
    <row r="516" spans="1:22" x14ac:dyDescent="0.35">
      <c r="A516">
        <v>12364</v>
      </c>
      <c r="B516" t="s">
        <v>56</v>
      </c>
      <c r="C516" t="s">
        <v>56</v>
      </c>
      <c r="D516" t="s">
        <v>179</v>
      </c>
      <c r="E516" t="s">
        <v>3627</v>
      </c>
      <c r="F516" t="s">
        <v>3628</v>
      </c>
      <c r="I516" t="b">
        <v>1</v>
      </c>
      <c r="J516">
        <v>26</v>
      </c>
      <c r="K516" t="s">
        <v>1871</v>
      </c>
      <c r="M516" t="s">
        <v>3629</v>
      </c>
      <c r="R516" t="s">
        <v>1784</v>
      </c>
      <c r="S516" t="s">
        <v>1900</v>
      </c>
      <c r="U516" t="s">
        <v>1780</v>
      </c>
    </row>
    <row r="517" spans="1:22" x14ac:dyDescent="0.35">
      <c r="A517">
        <v>12369</v>
      </c>
      <c r="B517" t="s">
        <v>56</v>
      </c>
      <c r="C517" t="s">
        <v>56</v>
      </c>
      <c r="D517" t="s">
        <v>179</v>
      </c>
      <c r="E517" t="s">
        <v>3630</v>
      </c>
      <c r="F517" t="s">
        <v>3631</v>
      </c>
      <c r="G517" t="s">
        <v>3632</v>
      </c>
      <c r="I517" t="b">
        <v>0</v>
      </c>
      <c r="J517">
        <v>5</v>
      </c>
      <c r="K517" t="s">
        <v>1777</v>
      </c>
      <c r="M517" t="s">
        <v>3633</v>
      </c>
      <c r="R517" t="s">
        <v>1784</v>
      </c>
      <c r="T517" t="s">
        <v>1837</v>
      </c>
      <c r="U517" t="s">
        <v>2098</v>
      </c>
      <c r="V517" t="s">
        <v>3626</v>
      </c>
    </row>
    <row r="518" spans="1:22" hidden="1" x14ac:dyDescent="0.35">
      <c r="A518">
        <v>12370</v>
      </c>
      <c r="B518" t="s">
        <v>72</v>
      </c>
      <c r="D518" t="s">
        <v>179</v>
      </c>
      <c r="E518" t="s">
        <v>3634</v>
      </c>
      <c r="F518" t="s">
        <v>3635</v>
      </c>
      <c r="G518" t="s">
        <v>3632</v>
      </c>
      <c r="I518" t="b">
        <v>0</v>
      </c>
      <c r="J518">
        <v>30</v>
      </c>
      <c r="K518" t="s">
        <v>1871</v>
      </c>
      <c r="M518" t="s">
        <v>3636</v>
      </c>
      <c r="N518" t="s">
        <v>3637</v>
      </c>
      <c r="R518" t="s">
        <v>1784</v>
      </c>
      <c r="S518" t="s">
        <v>1844</v>
      </c>
      <c r="U518" t="s">
        <v>1786</v>
      </c>
      <c r="V518" t="s">
        <v>3638</v>
      </c>
    </row>
    <row r="519" spans="1:22" hidden="1" x14ac:dyDescent="0.35">
      <c r="A519">
        <v>12371</v>
      </c>
      <c r="B519" t="s">
        <v>72</v>
      </c>
      <c r="D519" t="s">
        <v>179</v>
      </c>
      <c r="E519" t="s">
        <v>864</v>
      </c>
      <c r="F519" t="s">
        <v>3639</v>
      </c>
      <c r="G519" t="s">
        <v>3632</v>
      </c>
      <c r="I519" t="b">
        <v>0</v>
      </c>
      <c r="J519">
        <v>7</v>
      </c>
      <c r="K519" t="s">
        <v>1777</v>
      </c>
      <c r="M519" t="s">
        <v>3640</v>
      </c>
      <c r="R519" t="s">
        <v>1784</v>
      </c>
      <c r="T519" t="s">
        <v>1837</v>
      </c>
      <c r="U519" t="s">
        <v>1780</v>
      </c>
      <c r="V519" t="s">
        <v>3626</v>
      </c>
    </row>
    <row r="520" spans="1:22" hidden="1" x14ac:dyDescent="0.35">
      <c r="A520">
        <v>12372</v>
      </c>
      <c r="B520" t="s">
        <v>72</v>
      </c>
      <c r="D520" t="s">
        <v>179</v>
      </c>
      <c r="E520" t="s">
        <v>1862</v>
      </c>
      <c r="F520" t="s">
        <v>3641</v>
      </c>
      <c r="G520" t="s">
        <v>3632</v>
      </c>
      <c r="I520" t="b">
        <v>0</v>
      </c>
      <c r="J520">
        <v>12</v>
      </c>
      <c r="K520" t="s">
        <v>1777</v>
      </c>
      <c r="M520" t="s">
        <v>3642</v>
      </c>
      <c r="R520" t="s">
        <v>1784</v>
      </c>
      <c r="T520" t="s">
        <v>1866</v>
      </c>
      <c r="U520" t="s">
        <v>1867</v>
      </c>
      <c r="V520" t="s">
        <v>3626</v>
      </c>
    </row>
    <row r="521" spans="1:22" hidden="1" x14ac:dyDescent="0.35">
      <c r="A521">
        <v>12381</v>
      </c>
      <c r="B521" t="s">
        <v>72</v>
      </c>
      <c r="D521" t="s">
        <v>179</v>
      </c>
      <c r="E521" t="s">
        <v>3643</v>
      </c>
      <c r="F521" t="s">
        <v>3644</v>
      </c>
      <c r="I521" t="b">
        <v>0</v>
      </c>
      <c r="J521">
        <v>70</v>
      </c>
      <c r="K521" t="s">
        <v>1777</v>
      </c>
      <c r="M521" t="s">
        <v>3645</v>
      </c>
      <c r="R521" t="s">
        <v>2006</v>
      </c>
      <c r="T521" t="s">
        <v>1964</v>
      </c>
      <c r="U521" t="s">
        <v>3646</v>
      </c>
    </row>
    <row r="522" spans="1:22" hidden="1" x14ac:dyDescent="0.35">
      <c r="A522">
        <v>12448</v>
      </c>
      <c r="B522" t="s">
        <v>72</v>
      </c>
      <c r="D522" t="s">
        <v>179</v>
      </c>
      <c r="E522" t="s">
        <v>1473</v>
      </c>
      <c r="F522" t="s">
        <v>2703</v>
      </c>
      <c r="I522" t="b">
        <v>0</v>
      </c>
      <c r="J522">
        <v>23</v>
      </c>
      <c r="K522" t="s">
        <v>1777</v>
      </c>
      <c r="R522" t="s">
        <v>1784</v>
      </c>
      <c r="T522" t="s">
        <v>2510</v>
      </c>
      <c r="U522" t="s">
        <v>2346</v>
      </c>
    </row>
    <row r="523" spans="1:22" hidden="1" x14ac:dyDescent="0.35">
      <c r="A523">
        <v>12465</v>
      </c>
      <c r="B523" t="s">
        <v>72</v>
      </c>
      <c r="D523" t="s">
        <v>179</v>
      </c>
      <c r="E523" t="s">
        <v>2362</v>
      </c>
      <c r="F523" t="s">
        <v>3647</v>
      </c>
      <c r="G523" t="s">
        <v>2364</v>
      </c>
      <c r="I523" t="b">
        <v>0</v>
      </c>
      <c r="J523">
        <v>22</v>
      </c>
      <c r="K523" t="s">
        <v>1777</v>
      </c>
      <c r="M523" t="s">
        <v>3648</v>
      </c>
      <c r="R523" t="s">
        <v>2006</v>
      </c>
      <c r="T523" t="s">
        <v>2052</v>
      </c>
      <c r="U523" t="s">
        <v>1837</v>
      </c>
    </row>
    <row r="524" spans="1:22" x14ac:dyDescent="0.35">
      <c r="A524">
        <v>12545</v>
      </c>
      <c r="B524" t="s">
        <v>56</v>
      </c>
      <c r="C524" t="s">
        <v>56</v>
      </c>
      <c r="D524" t="s">
        <v>179</v>
      </c>
      <c r="E524" t="s">
        <v>599</v>
      </c>
      <c r="F524" t="s">
        <v>3649</v>
      </c>
      <c r="I524" t="b">
        <v>0</v>
      </c>
      <c r="J524">
        <v>32</v>
      </c>
      <c r="K524" t="s">
        <v>1871</v>
      </c>
      <c r="M524" t="s">
        <v>3650</v>
      </c>
      <c r="R524" t="s">
        <v>2006</v>
      </c>
      <c r="S524" t="s">
        <v>1837</v>
      </c>
      <c r="U524" t="s">
        <v>1848</v>
      </c>
      <c r="V524" t="s">
        <v>3651</v>
      </c>
    </row>
    <row r="525" spans="1:22" hidden="1" x14ac:dyDescent="0.35">
      <c r="A525">
        <v>12569</v>
      </c>
      <c r="B525" t="s">
        <v>72</v>
      </c>
      <c r="D525" t="s">
        <v>179</v>
      </c>
      <c r="E525" t="s">
        <v>2763</v>
      </c>
      <c r="F525" t="s">
        <v>3652</v>
      </c>
      <c r="G525" t="s">
        <v>3653</v>
      </c>
      <c r="I525" t="b">
        <v>0</v>
      </c>
      <c r="J525">
        <v>9</v>
      </c>
      <c r="K525" t="s">
        <v>1777</v>
      </c>
      <c r="M525" t="s">
        <v>3654</v>
      </c>
      <c r="R525" t="s">
        <v>1784</v>
      </c>
      <c r="T525" t="s">
        <v>1837</v>
      </c>
      <c r="U525" t="s">
        <v>2110</v>
      </c>
      <c r="V525" t="s">
        <v>3626</v>
      </c>
    </row>
    <row r="526" spans="1:22" hidden="1" x14ac:dyDescent="0.35">
      <c r="A526">
        <v>12570</v>
      </c>
      <c r="B526" t="s">
        <v>72</v>
      </c>
      <c r="D526" t="s">
        <v>179</v>
      </c>
      <c r="E526" t="s">
        <v>3655</v>
      </c>
      <c r="F526" t="s">
        <v>3656</v>
      </c>
      <c r="G526" t="s">
        <v>3657</v>
      </c>
      <c r="I526" t="b">
        <v>0</v>
      </c>
      <c r="J526">
        <v>11</v>
      </c>
      <c r="K526" t="s">
        <v>1777</v>
      </c>
      <c r="M526" t="s">
        <v>3658</v>
      </c>
      <c r="R526" t="s">
        <v>1784</v>
      </c>
      <c r="T526" t="s">
        <v>1837</v>
      </c>
      <c r="U526" t="s">
        <v>1940</v>
      </c>
      <c r="V526" t="s">
        <v>3626</v>
      </c>
    </row>
    <row r="527" spans="1:22" hidden="1" x14ac:dyDescent="0.35">
      <c r="A527">
        <v>12663</v>
      </c>
      <c r="B527" t="s">
        <v>72</v>
      </c>
      <c r="D527" t="s">
        <v>179</v>
      </c>
      <c r="E527" t="s">
        <v>3659</v>
      </c>
      <c r="F527" t="s">
        <v>3660</v>
      </c>
      <c r="G527" t="s">
        <v>3661</v>
      </c>
      <c r="I527" t="b">
        <v>1</v>
      </c>
      <c r="J527">
        <v>45</v>
      </c>
      <c r="K527" t="s">
        <v>1777</v>
      </c>
      <c r="M527" t="s">
        <v>3662</v>
      </c>
      <c r="R527" t="s">
        <v>1793</v>
      </c>
      <c r="T527" t="s">
        <v>1837</v>
      </c>
      <c r="U527" t="s">
        <v>1908</v>
      </c>
      <c r="V527" t="s">
        <v>1154</v>
      </c>
    </row>
    <row r="528" spans="1:22" hidden="1" x14ac:dyDescent="0.35">
      <c r="A528">
        <v>12679</v>
      </c>
      <c r="B528" t="s">
        <v>72</v>
      </c>
      <c r="D528" t="s">
        <v>179</v>
      </c>
      <c r="E528" t="s">
        <v>3663</v>
      </c>
      <c r="F528" t="s">
        <v>3664</v>
      </c>
      <c r="G528" t="s">
        <v>3661</v>
      </c>
      <c r="I528" t="b">
        <v>1</v>
      </c>
      <c r="J528">
        <v>75</v>
      </c>
      <c r="K528" t="s">
        <v>1777</v>
      </c>
      <c r="M528" t="s">
        <v>3665</v>
      </c>
      <c r="R528" t="s">
        <v>1784</v>
      </c>
      <c r="T528" t="s">
        <v>1837</v>
      </c>
      <c r="U528" t="s">
        <v>2377</v>
      </c>
      <c r="V528" t="s">
        <v>1154</v>
      </c>
    </row>
    <row r="529" spans="1:22" hidden="1" x14ac:dyDescent="0.35">
      <c r="A529">
        <v>12680</v>
      </c>
      <c r="B529" t="s">
        <v>72</v>
      </c>
      <c r="D529" t="s">
        <v>179</v>
      </c>
      <c r="E529" t="s">
        <v>3666</v>
      </c>
      <c r="F529" t="s">
        <v>3667</v>
      </c>
      <c r="G529" t="s">
        <v>3661</v>
      </c>
      <c r="I529" t="b">
        <v>1</v>
      </c>
      <c r="J529">
        <v>80</v>
      </c>
      <c r="K529" t="s">
        <v>1777</v>
      </c>
      <c r="M529" t="s">
        <v>3668</v>
      </c>
      <c r="R529" t="s">
        <v>1784</v>
      </c>
      <c r="T529" t="s">
        <v>1837</v>
      </c>
      <c r="U529" t="s">
        <v>3669</v>
      </c>
      <c r="V529" t="s">
        <v>1154</v>
      </c>
    </row>
    <row r="530" spans="1:22" hidden="1" x14ac:dyDescent="0.35">
      <c r="A530">
        <v>12681</v>
      </c>
      <c r="B530" t="s">
        <v>72</v>
      </c>
      <c r="D530" t="s">
        <v>179</v>
      </c>
      <c r="E530" t="s">
        <v>3670</v>
      </c>
      <c r="F530" t="s">
        <v>3671</v>
      </c>
      <c r="G530" t="s">
        <v>3661</v>
      </c>
      <c r="I530" t="b">
        <v>1</v>
      </c>
      <c r="J530">
        <v>85</v>
      </c>
      <c r="K530" t="s">
        <v>1777</v>
      </c>
      <c r="M530" t="s">
        <v>3672</v>
      </c>
      <c r="R530" t="s">
        <v>1784</v>
      </c>
      <c r="T530" t="s">
        <v>1837</v>
      </c>
      <c r="U530" t="s">
        <v>3673</v>
      </c>
      <c r="V530" t="s">
        <v>1154</v>
      </c>
    </row>
    <row r="531" spans="1:22" hidden="1" x14ac:dyDescent="0.35">
      <c r="A531">
        <v>4605</v>
      </c>
      <c r="B531" t="s">
        <v>72</v>
      </c>
      <c r="D531" t="s">
        <v>180</v>
      </c>
      <c r="E531" t="s">
        <v>3674</v>
      </c>
      <c r="F531" t="s">
        <v>3675</v>
      </c>
      <c r="I531" t="b">
        <v>0</v>
      </c>
      <c r="J531">
        <v>65</v>
      </c>
      <c r="K531" t="s">
        <v>1777</v>
      </c>
      <c r="M531" t="s">
        <v>3676</v>
      </c>
      <c r="R531" t="s">
        <v>2058</v>
      </c>
      <c r="T531" t="s">
        <v>1779</v>
      </c>
      <c r="U531" t="s">
        <v>1876</v>
      </c>
      <c r="V531" t="s">
        <v>3677</v>
      </c>
    </row>
    <row r="532" spans="1:22" hidden="1" x14ac:dyDescent="0.35">
      <c r="A532">
        <v>5391</v>
      </c>
      <c r="B532" t="s">
        <v>72</v>
      </c>
      <c r="D532" t="s">
        <v>180</v>
      </c>
      <c r="E532" t="s">
        <v>3678</v>
      </c>
      <c r="F532" t="s">
        <v>3679</v>
      </c>
      <c r="I532" t="b">
        <v>0</v>
      </c>
      <c r="J532">
        <v>75</v>
      </c>
      <c r="K532" t="s">
        <v>1777</v>
      </c>
      <c r="R532" t="s">
        <v>2912</v>
      </c>
      <c r="T532" t="s">
        <v>3010</v>
      </c>
      <c r="U532" t="s">
        <v>3528</v>
      </c>
      <c r="V532" t="s">
        <v>3677</v>
      </c>
    </row>
    <row r="533" spans="1:22" hidden="1" x14ac:dyDescent="0.35">
      <c r="A533">
        <v>6180</v>
      </c>
      <c r="B533" t="s">
        <v>72</v>
      </c>
      <c r="D533" t="s">
        <v>180</v>
      </c>
      <c r="E533" t="s">
        <v>3680</v>
      </c>
      <c r="F533" t="s">
        <v>3681</v>
      </c>
      <c r="G533" t="s">
        <v>3682</v>
      </c>
      <c r="I533" t="b">
        <v>0</v>
      </c>
      <c r="J533">
        <v>20</v>
      </c>
      <c r="K533" t="s">
        <v>1871</v>
      </c>
      <c r="R533" t="s">
        <v>3683</v>
      </c>
      <c r="S533" t="s">
        <v>1916</v>
      </c>
      <c r="U533" t="s">
        <v>2008</v>
      </c>
      <c r="V533" t="s">
        <v>3677</v>
      </c>
    </row>
    <row r="534" spans="1:22" x14ac:dyDescent="0.35">
      <c r="A534">
        <v>9053</v>
      </c>
      <c r="B534" t="s">
        <v>56</v>
      </c>
      <c r="C534" t="s">
        <v>56</v>
      </c>
      <c r="D534" t="s">
        <v>180</v>
      </c>
      <c r="E534" t="s">
        <v>587</v>
      </c>
      <c r="F534" t="s">
        <v>3684</v>
      </c>
      <c r="G534" t="s">
        <v>2781</v>
      </c>
      <c r="I534" t="b">
        <v>0</v>
      </c>
      <c r="J534">
        <v>25</v>
      </c>
      <c r="K534" t="s">
        <v>1871</v>
      </c>
      <c r="R534" t="s">
        <v>1883</v>
      </c>
      <c r="S534" t="s">
        <v>1936</v>
      </c>
      <c r="U534" t="s">
        <v>1884</v>
      </c>
      <c r="V534" t="s">
        <v>3677</v>
      </c>
    </row>
    <row r="535" spans="1:22" hidden="1" x14ac:dyDescent="0.35">
      <c r="A535">
        <v>11873</v>
      </c>
      <c r="B535" t="s">
        <v>72</v>
      </c>
      <c r="D535" t="s">
        <v>180</v>
      </c>
      <c r="E535" t="s">
        <v>1949</v>
      </c>
      <c r="F535" t="s">
        <v>3685</v>
      </c>
      <c r="G535" t="s">
        <v>1951</v>
      </c>
      <c r="H535" t="s">
        <v>1952</v>
      </c>
      <c r="I535" t="b">
        <v>0</v>
      </c>
      <c r="J535">
        <v>45</v>
      </c>
      <c r="K535" t="s">
        <v>1777</v>
      </c>
      <c r="M535" t="s">
        <v>3686</v>
      </c>
      <c r="R535" t="s">
        <v>1784</v>
      </c>
      <c r="T535" t="s">
        <v>1954</v>
      </c>
      <c r="U535" t="s">
        <v>1955</v>
      </c>
    </row>
    <row r="536" spans="1:22" hidden="1" x14ac:dyDescent="0.35">
      <c r="A536">
        <v>12149</v>
      </c>
      <c r="B536" t="s">
        <v>72</v>
      </c>
      <c r="D536" t="s">
        <v>180</v>
      </c>
      <c r="E536" t="s">
        <v>3687</v>
      </c>
      <c r="F536" t="s">
        <v>3688</v>
      </c>
      <c r="G536" t="s">
        <v>3689</v>
      </c>
      <c r="I536" t="b">
        <v>0</v>
      </c>
      <c r="J536">
        <v>42</v>
      </c>
      <c r="K536" t="s">
        <v>1777</v>
      </c>
      <c r="M536" t="s">
        <v>3690</v>
      </c>
      <c r="R536" t="s">
        <v>2016</v>
      </c>
      <c r="T536" t="s">
        <v>1964</v>
      </c>
      <c r="U536" t="s">
        <v>1837</v>
      </c>
      <c r="V536" t="s">
        <v>3691</v>
      </c>
    </row>
    <row r="537" spans="1:22" x14ac:dyDescent="0.35">
      <c r="A537">
        <v>12193</v>
      </c>
      <c r="B537" t="s">
        <v>56</v>
      </c>
      <c r="C537" t="s">
        <v>56</v>
      </c>
      <c r="D537" t="s">
        <v>180</v>
      </c>
      <c r="E537" t="s">
        <v>993</v>
      </c>
      <c r="F537" t="s">
        <v>3692</v>
      </c>
      <c r="G537" t="s">
        <v>3693</v>
      </c>
      <c r="I537" t="b">
        <v>0</v>
      </c>
      <c r="J537">
        <v>33</v>
      </c>
      <c r="K537" t="s">
        <v>1871</v>
      </c>
      <c r="R537" t="s">
        <v>1906</v>
      </c>
      <c r="S537" t="s">
        <v>2158</v>
      </c>
      <c r="U537" t="s">
        <v>1876</v>
      </c>
      <c r="V537" t="s">
        <v>3694</v>
      </c>
    </row>
    <row r="538" spans="1:22" hidden="1" x14ac:dyDescent="0.35">
      <c r="A538">
        <v>12194</v>
      </c>
      <c r="B538" t="s">
        <v>72</v>
      </c>
      <c r="D538" t="s">
        <v>180</v>
      </c>
      <c r="E538" t="s">
        <v>1862</v>
      </c>
      <c r="F538" t="s">
        <v>3695</v>
      </c>
      <c r="G538" t="s">
        <v>3696</v>
      </c>
      <c r="I538" t="b">
        <v>0</v>
      </c>
      <c r="J538">
        <v>37</v>
      </c>
      <c r="K538" t="s">
        <v>1777</v>
      </c>
      <c r="M538" t="s">
        <v>3697</v>
      </c>
      <c r="R538" t="s">
        <v>2048</v>
      </c>
      <c r="T538" t="s">
        <v>1866</v>
      </c>
      <c r="U538" t="s">
        <v>1867</v>
      </c>
      <c r="V538" t="s">
        <v>3698</v>
      </c>
    </row>
    <row r="539" spans="1:22" hidden="1" x14ac:dyDescent="0.35">
      <c r="A539">
        <v>12195</v>
      </c>
      <c r="B539" t="s">
        <v>72</v>
      </c>
      <c r="D539" t="s">
        <v>180</v>
      </c>
      <c r="E539" t="s">
        <v>3699</v>
      </c>
      <c r="F539" t="s">
        <v>3700</v>
      </c>
      <c r="G539" t="s">
        <v>3696</v>
      </c>
      <c r="I539" t="b">
        <v>0</v>
      </c>
      <c r="J539">
        <v>40</v>
      </c>
      <c r="K539" t="s">
        <v>1777</v>
      </c>
      <c r="M539" t="s">
        <v>3701</v>
      </c>
      <c r="R539" t="s">
        <v>1784</v>
      </c>
      <c r="T539" t="s">
        <v>1837</v>
      </c>
      <c r="U539" t="s">
        <v>1837</v>
      </c>
      <c r="V539" t="s">
        <v>3698</v>
      </c>
    </row>
    <row r="540" spans="1:22" hidden="1" x14ac:dyDescent="0.35">
      <c r="A540">
        <v>12201</v>
      </c>
      <c r="B540" t="s">
        <v>72</v>
      </c>
      <c r="D540" t="s">
        <v>180</v>
      </c>
      <c r="E540" t="s">
        <v>3702</v>
      </c>
      <c r="F540" t="s">
        <v>3703</v>
      </c>
      <c r="G540" t="s">
        <v>3704</v>
      </c>
      <c r="I540" t="b">
        <v>0</v>
      </c>
      <c r="J540">
        <v>50</v>
      </c>
      <c r="K540" t="s">
        <v>1777</v>
      </c>
      <c r="R540" t="s">
        <v>1883</v>
      </c>
      <c r="T540" t="s">
        <v>1779</v>
      </c>
      <c r="U540" t="s">
        <v>1780</v>
      </c>
      <c r="V540" t="s">
        <v>3705</v>
      </c>
    </row>
    <row r="541" spans="1:22" x14ac:dyDescent="0.35">
      <c r="A541">
        <v>12343</v>
      </c>
      <c r="B541" t="s">
        <v>56</v>
      </c>
      <c r="C541" t="s">
        <v>56</v>
      </c>
      <c r="D541" t="s">
        <v>180</v>
      </c>
      <c r="E541" t="s">
        <v>3706</v>
      </c>
      <c r="F541" t="s">
        <v>3707</v>
      </c>
      <c r="I541" t="b">
        <v>0</v>
      </c>
      <c r="J541">
        <v>5</v>
      </c>
      <c r="K541" t="s">
        <v>1871</v>
      </c>
      <c r="M541" t="s">
        <v>3708</v>
      </c>
      <c r="Q541" t="s">
        <v>1843</v>
      </c>
      <c r="R541" t="s">
        <v>1784</v>
      </c>
      <c r="S541" t="s">
        <v>1837</v>
      </c>
      <c r="U541" t="s">
        <v>2098</v>
      </c>
    </row>
    <row r="542" spans="1:22" x14ac:dyDescent="0.35">
      <c r="A542">
        <v>12346</v>
      </c>
      <c r="B542" s="14" t="s">
        <v>56</v>
      </c>
      <c r="C542" s="14" t="s">
        <v>56</v>
      </c>
      <c r="D542" t="s">
        <v>180</v>
      </c>
      <c r="E542" t="s">
        <v>3709</v>
      </c>
      <c r="F542" t="s">
        <v>3710</v>
      </c>
      <c r="I542" t="b">
        <v>0</v>
      </c>
      <c r="J542">
        <v>6</v>
      </c>
      <c r="K542" t="s">
        <v>1871</v>
      </c>
      <c r="M542" t="s">
        <v>3711</v>
      </c>
      <c r="Q542" t="s">
        <v>1843</v>
      </c>
      <c r="R542" t="s">
        <v>2969</v>
      </c>
      <c r="S542" t="s">
        <v>1900</v>
      </c>
      <c r="U542" t="s">
        <v>1876</v>
      </c>
    </row>
    <row r="543" spans="1:22" hidden="1" x14ac:dyDescent="0.35">
      <c r="A543">
        <v>12380</v>
      </c>
      <c r="B543" t="s">
        <v>72</v>
      </c>
      <c r="D543" t="s">
        <v>180</v>
      </c>
      <c r="E543" t="s">
        <v>3712</v>
      </c>
      <c r="F543" t="s">
        <v>3713</v>
      </c>
      <c r="I543" t="b">
        <v>0</v>
      </c>
      <c r="J543">
        <v>7</v>
      </c>
      <c r="K543" t="s">
        <v>1777</v>
      </c>
      <c r="M543" t="s">
        <v>3714</v>
      </c>
      <c r="R543" t="s">
        <v>1784</v>
      </c>
      <c r="T543" t="s">
        <v>1837</v>
      </c>
      <c r="U543" t="s">
        <v>1837</v>
      </c>
      <c r="V543" t="s">
        <v>3715</v>
      </c>
    </row>
    <row r="544" spans="1:22" hidden="1" x14ac:dyDescent="0.35">
      <c r="A544">
        <v>12644</v>
      </c>
      <c r="B544" t="s">
        <v>72</v>
      </c>
      <c r="D544" t="s">
        <v>180</v>
      </c>
      <c r="E544" t="s">
        <v>3716</v>
      </c>
      <c r="F544" t="s">
        <v>3717</v>
      </c>
      <c r="I544" t="b">
        <v>0</v>
      </c>
      <c r="J544">
        <v>5</v>
      </c>
      <c r="K544" t="s">
        <v>1841</v>
      </c>
      <c r="M544" t="s">
        <v>3718</v>
      </c>
      <c r="R544" t="s">
        <v>1784</v>
      </c>
      <c r="S544" t="s">
        <v>1844</v>
      </c>
      <c r="U544" t="s">
        <v>1786</v>
      </c>
    </row>
    <row r="545" spans="1:22" hidden="1" x14ac:dyDescent="0.35">
      <c r="A545">
        <v>5267</v>
      </c>
      <c r="B545" t="s">
        <v>72</v>
      </c>
      <c r="D545" t="s">
        <v>177</v>
      </c>
      <c r="E545" t="s">
        <v>3719</v>
      </c>
      <c r="F545" t="s">
        <v>3720</v>
      </c>
      <c r="I545" t="b">
        <v>0</v>
      </c>
      <c r="J545">
        <v>15</v>
      </c>
      <c r="K545" t="s">
        <v>1871</v>
      </c>
      <c r="R545" t="s">
        <v>2265</v>
      </c>
      <c r="S545" t="s">
        <v>1907</v>
      </c>
      <c r="U545" t="s">
        <v>1908</v>
      </c>
      <c r="V545" t="s">
        <v>3721</v>
      </c>
    </row>
    <row r="546" spans="1:22" x14ac:dyDescent="0.35">
      <c r="A546">
        <v>6251</v>
      </c>
      <c r="B546" t="s">
        <v>56</v>
      </c>
      <c r="C546" t="s">
        <v>56</v>
      </c>
      <c r="D546" t="s">
        <v>177</v>
      </c>
      <c r="E546" t="s">
        <v>326</v>
      </c>
      <c r="F546" t="s">
        <v>3722</v>
      </c>
      <c r="I546" t="b">
        <v>0</v>
      </c>
      <c r="J546">
        <v>40</v>
      </c>
      <c r="K546" t="s">
        <v>1777</v>
      </c>
      <c r="R546" t="s">
        <v>1921</v>
      </c>
      <c r="T546" t="s">
        <v>2052</v>
      </c>
      <c r="U546" t="s">
        <v>3723</v>
      </c>
      <c r="V546" t="s">
        <v>3721</v>
      </c>
    </row>
    <row r="547" spans="1:22" hidden="1" x14ac:dyDescent="0.35">
      <c r="A547">
        <v>6594</v>
      </c>
      <c r="B547" t="s">
        <v>72</v>
      </c>
      <c r="D547" t="s">
        <v>177</v>
      </c>
      <c r="E547" t="s">
        <v>3724</v>
      </c>
      <c r="F547" t="s">
        <v>3725</v>
      </c>
      <c r="G547" t="s">
        <v>3726</v>
      </c>
      <c r="H547" t="s">
        <v>3727</v>
      </c>
      <c r="I547" t="b">
        <v>0</v>
      </c>
      <c r="J547">
        <v>50</v>
      </c>
      <c r="K547" t="s">
        <v>1777</v>
      </c>
      <c r="R547" t="s">
        <v>2265</v>
      </c>
      <c r="T547" t="s">
        <v>1837</v>
      </c>
      <c r="U547" t="s">
        <v>1837</v>
      </c>
      <c r="V547" t="s">
        <v>3721</v>
      </c>
    </row>
    <row r="548" spans="1:22" x14ac:dyDescent="0.35">
      <c r="A548">
        <v>9412</v>
      </c>
      <c r="B548" t="s">
        <v>56</v>
      </c>
      <c r="C548" t="s">
        <v>56</v>
      </c>
      <c r="D548" t="s">
        <v>177</v>
      </c>
      <c r="E548" t="s">
        <v>356</v>
      </c>
      <c r="F548" t="s">
        <v>3728</v>
      </c>
      <c r="G548" t="s">
        <v>3729</v>
      </c>
      <c r="I548" t="b">
        <v>0</v>
      </c>
      <c r="J548">
        <v>20</v>
      </c>
      <c r="K548" t="s">
        <v>1841</v>
      </c>
      <c r="R548" t="s">
        <v>1784</v>
      </c>
      <c r="S548" t="s">
        <v>1837</v>
      </c>
      <c r="U548" t="s">
        <v>3730</v>
      </c>
    </row>
    <row r="549" spans="1:22" hidden="1" x14ac:dyDescent="0.35">
      <c r="A549">
        <v>11527</v>
      </c>
      <c r="B549" t="s">
        <v>72</v>
      </c>
      <c r="D549" t="s">
        <v>177</v>
      </c>
      <c r="E549" t="s">
        <v>3731</v>
      </c>
      <c r="F549" t="s">
        <v>3732</v>
      </c>
      <c r="G549" t="s">
        <v>3733</v>
      </c>
      <c r="I549" t="b">
        <v>0</v>
      </c>
      <c r="J549">
        <v>28</v>
      </c>
      <c r="K549" t="s">
        <v>1777</v>
      </c>
      <c r="M549" t="s">
        <v>3734</v>
      </c>
      <c r="R549" t="s">
        <v>1853</v>
      </c>
      <c r="T549" t="s">
        <v>1837</v>
      </c>
      <c r="U549" t="s">
        <v>2008</v>
      </c>
      <c r="V549" t="s">
        <v>3735</v>
      </c>
    </row>
    <row r="550" spans="1:22" x14ac:dyDescent="0.35">
      <c r="A550">
        <v>11855</v>
      </c>
      <c r="B550" t="s">
        <v>56</v>
      </c>
      <c r="C550" t="s">
        <v>56</v>
      </c>
      <c r="D550" t="s">
        <v>177</v>
      </c>
      <c r="E550" t="s">
        <v>3736</v>
      </c>
      <c r="F550" t="s">
        <v>3737</v>
      </c>
      <c r="G550" t="s">
        <v>3738</v>
      </c>
      <c r="I550" t="b">
        <v>0</v>
      </c>
      <c r="J550">
        <v>25</v>
      </c>
      <c r="K550" t="s">
        <v>1777</v>
      </c>
      <c r="M550" t="s">
        <v>3739</v>
      </c>
      <c r="R550" t="s">
        <v>3740</v>
      </c>
      <c r="T550" t="s">
        <v>1837</v>
      </c>
      <c r="U550" t="s">
        <v>3646</v>
      </c>
      <c r="V550" t="s">
        <v>3735</v>
      </c>
    </row>
    <row r="551" spans="1:22" hidden="1" x14ac:dyDescent="0.35">
      <c r="A551">
        <v>11856</v>
      </c>
      <c r="B551" t="s">
        <v>72</v>
      </c>
      <c r="D551" t="s">
        <v>177</v>
      </c>
      <c r="E551" t="s">
        <v>3741</v>
      </c>
      <c r="F551" t="s">
        <v>3742</v>
      </c>
      <c r="G551" t="s">
        <v>3743</v>
      </c>
      <c r="H551" t="s">
        <v>3744</v>
      </c>
      <c r="I551" t="b">
        <v>0</v>
      </c>
      <c r="J551">
        <v>26</v>
      </c>
      <c r="K551" t="s">
        <v>1777</v>
      </c>
      <c r="M551" t="s">
        <v>3745</v>
      </c>
      <c r="N551" t="s">
        <v>3746</v>
      </c>
      <c r="R551" t="s">
        <v>1784</v>
      </c>
      <c r="T551" t="s">
        <v>1837</v>
      </c>
      <c r="U551" t="s">
        <v>1837</v>
      </c>
      <c r="V551" t="s">
        <v>3747</v>
      </c>
    </row>
    <row r="552" spans="1:22" hidden="1" x14ac:dyDescent="0.35">
      <c r="A552">
        <v>11872</v>
      </c>
      <c r="B552" t="s">
        <v>72</v>
      </c>
      <c r="D552" t="s">
        <v>177</v>
      </c>
      <c r="E552" t="s">
        <v>1949</v>
      </c>
      <c r="F552" t="s">
        <v>3748</v>
      </c>
      <c r="G552" t="s">
        <v>1951</v>
      </c>
      <c r="H552" t="s">
        <v>1952</v>
      </c>
      <c r="I552" t="b">
        <v>0</v>
      </c>
      <c r="J552">
        <v>27</v>
      </c>
      <c r="K552" t="s">
        <v>1777</v>
      </c>
      <c r="M552" t="s">
        <v>3749</v>
      </c>
      <c r="R552" t="s">
        <v>1784</v>
      </c>
      <c r="T552" t="s">
        <v>1954</v>
      </c>
      <c r="U552" t="s">
        <v>1955</v>
      </c>
    </row>
    <row r="553" spans="1:22" x14ac:dyDescent="0.35">
      <c r="A553">
        <v>11985</v>
      </c>
      <c r="B553" t="s">
        <v>56</v>
      </c>
      <c r="C553" t="s">
        <v>56</v>
      </c>
      <c r="D553" t="s">
        <v>177</v>
      </c>
      <c r="E553" t="s">
        <v>2627</v>
      </c>
      <c r="F553" t="s">
        <v>3750</v>
      </c>
      <c r="I553" t="b">
        <v>0</v>
      </c>
      <c r="J553">
        <v>3</v>
      </c>
      <c r="K553" t="s">
        <v>1871</v>
      </c>
      <c r="M553" t="s">
        <v>3751</v>
      </c>
      <c r="R553" t="s">
        <v>3409</v>
      </c>
      <c r="S553" t="s">
        <v>1900</v>
      </c>
      <c r="U553" t="s">
        <v>1876</v>
      </c>
    </row>
    <row r="554" spans="1:22" x14ac:dyDescent="0.35">
      <c r="A554">
        <v>12118</v>
      </c>
      <c r="B554" t="s">
        <v>56</v>
      </c>
      <c r="C554" t="s">
        <v>56</v>
      </c>
      <c r="D554" t="s">
        <v>177</v>
      </c>
      <c r="E554" t="s">
        <v>729</v>
      </c>
      <c r="F554" t="s">
        <v>3752</v>
      </c>
      <c r="I554" t="b">
        <v>0</v>
      </c>
      <c r="J554">
        <v>18</v>
      </c>
      <c r="K554" t="s">
        <v>1841</v>
      </c>
      <c r="M554" t="s">
        <v>3753</v>
      </c>
      <c r="R554" t="s">
        <v>1784</v>
      </c>
      <c r="S554" t="s">
        <v>3070</v>
      </c>
      <c r="U554" t="s">
        <v>3754</v>
      </c>
    </row>
    <row r="555" spans="1:22" hidden="1" x14ac:dyDescent="0.35">
      <c r="A555">
        <v>12216</v>
      </c>
      <c r="B555" t="s">
        <v>72</v>
      </c>
      <c r="D555" t="s">
        <v>177</v>
      </c>
      <c r="E555" t="s">
        <v>3755</v>
      </c>
      <c r="F555" t="s">
        <v>3756</v>
      </c>
      <c r="G555" t="s">
        <v>3757</v>
      </c>
      <c r="I555" t="b">
        <v>0</v>
      </c>
      <c r="J555">
        <v>7</v>
      </c>
      <c r="K555" t="s">
        <v>1871</v>
      </c>
      <c r="M555" t="s">
        <v>3758</v>
      </c>
      <c r="R555" t="s">
        <v>3759</v>
      </c>
      <c r="S555" t="s">
        <v>1907</v>
      </c>
      <c r="U555" t="s">
        <v>1908</v>
      </c>
      <c r="V555" t="s">
        <v>3760</v>
      </c>
    </row>
    <row r="556" spans="1:22" x14ac:dyDescent="0.35">
      <c r="A556">
        <v>12241</v>
      </c>
      <c r="B556" t="s">
        <v>56</v>
      </c>
      <c r="C556" t="s">
        <v>56</v>
      </c>
      <c r="D556" t="s">
        <v>177</v>
      </c>
      <c r="E556" t="s">
        <v>705</v>
      </c>
      <c r="F556" t="s">
        <v>3761</v>
      </c>
      <c r="G556" t="s">
        <v>3744</v>
      </c>
      <c r="I556" t="b">
        <v>0</v>
      </c>
      <c r="J556">
        <v>10</v>
      </c>
      <c r="K556" t="s">
        <v>1777</v>
      </c>
      <c r="M556" t="s">
        <v>3762</v>
      </c>
      <c r="N556" t="s">
        <v>3746</v>
      </c>
      <c r="R556" t="s">
        <v>1853</v>
      </c>
      <c r="T556" t="s">
        <v>1837</v>
      </c>
      <c r="U556" t="s">
        <v>1848</v>
      </c>
      <c r="V556" t="s">
        <v>3763</v>
      </c>
    </row>
    <row r="557" spans="1:22" hidden="1" x14ac:dyDescent="0.35">
      <c r="A557">
        <v>12277</v>
      </c>
      <c r="B557" t="s">
        <v>72</v>
      </c>
      <c r="D557" t="s">
        <v>177</v>
      </c>
      <c r="E557" t="s">
        <v>2207</v>
      </c>
      <c r="F557" t="s">
        <v>3764</v>
      </c>
      <c r="G557" t="s">
        <v>2730</v>
      </c>
      <c r="I557" t="b">
        <v>0</v>
      </c>
      <c r="J557">
        <v>80</v>
      </c>
      <c r="K557" t="s">
        <v>1777</v>
      </c>
      <c r="M557" t="s">
        <v>3765</v>
      </c>
      <c r="R557" t="s">
        <v>1784</v>
      </c>
      <c r="T557" t="s">
        <v>1837</v>
      </c>
      <c r="U557" t="s">
        <v>1908</v>
      </c>
      <c r="V557" t="s">
        <v>3763</v>
      </c>
    </row>
    <row r="558" spans="1:22" x14ac:dyDescent="0.35">
      <c r="A558">
        <v>12482</v>
      </c>
      <c r="B558" s="14" t="s">
        <v>56</v>
      </c>
      <c r="C558" s="14" t="s">
        <v>56</v>
      </c>
      <c r="D558" t="s">
        <v>177</v>
      </c>
      <c r="E558" t="s">
        <v>1262</v>
      </c>
      <c r="F558" t="s">
        <v>3766</v>
      </c>
      <c r="I558" t="b">
        <v>0</v>
      </c>
      <c r="J558">
        <v>12</v>
      </c>
      <c r="K558" t="s">
        <v>1841</v>
      </c>
      <c r="M558" t="s">
        <v>3767</v>
      </c>
      <c r="N558" t="s">
        <v>3768</v>
      </c>
      <c r="R558" t="s">
        <v>1853</v>
      </c>
      <c r="S558" t="s">
        <v>1844</v>
      </c>
      <c r="U558" t="s">
        <v>1940</v>
      </c>
      <c r="V558" t="s">
        <v>3735</v>
      </c>
    </row>
    <row r="559" spans="1:22" hidden="1" x14ac:dyDescent="0.35">
      <c r="A559">
        <v>12629</v>
      </c>
      <c r="B559" t="s">
        <v>72</v>
      </c>
      <c r="D559" t="s">
        <v>177</v>
      </c>
      <c r="E559" t="s">
        <v>3769</v>
      </c>
      <c r="F559" t="s">
        <v>3770</v>
      </c>
      <c r="G559" t="s">
        <v>3771</v>
      </c>
      <c r="I559" t="b">
        <v>0</v>
      </c>
      <c r="J559">
        <v>15</v>
      </c>
      <c r="K559" t="s">
        <v>1777</v>
      </c>
      <c r="M559" t="s">
        <v>3772</v>
      </c>
      <c r="R559" t="s">
        <v>1784</v>
      </c>
      <c r="T559" t="s">
        <v>1837</v>
      </c>
      <c r="U559" t="s">
        <v>1837</v>
      </c>
      <c r="V559" t="s">
        <v>3763</v>
      </c>
    </row>
    <row r="560" spans="1:22" hidden="1" x14ac:dyDescent="0.35">
      <c r="A560">
        <v>12640</v>
      </c>
      <c r="B560" t="s">
        <v>72</v>
      </c>
      <c r="D560" t="s">
        <v>177</v>
      </c>
      <c r="E560" t="s">
        <v>1862</v>
      </c>
      <c r="F560" t="s">
        <v>3773</v>
      </c>
      <c r="I560" t="b">
        <v>0</v>
      </c>
      <c r="J560">
        <v>35</v>
      </c>
      <c r="K560" t="s">
        <v>1777</v>
      </c>
      <c r="M560" t="s">
        <v>3774</v>
      </c>
      <c r="R560" t="s">
        <v>1784</v>
      </c>
      <c r="T560" t="s">
        <v>1866</v>
      </c>
      <c r="U560" t="s">
        <v>2474</v>
      </c>
    </row>
    <row r="561" spans="1:22" hidden="1" x14ac:dyDescent="0.35">
      <c r="A561">
        <v>12702</v>
      </c>
      <c r="B561" t="s">
        <v>72</v>
      </c>
      <c r="D561" t="s">
        <v>177</v>
      </c>
      <c r="E561" t="s">
        <v>2517</v>
      </c>
      <c r="F561" t="s">
        <v>3775</v>
      </c>
      <c r="G561" t="s">
        <v>3776</v>
      </c>
      <c r="I561" t="b">
        <v>1</v>
      </c>
      <c r="J561">
        <v>17</v>
      </c>
      <c r="K561" t="s">
        <v>1777</v>
      </c>
      <c r="M561" t="s">
        <v>3777</v>
      </c>
      <c r="R561" t="s">
        <v>2006</v>
      </c>
      <c r="T561" t="s">
        <v>1837</v>
      </c>
      <c r="U561" t="s">
        <v>2008</v>
      </c>
      <c r="V561" t="s">
        <v>3778</v>
      </c>
    </row>
    <row r="562" spans="1:22" x14ac:dyDescent="0.35">
      <c r="A562">
        <v>5325</v>
      </c>
      <c r="B562" t="s">
        <v>56</v>
      </c>
      <c r="C562" t="s">
        <v>56</v>
      </c>
      <c r="D562" t="s">
        <v>181</v>
      </c>
      <c r="E562" t="s">
        <v>231</v>
      </c>
      <c r="F562" t="s">
        <v>3779</v>
      </c>
      <c r="I562" t="b">
        <v>0</v>
      </c>
      <c r="J562">
        <v>40</v>
      </c>
      <c r="K562" t="s">
        <v>1871</v>
      </c>
      <c r="R562" t="s">
        <v>2969</v>
      </c>
      <c r="S562" t="s">
        <v>1900</v>
      </c>
      <c r="U562" t="s">
        <v>3780</v>
      </c>
    </row>
    <row r="563" spans="1:22" hidden="1" x14ac:dyDescent="0.35">
      <c r="A563">
        <v>6304</v>
      </c>
      <c r="B563" t="s">
        <v>72</v>
      </c>
      <c r="D563" t="s">
        <v>181</v>
      </c>
      <c r="E563" t="s">
        <v>1976</v>
      </c>
      <c r="F563" t="s">
        <v>3781</v>
      </c>
      <c r="G563" t="s">
        <v>3782</v>
      </c>
      <c r="I563" t="b">
        <v>0</v>
      </c>
      <c r="J563">
        <v>45</v>
      </c>
      <c r="K563" t="s">
        <v>1871</v>
      </c>
      <c r="N563" t="s">
        <v>1979</v>
      </c>
      <c r="R563" t="s">
        <v>1789</v>
      </c>
      <c r="S563" t="s">
        <v>1907</v>
      </c>
      <c r="U563" t="s">
        <v>1908</v>
      </c>
    </row>
    <row r="564" spans="1:22" x14ac:dyDescent="0.35">
      <c r="A564">
        <v>10452</v>
      </c>
      <c r="B564" s="14" t="s">
        <v>56</v>
      </c>
      <c r="C564" s="14" t="s">
        <v>56</v>
      </c>
      <c r="D564" t="s">
        <v>181</v>
      </c>
      <c r="E564" t="s">
        <v>1635</v>
      </c>
      <c r="F564" t="s">
        <v>3783</v>
      </c>
      <c r="G564" t="s">
        <v>3784</v>
      </c>
      <c r="I564" t="b">
        <v>0</v>
      </c>
      <c r="J564">
        <v>8</v>
      </c>
      <c r="K564" t="s">
        <v>1871</v>
      </c>
      <c r="M564" t="s">
        <v>3785</v>
      </c>
      <c r="R564" t="s">
        <v>3786</v>
      </c>
      <c r="S564" t="s">
        <v>1844</v>
      </c>
      <c r="U564" t="s">
        <v>1876</v>
      </c>
    </row>
    <row r="565" spans="1:22" hidden="1" x14ac:dyDescent="0.35">
      <c r="A565">
        <v>11084</v>
      </c>
      <c r="B565" t="s">
        <v>72</v>
      </c>
      <c r="D565" t="s">
        <v>181</v>
      </c>
      <c r="E565" t="s">
        <v>2131</v>
      </c>
      <c r="F565" t="s">
        <v>3787</v>
      </c>
      <c r="G565" t="s">
        <v>2133</v>
      </c>
      <c r="H565" t="s">
        <v>2134</v>
      </c>
      <c r="I565" t="b">
        <v>0</v>
      </c>
      <c r="J565">
        <v>36</v>
      </c>
      <c r="K565" t="s">
        <v>1777</v>
      </c>
      <c r="M565" t="s">
        <v>3788</v>
      </c>
      <c r="R565" t="s">
        <v>2006</v>
      </c>
      <c r="T565" t="s">
        <v>2052</v>
      </c>
      <c r="U565" t="s">
        <v>1837</v>
      </c>
    </row>
    <row r="566" spans="1:22" x14ac:dyDescent="0.35">
      <c r="A566">
        <v>11180</v>
      </c>
      <c r="B566" t="s">
        <v>56</v>
      </c>
      <c r="C566" t="s">
        <v>56</v>
      </c>
      <c r="D566" t="s">
        <v>181</v>
      </c>
      <c r="E566" t="s">
        <v>879</v>
      </c>
      <c r="F566" t="s">
        <v>3789</v>
      </c>
      <c r="G566" t="s">
        <v>3790</v>
      </c>
      <c r="I566" t="b">
        <v>0</v>
      </c>
      <c r="J566">
        <v>13</v>
      </c>
      <c r="K566" t="s">
        <v>1871</v>
      </c>
      <c r="N566" t="s">
        <v>3791</v>
      </c>
      <c r="R566" t="s">
        <v>2016</v>
      </c>
      <c r="S566" t="s">
        <v>1916</v>
      </c>
      <c r="U566" t="s">
        <v>1848</v>
      </c>
      <c r="V566" t="s">
        <v>3792</v>
      </c>
    </row>
    <row r="567" spans="1:22" hidden="1" x14ac:dyDescent="0.35">
      <c r="A567">
        <v>11567</v>
      </c>
      <c r="B567" t="s">
        <v>72</v>
      </c>
      <c r="D567" t="s">
        <v>181</v>
      </c>
      <c r="E567" t="s">
        <v>3601</v>
      </c>
      <c r="F567" t="s">
        <v>3602</v>
      </c>
      <c r="I567" t="b">
        <v>0</v>
      </c>
      <c r="J567">
        <v>60</v>
      </c>
      <c r="K567" t="s">
        <v>1777</v>
      </c>
      <c r="R567" t="s">
        <v>3604</v>
      </c>
      <c r="T567" t="s">
        <v>3605</v>
      </c>
      <c r="U567" t="s">
        <v>1908</v>
      </c>
    </row>
    <row r="568" spans="1:22" hidden="1" x14ac:dyDescent="0.35">
      <c r="A568">
        <v>11586</v>
      </c>
      <c r="B568" t="s">
        <v>72</v>
      </c>
      <c r="D568" t="s">
        <v>181</v>
      </c>
      <c r="E568" t="s">
        <v>2490</v>
      </c>
      <c r="F568" t="s">
        <v>3793</v>
      </c>
      <c r="G568" t="s">
        <v>3794</v>
      </c>
      <c r="I568" t="b">
        <v>0</v>
      </c>
      <c r="J568">
        <v>44</v>
      </c>
      <c r="K568" t="s">
        <v>1871</v>
      </c>
      <c r="R568" t="s">
        <v>1853</v>
      </c>
      <c r="S568" t="s">
        <v>1907</v>
      </c>
      <c r="U568" t="s">
        <v>1908</v>
      </c>
      <c r="V568" t="s">
        <v>3795</v>
      </c>
    </row>
    <row r="569" spans="1:22" hidden="1" x14ac:dyDescent="0.35">
      <c r="A569">
        <v>11608</v>
      </c>
      <c r="B569" t="s">
        <v>72</v>
      </c>
      <c r="D569" t="s">
        <v>181</v>
      </c>
      <c r="E569" t="s">
        <v>3796</v>
      </c>
      <c r="F569" t="s">
        <v>3797</v>
      </c>
      <c r="I569" t="b">
        <v>0</v>
      </c>
      <c r="J569">
        <v>74</v>
      </c>
      <c r="K569" t="s">
        <v>1841</v>
      </c>
      <c r="M569" t="s">
        <v>3798</v>
      </c>
      <c r="R569" t="s">
        <v>1784</v>
      </c>
      <c r="S569" t="s">
        <v>3799</v>
      </c>
      <c r="U569" t="s">
        <v>2065</v>
      </c>
    </row>
    <row r="570" spans="1:22" hidden="1" x14ac:dyDescent="0.35">
      <c r="A570">
        <v>11676</v>
      </c>
      <c r="B570" t="s">
        <v>72</v>
      </c>
      <c r="D570" t="s">
        <v>181</v>
      </c>
      <c r="E570" t="s">
        <v>3800</v>
      </c>
      <c r="F570" t="s">
        <v>3801</v>
      </c>
      <c r="G570" t="s">
        <v>3802</v>
      </c>
      <c r="I570" t="b">
        <v>0</v>
      </c>
      <c r="J570">
        <v>67</v>
      </c>
      <c r="K570" t="s">
        <v>1777</v>
      </c>
      <c r="R570" t="s">
        <v>1784</v>
      </c>
      <c r="T570" t="s">
        <v>1866</v>
      </c>
      <c r="U570" t="s">
        <v>1867</v>
      </c>
      <c r="V570" t="s">
        <v>3803</v>
      </c>
    </row>
    <row r="571" spans="1:22" hidden="1" x14ac:dyDescent="0.35">
      <c r="A571">
        <v>11689</v>
      </c>
      <c r="B571" t="s">
        <v>72</v>
      </c>
      <c r="D571" t="s">
        <v>181</v>
      </c>
      <c r="E571" t="s">
        <v>3804</v>
      </c>
      <c r="F571" t="s">
        <v>3805</v>
      </c>
      <c r="G571" t="s">
        <v>3806</v>
      </c>
      <c r="I571" t="b">
        <v>0</v>
      </c>
      <c r="J571">
        <v>4</v>
      </c>
      <c r="K571" t="s">
        <v>1871</v>
      </c>
      <c r="M571" t="s">
        <v>3807</v>
      </c>
      <c r="R571" t="s">
        <v>1784</v>
      </c>
      <c r="S571" t="s">
        <v>1844</v>
      </c>
      <c r="U571" t="s">
        <v>1908</v>
      </c>
    </row>
    <row r="572" spans="1:22" x14ac:dyDescent="0.35">
      <c r="A572">
        <v>11897</v>
      </c>
      <c r="B572" t="s">
        <v>56</v>
      </c>
      <c r="C572" t="s">
        <v>56</v>
      </c>
      <c r="D572" t="s">
        <v>181</v>
      </c>
      <c r="E572" t="s">
        <v>3808</v>
      </c>
      <c r="F572" t="s">
        <v>3809</v>
      </c>
      <c r="I572" t="b">
        <v>0</v>
      </c>
      <c r="J572">
        <v>42</v>
      </c>
      <c r="K572" t="s">
        <v>1871</v>
      </c>
      <c r="M572" t="s">
        <v>3810</v>
      </c>
      <c r="R572" t="s">
        <v>1793</v>
      </c>
      <c r="S572" t="s">
        <v>3070</v>
      </c>
      <c r="U572" t="s">
        <v>2189</v>
      </c>
    </row>
    <row r="573" spans="1:22" hidden="1" x14ac:dyDescent="0.35">
      <c r="A573">
        <v>12002</v>
      </c>
      <c r="B573" t="s">
        <v>72</v>
      </c>
      <c r="D573" t="s">
        <v>181</v>
      </c>
      <c r="E573" t="s">
        <v>3811</v>
      </c>
      <c r="F573" t="s">
        <v>3812</v>
      </c>
      <c r="G573" t="s">
        <v>3813</v>
      </c>
      <c r="I573" t="b">
        <v>0</v>
      </c>
      <c r="J573">
        <v>24</v>
      </c>
      <c r="K573" t="s">
        <v>1777</v>
      </c>
      <c r="M573" t="s">
        <v>3814</v>
      </c>
      <c r="R573" t="s">
        <v>1784</v>
      </c>
      <c r="T573" t="s">
        <v>2007</v>
      </c>
      <c r="U573" t="s">
        <v>3815</v>
      </c>
      <c r="V573" t="s">
        <v>3816</v>
      </c>
    </row>
    <row r="574" spans="1:22" hidden="1" x14ac:dyDescent="0.35">
      <c r="A574">
        <v>12022</v>
      </c>
      <c r="B574" t="s">
        <v>72</v>
      </c>
      <c r="D574" t="s">
        <v>181</v>
      </c>
      <c r="E574" t="s">
        <v>3817</v>
      </c>
      <c r="F574" t="s">
        <v>3818</v>
      </c>
      <c r="I574" t="b">
        <v>0</v>
      </c>
      <c r="J574">
        <v>68</v>
      </c>
      <c r="K574" t="s">
        <v>1841</v>
      </c>
      <c r="M574" t="s">
        <v>3819</v>
      </c>
      <c r="N574" t="s">
        <v>3820</v>
      </c>
      <c r="R574" t="s">
        <v>1784</v>
      </c>
      <c r="S574" t="s">
        <v>1837</v>
      </c>
      <c r="U574" t="s">
        <v>2474</v>
      </c>
    </row>
    <row r="575" spans="1:22" x14ac:dyDescent="0.35">
      <c r="A575">
        <v>12130</v>
      </c>
      <c r="B575" t="s">
        <v>56</v>
      </c>
      <c r="C575" t="s">
        <v>56</v>
      </c>
      <c r="D575" t="s">
        <v>181</v>
      </c>
      <c r="E575" t="s">
        <v>1638</v>
      </c>
      <c r="F575" t="s">
        <v>3821</v>
      </c>
      <c r="I575" t="b">
        <v>0</v>
      </c>
      <c r="J575">
        <v>6</v>
      </c>
      <c r="K575" t="s">
        <v>1871</v>
      </c>
      <c r="M575" t="s">
        <v>3822</v>
      </c>
      <c r="R575" t="s">
        <v>1784</v>
      </c>
      <c r="S575" t="s">
        <v>1844</v>
      </c>
      <c r="U575" t="s">
        <v>1867</v>
      </c>
    </row>
    <row r="576" spans="1:22" x14ac:dyDescent="0.35">
      <c r="A576">
        <v>12221</v>
      </c>
      <c r="B576" t="s">
        <v>56</v>
      </c>
      <c r="C576" t="s">
        <v>56</v>
      </c>
      <c r="D576" t="s">
        <v>181</v>
      </c>
      <c r="E576" t="s">
        <v>1035</v>
      </c>
      <c r="F576" t="s">
        <v>3823</v>
      </c>
      <c r="I576" t="b">
        <v>0</v>
      </c>
      <c r="J576">
        <v>71</v>
      </c>
      <c r="K576" t="s">
        <v>1841</v>
      </c>
      <c r="M576" t="s">
        <v>3824</v>
      </c>
      <c r="R576" t="s">
        <v>1784</v>
      </c>
      <c r="S576" t="s">
        <v>1837</v>
      </c>
      <c r="U576" t="s">
        <v>1786</v>
      </c>
    </row>
    <row r="577" spans="1:22" hidden="1" x14ac:dyDescent="0.35">
      <c r="A577">
        <v>12354</v>
      </c>
      <c r="B577" t="s">
        <v>72</v>
      </c>
      <c r="D577" t="s">
        <v>181</v>
      </c>
      <c r="E577" t="s">
        <v>3825</v>
      </c>
      <c r="F577" t="s">
        <v>3826</v>
      </c>
      <c r="I577" t="b">
        <v>0</v>
      </c>
      <c r="J577">
        <v>64</v>
      </c>
      <c r="K577" t="s">
        <v>1841</v>
      </c>
      <c r="M577" t="s">
        <v>3827</v>
      </c>
      <c r="O577" t="s">
        <v>1996</v>
      </c>
      <c r="R577" t="s">
        <v>1784</v>
      </c>
      <c r="S577" t="s">
        <v>1844</v>
      </c>
      <c r="U577" t="s">
        <v>2065</v>
      </c>
    </row>
    <row r="578" spans="1:22" x14ac:dyDescent="0.35">
      <c r="A578">
        <v>12419</v>
      </c>
      <c r="B578" s="14" t="s">
        <v>56</v>
      </c>
      <c r="C578" s="14" t="s">
        <v>56</v>
      </c>
      <c r="D578" t="s">
        <v>181</v>
      </c>
      <c r="E578" t="s">
        <v>351</v>
      </c>
      <c r="F578" t="s">
        <v>3828</v>
      </c>
      <c r="I578" t="b">
        <v>0</v>
      </c>
      <c r="J578">
        <v>10</v>
      </c>
      <c r="K578" t="s">
        <v>1871</v>
      </c>
      <c r="M578" t="s">
        <v>3829</v>
      </c>
      <c r="R578" t="s">
        <v>3830</v>
      </c>
      <c r="S578" t="s">
        <v>1837</v>
      </c>
      <c r="U578" t="s">
        <v>2489</v>
      </c>
    </row>
    <row r="579" spans="1:22" hidden="1" x14ac:dyDescent="0.35">
      <c r="A579">
        <v>12420</v>
      </c>
      <c r="B579" t="s">
        <v>72</v>
      </c>
      <c r="D579" t="s">
        <v>181</v>
      </c>
      <c r="E579" t="s">
        <v>3831</v>
      </c>
      <c r="F579" t="s">
        <v>3832</v>
      </c>
      <c r="I579" t="b">
        <v>0</v>
      </c>
      <c r="J579">
        <v>54</v>
      </c>
      <c r="K579" t="s">
        <v>1841</v>
      </c>
      <c r="M579" t="s">
        <v>3833</v>
      </c>
      <c r="R579" t="s">
        <v>1784</v>
      </c>
      <c r="S579" t="s">
        <v>1837</v>
      </c>
      <c r="U579" t="s">
        <v>1867</v>
      </c>
    </row>
    <row r="580" spans="1:22" hidden="1" x14ac:dyDescent="0.35">
      <c r="A580">
        <v>12449</v>
      </c>
      <c r="B580" t="s">
        <v>72</v>
      </c>
      <c r="D580" t="s">
        <v>181</v>
      </c>
      <c r="E580" t="s">
        <v>1473</v>
      </c>
      <c r="F580" t="s">
        <v>2703</v>
      </c>
      <c r="I580" t="b">
        <v>0</v>
      </c>
      <c r="J580">
        <v>38</v>
      </c>
      <c r="K580" t="s">
        <v>1777</v>
      </c>
      <c r="R580" t="s">
        <v>1784</v>
      </c>
      <c r="T580" t="s">
        <v>2510</v>
      </c>
      <c r="U580" t="s">
        <v>2346</v>
      </c>
    </row>
    <row r="581" spans="1:22" hidden="1" x14ac:dyDescent="0.35">
      <c r="A581">
        <v>12466</v>
      </c>
      <c r="B581" t="s">
        <v>72</v>
      </c>
      <c r="D581" t="s">
        <v>181</v>
      </c>
      <c r="E581" t="s">
        <v>2362</v>
      </c>
      <c r="F581" t="s">
        <v>2363</v>
      </c>
      <c r="G581" t="s">
        <v>2364</v>
      </c>
      <c r="I581" t="b">
        <v>0</v>
      </c>
      <c r="J581">
        <v>37</v>
      </c>
      <c r="K581" t="s">
        <v>1777</v>
      </c>
      <c r="M581" t="s">
        <v>3834</v>
      </c>
      <c r="R581" t="s">
        <v>2006</v>
      </c>
      <c r="T581" t="s">
        <v>2052</v>
      </c>
      <c r="U581" t="s">
        <v>1837</v>
      </c>
    </row>
    <row r="582" spans="1:22" x14ac:dyDescent="0.35">
      <c r="A582">
        <v>12481</v>
      </c>
      <c r="B582" t="s">
        <v>56</v>
      </c>
      <c r="C582" t="s">
        <v>56</v>
      </c>
      <c r="D582" t="s">
        <v>181</v>
      </c>
      <c r="E582" t="s">
        <v>422</v>
      </c>
      <c r="F582" t="s">
        <v>3835</v>
      </c>
      <c r="G582" t="s">
        <v>3836</v>
      </c>
      <c r="I582" t="b">
        <v>0</v>
      </c>
      <c r="J582">
        <v>44</v>
      </c>
      <c r="K582" t="s">
        <v>1777</v>
      </c>
      <c r="M582" t="s">
        <v>3837</v>
      </c>
      <c r="R582" t="s">
        <v>1784</v>
      </c>
      <c r="T582" t="s">
        <v>1837</v>
      </c>
      <c r="U582" t="s">
        <v>1837</v>
      </c>
    </row>
    <row r="583" spans="1:22" x14ac:dyDescent="0.35">
      <c r="A583">
        <v>12518</v>
      </c>
      <c r="B583" t="s">
        <v>56</v>
      </c>
      <c r="C583" t="s">
        <v>56</v>
      </c>
      <c r="D583" t="s">
        <v>181</v>
      </c>
      <c r="E583" t="s">
        <v>1231</v>
      </c>
      <c r="F583" t="s">
        <v>3838</v>
      </c>
      <c r="I583" t="b">
        <v>0</v>
      </c>
      <c r="J583">
        <v>40</v>
      </c>
      <c r="K583" t="s">
        <v>1841</v>
      </c>
      <c r="M583" t="s">
        <v>3839</v>
      </c>
      <c r="R583" t="s">
        <v>1784</v>
      </c>
      <c r="S583" t="s">
        <v>1837</v>
      </c>
      <c r="U583" t="s">
        <v>2034</v>
      </c>
    </row>
    <row r="584" spans="1:22" x14ac:dyDescent="0.35">
      <c r="A584">
        <v>12519</v>
      </c>
      <c r="B584" t="s">
        <v>56</v>
      </c>
      <c r="C584" t="s">
        <v>56</v>
      </c>
      <c r="D584" t="s">
        <v>181</v>
      </c>
      <c r="E584" t="s">
        <v>1256</v>
      </c>
      <c r="F584" t="s">
        <v>3840</v>
      </c>
      <c r="I584" t="b">
        <v>0</v>
      </c>
      <c r="J584">
        <v>47</v>
      </c>
      <c r="K584" t="s">
        <v>1841</v>
      </c>
      <c r="M584" t="s">
        <v>3841</v>
      </c>
      <c r="R584" t="s">
        <v>1784</v>
      </c>
      <c r="S584" t="s">
        <v>1837</v>
      </c>
      <c r="U584" t="s">
        <v>2034</v>
      </c>
    </row>
    <row r="585" spans="1:22" hidden="1" x14ac:dyDescent="0.35">
      <c r="A585">
        <v>12520</v>
      </c>
      <c r="B585" t="s">
        <v>72</v>
      </c>
      <c r="D585" t="s">
        <v>181</v>
      </c>
      <c r="E585" t="s">
        <v>3842</v>
      </c>
      <c r="F585" t="s">
        <v>3843</v>
      </c>
      <c r="I585" t="b">
        <v>0</v>
      </c>
      <c r="J585">
        <v>56</v>
      </c>
      <c r="K585" t="s">
        <v>1841</v>
      </c>
      <c r="M585" t="s">
        <v>3844</v>
      </c>
      <c r="R585" t="s">
        <v>1784</v>
      </c>
      <c r="S585" t="s">
        <v>2076</v>
      </c>
      <c r="U585" t="s">
        <v>1867</v>
      </c>
    </row>
    <row r="586" spans="1:22" hidden="1" x14ac:dyDescent="0.35">
      <c r="A586">
        <v>12521</v>
      </c>
      <c r="B586" t="s">
        <v>72</v>
      </c>
      <c r="D586" t="s">
        <v>181</v>
      </c>
      <c r="E586" t="s">
        <v>3845</v>
      </c>
      <c r="F586" t="s">
        <v>3846</v>
      </c>
      <c r="I586" t="b">
        <v>0</v>
      </c>
      <c r="J586">
        <v>77</v>
      </c>
      <c r="K586" t="s">
        <v>1841</v>
      </c>
      <c r="M586" t="s">
        <v>3847</v>
      </c>
      <c r="R586" t="s">
        <v>1784</v>
      </c>
      <c r="S586" t="s">
        <v>1837</v>
      </c>
      <c r="U586" t="s">
        <v>1786</v>
      </c>
    </row>
    <row r="587" spans="1:22" x14ac:dyDescent="0.35">
      <c r="A587">
        <v>12522</v>
      </c>
      <c r="B587" t="s">
        <v>56</v>
      </c>
      <c r="C587" t="s">
        <v>56</v>
      </c>
      <c r="D587" t="s">
        <v>181</v>
      </c>
      <c r="E587" t="s">
        <v>1643</v>
      </c>
      <c r="F587" t="s">
        <v>3848</v>
      </c>
      <c r="I587" t="b">
        <v>0</v>
      </c>
      <c r="J587">
        <v>38</v>
      </c>
      <c r="K587" t="s">
        <v>1841</v>
      </c>
      <c r="M587" t="s">
        <v>3849</v>
      </c>
      <c r="R587" t="s">
        <v>1784</v>
      </c>
      <c r="S587" t="s">
        <v>1837</v>
      </c>
      <c r="U587" t="s">
        <v>1867</v>
      </c>
    </row>
    <row r="588" spans="1:22" hidden="1" x14ac:dyDescent="0.35">
      <c r="A588">
        <v>12523</v>
      </c>
      <c r="B588" t="s">
        <v>72</v>
      </c>
      <c r="D588" t="s">
        <v>181</v>
      </c>
      <c r="E588" t="s">
        <v>3850</v>
      </c>
      <c r="F588" t="s">
        <v>3851</v>
      </c>
      <c r="G588" t="s">
        <v>3852</v>
      </c>
      <c r="I588" t="b">
        <v>0</v>
      </c>
      <c r="J588">
        <v>28</v>
      </c>
      <c r="K588" t="s">
        <v>1777</v>
      </c>
      <c r="R588" t="s">
        <v>1784</v>
      </c>
      <c r="T588" t="s">
        <v>1837</v>
      </c>
      <c r="U588" t="s">
        <v>1780</v>
      </c>
    </row>
    <row r="589" spans="1:22" hidden="1" x14ac:dyDescent="0.35">
      <c r="A589">
        <v>12525</v>
      </c>
      <c r="B589" t="s">
        <v>72</v>
      </c>
      <c r="D589" t="s">
        <v>181</v>
      </c>
      <c r="E589" t="s">
        <v>2763</v>
      </c>
      <c r="F589" t="s">
        <v>3853</v>
      </c>
      <c r="G589" t="s">
        <v>3854</v>
      </c>
      <c r="I589" t="b">
        <v>0</v>
      </c>
      <c r="J589">
        <v>40</v>
      </c>
      <c r="K589" t="s">
        <v>1777</v>
      </c>
      <c r="M589" t="s">
        <v>3855</v>
      </c>
      <c r="R589" t="s">
        <v>1784</v>
      </c>
      <c r="T589" t="s">
        <v>1837</v>
      </c>
      <c r="U589" t="s">
        <v>2110</v>
      </c>
      <c r="V589" t="s">
        <v>3856</v>
      </c>
    </row>
    <row r="590" spans="1:22" hidden="1" x14ac:dyDescent="0.35">
      <c r="A590">
        <v>12526</v>
      </c>
      <c r="B590" t="s">
        <v>72</v>
      </c>
      <c r="D590" t="s">
        <v>181</v>
      </c>
      <c r="E590" t="s">
        <v>3534</v>
      </c>
      <c r="F590" t="s">
        <v>3857</v>
      </c>
      <c r="G590" t="s">
        <v>3858</v>
      </c>
      <c r="I590" t="b">
        <v>0</v>
      </c>
      <c r="J590">
        <v>42</v>
      </c>
      <c r="K590" t="s">
        <v>1777</v>
      </c>
      <c r="M590" t="s">
        <v>3859</v>
      </c>
      <c r="R590" t="s">
        <v>1784</v>
      </c>
      <c r="T590" t="s">
        <v>1837</v>
      </c>
      <c r="U590" t="s">
        <v>2065</v>
      </c>
    </row>
    <row r="591" spans="1:22" x14ac:dyDescent="0.35">
      <c r="A591">
        <v>12551</v>
      </c>
      <c r="B591" t="s">
        <v>56</v>
      </c>
      <c r="C591" t="s">
        <v>56</v>
      </c>
      <c r="D591" t="s">
        <v>181</v>
      </c>
      <c r="E591" t="s">
        <v>1208</v>
      </c>
      <c r="F591" t="s">
        <v>3860</v>
      </c>
      <c r="I591" t="b">
        <v>0</v>
      </c>
      <c r="J591">
        <v>30</v>
      </c>
      <c r="K591" t="s">
        <v>1841</v>
      </c>
      <c r="M591" t="s">
        <v>3861</v>
      </c>
      <c r="R591" t="s">
        <v>1784</v>
      </c>
      <c r="S591" t="s">
        <v>2076</v>
      </c>
      <c r="U591" t="s">
        <v>1867</v>
      </c>
    </row>
    <row r="592" spans="1:22" x14ac:dyDescent="0.35">
      <c r="A592">
        <v>12552</v>
      </c>
      <c r="B592" t="s">
        <v>56</v>
      </c>
      <c r="C592" t="s">
        <v>56</v>
      </c>
      <c r="D592" t="s">
        <v>181</v>
      </c>
      <c r="E592" t="s">
        <v>1220</v>
      </c>
      <c r="F592" t="s">
        <v>3862</v>
      </c>
      <c r="I592" t="b">
        <v>0</v>
      </c>
      <c r="J592">
        <v>28</v>
      </c>
      <c r="K592" t="s">
        <v>1841</v>
      </c>
      <c r="M592" t="s">
        <v>3863</v>
      </c>
      <c r="R592" t="s">
        <v>1784</v>
      </c>
      <c r="S592" t="s">
        <v>2076</v>
      </c>
      <c r="U592" t="s">
        <v>1867</v>
      </c>
    </row>
    <row r="593" spans="1:22" x14ac:dyDescent="0.35">
      <c r="A593">
        <v>12553</v>
      </c>
      <c r="B593" t="s">
        <v>56</v>
      </c>
      <c r="C593" t="s">
        <v>56</v>
      </c>
      <c r="D593" t="s">
        <v>181</v>
      </c>
      <c r="E593" t="s">
        <v>1251</v>
      </c>
      <c r="F593" t="s">
        <v>3864</v>
      </c>
      <c r="I593" t="b">
        <v>0</v>
      </c>
      <c r="J593">
        <v>44</v>
      </c>
      <c r="K593" t="s">
        <v>1841</v>
      </c>
      <c r="M593" t="s">
        <v>3865</v>
      </c>
      <c r="R593" t="s">
        <v>1784</v>
      </c>
      <c r="S593" t="s">
        <v>2076</v>
      </c>
      <c r="U593" t="s">
        <v>1867</v>
      </c>
    </row>
    <row r="594" spans="1:22" hidden="1" x14ac:dyDescent="0.35">
      <c r="A594">
        <v>12554</v>
      </c>
      <c r="B594" t="s">
        <v>72</v>
      </c>
      <c r="D594" t="s">
        <v>181</v>
      </c>
      <c r="E594" t="s">
        <v>3866</v>
      </c>
      <c r="F594" t="s">
        <v>3867</v>
      </c>
      <c r="I594" t="b">
        <v>0</v>
      </c>
      <c r="J594">
        <v>50</v>
      </c>
      <c r="K594" t="s">
        <v>1841</v>
      </c>
      <c r="M594" t="s">
        <v>3868</v>
      </c>
      <c r="R594" t="s">
        <v>1784</v>
      </c>
      <c r="S594" t="s">
        <v>2076</v>
      </c>
      <c r="U594" t="s">
        <v>1867</v>
      </c>
    </row>
    <row r="595" spans="1:22" hidden="1" x14ac:dyDescent="0.35">
      <c r="A595">
        <v>12555</v>
      </c>
      <c r="B595" t="s">
        <v>72</v>
      </c>
      <c r="D595" t="s">
        <v>181</v>
      </c>
      <c r="E595" t="s">
        <v>3869</v>
      </c>
      <c r="F595" t="s">
        <v>3870</v>
      </c>
      <c r="I595" t="b">
        <v>0</v>
      </c>
      <c r="J595">
        <v>58</v>
      </c>
      <c r="K595" t="s">
        <v>1841</v>
      </c>
      <c r="M595" t="s">
        <v>3871</v>
      </c>
      <c r="R595" t="s">
        <v>1784</v>
      </c>
      <c r="S595" t="s">
        <v>2076</v>
      </c>
      <c r="U595" t="s">
        <v>1867</v>
      </c>
    </row>
    <row r="596" spans="1:22" hidden="1" x14ac:dyDescent="0.35">
      <c r="A596">
        <v>12556</v>
      </c>
      <c r="B596" t="s">
        <v>72</v>
      </c>
      <c r="D596" t="s">
        <v>181</v>
      </c>
      <c r="E596" t="s">
        <v>3872</v>
      </c>
      <c r="F596" t="s">
        <v>3873</v>
      </c>
      <c r="I596" t="b">
        <v>0</v>
      </c>
      <c r="J596">
        <v>59</v>
      </c>
      <c r="K596" t="s">
        <v>1841</v>
      </c>
      <c r="M596" t="s">
        <v>3874</v>
      </c>
      <c r="R596" t="s">
        <v>1784</v>
      </c>
      <c r="S596" t="s">
        <v>2076</v>
      </c>
      <c r="U596" t="s">
        <v>1867</v>
      </c>
    </row>
    <row r="597" spans="1:22" hidden="1" x14ac:dyDescent="0.35">
      <c r="A597">
        <v>12557</v>
      </c>
      <c r="B597" t="s">
        <v>72</v>
      </c>
      <c r="D597" t="s">
        <v>181</v>
      </c>
      <c r="E597" t="s">
        <v>3875</v>
      </c>
      <c r="F597" t="s">
        <v>3876</v>
      </c>
      <c r="I597" t="b">
        <v>0</v>
      </c>
      <c r="J597">
        <v>61</v>
      </c>
      <c r="K597" t="s">
        <v>1841</v>
      </c>
      <c r="M597" t="s">
        <v>3877</v>
      </c>
      <c r="R597" t="s">
        <v>1784</v>
      </c>
      <c r="S597" t="s">
        <v>2076</v>
      </c>
      <c r="U597" t="s">
        <v>1867</v>
      </c>
    </row>
    <row r="598" spans="1:22" hidden="1" x14ac:dyDescent="0.35">
      <c r="A598">
        <v>12558</v>
      </c>
      <c r="B598" t="s">
        <v>72</v>
      </c>
      <c r="D598" t="s">
        <v>181</v>
      </c>
      <c r="E598" t="s">
        <v>3878</v>
      </c>
      <c r="F598" t="s">
        <v>3879</v>
      </c>
      <c r="I598" t="b">
        <v>0</v>
      </c>
      <c r="J598">
        <v>64</v>
      </c>
      <c r="K598" t="s">
        <v>1841</v>
      </c>
      <c r="M598" t="s">
        <v>3880</v>
      </c>
      <c r="R598" t="s">
        <v>1784</v>
      </c>
      <c r="S598" t="s">
        <v>1837</v>
      </c>
      <c r="U598" t="s">
        <v>2065</v>
      </c>
    </row>
    <row r="599" spans="1:22" hidden="1" x14ac:dyDescent="0.35">
      <c r="A599">
        <v>12559</v>
      </c>
      <c r="B599" t="s">
        <v>72</v>
      </c>
      <c r="D599" t="s">
        <v>181</v>
      </c>
      <c r="E599" t="s">
        <v>3881</v>
      </c>
      <c r="F599" t="s">
        <v>3882</v>
      </c>
      <c r="I599" t="b">
        <v>0</v>
      </c>
      <c r="J599">
        <v>79</v>
      </c>
      <c r="K599" t="s">
        <v>1841</v>
      </c>
      <c r="M599" t="s">
        <v>3883</v>
      </c>
      <c r="R599" t="s">
        <v>1784</v>
      </c>
      <c r="S599" t="s">
        <v>1837</v>
      </c>
      <c r="U599" t="s">
        <v>2065</v>
      </c>
    </row>
    <row r="600" spans="1:22" hidden="1" x14ac:dyDescent="0.35">
      <c r="A600">
        <v>12700</v>
      </c>
      <c r="B600" t="s">
        <v>72</v>
      </c>
      <c r="D600" t="s">
        <v>181</v>
      </c>
      <c r="E600" t="s">
        <v>3884</v>
      </c>
      <c r="F600" t="s">
        <v>3885</v>
      </c>
      <c r="G600" t="s">
        <v>3886</v>
      </c>
      <c r="I600" t="b">
        <v>1</v>
      </c>
      <c r="J600">
        <v>20</v>
      </c>
      <c r="K600" t="s">
        <v>1777</v>
      </c>
      <c r="M600" t="s">
        <v>3887</v>
      </c>
      <c r="R600" t="s">
        <v>1793</v>
      </c>
      <c r="T600" t="s">
        <v>1837</v>
      </c>
      <c r="U600" t="s">
        <v>3888</v>
      </c>
      <c r="V600" t="s">
        <v>3816</v>
      </c>
    </row>
    <row r="601" spans="1:22" hidden="1" x14ac:dyDescent="0.35">
      <c r="A601">
        <v>5338</v>
      </c>
      <c r="B601" t="s">
        <v>72</v>
      </c>
      <c r="D601" t="s">
        <v>184</v>
      </c>
      <c r="E601" t="s">
        <v>3889</v>
      </c>
      <c r="F601" t="s">
        <v>3890</v>
      </c>
      <c r="G601" t="s">
        <v>3891</v>
      </c>
      <c r="I601" t="b">
        <v>0</v>
      </c>
      <c r="J601">
        <v>80</v>
      </c>
      <c r="K601" t="s">
        <v>1777</v>
      </c>
      <c r="R601" t="s">
        <v>1836</v>
      </c>
      <c r="T601" t="s">
        <v>2052</v>
      </c>
      <c r="U601" t="s">
        <v>1889</v>
      </c>
      <c r="V601" t="s">
        <v>3892</v>
      </c>
    </row>
    <row r="602" spans="1:22" x14ac:dyDescent="0.35">
      <c r="A602">
        <v>6024</v>
      </c>
      <c r="B602" t="s">
        <v>56</v>
      </c>
      <c r="C602" t="s">
        <v>56</v>
      </c>
      <c r="D602" t="s">
        <v>184</v>
      </c>
      <c r="E602" s="15" t="s">
        <v>981</v>
      </c>
      <c r="F602" t="s">
        <v>3893</v>
      </c>
      <c r="G602" t="s">
        <v>3894</v>
      </c>
      <c r="H602" t="s">
        <v>3895</v>
      </c>
      <c r="I602" t="b">
        <v>0</v>
      </c>
      <c r="J602">
        <v>20</v>
      </c>
      <c r="K602" t="s">
        <v>1871</v>
      </c>
      <c r="R602" t="s">
        <v>1883</v>
      </c>
      <c r="S602" t="s">
        <v>1900</v>
      </c>
      <c r="U602" t="s">
        <v>1884</v>
      </c>
      <c r="V602" s="16" t="s">
        <v>3896</v>
      </c>
    </row>
    <row r="603" spans="1:22" x14ac:dyDescent="0.35">
      <c r="A603">
        <v>6163</v>
      </c>
      <c r="B603" t="s">
        <v>56</v>
      </c>
      <c r="C603" t="s">
        <v>56</v>
      </c>
      <c r="D603" t="s">
        <v>184</v>
      </c>
      <c r="E603" t="s">
        <v>3897</v>
      </c>
      <c r="F603" t="s">
        <v>3898</v>
      </c>
      <c r="G603" t="s">
        <v>3899</v>
      </c>
      <c r="I603" t="b">
        <v>0</v>
      </c>
      <c r="J603">
        <v>30</v>
      </c>
      <c r="K603" t="s">
        <v>1871</v>
      </c>
      <c r="R603" t="s">
        <v>3900</v>
      </c>
      <c r="S603" t="s">
        <v>1900</v>
      </c>
      <c r="U603" t="s">
        <v>3032</v>
      </c>
      <c r="V603" t="s">
        <v>3901</v>
      </c>
    </row>
    <row r="604" spans="1:22" hidden="1" x14ac:dyDescent="0.35">
      <c r="A604">
        <v>6164</v>
      </c>
      <c r="B604" t="s">
        <v>72</v>
      </c>
      <c r="D604" t="s">
        <v>184</v>
      </c>
      <c r="E604" t="s">
        <v>3902</v>
      </c>
      <c r="F604" t="s">
        <v>3903</v>
      </c>
      <c r="G604" t="s">
        <v>3904</v>
      </c>
      <c r="H604" t="s">
        <v>3905</v>
      </c>
      <c r="I604" t="b">
        <v>0</v>
      </c>
      <c r="J604">
        <v>60</v>
      </c>
      <c r="K604" t="s">
        <v>1777</v>
      </c>
      <c r="R604" t="s">
        <v>1883</v>
      </c>
      <c r="T604" t="s">
        <v>1779</v>
      </c>
      <c r="U604" t="s">
        <v>1780</v>
      </c>
      <c r="V604" t="s">
        <v>3906</v>
      </c>
    </row>
    <row r="605" spans="1:22" hidden="1" x14ac:dyDescent="0.35">
      <c r="A605">
        <v>8980</v>
      </c>
      <c r="B605" t="s">
        <v>72</v>
      </c>
      <c r="D605" t="s">
        <v>184</v>
      </c>
      <c r="E605" t="s">
        <v>3907</v>
      </c>
      <c r="F605" t="s">
        <v>3908</v>
      </c>
      <c r="G605" t="s">
        <v>3909</v>
      </c>
      <c r="I605" t="b">
        <v>0</v>
      </c>
      <c r="J605">
        <v>55</v>
      </c>
      <c r="K605" t="s">
        <v>1777</v>
      </c>
      <c r="R605" t="s">
        <v>1883</v>
      </c>
      <c r="T605" t="s">
        <v>1837</v>
      </c>
      <c r="U605" t="s">
        <v>1884</v>
      </c>
      <c r="V605" t="s">
        <v>3910</v>
      </c>
    </row>
    <row r="606" spans="1:22" hidden="1" x14ac:dyDescent="0.35">
      <c r="A606">
        <v>11573</v>
      </c>
      <c r="B606" t="s">
        <v>72</v>
      </c>
      <c r="D606" t="s">
        <v>184</v>
      </c>
      <c r="E606" t="s">
        <v>3282</v>
      </c>
      <c r="F606" t="s">
        <v>3911</v>
      </c>
      <c r="G606" t="s">
        <v>3912</v>
      </c>
      <c r="I606" t="b">
        <v>0</v>
      </c>
      <c r="J606">
        <v>32</v>
      </c>
      <c r="K606" t="s">
        <v>1871</v>
      </c>
      <c r="R606" t="s">
        <v>3181</v>
      </c>
      <c r="S606" t="s">
        <v>1907</v>
      </c>
      <c r="U606" t="s">
        <v>1908</v>
      </c>
      <c r="V606" t="s">
        <v>3913</v>
      </c>
    </row>
    <row r="607" spans="1:22" x14ac:dyDescent="0.35">
      <c r="A607">
        <v>12052</v>
      </c>
      <c r="B607" t="s">
        <v>56</v>
      </c>
      <c r="C607" t="s">
        <v>56</v>
      </c>
      <c r="D607" t="s">
        <v>184</v>
      </c>
      <c r="E607" t="s">
        <v>3914</v>
      </c>
      <c r="F607" t="s">
        <v>3915</v>
      </c>
      <c r="I607" t="b">
        <v>0</v>
      </c>
      <c r="J607">
        <v>45</v>
      </c>
      <c r="K607" t="s">
        <v>1841</v>
      </c>
      <c r="M607" t="s">
        <v>3916</v>
      </c>
      <c r="R607" t="s">
        <v>1784</v>
      </c>
      <c r="S607" t="s">
        <v>2076</v>
      </c>
      <c r="U607" t="s">
        <v>2034</v>
      </c>
    </row>
    <row r="608" spans="1:22" hidden="1" x14ac:dyDescent="0.35">
      <c r="A608">
        <v>12203</v>
      </c>
      <c r="B608" t="s">
        <v>72</v>
      </c>
      <c r="D608" t="s">
        <v>184</v>
      </c>
      <c r="E608" t="s">
        <v>1801</v>
      </c>
      <c r="F608" t="s">
        <v>3917</v>
      </c>
      <c r="G608" t="s">
        <v>3696</v>
      </c>
      <c r="I608" t="b">
        <v>0</v>
      </c>
      <c r="J608">
        <v>48</v>
      </c>
      <c r="K608" t="s">
        <v>1777</v>
      </c>
      <c r="M608" t="s">
        <v>3918</v>
      </c>
      <c r="R608" t="s">
        <v>1789</v>
      </c>
      <c r="T608" t="s">
        <v>1785</v>
      </c>
      <c r="U608" t="s">
        <v>1794</v>
      </c>
      <c r="V608" t="s">
        <v>3919</v>
      </c>
    </row>
    <row r="609" spans="1:22" hidden="1" x14ac:dyDescent="0.35">
      <c r="A609">
        <v>12486</v>
      </c>
      <c r="B609" t="s">
        <v>72</v>
      </c>
      <c r="D609" t="s">
        <v>184</v>
      </c>
      <c r="E609" t="s">
        <v>1862</v>
      </c>
      <c r="F609" t="s">
        <v>3920</v>
      </c>
      <c r="G609" t="s">
        <v>3921</v>
      </c>
      <c r="I609" t="b">
        <v>0</v>
      </c>
      <c r="J609">
        <v>47</v>
      </c>
      <c r="K609" t="s">
        <v>1777</v>
      </c>
      <c r="M609" t="s">
        <v>3922</v>
      </c>
      <c r="R609" t="s">
        <v>1784</v>
      </c>
      <c r="T609" t="s">
        <v>1866</v>
      </c>
      <c r="U609" t="s">
        <v>2189</v>
      </c>
      <c r="V609" t="s">
        <v>3923</v>
      </c>
    </row>
    <row r="610" spans="1:22" hidden="1" x14ac:dyDescent="0.35">
      <c r="A610">
        <v>5216</v>
      </c>
      <c r="B610" t="s">
        <v>72</v>
      </c>
      <c r="D610" t="s">
        <v>185</v>
      </c>
      <c r="E610" t="s">
        <v>3924</v>
      </c>
      <c r="F610" t="s">
        <v>3925</v>
      </c>
      <c r="I610" t="b">
        <v>0</v>
      </c>
      <c r="J610">
        <v>110</v>
      </c>
      <c r="K610" t="s">
        <v>1777</v>
      </c>
      <c r="M610" t="s">
        <v>3926</v>
      </c>
      <c r="R610" t="s">
        <v>1836</v>
      </c>
      <c r="T610" t="s">
        <v>1888</v>
      </c>
      <c r="U610" t="s">
        <v>3927</v>
      </c>
      <c r="V610" t="s">
        <v>3928</v>
      </c>
    </row>
    <row r="611" spans="1:22" hidden="1" x14ac:dyDescent="0.35">
      <c r="A611">
        <v>5612</v>
      </c>
      <c r="B611" t="s">
        <v>72</v>
      </c>
      <c r="D611" t="s">
        <v>185</v>
      </c>
      <c r="E611" t="s">
        <v>3929</v>
      </c>
      <c r="F611" t="s">
        <v>3930</v>
      </c>
      <c r="I611" t="b">
        <v>0</v>
      </c>
      <c r="J611">
        <v>100</v>
      </c>
      <c r="K611" t="s">
        <v>1777</v>
      </c>
      <c r="R611" t="s">
        <v>1836</v>
      </c>
      <c r="T611" t="s">
        <v>1779</v>
      </c>
      <c r="U611" t="s">
        <v>1876</v>
      </c>
      <c r="V611" t="s">
        <v>3928</v>
      </c>
    </row>
    <row r="612" spans="1:22" x14ac:dyDescent="0.35">
      <c r="A612">
        <v>5951</v>
      </c>
      <c r="B612" t="s">
        <v>56</v>
      </c>
      <c r="C612" t="s">
        <v>56</v>
      </c>
      <c r="D612" t="s">
        <v>185</v>
      </c>
      <c r="E612" t="s">
        <v>879</v>
      </c>
      <c r="F612" t="s">
        <v>3931</v>
      </c>
      <c r="H612" t="s">
        <v>2828</v>
      </c>
      <c r="I612" t="b">
        <v>0</v>
      </c>
      <c r="J612">
        <v>15</v>
      </c>
      <c r="K612" t="s">
        <v>1871</v>
      </c>
      <c r="M612" t="s">
        <v>3932</v>
      </c>
      <c r="N612" t="s">
        <v>3933</v>
      </c>
      <c r="R612" t="s">
        <v>1915</v>
      </c>
      <c r="S612" t="s">
        <v>1916</v>
      </c>
      <c r="U612" t="s">
        <v>1867</v>
      </c>
      <c r="V612" t="s">
        <v>3934</v>
      </c>
    </row>
    <row r="613" spans="1:22" hidden="1" x14ac:dyDescent="0.35">
      <c r="A613">
        <v>6561</v>
      </c>
      <c r="B613" t="s">
        <v>72</v>
      </c>
      <c r="D613" t="s">
        <v>185</v>
      </c>
      <c r="E613" t="s">
        <v>3935</v>
      </c>
      <c r="F613" t="s">
        <v>3936</v>
      </c>
      <c r="G613" t="s">
        <v>3937</v>
      </c>
      <c r="I613" t="b">
        <v>0</v>
      </c>
      <c r="J613">
        <v>76</v>
      </c>
      <c r="K613" t="s">
        <v>1777</v>
      </c>
      <c r="R613" t="s">
        <v>1883</v>
      </c>
      <c r="T613" t="s">
        <v>1837</v>
      </c>
      <c r="U613" t="s">
        <v>1940</v>
      </c>
      <c r="V613" t="s">
        <v>3928</v>
      </c>
    </row>
    <row r="614" spans="1:22" hidden="1" x14ac:dyDescent="0.35">
      <c r="A614">
        <v>11724</v>
      </c>
      <c r="B614" t="s">
        <v>72</v>
      </c>
      <c r="D614" t="s">
        <v>185</v>
      </c>
      <c r="E614" t="s">
        <v>3938</v>
      </c>
      <c r="F614" t="s">
        <v>3939</v>
      </c>
      <c r="G614" t="s">
        <v>3940</v>
      </c>
      <c r="I614" t="b">
        <v>0</v>
      </c>
      <c r="J614">
        <v>120</v>
      </c>
      <c r="K614" t="s">
        <v>1777</v>
      </c>
      <c r="M614" t="s">
        <v>3941</v>
      </c>
      <c r="R614" t="s">
        <v>3942</v>
      </c>
      <c r="T614" t="s">
        <v>1837</v>
      </c>
      <c r="U614" t="s">
        <v>1837</v>
      </c>
      <c r="V614" t="s">
        <v>3943</v>
      </c>
    </row>
    <row r="615" spans="1:22" hidden="1" x14ac:dyDescent="0.35">
      <c r="A615">
        <v>11725</v>
      </c>
      <c r="B615" t="s">
        <v>72</v>
      </c>
      <c r="D615" t="s">
        <v>185</v>
      </c>
      <c r="E615" t="s">
        <v>3944</v>
      </c>
      <c r="F615" t="s">
        <v>3945</v>
      </c>
      <c r="G615" t="s">
        <v>3940</v>
      </c>
      <c r="I615" t="b">
        <v>0</v>
      </c>
      <c r="J615">
        <v>130</v>
      </c>
      <c r="K615" t="s">
        <v>1777</v>
      </c>
      <c r="M615" t="s">
        <v>3946</v>
      </c>
      <c r="R615" t="s">
        <v>3947</v>
      </c>
      <c r="T615" t="s">
        <v>1837</v>
      </c>
      <c r="U615" t="s">
        <v>2089</v>
      </c>
      <c r="V615" t="s">
        <v>3948</v>
      </c>
    </row>
    <row r="616" spans="1:22" x14ac:dyDescent="0.35">
      <c r="A616">
        <v>12053</v>
      </c>
      <c r="B616" t="s">
        <v>56</v>
      </c>
      <c r="C616" t="s">
        <v>56</v>
      </c>
      <c r="D616" t="s">
        <v>185</v>
      </c>
      <c r="E616" t="s">
        <v>3949</v>
      </c>
      <c r="F616" t="s">
        <v>3950</v>
      </c>
      <c r="I616" t="b">
        <v>0</v>
      </c>
      <c r="J616">
        <v>64</v>
      </c>
      <c r="K616" t="s">
        <v>1841</v>
      </c>
      <c r="M616" t="s">
        <v>3951</v>
      </c>
      <c r="R616" t="s">
        <v>3952</v>
      </c>
      <c r="S616" t="s">
        <v>1900</v>
      </c>
      <c r="U616" t="s">
        <v>2034</v>
      </c>
    </row>
    <row r="617" spans="1:22" x14ac:dyDescent="0.35">
      <c r="A617">
        <v>12081</v>
      </c>
      <c r="B617" s="14" t="s">
        <v>56</v>
      </c>
      <c r="C617" s="14" t="s">
        <v>56</v>
      </c>
      <c r="D617" t="s">
        <v>185</v>
      </c>
      <c r="E617" t="s">
        <v>1631</v>
      </c>
      <c r="F617" t="s">
        <v>3953</v>
      </c>
      <c r="I617" t="b">
        <v>0</v>
      </c>
      <c r="J617">
        <v>6</v>
      </c>
      <c r="K617" t="s">
        <v>1871</v>
      </c>
      <c r="M617" t="s">
        <v>3954</v>
      </c>
      <c r="R617" t="s">
        <v>3955</v>
      </c>
      <c r="S617" t="s">
        <v>1844</v>
      </c>
      <c r="U617" t="s">
        <v>3032</v>
      </c>
    </row>
    <row r="618" spans="1:22" x14ac:dyDescent="0.35">
      <c r="A618">
        <v>12140</v>
      </c>
      <c r="B618" t="s">
        <v>56</v>
      </c>
      <c r="C618" t="s">
        <v>56</v>
      </c>
      <c r="D618" t="s">
        <v>185</v>
      </c>
      <c r="E618" t="s">
        <v>1484</v>
      </c>
      <c r="F618" t="s">
        <v>3956</v>
      </c>
      <c r="I618" t="b">
        <v>0</v>
      </c>
      <c r="J618">
        <v>4</v>
      </c>
      <c r="K618" t="s">
        <v>1871</v>
      </c>
      <c r="M618" t="s">
        <v>3957</v>
      </c>
      <c r="R618" t="s">
        <v>1853</v>
      </c>
      <c r="S618" t="s">
        <v>1900</v>
      </c>
      <c r="U618" t="s">
        <v>1867</v>
      </c>
    </row>
    <row r="619" spans="1:22" hidden="1" x14ac:dyDescent="0.35">
      <c r="A619">
        <v>12171</v>
      </c>
      <c r="B619" t="s">
        <v>72</v>
      </c>
      <c r="D619" t="s">
        <v>185</v>
      </c>
      <c r="E619" t="s">
        <v>1862</v>
      </c>
      <c r="F619" t="s">
        <v>3958</v>
      </c>
      <c r="G619" t="s">
        <v>3959</v>
      </c>
      <c r="I619" t="b">
        <v>0</v>
      </c>
      <c r="J619">
        <v>87</v>
      </c>
      <c r="K619" t="s">
        <v>1777</v>
      </c>
      <c r="M619" t="s">
        <v>3960</v>
      </c>
      <c r="R619" t="s">
        <v>1784</v>
      </c>
      <c r="T619" t="s">
        <v>1866</v>
      </c>
      <c r="U619" t="s">
        <v>1867</v>
      </c>
      <c r="V619" t="s">
        <v>3961</v>
      </c>
    </row>
    <row r="620" spans="1:22" hidden="1" x14ac:dyDescent="0.35">
      <c r="A620">
        <v>12347</v>
      </c>
      <c r="B620" t="s">
        <v>72</v>
      </c>
      <c r="D620" t="s">
        <v>185</v>
      </c>
      <c r="E620" t="s">
        <v>3962</v>
      </c>
      <c r="F620" t="s">
        <v>3963</v>
      </c>
      <c r="I620" t="b">
        <v>0</v>
      </c>
      <c r="J620">
        <v>60</v>
      </c>
      <c r="K620" t="s">
        <v>1841</v>
      </c>
      <c r="M620" t="s">
        <v>3964</v>
      </c>
      <c r="Q620" t="s">
        <v>1843</v>
      </c>
      <c r="R620" t="s">
        <v>1784</v>
      </c>
      <c r="S620" t="s">
        <v>1844</v>
      </c>
      <c r="U620" t="s">
        <v>1786</v>
      </c>
    </row>
    <row r="621" spans="1:22" x14ac:dyDescent="0.35">
      <c r="A621">
        <v>12485</v>
      </c>
      <c r="B621" t="s">
        <v>56</v>
      </c>
      <c r="C621" t="s">
        <v>56</v>
      </c>
      <c r="D621" t="s">
        <v>185</v>
      </c>
      <c r="E621" t="s">
        <v>3965</v>
      </c>
      <c r="F621" t="s">
        <v>3966</v>
      </c>
      <c r="G621" t="s">
        <v>3967</v>
      </c>
      <c r="I621" t="b">
        <v>0</v>
      </c>
      <c r="J621">
        <v>60</v>
      </c>
      <c r="K621" t="s">
        <v>1777</v>
      </c>
      <c r="M621" t="s">
        <v>3968</v>
      </c>
      <c r="R621" t="s">
        <v>1915</v>
      </c>
      <c r="T621" t="s">
        <v>1837</v>
      </c>
      <c r="U621" t="s">
        <v>1992</v>
      </c>
      <c r="V621" t="s">
        <v>3969</v>
      </c>
    </row>
    <row r="622" spans="1:22" ht="16.5" customHeight="1" x14ac:dyDescent="0.35">
      <c r="A622">
        <v>12492</v>
      </c>
      <c r="B622" s="8" t="s">
        <v>56</v>
      </c>
      <c r="C622" s="8" t="s">
        <v>56</v>
      </c>
      <c r="D622" s="8" t="s">
        <v>185</v>
      </c>
      <c r="E622" s="8" t="s">
        <v>3970</v>
      </c>
      <c r="F622" s="8" t="s">
        <v>3971</v>
      </c>
      <c r="I622" t="b">
        <v>0</v>
      </c>
      <c r="J622">
        <v>50</v>
      </c>
      <c r="K622" s="8" t="s">
        <v>1841</v>
      </c>
      <c r="L622" s="8"/>
      <c r="M622" t="s">
        <v>3972</v>
      </c>
      <c r="R622" t="s">
        <v>1784</v>
      </c>
      <c r="S622" t="s">
        <v>1844</v>
      </c>
      <c r="U622" t="s">
        <v>1786</v>
      </c>
    </row>
    <row r="623" spans="1:22" ht="72.5" hidden="1" x14ac:dyDescent="0.35">
      <c r="A623">
        <v>12648</v>
      </c>
      <c r="B623" t="s">
        <v>72</v>
      </c>
      <c r="D623" t="s">
        <v>185</v>
      </c>
      <c r="E623" t="s">
        <v>3973</v>
      </c>
      <c r="F623" s="8" t="s">
        <v>3974</v>
      </c>
      <c r="G623" t="s">
        <v>3975</v>
      </c>
      <c r="I623" t="b">
        <v>1</v>
      </c>
      <c r="J623">
        <v>25</v>
      </c>
      <c r="K623" t="s">
        <v>1871</v>
      </c>
      <c r="M623" t="s">
        <v>3976</v>
      </c>
      <c r="R623" t="s">
        <v>1784</v>
      </c>
      <c r="S623" t="s">
        <v>1907</v>
      </c>
      <c r="U623" t="s">
        <v>1867</v>
      </c>
      <c r="V623" t="s">
        <v>3928</v>
      </c>
    </row>
    <row r="624" spans="1:22" hidden="1" x14ac:dyDescent="0.35">
      <c r="A624">
        <v>12649</v>
      </c>
      <c r="B624" t="s">
        <v>72</v>
      </c>
      <c r="D624" t="s">
        <v>185</v>
      </c>
      <c r="E624" t="s">
        <v>3977</v>
      </c>
      <c r="F624" t="s">
        <v>3978</v>
      </c>
      <c r="G624" t="s">
        <v>3979</v>
      </c>
      <c r="I624" t="b">
        <v>1</v>
      </c>
      <c r="J624">
        <v>1</v>
      </c>
      <c r="K624" t="s">
        <v>1777</v>
      </c>
      <c r="M624" t="s">
        <v>3980</v>
      </c>
      <c r="R624" t="s">
        <v>1784</v>
      </c>
      <c r="T624" t="s">
        <v>1785</v>
      </c>
      <c r="U624" t="s">
        <v>1901</v>
      </c>
      <c r="V624" t="s">
        <v>3981</v>
      </c>
    </row>
    <row r="625" spans="1:22" hidden="1" x14ac:dyDescent="0.35">
      <c r="A625">
        <v>12650</v>
      </c>
      <c r="B625" t="s">
        <v>72</v>
      </c>
      <c r="D625" t="s">
        <v>185</v>
      </c>
      <c r="E625" t="s">
        <v>1781</v>
      </c>
      <c r="F625" t="s">
        <v>3982</v>
      </c>
      <c r="G625" t="s">
        <v>3979</v>
      </c>
      <c r="I625" t="b">
        <v>1</v>
      </c>
      <c r="J625">
        <v>5</v>
      </c>
      <c r="K625" t="s">
        <v>1777</v>
      </c>
      <c r="M625" t="s">
        <v>3983</v>
      </c>
      <c r="R625" t="s">
        <v>1784</v>
      </c>
      <c r="T625" t="s">
        <v>1785</v>
      </c>
      <c r="U625" t="s">
        <v>1794</v>
      </c>
      <c r="V625" t="s">
        <v>3981</v>
      </c>
    </row>
    <row r="626" spans="1:22" x14ac:dyDescent="0.35">
      <c r="A626">
        <v>4684</v>
      </c>
      <c r="B626" t="s">
        <v>56</v>
      </c>
      <c r="C626" t="s">
        <v>56</v>
      </c>
      <c r="D626" t="s">
        <v>186</v>
      </c>
      <c r="E626" t="s">
        <v>3984</v>
      </c>
      <c r="F626" t="s">
        <v>3985</v>
      </c>
      <c r="G626" t="s">
        <v>3986</v>
      </c>
      <c r="H626" t="s">
        <v>3987</v>
      </c>
      <c r="I626" t="b">
        <v>0</v>
      </c>
      <c r="J626">
        <v>11</v>
      </c>
      <c r="K626" t="s">
        <v>1871</v>
      </c>
      <c r="R626" t="s">
        <v>3952</v>
      </c>
      <c r="S626" t="s">
        <v>2158</v>
      </c>
      <c r="U626" t="s">
        <v>3988</v>
      </c>
      <c r="V626" t="s">
        <v>3989</v>
      </c>
    </row>
    <row r="627" spans="1:22" hidden="1" x14ac:dyDescent="0.35">
      <c r="A627">
        <v>4688</v>
      </c>
      <c r="B627" t="s">
        <v>72</v>
      </c>
      <c r="D627" t="s">
        <v>186</v>
      </c>
      <c r="E627" t="s">
        <v>3902</v>
      </c>
      <c r="F627" t="s">
        <v>3990</v>
      </c>
      <c r="G627" t="s">
        <v>3991</v>
      </c>
      <c r="H627" t="s">
        <v>3992</v>
      </c>
      <c r="I627" t="b">
        <v>0</v>
      </c>
      <c r="J627">
        <v>100</v>
      </c>
      <c r="K627" t="s">
        <v>1777</v>
      </c>
      <c r="M627" t="s">
        <v>3993</v>
      </c>
      <c r="R627" t="s">
        <v>1883</v>
      </c>
      <c r="T627" t="s">
        <v>2528</v>
      </c>
      <c r="U627" t="s">
        <v>1780</v>
      </c>
      <c r="V627" t="s">
        <v>3994</v>
      </c>
    </row>
    <row r="628" spans="1:22" hidden="1" x14ac:dyDescent="0.35">
      <c r="A628">
        <v>5316</v>
      </c>
      <c r="B628" t="s">
        <v>72</v>
      </c>
      <c r="D628" t="s">
        <v>186</v>
      </c>
      <c r="E628" t="s">
        <v>3995</v>
      </c>
      <c r="F628" t="s">
        <v>3996</v>
      </c>
      <c r="G628" t="s">
        <v>3997</v>
      </c>
      <c r="I628" t="b">
        <v>0</v>
      </c>
      <c r="J628">
        <v>16</v>
      </c>
      <c r="K628" t="s">
        <v>1871</v>
      </c>
      <c r="R628" t="s">
        <v>3998</v>
      </c>
      <c r="S628" t="s">
        <v>1907</v>
      </c>
      <c r="U628" t="s">
        <v>1908</v>
      </c>
      <c r="V628" t="s">
        <v>3989</v>
      </c>
    </row>
    <row r="629" spans="1:22" hidden="1" x14ac:dyDescent="0.35">
      <c r="A629">
        <v>6606</v>
      </c>
      <c r="B629" t="s">
        <v>72</v>
      </c>
      <c r="D629" t="s">
        <v>186</v>
      </c>
      <c r="E629" t="s">
        <v>3999</v>
      </c>
      <c r="F629" t="s">
        <v>4000</v>
      </c>
      <c r="G629" t="s">
        <v>4001</v>
      </c>
      <c r="H629" t="s">
        <v>3992</v>
      </c>
      <c r="I629" t="b">
        <v>0</v>
      </c>
      <c r="J629">
        <v>70</v>
      </c>
      <c r="K629" t="s">
        <v>1777</v>
      </c>
      <c r="M629" t="s">
        <v>4002</v>
      </c>
      <c r="R629" t="s">
        <v>1883</v>
      </c>
      <c r="T629" t="s">
        <v>4003</v>
      </c>
      <c r="U629" t="s">
        <v>1837</v>
      </c>
      <c r="V629" t="s">
        <v>4004</v>
      </c>
    </row>
    <row r="630" spans="1:22" hidden="1" x14ac:dyDescent="0.35">
      <c r="A630">
        <v>10072</v>
      </c>
      <c r="B630" t="s">
        <v>72</v>
      </c>
      <c r="D630" t="s">
        <v>186</v>
      </c>
      <c r="E630" t="s">
        <v>4005</v>
      </c>
      <c r="F630" t="s">
        <v>4006</v>
      </c>
      <c r="G630" t="s">
        <v>4007</v>
      </c>
      <c r="I630" t="b">
        <v>0</v>
      </c>
      <c r="J630">
        <v>60</v>
      </c>
      <c r="K630" t="s">
        <v>1777</v>
      </c>
      <c r="R630" t="s">
        <v>1784</v>
      </c>
      <c r="T630" t="s">
        <v>1837</v>
      </c>
      <c r="U630" t="s">
        <v>2618</v>
      </c>
      <c r="V630" t="s">
        <v>4008</v>
      </c>
    </row>
    <row r="631" spans="1:22" hidden="1" x14ac:dyDescent="0.35">
      <c r="A631">
        <v>11064</v>
      </c>
      <c r="B631" t="s">
        <v>72</v>
      </c>
      <c r="D631" t="s">
        <v>186</v>
      </c>
      <c r="E631" t="s">
        <v>4009</v>
      </c>
      <c r="F631" t="s">
        <v>4010</v>
      </c>
      <c r="G631" t="s">
        <v>3555</v>
      </c>
      <c r="H631" t="s">
        <v>4011</v>
      </c>
      <c r="I631" t="b">
        <v>0</v>
      </c>
      <c r="J631">
        <v>52</v>
      </c>
      <c r="K631" t="s">
        <v>1777</v>
      </c>
      <c r="M631" t="s">
        <v>4012</v>
      </c>
      <c r="R631" t="s">
        <v>1784</v>
      </c>
      <c r="T631" t="s">
        <v>1779</v>
      </c>
      <c r="U631" t="s">
        <v>1867</v>
      </c>
      <c r="V631" t="s">
        <v>4013</v>
      </c>
    </row>
    <row r="632" spans="1:22" hidden="1" x14ac:dyDescent="0.35">
      <c r="A632">
        <v>11065</v>
      </c>
      <c r="B632" t="s">
        <v>72</v>
      </c>
      <c r="D632" t="s">
        <v>186</v>
      </c>
      <c r="E632" t="s">
        <v>3221</v>
      </c>
      <c r="F632" t="s">
        <v>4014</v>
      </c>
      <c r="G632" t="s">
        <v>4015</v>
      </c>
      <c r="H632" t="s">
        <v>4016</v>
      </c>
      <c r="I632" t="b">
        <v>0</v>
      </c>
      <c r="J632">
        <v>62</v>
      </c>
      <c r="K632" t="s">
        <v>1777</v>
      </c>
      <c r="M632" t="s">
        <v>4017</v>
      </c>
      <c r="R632" t="s">
        <v>1784</v>
      </c>
      <c r="T632" t="s">
        <v>1837</v>
      </c>
      <c r="U632" t="s">
        <v>2110</v>
      </c>
      <c r="V632" t="s">
        <v>3989</v>
      </c>
    </row>
    <row r="633" spans="1:22" hidden="1" x14ac:dyDescent="0.35">
      <c r="A633">
        <v>11085</v>
      </c>
      <c r="B633" t="s">
        <v>72</v>
      </c>
      <c r="D633" t="s">
        <v>186</v>
      </c>
      <c r="E633" t="s">
        <v>2131</v>
      </c>
      <c r="F633" t="s">
        <v>4018</v>
      </c>
      <c r="G633" t="s">
        <v>2133</v>
      </c>
      <c r="H633" t="s">
        <v>2134</v>
      </c>
      <c r="I633" t="b">
        <v>0</v>
      </c>
      <c r="J633">
        <v>65</v>
      </c>
      <c r="K633" t="s">
        <v>1777</v>
      </c>
      <c r="M633" t="s">
        <v>4019</v>
      </c>
      <c r="R633" t="s">
        <v>2006</v>
      </c>
      <c r="T633" t="s">
        <v>2052</v>
      </c>
      <c r="U633" t="s">
        <v>1837</v>
      </c>
    </row>
    <row r="634" spans="1:22" hidden="1" x14ac:dyDescent="0.35">
      <c r="A634">
        <v>11653</v>
      </c>
      <c r="B634" t="s">
        <v>72</v>
      </c>
      <c r="D634" t="s">
        <v>186</v>
      </c>
      <c r="E634" t="s">
        <v>4020</v>
      </c>
      <c r="F634" t="s">
        <v>4021</v>
      </c>
      <c r="G634" t="s">
        <v>4022</v>
      </c>
      <c r="I634" t="b">
        <v>0</v>
      </c>
      <c r="J634">
        <v>63</v>
      </c>
      <c r="K634" t="s">
        <v>1777</v>
      </c>
      <c r="M634" t="s">
        <v>4023</v>
      </c>
      <c r="R634" t="s">
        <v>4024</v>
      </c>
      <c r="T634" t="s">
        <v>1837</v>
      </c>
      <c r="U634" t="s">
        <v>1786</v>
      </c>
      <c r="V634" t="s">
        <v>4025</v>
      </c>
    </row>
    <row r="635" spans="1:22" hidden="1" x14ac:dyDescent="0.35">
      <c r="A635">
        <v>11692</v>
      </c>
      <c r="B635" t="s">
        <v>72</v>
      </c>
      <c r="D635" t="s">
        <v>186</v>
      </c>
      <c r="E635" t="s">
        <v>4026</v>
      </c>
      <c r="F635" t="s">
        <v>4027</v>
      </c>
      <c r="G635" t="s">
        <v>4028</v>
      </c>
      <c r="H635" t="s">
        <v>4029</v>
      </c>
      <c r="I635" t="b">
        <v>0</v>
      </c>
      <c r="J635">
        <v>59</v>
      </c>
      <c r="K635" t="s">
        <v>1777</v>
      </c>
      <c r="M635" t="s">
        <v>4030</v>
      </c>
      <c r="R635" t="s">
        <v>1784</v>
      </c>
      <c r="T635" t="s">
        <v>1837</v>
      </c>
      <c r="U635" t="s">
        <v>2474</v>
      </c>
      <c r="V635" t="s">
        <v>4031</v>
      </c>
    </row>
    <row r="636" spans="1:22" hidden="1" x14ac:dyDescent="0.35">
      <c r="A636">
        <v>11863</v>
      </c>
      <c r="B636" t="s">
        <v>72</v>
      </c>
      <c r="D636" t="s">
        <v>186</v>
      </c>
      <c r="E636" t="s">
        <v>1804</v>
      </c>
      <c r="F636" t="s">
        <v>4032</v>
      </c>
      <c r="G636" t="s">
        <v>4033</v>
      </c>
      <c r="I636" t="b">
        <v>0</v>
      </c>
      <c r="J636">
        <v>51</v>
      </c>
      <c r="K636" t="s">
        <v>1777</v>
      </c>
      <c r="M636" t="s">
        <v>4034</v>
      </c>
      <c r="R636" t="s">
        <v>1921</v>
      </c>
      <c r="S636" t="s">
        <v>1900</v>
      </c>
      <c r="T636" t="s">
        <v>1785</v>
      </c>
      <c r="U636" t="s">
        <v>1794</v>
      </c>
      <c r="V636" t="s">
        <v>4035</v>
      </c>
    </row>
    <row r="637" spans="1:22" x14ac:dyDescent="0.35">
      <c r="A637">
        <v>11865</v>
      </c>
      <c r="B637" s="14" t="s">
        <v>56</v>
      </c>
      <c r="C637" s="14" t="s">
        <v>56</v>
      </c>
      <c r="D637" t="s">
        <v>186</v>
      </c>
      <c r="E637" t="s">
        <v>4036</v>
      </c>
      <c r="F637" t="s">
        <v>4037</v>
      </c>
      <c r="G637" t="s">
        <v>4038</v>
      </c>
      <c r="I637" t="b">
        <v>0</v>
      </c>
      <c r="J637">
        <v>12</v>
      </c>
      <c r="K637" t="s">
        <v>1871</v>
      </c>
      <c r="M637" t="s">
        <v>4039</v>
      </c>
      <c r="R637" t="s">
        <v>2051</v>
      </c>
      <c r="S637" t="s">
        <v>1900</v>
      </c>
      <c r="U637" t="s">
        <v>1876</v>
      </c>
      <c r="V637" t="s">
        <v>4040</v>
      </c>
    </row>
    <row r="638" spans="1:22" hidden="1" x14ac:dyDescent="0.35">
      <c r="A638">
        <v>11876</v>
      </c>
      <c r="B638" t="s">
        <v>72</v>
      </c>
      <c r="D638" t="s">
        <v>186</v>
      </c>
      <c r="E638" t="s">
        <v>4041</v>
      </c>
      <c r="F638" t="s">
        <v>4042</v>
      </c>
      <c r="G638" t="s">
        <v>4043</v>
      </c>
      <c r="I638" t="b">
        <v>0</v>
      </c>
      <c r="J638">
        <v>61</v>
      </c>
      <c r="K638" t="s">
        <v>1777</v>
      </c>
      <c r="M638" t="s">
        <v>4044</v>
      </c>
      <c r="R638" t="s">
        <v>1784</v>
      </c>
      <c r="T638" t="s">
        <v>1837</v>
      </c>
      <c r="U638" t="s">
        <v>2110</v>
      </c>
      <c r="V638" t="s">
        <v>4035</v>
      </c>
    </row>
    <row r="639" spans="1:22" hidden="1" x14ac:dyDescent="0.35">
      <c r="A639">
        <v>11939</v>
      </c>
      <c r="B639" t="s">
        <v>72</v>
      </c>
      <c r="D639" t="s">
        <v>186</v>
      </c>
      <c r="E639" t="s">
        <v>4045</v>
      </c>
      <c r="F639" t="s">
        <v>4046</v>
      </c>
      <c r="G639" t="s">
        <v>4029</v>
      </c>
      <c r="I639" t="b">
        <v>0</v>
      </c>
      <c r="J639">
        <v>43</v>
      </c>
      <c r="K639" t="s">
        <v>1777</v>
      </c>
      <c r="M639" t="s">
        <v>4047</v>
      </c>
      <c r="R639" t="s">
        <v>1784</v>
      </c>
      <c r="T639" t="s">
        <v>2007</v>
      </c>
      <c r="U639" t="s">
        <v>1837</v>
      </c>
      <c r="V639" t="s">
        <v>4048</v>
      </c>
    </row>
    <row r="640" spans="1:22" hidden="1" x14ac:dyDescent="0.35">
      <c r="A640">
        <v>11940</v>
      </c>
      <c r="B640" t="s">
        <v>72</v>
      </c>
      <c r="D640" t="s">
        <v>186</v>
      </c>
      <c r="E640" t="s">
        <v>4049</v>
      </c>
      <c r="F640" t="s">
        <v>4050</v>
      </c>
      <c r="G640" t="s">
        <v>4029</v>
      </c>
      <c r="I640" t="b">
        <v>0</v>
      </c>
      <c r="J640">
        <v>44</v>
      </c>
      <c r="K640" t="s">
        <v>1777</v>
      </c>
      <c r="M640" t="s">
        <v>4051</v>
      </c>
      <c r="R640" t="s">
        <v>1784</v>
      </c>
      <c r="T640" t="s">
        <v>2052</v>
      </c>
      <c r="U640" t="s">
        <v>1837</v>
      </c>
      <c r="V640" t="s">
        <v>4048</v>
      </c>
    </row>
    <row r="641" spans="1:23" hidden="1" x14ac:dyDescent="0.35">
      <c r="A641">
        <v>11941</v>
      </c>
      <c r="B641" t="s">
        <v>72</v>
      </c>
      <c r="D641" t="s">
        <v>186</v>
      </c>
      <c r="E641" t="s">
        <v>4052</v>
      </c>
      <c r="F641" t="s">
        <v>4053</v>
      </c>
      <c r="G641" t="s">
        <v>4029</v>
      </c>
      <c r="H641" t="s">
        <v>4054</v>
      </c>
      <c r="I641" t="b">
        <v>1</v>
      </c>
      <c r="J641">
        <v>45</v>
      </c>
      <c r="K641" t="s">
        <v>1777</v>
      </c>
      <c r="M641" t="s">
        <v>4055</v>
      </c>
      <c r="R641" t="s">
        <v>1784</v>
      </c>
      <c r="T641" t="s">
        <v>1837</v>
      </c>
      <c r="U641" t="s">
        <v>4056</v>
      </c>
      <c r="V641" t="s">
        <v>4057</v>
      </c>
    </row>
    <row r="642" spans="1:23" hidden="1" x14ac:dyDescent="0.35">
      <c r="A642">
        <v>11942</v>
      </c>
      <c r="B642" t="s">
        <v>72</v>
      </c>
      <c r="D642" t="s">
        <v>186</v>
      </c>
      <c r="E642" t="s">
        <v>4058</v>
      </c>
      <c r="F642" t="s">
        <v>4059</v>
      </c>
      <c r="G642" t="s">
        <v>4029</v>
      </c>
      <c r="I642" t="b">
        <v>0</v>
      </c>
      <c r="J642">
        <v>49</v>
      </c>
      <c r="K642" t="s">
        <v>1777</v>
      </c>
      <c r="M642" t="s">
        <v>4060</v>
      </c>
      <c r="R642" t="s">
        <v>1784</v>
      </c>
      <c r="T642" t="s">
        <v>1837</v>
      </c>
      <c r="U642" t="s">
        <v>1837</v>
      </c>
      <c r="V642" t="s">
        <v>4048</v>
      </c>
    </row>
    <row r="643" spans="1:23" hidden="1" x14ac:dyDescent="0.35">
      <c r="A643">
        <v>11943</v>
      </c>
      <c r="B643" t="s">
        <v>72</v>
      </c>
      <c r="D643" t="s">
        <v>186</v>
      </c>
      <c r="E643" t="s">
        <v>4061</v>
      </c>
      <c r="F643" t="s">
        <v>4062</v>
      </c>
      <c r="G643" t="s">
        <v>4029</v>
      </c>
      <c r="I643" t="b">
        <v>0</v>
      </c>
      <c r="J643">
        <v>46</v>
      </c>
      <c r="K643" t="s">
        <v>1777</v>
      </c>
      <c r="M643" t="s">
        <v>4063</v>
      </c>
      <c r="R643" t="s">
        <v>1853</v>
      </c>
      <c r="T643" t="s">
        <v>2052</v>
      </c>
      <c r="U643" t="s">
        <v>1837</v>
      </c>
      <c r="V643" t="s">
        <v>4048</v>
      </c>
    </row>
    <row r="644" spans="1:23" ht="246.5" hidden="1" x14ac:dyDescent="0.35">
      <c r="A644">
        <v>12139</v>
      </c>
      <c r="B644" t="s">
        <v>72</v>
      </c>
      <c r="D644" t="s">
        <v>186</v>
      </c>
      <c r="E644" t="s">
        <v>4064</v>
      </c>
      <c r="F644" s="8" t="s">
        <v>4065</v>
      </c>
      <c r="G644" t="s">
        <v>4033</v>
      </c>
      <c r="H644" t="s">
        <v>3771</v>
      </c>
      <c r="I644" t="b">
        <v>0</v>
      </c>
      <c r="J644">
        <v>10</v>
      </c>
      <c r="K644" t="s">
        <v>1871</v>
      </c>
      <c r="M644" t="s">
        <v>4066</v>
      </c>
      <c r="N644" t="s">
        <v>4067</v>
      </c>
      <c r="R644" t="s">
        <v>2006</v>
      </c>
      <c r="S644" t="s">
        <v>1844</v>
      </c>
      <c r="U644" t="s">
        <v>1908</v>
      </c>
      <c r="V644" t="s">
        <v>4068</v>
      </c>
    </row>
    <row r="645" spans="1:23" x14ac:dyDescent="0.35">
      <c r="A645">
        <v>12292</v>
      </c>
      <c r="B645" t="s">
        <v>56</v>
      </c>
      <c r="C645" t="s">
        <v>56</v>
      </c>
      <c r="D645" t="s">
        <v>186</v>
      </c>
      <c r="E645" t="s">
        <v>4069</v>
      </c>
      <c r="F645" t="s">
        <v>4070</v>
      </c>
      <c r="I645" t="b">
        <v>0</v>
      </c>
      <c r="J645">
        <v>40</v>
      </c>
      <c r="K645" t="s">
        <v>1841</v>
      </c>
      <c r="M645" t="s">
        <v>4071</v>
      </c>
      <c r="R645" t="s">
        <v>1784</v>
      </c>
      <c r="S645" t="s">
        <v>1844</v>
      </c>
      <c r="U645" t="s">
        <v>2125</v>
      </c>
    </row>
    <row r="646" spans="1:23" ht="72.5" hidden="1" x14ac:dyDescent="0.35">
      <c r="A646">
        <v>12294</v>
      </c>
      <c r="B646" t="s">
        <v>72</v>
      </c>
      <c r="D646" t="s">
        <v>186</v>
      </c>
      <c r="E646" t="s">
        <v>4072</v>
      </c>
      <c r="F646" s="8" t="s">
        <v>4073</v>
      </c>
      <c r="I646" t="b">
        <v>0</v>
      </c>
      <c r="J646">
        <v>35</v>
      </c>
      <c r="K646" t="s">
        <v>1841</v>
      </c>
      <c r="M646" t="s">
        <v>4074</v>
      </c>
      <c r="R646" t="s">
        <v>1784</v>
      </c>
      <c r="S646" t="s">
        <v>1837</v>
      </c>
      <c r="U646" t="s">
        <v>1786</v>
      </c>
    </row>
    <row r="647" spans="1:23" x14ac:dyDescent="0.35">
      <c r="A647">
        <v>12295</v>
      </c>
      <c r="B647" t="s">
        <v>56</v>
      </c>
      <c r="C647" t="s">
        <v>56</v>
      </c>
      <c r="D647" t="s">
        <v>186</v>
      </c>
      <c r="E647" t="s">
        <v>4075</v>
      </c>
      <c r="F647" t="s">
        <v>4076</v>
      </c>
      <c r="I647" t="b">
        <v>1</v>
      </c>
      <c r="J647">
        <v>32</v>
      </c>
      <c r="K647" t="s">
        <v>1841</v>
      </c>
      <c r="M647" t="s">
        <v>4077</v>
      </c>
      <c r="R647" t="s">
        <v>1784</v>
      </c>
      <c r="S647" t="s">
        <v>1844</v>
      </c>
      <c r="U647" t="s">
        <v>1794</v>
      </c>
    </row>
    <row r="648" spans="1:23" x14ac:dyDescent="0.35">
      <c r="A648">
        <v>12296</v>
      </c>
      <c r="B648" t="s">
        <v>56</v>
      </c>
      <c r="C648" t="s">
        <v>56</v>
      </c>
      <c r="D648" t="s">
        <v>186</v>
      </c>
      <c r="E648" t="s">
        <v>4078</v>
      </c>
      <c r="F648" t="s">
        <v>4079</v>
      </c>
      <c r="I648" t="b">
        <v>0</v>
      </c>
      <c r="J648">
        <v>33</v>
      </c>
      <c r="K648" t="s">
        <v>1841</v>
      </c>
      <c r="M648" t="s">
        <v>4080</v>
      </c>
      <c r="R648" t="s">
        <v>1784</v>
      </c>
      <c r="S648" t="s">
        <v>1900</v>
      </c>
      <c r="U648" t="s">
        <v>2034</v>
      </c>
    </row>
    <row r="649" spans="1:23" hidden="1" x14ac:dyDescent="0.35">
      <c r="A649">
        <v>12300</v>
      </c>
      <c r="B649" t="s">
        <v>72</v>
      </c>
      <c r="D649" t="s">
        <v>186</v>
      </c>
      <c r="E649" t="s">
        <v>4081</v>
      </c>
      <c r="F649" t="s">
        <v>4082</v>
      </c>
      <c r="G649" t="s">
        <v>4083</v>
      </c>
      <c r="I649" t="b">
        <v>0</v>
      </c>
      <c r="J649">
        <v>42</v>
      </c>
      <c r="K649" t="s">
        <v>1777</v>
      </c>
      <c r="M649" t="s">
        <v>4084</v>
      </c>
      <c r="R649" t="s">
        <v>2006</v>
      </c>
      <c r="T649" t="s">
        <v>2052</v>
      </c>
      <c r="U649" t="s">
        <v>1837</v>
      </c>
      <c r="V649" t="s">
        <v>4085</v>
      </c>
    </row>
    <row r="650" spans="1:23" hidden="1" x14ac:dyDescent="0.35">
      <c r="A650">
        <v>12393</v>
      </c>
      <c r="B650" t="s">
        <v>72</v>
      </c>
      <c r="D650" t="s">
        <v>186</v>
      </c>
      <c r="E650" t="s">
        <v>4086</v>
      </c>
      <c r="F650" t="s">
        <v>4087</v>
      </c>
      <c r="G650" t="s">
        <v>3992</v>
      </c>
      <c r="I650" t="b">
        <v>0</v>
      </c>
      <c r="J650">
        <v>105</v>
      </c>
      <c r="K650" t="s">
        <v>1777</v>
      </c>
      <c r="M650" t="s">
        <v>4088</v>
      </c>
      <c r="R650" t="s">
        <v>2006</v>
      </c>
      <c r="T650" t="s">
        <v>1964</v>
      </c>
      <c r="U650" t="s">
        <v>1837</v>
      </c>
      <c r="V650" t="s">
        <v>4048</v>
      </c>
    </row>
    <row r="651" spans="1:23" s="8" customFormat="1" ht="13.5" customHeight="1" x14ac:dyDescent="0.35">
      <c r="A651">
        <v>12395</v>
      </c>
      <c r="B651" t="s">
        <v>56</v>
      </c>
      <c r="C651" t="s">
        <v>72</v>
      </c>
      <c r="D651" t="s">
        <v>186</v>
      </c>
      <c r="E651" t="s">
        <v>4089</v>
      </c>
      <c r="F651" s="8" t="s">
        <v>4090</v>
      </c>
      <c r="G651"/>
      <c r="H651"/>
      <c r="I651" t="b">
        <v>0</v>
      </c>
      <c r="J651">
        <v>45</v>
      </c>
      <c r="K651" t="s">
        <v>1841</v>
      </c>
      <c r="L651"/>
      <c r="M651" t="s">
        <v>4091</v>
      </c>
      <c r="R651" s="8" t="s">
        <v>1784</v>
      </c>
      <c r="S651" s="8" t="s">
        <v>1837</v>
      </c>
      <c r="U651" s="8" t="s">
        <v>1786</v>
      </c>
      <c r="V651" s="23" t="s">
        <v>4092</v>
      </c>
      <c r="W651" s="23" t="s">
        <v>4093</v>
      </c>
    </row>
    <row r="652" spans="1:23" hidden="1" x14ac:dyDescent="0.35">
      <c r="A652">
        <v>12468</v>
      </c>
      <c r="B652" t="s">
        <v>72</v>
      </c>
      <c r="D652" t="s">
        <v>186</v>
      </c>
      <c r="E652" t="s">
        <v>2362</v>
      </c>
      <c r="F652" t="s">
        <v>2363</v>
      </c>
      <c r="G652" t="s">
        <v>2364</v>
      </c>
      <c r="I652" t="b">
        <v>0</v>
      </c>
      <c r="J652">
        <v>47</v>
      </c>
      <c r="K652" t="s">
        <v>1777</v>
      </c>
      <c r="M652" t="s">
        <v>4094</v>
      </c>
      <c r="R652" t="s">
        <v>2006</v>
      </c>
      <c r="T652" t="s">
        <v>2052</v>
      </c>
      <c r="U652" t="s">
        <v>1837</v>
      </c>
    </row>
    <row r="653" spans="1:23" x14ac:dyDescent="0.35">
      <c r="A653">
        <v>12580</v>
      </c>
      <c r="B653" t="s">
        <v>56</v>
      </c>
      <c r="C653" t="s">
        <v>56</v>
      </c>
      <c r="D653" t="s">
        <v>186</v>
      </c>
      <c r="E653" t="s">
        <v>4095</v>
      </c>
      <c r="F653" t="s">
        <v>4096</v>
      </c>
      <c r="I653" t="b">
        <v>0</v>
      </c>
      <c r="J653">
        <v>20</v>
      </c>
      <c r="K653" t="s">
        <v>1841</v>
      </c>
      <c r="M653" t="s">
        <v>4097</v>
      </c>
      <c r="R653" t="s">
        <v>1784</v>
      </c>
      <c r="S653" t="s">
        <v>1844</v>
      </c>
      <c r="U653" t="s">
        <v>2989</v>
      </c>
    </row>
    <row r="654" spans="1:23" hidden="1" x14ac:dyDescent="0.35">
      <c r="A654">
        <v>12581</v>
      </c>
      <c r="B654" t="s">
        <v>72</v>
      </c>
      <c r="D654" t="s">
        <v>186</v>
      </c>
      <c r="E654" t="s">
        <v>4098</v>
      </c>
      <c r="F654" t="s">
        <v>4099</v>
      </c>
      <c r="I654" t="b">
        <v>0</v>
      </c>
      <c r="J654">
        <v>50</v>
      </c>
      <c r="K654" t="s">
        <v>1841</v>
      </c>
      <c r="M654" t="s">
        <v>4100</v>
      </c>
      <c r="R654" t="s">
        <v>1784</v>
      </c>
      <c r="S654" t="s">
        <v>1844</v>
      </c>
      <c r="U654" t="s">
        <v>1786</v>
      </c>
    </row>
    <row r="655" spans="1:23" hidden="1" x14ac:dyDescent="0.35">
      <c r="A655">
        <v>12630</v>
      </c>
      <c r="B655" t="s">
        <v>72</v>
      </c>
      <c r="D655" t="s">
        <v>186</v>
      </c>
      <c r="E655" t="s">
        <v>4101</v>
      </c>
      <c r="F655" t="s">
        <v>4102</v>
      </c>
      <c r="G655" t="s">
        <v>3771</v>
      </c>
      <c r="I655" t="b">
        <v>0</v>
      </c>
      <c r="J655">
        <v>5</v>
      </c>
      <c r="K655" t="s">
        <v>1871</v>
      </c>
      <c r="M655" t="s">
        <v>4103</v>
      </c>
      <c r="R655" t="s">
        <v>1784</v>
      </c>
      <c r="S655" t="s">
        <v>1844</v>
      </c>
      <c r="U655" t="s">
        <v>1786</v>
      </c>
      <c r="V655" t="s">
        <v>4104</v>
      </c>
    </row>
    <row r="656" spans="1:23" x14ac:dyDescent="0.35">
      <c r="A656">
        <v>12631</v>
      </c>
      <c r="B656" t="s">
        <v>56</v>
      </c>
      <c r="C656" t="s">
        <v>56</v>
      </c>
      <c r="D656" t="s">
        <v>186</v>
      </c>
      <c r="E656" t="s">
        <v>4105</v>
      </c>
      <c r="F656" t="s">
        <v>4106</v>
      </c>
      <c r="I656" t="b">
        <v>0</v>
      </c>
      <c r="J656">
        <v>55</v>
      </c>
      <c r="K656" t="s">
        <v>1841</v>
      </c>
      <c r="M656" t="s">
        <v>4107</v>
      </c>
      <c r="R656" t="s">
        <v>1784</v>
      </c>
      <c r="S656" t="s">
        <v>1900</v>
      </c>
      <c r="U656" t="s">
        <v>1992</v>
      </c>
    </row>
    <row r="657" spans="1:22" ht="15.75" hidden="1" customHeight="1" x14ac:dyDescent="0.35">
      <c r="A657">
        <v>12632</v>
      </c>
      <c r="B657" t="s">
        <v>72</v>
      </c>
      <c r="C657" t="s">
        <v>72</v>
      </c>
      <c r="D657" t="s">
        <v>186</v>
      </c>
      <c r="E657" t="s">
        <v>4108</v>
      </c>
      <c r="F657" s="8" t="s">
        <v>4109</v>
      </c>
      <c r="I657" t="b">
        <v>0</v>
      </c>
      <c r="J657">
        <v>60</v>
      </c>
      <c r="K657" t="s">
        <v>1841</v>
      </c>
      <c r="M657" t="s">
        <v>4110</v>
      </c>
      <c r="R657" t="s">
        <v>1784</v>
      </c>
      <c r="S657" t="s">
        <v>1844</v>
      </c>
      <c r="U657" t="s">
        <v>1794</v>
      </c>
    </row>
    <row r="658" spans="1:22" ht="17.25" customHeight="1" x14ac:dyDescent="0.35">
      <c r="A658">
        <v>12633</v>
      </c>
      <c r="B658" t="s">
        <v>56</v>
      </c>
      <c r="C658" t="s">
        <v>56</v>
      </c>
      <c r="D658" t="s">
        <v>186</v>
      </c>
      <c r="E658" t="s">
        <v>4111</v>
      </c>
      <c r="F658" t="s">
        <v>4112</v>
      </c>
      <c r="I658" t="b">
        <v>0</v>
      </c>
      <c r="J658">
        <v>47</v>
      </c>
      <c r="K658" t="s">
        <v>1841</v>
      </c>
      <c r="M658" t="s">
        <v>4113</v>
      </c>
      <c r="R658" t="s">
        <v>1784</v>
      </c>
      <c r="S658" t="s">
        <v>1837</v>
      </c>
      <c r="U658" t="s">
        <v>1992</v>
      </c>
    </row>
    <row r="659" spans="1:22" hidden="1" x14ac:dyDescent="0.35">
      <c r="A659">
        <v>12677</v>
      </c>
      <c r="B659" t="s">
        <v>72</v>
      </c>
      <c r="D659" t="s">
        <v>186</v>
      </c>
      <c r="E659" t="s">
        <v>4114</v>
      </c>
      <c r="F659" t="s">
        <v>4115</v>
      </c>
      <c r="G659" t="s">
        <v>4054</v>
      </c>
      <c r="I659" t="b">
        <v>1</v>
      </c>
      <c r="J659">
        <v>72</v>
      </c>
      <c r="K659" t="s">
        <v>1777</v>
      </c>
      <c r="M659" t="s">
        <v>4116</v>
      </c>
      <c r="R659" t="s">
        <v>1784</v>
      </c>
      <c r="T659" t="s">
        <v>1837</v>
      </c>
      <c r="U659" t="s">
        <v>2862</v>
      </c>
      <c r="V659" t="s">
        <v>4035</v>
      </c>
    </row>
    <row r="660" spans="1:22" hidden="1" x14ac:dyDescent="0.35">
      <c r="A660">
        <v>12684</v>
      </c>
      <c r="B660" t="s">
        <v>72</v>
      </c>
      <c r="D660" t="s">
        <v>186</v>
      </c>
      <c r="E660" t="s">
        <v>4117</v>
      </c>
      <c r="F660" t="s">
        <v>4118</v>
      </c>
      <c r="G660" t="s">
        <v>4054</v>
      </c>
      <c r="I660" t="b">
        <v>1</v>
      </c>
      <c r="J660">
        <v>135</v>
      </c>
      <c r="K660" t="s">
        <v>1777</v>
      </c>
      <c r="M660" t="s">
        <v>4119</v>
      </c>
      <c r="R660" t="s">
        <v>1784</v>
      </c>
      <c r="T660" t="s">
        <v>1837</v>
      </c>
      <c r="U660" t="s">
        <v>1780</v>
      </c>
      <c r="V660" t="s">
        <v>4035</v>
      </c>
    </row>
    <row r="661" spans="1:22" hidden="1" x14ac:dyDescent="0.35">
      <c r="A661">
        <v>12690</v>
      </c>
      <c r="B661" t="s">
        <v>72</v>
      </c>
      <c r="D661" t="s">
        <v>186</v>
      </c>
      <c r="E661" t="s">
        <v>1862</v>
      </c>
      <c r="F661" t="s">
        <v>4120</v>
      </c>
      <c r="G661" t="s">
        <v>4121</v>
      </c>
      <c r="I661" t="b">
        <v>1</v>
      </c>
      <c r="J661">
        <v>55</v>
      </c>
      <c r="K661" t="s">
        <v>1777</v>
      </c>
      <c r="M661" t="s">
        <v>4122</v>
      </c>
      <c r="R661" t="s">
        <v>1784</v>
      </c>
      <c r="T661" t="s">
        <v>1866</v>
      </c>
      <c r="U661" t="s">
        <v>2862</v>
      </c>
      <c r="V661" t="s">
        <v>4035</v>
      </c>
    </row>
    <row r="662" spans="1:22" hidden="1" x14ac:dyDescent="0.35">
      <c r="A662">
        <v>5376</v>
      </c>
      <c r="B662" t="s">
        <v>72</v>
      </c>
      <c r="D662" t="s">
        <v>187</v>
      </c>
      <c r="E662" t="s">
        <v>1811</v>
      </c>
      <c r="F662" t="s">
        <v>4123</v>
      </c>
      <c r="I662" t="b">
        <v>0</v>
      </c>
      <c r="J662">
        <v>70</v>
      </c>
      <c r="K662" t="s">
        <v>1777</v>
      </c>
      <c r="R662" t="s">
        <v>1883</v>
      </c>
      <c r="T662" t="s">
        <v>1785</v>
      </c>
      <c r="U662" t="s">
        <v>1884</v>
      </c>
    </row>
    <row r="663" spans="1:22" hidden="1" x14ac:dyDescent="0.35">
      <c r="A663">
        <v>5812</v>
      </c>
      <c r="B663" t="s">
        <v>72</v>
      </c>
      <c r="D663" t="s">
        <v>187</v>
      </c>
      <c r="E663" t="s">
        <v>4124</v>
      </c>
      <c r="F663" t="s">
        <v>4125</v>
      </c>
      <c r="G663" t="s">
        <v>4126</v>
      </c>
      <c r="H663" t="s">
        <v>4127</v>
      </c>
      <c r="I663" t="b">
        <v>0</v>
      </c>
      <c r="J663">
        <v>15</v>
      </c>
      <c r="K663" t="s">
        <v>1871</v>
      </c>
      <c r="M663" t="s">
        <v>4128</v>
      </c>
      <c r="R663" t="s">
        <v>1915</v>
      </c>
      <c r="S663" t="s">
        <v>1844</v>
      </c>
      <c r="U663" t="s">
        <v>1786</v>
      </c>
      <c r="V663" t="s">
        <v>4129</v>
      </c>
    </row>
    <row r="664" spans="1:22" hidden="1" x14ac:dyDescent="0.35">
      <c r="A664">
        <v>10075</v>
      </c>
      <c r="B664" t="s">
        <v>72</v>
      </c>
      <c r="D664" t="s">
        <v>187</v>
      </c>
      <c r="E664" t="s">
        <v>4130</v>
      </c>
      <c r="F664" t="s">
        <v>4131</v>
      </c>
      <c r="I664" t="b">
        <v>0</v>
      </c>
      <c r="J664">
        <v>46</v>
      </c>
      <c r="K664" t="s">
        <v>1841</v>
      </c>
      <c r="R664" t="s">
        <v>1784</v>
      </c>
      <c r="S664" t="s">
        <v>1844</v>
      </c>
      <c r="U664" t="s">
        <v>1786</v>
      </c>
    </row>
    <row r="665" spans="1:22" hidden="1" x14ac:dyDescent="0.35">
      <c r="A665">
        <v>11549</v>
      </c>
      <c r="B665" t="s">
        <v>72</v>
      </c>
      <c r="D665" t="s">
        <v>187</v>
      </c>
      <c r="E665" t="s">
        <v>4132</v>
      </c>
      <c r="F665" t="s">
        <v>4133</v>
      </c>
      <c r="G665" t="s">
        <v>4134</v>
      </c>
      <c r="I665" t="b">
        <v>0</v>
      </c>
      <c r="J665">
        <v>75</v>
      </c>
      <c r="K665" t="s">
        <v>1777</v>
      </c>
      <c r="M665" t="s">
        <v>4135</v>
      </c>
      <c r="R665" t="s">
        <v>1853</v>
      </c>
      <c r="T665" t="s">
        <v>2223</v>
      </c>
      <c r="U665" t="s">
        <v>1786</v>
      </c>
      <c r="V665" t="s">
        <v>4136</v>
      </c>
    </row>
    <row r="666" spans="1:22" ht="15.75" hidden="1" customHeight="1" x14ac:dyDescent="0.35">
      <c r="A666">
        <v>11880</v>
      </c>
      <c r="B666" t="s">
        <v>72</v>
      </c>
      <c r="C666" t="s">
        <v>72</v>
      </c>
      <c r="D666" t="s">
        <v>187</v>
      </c>
      <c r="E666" t="s">
        <v>4137</v>
      </c>
      <c r="F666" s="8" t="s">
        <v>4138</v>
      </c>
      <c r="I666" t="b">
        <v>0</v>
      </c>
      <c r="J666">
        <v>12</v>
      </c>
      <c r="K666" t="s">
        <v>1871</v>
      </c>
      <c r="M666" t="s">
        <v>4139</v>
      </c>
      <c r="R666" t="s">
        <v>1915</v>
      </c>
      <c r="S666" t="s">
        <v>1900</v>
      </c>
      <c r="U666" t="s">
        <v>1940</v>
      </c>
    </row>
    <row r="667" spans="1:22" hidden="1" x14ac:dyDescent="0.35">
      <c r="A667">
        <v>11989</v>
      </c>
      <c r="B667" t="s">
        <v>72</v>
      </c>
      <c r="C667" t="s">
        <v>72</v>
      </c>
      <c r="D667" t="s">
        <v>187</v>
      </c>
      <c r="E667" t="s">
        <v>4140</v>
      </c>
      <c r="F667" t="s">
        <v>4141</v>
      </c>
      <c r="I667" t="b">
        <v>0</v>
      </c>
      <c r="J667">
        <v>8</v>
      </c>
      <c r="K667" t="s">
        <v>1871</v>
      </c>
      <c r="M667" t="s">
        <v>4142</v>
      </c>
      <c r="R667" t="s">
        <v>1793</v>
      </c>
      <c r="S667" t="s">
        <v>1900</v>
      </c>
      <c r="U667" t="s">
        <v>1867</v>
      </c>
    </row>
    <row r="668" spans="1:22" hidden="1" x14ac:dyDescent="0.35">
      <c r="A668">
        <v>11990</v>
      </c>
      <c r="B668" t="s">
        <v>72</v>
      </c>
      <c r="C668" t="s">
        <v>72</v>
      </c>
      <c r="D668" t="s">
        <v>187</v>
      </c>
      <c r="E668" t="s">
        <v>1638</v>
      </c>
      <c r="F668" t="s">
        <v>4143</v>
      </c>
      <c r="I668" t="b">
        <v>0</v>
      </c>
      <c r="J668">
        <v>10</v>
      </c>
      <c r="K668" t="s">
        <v>1871</v>
      </c>
      <c r="M668" t="s">
        <v>4144</v>
      </c>
      <c r="R668" t="s">
        <v>1784</v>
      </c>
      <c r="S668" t="s">
        <v>1844</v>
      </c>
      <c r="U668" t="s">
        <v>1867</v>
      </c>
    </row>
    <row r="669" spans="1:22" hidden="1" x14ac:dyDescent="0.35">
      <c r="A669">
        <v>12054</v>
      </c>
      <c r="B669" t="s">
        <v>72</v>
      </c>
      <c r="D669" t="s">
        <v>187</v>
      </c>
      <c r="E669" t="s">
        <v>1862</v>
      </c>
      <c r="F669" t="s">
        <v>4145</v>
      </c>
      <c r="I669" t="b">
        <v>0</v>
      </c>
      <c r="J669">
        <v>45</v>
      </c>
      <c r="K669" t="s">
        <v>1777</v>
      </c>
      <c r="M669" t="s">
        <v>4146</v>
      </c>
      <c r="R669" t="s">
        <v>1784</v>
      </c>
      <c r="T669" t="s">
        <v>1866</v>
      </c>
      <c r="U669" t="s">
        <v>1867</v>
      </c>
      <c r="V669" t="s">
        <v>4147</v>
      </c>
    </row>
    <row r="670" spans="1:22" x14ac:dyDescent="0.35">
      <c r="B670" t="s">
        <v>56</v>
      </c>
      <c r="C670" t="s">
        <v>56</v>
      </c>
      <c r="D670" t="s">
        <v>187</v>
      </c>
      <c r="E670" t="s">
        <v>1633</v>
      </c>
      <c r="F670" t="s">
        <v>4148</v>
      </c>
    </row>
    <row r="671" spans="1:22" x14ac:dyDescent="0.35">
      <c r="A671">
        <v>12136</v>
      </c>
      <c r="B671" s="14" t="s">
        <v>56</v>
      </c>
      <c r="C671" s="14" t="s">
        <v>56</v>
      </c>
      <c r="D671" t="s">
        <v>187</v>
      </c>
      <c r="E671" t="s">
        <v>4149</v>
      </c>
      <c r="F671" t="s">
        <v>4150</v>
      </c>
      <c r="G671" t="s">
        <v>4151</v>
      </c>
      <c r="H671" t="s">
        <v>4127</v>
      </c>
      <c r="I671" t="b">
        <v>0</v>
      </c>
      <c r="J671">
        <v>18</v>
      </c>
      <c r="K671" t="s">
        <v>1871</v>
      </c>
      <c r="M671" t="s">
        <v>4152</v>
      </c>
      <c r="R671" t="s">
        <v>2051</v>
      </c>
      <c r="S671" t="s">
        <v>1900</v>
      </c>
      <c r="U671" t="s">
        <v>2034</v>
      </c>
      <c r="V671" t="s">
        <v>4129</v>
      </c>
    </row>
    <row r="672" spans="1:22" hidden="1" x14ac:dyDescent="0.35">
      <c r="A672">
        <v>12146</v>
      </c>
      <c r="B672" t="s">
        <v>72</v>
      </c>
      <c r="D672" t="s">
        <v>187</v>
      </c>
      <c r="E672" t="s">
        <v>4153</v>
      </c>
      <c r="F672" t="s">
        <v>4154</v>
      </c>
      <c r="G672" t="s">
        <v>4155</v>
      </c>
      <c r="I672" t="b">
        <v>0</v>
      </c>
      <c r="J672">
        <v>42</v>
      </c>
      <c r="K672" t="s">
        <v>1777</v>
      </c>
      <c r="M672" t="s">
        <v>4156</v>
      </c>
      <c r="R672" t="s">
        <v>1784</v>
      </c>
      <c r="T672" t="s">
        <v>1779</v>
      </c>
      <c r="U672" t="s">
        <v>1780</v>
      </c>
      <c r="V672" t="s">
        <v>4157</v>
      </c>
    </row>
    <row r="673" spans="1:22" hidden="1" x14ac:dyDescent="0.35">
      <c r="A673">
        <v>12202</v>
      </c>
      <c r="B673" t="s">
        <v>72</v>
      </c>
      <c r="D673" t="s">
        <v>187</v>
      </c>
      <c r="E673" t="s">
        <v>4158</v>
      </c>
      <c r="F673" t="s">
        <v>4159</v>
      </c>
      <c r="I673" t="b">
        <v>0</v>
      </c>
      <c r="J673">
        <v>48</v>
      </c>
      <c r="K673" t="s">
        <v>1841</v>
      </c>
      <c r="M673" t="s">
        <v>4160</v>
      </c>
      <c r="R673" t="s">
        <v>1784</v>
      </c>
      <c r="S673" t="s">
        <v>2076</v>
      </c>
      <c r="U673" t="s">
        <v>1786</v>
      </c>
    </row>
    <row r="674" spans="1:22" hidden="1" x14ac:dyDescent="0.35">
      <c r="A674">
        <v>12450</v>
      </c>
      <c r="B674" t="s">
        <v>72</v>
      </c>
      <c r="D674" t="s">
        <v>187</v>
      </c>
      <c r="E674" t="s">
        <v>1473</v>
      </c>
      <c r="F674" t="s">
        <v>2703</v>
      </c>
      <c r="I674" t="b">
        <v>0</v>
      </c>
      <c r="J674">
        <v>44</v>
      </c>
      <c r="K674" t="s">
        <v>1777</v>
      </c>
      <c r="R674" t="s">
        <v>1784</v>
      </c>
      <c r="T674" t="s">
        <v>2510</v>
      </c>
      <c r="U674" t="s">
        <v>2346</v>
      </c>
    </row>
    <row r="675" spans="1:22" hidden="1" x14ac:dyDescent="0.35">
      <c r="A675">
        <v>12469</v>
      </c>
      <c r="B675" t="s">
        <v>72</v>
      </c>
      <c r="D675" t="s">
        <v>187</v>
      </c>
      <c r="E675" t="s">
        <v>2362</v>
      </c>
      <c r="F675" t="s">
        <v>2363</v>
      </c>
      <c r="G675" t="s">
        <v>2364</v>
      </c>
      <c r="I675" t="b">
        <v>0</v>
      </c>
      <c r="J675">
        <v>43</v>
      </c>
      <c r="K675" t="s">
        <v>1777</v>
      </c>
      <c r="M675" t="s">
        <v>4161</v>
      </c>
      <c r="R675" t="s">
        <v>2006</v>
      </c>
      <c r="T675" t="s">
        <v>2052</v>
      </c>
      <c r="U675" t="s">
        <v>1837</v>
      </c>
    </row>
    <row r="676" spans="1:22" hidden="1" x14ac:dyDescent="0.35">
      <c r="A676">
        <v>12491</v>
      </c>
      <c r="B676" t="s">
        <v>72</v>
      </c>
      <c r="D676" t="s">
        <v>187</v>
      </c>
      <c r="E676" t="s">
        <v>4162</v>
      </c>
      <c r="F676" t="s">
        <v>4163</v>
      </c>
      <c r="I676" t="b">
        <v>0</v>
      </c>
      <c r="J676">
        <v>40</v>
      </c>
      <c r="K676" t="s">
        <v>1841</v>
      </c>
      <c r="M676" t="s">
        <v>4164</v>
      </c>
      <c r="R676" t="s">
        <v>1784</v>
      </c>
      <c r="S676" t="s">
        <v>1844</v>
      </c>
      <c r="U676" t="s">
        <v>1786</v>
      </c>
    </row>
    <row r="677" spans="1:22" x14ac:dyDescent="0.35">
      <c r="B677" t="s">
        <v>56</v>
      </c>
      <c r="C677" t="s">
        <v>56</v>
      </c>
      <c r="D677" t="s">
        <v>187</v>
      </c>
      <c r="E677" t="s">
        <v>1632</v>
      </c>
      <c r="F677" t="s">
        <v>4148</v>
      </c>
    </row>
    <row r="678" spans="1:22" x14ac:dyDescent="0.35">
      <c r="A678">
        <v>12703</v>
      </c>
      <c r="B678" t="s">
        <v>56</v>
      </c>
      <c r="C678" t="s">
        <v>56</v>
      </c>
      <c r="D678" t="s">
        <v>187</v>
      </c>
      <c r="E678" t="s">
        <v>4165</v>
      </c>
      <c r="F678" t="s">
        <v>4166</v>
      </c>
      <c r="I678" t="b">
        <v>1</v>
      </c>
      <c r="J678">
        <v>47</v>
      </c>
      <c r="K678" t="s">
        <v>1841</v>
      </c>
      <c r="M678" t="s">
        <v>4167</v>
      </c>
      <c r="R678" t="s">
        <v>1784</v>
      </c>
      <c r="S678" t="s">
        <v>1844</v>
      </c>
      <c r="U678" t="s">
        <v>1848</v>
      </c>
    </row>
    <row r="679" spans="1:22" hidden="1" x14ac:dyDescent="0.35">
      <c r="A679">
        <v>5970</v>
      </c>
      <c r="B679" t="s">
        <v>72</v>
      </c>
      <c r="D679" t="s">
        <v>188</v>
      </c>
      <c r="E679" t="s">
        <v>4168</v>
      </c>
      <c r="F679" t="s">
        <v>4169</v>
      </c>
      <c r="G679" t="s">
        <v>4170</v>
      </c>
      <c r="H679" t="s">
        <v>4171</v>
      </c>
      <c r="I679" t="b">
        <v>0</v>
      </c>
      <c r="J679">
        <v>30</v>
      </c>
      <c r="K679" t="s">
        <v>1777</v>
      </c>
      <c r="O679" t="s">
        <v>4172</v>
      </c>
      <c r="R679" t="s">
        <v>2058</v>
      </c>
      <c r="T679" t="s">
        <v>1779</v>
      </c>
      <c r="U679" t="s">
        <v>1780</v>
      </c>
      <c r="V679" t="s">
        <v>4173</v>
      </c>
    </row>
    <row r="680" spans="1:22" ht="130.5" hidden="1" x14ac:dyDescent="0.35">
      <c r="A680">
        <v>6105</v>
      </c>
      <c r="B680" t="s">
        <v>72</v>
      </c>
      <c r="D680" t="s">
        <v>188</v>
      </c>
      <c r="E680" t="s">
        <v>4174</v>
      </c>
      <c r="F680" s="8" t="s">
        <v>4175</v>
      </c>
      <c r="G680" t="s">
        <v>3899</v>
      </c>
      <c r="I680" t="b">
        <v>0</v>
      </c>
      <c r="J680">
        <v>12</v>
      </c>
      <c r="K680" t="s">
        <v>1777</v>
      </c>
      <c r="R680" t="s">
        <v>2549</v>
      </c>
      <c r="T680" t="s">
        <v>1785</v>
      </c>
      <c r="U680" t="s">
        <v>1794</v>
      </c>
      <c r="V680" t="s">
        <v>4176</v>
      </c>
    </row>
    <row r="681" spans="1:22" hidden="1" x14ac:dyDescent="0.35">
      <c r="A681">
        <v>10395</v>
      </c>
      <c r="B681" t="s">
        <v>72</v>
      </c>
      <c r="D681" t="s">
        <v>188</v>
      </c>
      <c r="E681" t="s">
        <v>4177</v>
      </c>
      <c r="F681" t="s">
        <v>4178</v>
      </c>
      <c r="G681" t="s">
        <v>4179</v>
      </c>
      <c r="I681" t="b">
        <v>0</v>
      </c>
      <c r="J681">
        <v>36</v>
      </c>
      <c r="K681" t="s">
        <v>1777</v>
      </c>
      <c r="R681" t="s">
        <v>1987</v>
      </c>
      <c r="T681" t="s">
        <v>1837</v>
      </c>
      <c r="U681" t="s">
        <v>1837</v>
      </c>
      <c r="V681" t="s">
        <v>4176</v>
      </c>
    </row>
    <row r="682" spans="1:22" hidden="1" x14ac:dyDescent="0.35">
      <c r="A682">
        <v>11086</v>
      </c>
      <c r="B682" t="s">
        <v>72</v>
      </c>
      <c r="D682" t="s">
        <v>188</v>
      </c>
      <c r="E682" t="s">
        <v>2131</v>
      </c>
      <c r="F682" t="s">
        <v>4180</v>
      </c>
      <c r="G682" t="s">
        <v>2133</v>
      </c>
      <c r="H682" t="s">
        <v>2134</v>
      </c>
      <c r="I682" t="b">
        <v>0</v>
      </c>
      <c r="J682">
        <v>33</v>
      </c>
      <c r="K682" t="s">
        <v>1777</v>
      </c>
      <c r="M682" t="s">
        <v>4181</v>
      </c>
      <c r="R682" t="s">
        <v>2006</v>
      </c>
      <c r="T682" t="s">
        <v>2052</v>
      </c>
      <c r="U682" t="s">
        <v>1837</v>
      </c>
    </row>
    <row r="683" spans="1:22" hidden="1" x14ac:dyDescent="0.35">
      <c r="A683">
        <v>11487</v>
      </c>
      <c r="B683" t="s">
        <v>72</v>
      </c>
      <c r="D683" t="s">
        <v>188</v>
      </c>
      <c r="E683" t="s">
        <v>4182</v>
      </c>
      <c r="F683" t="s">
        <v>4183</v>
      </c>
      <c r="G683" t="s">
        <v>4184</v>
      </c>
      <c r="I683" t="b">
        <v>0</v>
      </c>
      <c r="J683">
        <v>17</v>
      </c>
      <c r="K683" t="s">
        <v>1777</v>
      </c>
      <c r="M683" t="s">
        <v>4185</v>
      </c>
      <c r="R683" t="s">
        <v>1789</v>
      </c>
      <c r="T683" t="s">
        <v>1888</v>
      </c>
      <c r="U683" t="s">
        <v>1794</v>
      </c>
      <c r="V683" t="s">
        <v>4176</v>
      </c>
    </row>
    <row r="684" spans="1:22" hidden="1" x14ac:dyDescent="0.35">
      <c r="A684">
        <v>11523</v>
      </c>
      <c r="B684" t="s">
        <v>72</v>
      </c>
      <c r="D684" t="s">
        <v>188</v>
      </c>
      <c r="E684" t="s">
        <v>1485</v>
      </c>
      <c r="F684" t="s">
        <v>4186</v>
      </c>
      <c r="G684" t="s">
        <v>4184</v>
      </c>
      <c r="I684" t="b">
        <v>0</v>
      </c>
      <c r="J684">
        <v>31</v>
      </c>
      <c r="K684" t="s">
        <v>1777</v>
      </c>
      <c r="M684" t="s">
        <v>4187</v>
      </c>
      <c r="R684" t="s">
        <v>4188</v>
      </c>
      <c r="T684" t="s">
        <v>2510</v>
      </c>
      <c r="U684" t="s">
        <v>1780</v>
      </c>
      <c r="V684" t="s">
        <v>4189</v>
      </c>
    </row>
    <row r="685" spans="1:22" hidden="1" x14ac:dyDescent="0.35">
      <c r="A685">
        <v>11572</v>
      </c>
      <c r="B685" t="s">
        <v>72</v>
      </c>
      <c r="D685" t="s">
        <v>188</v>
      </c>
      <c r="E685" t="s">
        <v>2490</v>
      </c>
      <c r="F685" t="s">
        <v>4190</v>
      </c>
      <c r="G685" t="s">
        <v>4191</v>
      </c>
      <c r="I685" t="b">
        <v>0</v>
      </c>
      <c r="J685">
        <v>7</v>
      </c>
      <c r="K685" t="s">
        <v>1871</v>
      </c>
      <c r="R685" t="s">
        <v>1853</v>
      </c>
      <c r="S685" t="s">
        <v>1907</v>
      </c>
      <c r="U685" t="s">
        <v>1908</v>
      </c>
      <c r="V685" t="s">
        <v>4192</v>
      </c>
    </row>
    <row r="686" spans="1:22" ht="12.75" customHeight="1" x14ac:dyDescent="0.35">
      <c r="A686">
        <v>11745</v>
      </c>
      <c r="B686" t="s">
        <v>56</v>
      </c>
      <c r="C686" t="s">
        <v>56</v>
      </c>
      <c r="D686" s="8" t="s">
        <v>188</v>
      </c>
      <c r="E686" s="8" t="s">
        <v>4193</v>
      </c>
      <c r="F686" s="8" t="s">
        <v>4194</v>
      </c>
      <c r="I686" t="b">
        <v>0</v>
      </c>
      <c r="J686">
        <v>13</v>
      </c>
      <c r="K686" t="s">
        <v>1841</v>
      </c>
      <c r="M686" t="s">
        <v>4195</v>
      </c>
      <c r="R686" t="s">
        <v>1784</v>
      </c>
      <c r="S686" t="s">
        <v>3070</v>
      </c>
      <c r="U686" t="s">
        <v>1786</v>
      </c>
    </row>
    <row r="687" spans="1:22" s="8" customFormat="1" ht="14.25" customHeight="1" x14ac:dyDescent="0.35">
      <c r="A687">
        <v>11774</v>
      </c>
      <c r="B687" s="8" t="s">
        <v>56</v>
      </c>
      <c r="C687" s="8" t="s">
        <v>56</v>
      </c>
      <c r="D687" s="8" t="s">
        <v>188</v>
      </c>
      <c r="E687" s="8" t="s">
        <v>4196</v>
      </c>
      <c r="F687" s="8" t="s">
        <v>4197</v>
      </c>
      <c r="G687" t="s">
        <v>4198</v>
      </c>
      <c r="H687"/>
      <c r="I687" t="b">
        <v>0</v>
      </c>
      <c r="J687">
        <v>3</v>
      </c>
      <c r="K687" s="8" t="s">
        <v>1871</v>
      </c>
      <c r="M687" s="8" t="s">
        <v>4199</v>
      </c>
      <c r="R687" s="8" t="s">
        <v>4200</v>
      </c>
      <c r="U687" s="8" t="s">
        <v>1992</v>
      </c>
      <c r="V687" s="8" t="s">
        <v>4201</v>
      </c>
    </row>
    <row r="688" spans="1:22" hidden="1" x14ac:dyDescent="0.35">
      <c r="A688">
        <v>11867</v>
      </c>
      <c r="B688" t="s">
        <v>72</v>
      </c>
      <c r="D688" t="s">
        <v>188</v>
      </c>
      <c r="E688" t="s">
        <v>4202</v>
      </c>
      <c r="F688" t="s">
        <v>4203</v>
      </c>
      <c r="G688" t="s">
        <v>4204</v>
      </c>
      <c r="I688" t="b">
        <v>0</v>
      </c>
      <c r="J688">
        <v>14</v>
      </c>
      <c r="K688" t="s">
        <v>1777</v>
      </c>
      <c r="M688" t="s">
        <v>4205</v>
      </c>
      <c r="R688" t="s">
        <v>1784</v>
      </c>
      <c r="T688" t="s">
        <v>2223</v>
      </c>
      <c r="U688" t="s">
        <v>2065</v>
      </c>
      <c r="V688" t="s">
        <v>4206</v>
      </c>
    </row>
    <row r="689" spans="1:22" hidden="1" x14ac:dyDescent="0.35">
      <c r="A689">
        <v>12352</v>
      </c>
      <c r="B689" t="s">
        <v>72</v>
      </c>
      <c r="D689" t="s">
        <v>188</v>
      </c>
      <c r="E689" t="s">
        <v>1470</v>
      </c>
      <c r="F689" t="s">
        <v>4207</v>
      </c>
      <c r="I689" t="b">
        <v>0</v>
      </c>
      <c r="J689">
        <v>15</v>
      </c>
      <c r="K689" t="s">
        <v>1871</v>
      </c>
      <c r="M689" t="s">
        <v>4208</v>
      </c>
      <c r="R689" t="s">
        <v>1784</v>
      </c>
      <c r="S689" t="s">
        <v>1900</v>
      </c>
      <c r="U689" t="s">
        <v>2034</v>
      </c>
    </row>
    <row r="690" spans="1:22" hidden="1" x14ac:dyDescent="0.35">
      <c r="A690">
        <v>12451</v>
      </c>
      <c r="B690" t="s">
        <v>72</v>
      </c>
      <c r="D690" t="s">
        <v>188</v>
      </c>
      <c r="E690" t="s">
        <v>1473</v>
      </c>
      <c r="F690" t="s">
        <v>2703</v>
      </c>
      <c r="I690" t="b">
        <v>0</v>
      </c>
      <c r="J690">
        <v>35</v>
      </c>
      <c r="K690" t="s">
        <v>1777</v>
      </c>
      <c r="R690" t="s">
        <v>1784</v>
      </c>
      <c r="T690" t="s">
        <v>2510</v>
      </c>
      <c r="U690" t="s">
        <v>2346</v>
      </c>
    </row>
    <row r="691" spans="1:22" hidden="1" x14ac:dyDescent="0.35">
      <c r="A691">
        <v>12470</v>
      </c>
      <c r="B691" t="s">
        <v>72</v>
      </c>
      <c r="D691" t="s">
        <v>188</v>
      </c>
      <c r="E691" t="s">
        <v>2362</v>
      </c>
      <c r="F691" t="s">
        <v>2363</v>
      </c>
      <c r="G691" t="s">
        <v>2364</v>
      </c>
      <c r="I691" t="b">
        <v>0</v>
      </c>
      <c r="J691">
        <v>34</v>
      </c>
      <c r="K691" t="s">
        <v>1777</v>
      </c>
      <c r="M691" t="s">
        <v>4209</v>
      </c>
      <c r="R691" t="s">
        <v>2006</v>
      </c>
      <c r="T691" t="s">
        <v>2052</v>
      </c>
      <c r="U691" t="s">
        <v>1837</v>
      </c>
    </row>
    <row r="692" spans="1:22" x14ac:dyDescent="0.35">
      <c r="A692">
        <v>12537</v>
      </c>
      <c r="B692" t="s">
        <v>56</v>
      </c>
      <c r="C692" t="s">
        <v>56</v>
      </c>
      <c r="D692" t="s">
        <v>188</v>
      </c>
      <c r="E692" t="s">
        <v>4210</v>
      </c>
      <c r="F692" t="s">
        <v>4211</v>
      </c>
      <c r="I692" t="b">
        <v>0</v>
      </c>
      <c r="J692">
        <v>8</v>
      </c>
      <c r="K692" t="s">
        <v>1841</v>
      </c>
      <c r="M692" t="s">
        <v>4212</v>
      </c>
      <c r="R692" t="s">
        <v>1784</v>
      </c>
      <c r="S692" t="s">
        <v>1844</v>
      </c>
      <c r="U692" t="s">
        <v>4213</v>
      </c>
    </row>
    <row r="693" spans="1:22" x14ac:dyDescent="0.35">
      <c r="A693">
        <v>12538</v>
      </c>
      <c r="B693" t="s">
        <v>56</v>
      </c>
      <c r="C693" t="s">
        <v>56</v>
      </c>
      <c r="D693" t="s">
        <v>188</v>
      </c>
      <c r="E693" t="s">
        <v>4214</v>
      </c>
      <c r="F693" t="s">
        <v>4215</v>
      </c>
      <c r="I693" t="b">
        <v>0</v>
      </c>
      <c r="J693">
        <v>6</v>
      </c>
      <c r="K693" t="s">
        <v>1841</v>
      </c>
      <c r="M693" t="s">
        <v>4216</v>
      </c>
      <c r="R693" t="s">
        <v>1784</v>
      </c>
      <c r="S693" t="s">
        <v>1837</v>
      </c>
      <c r="U693" t="s">
        <v>2377</v>
      </c>
    </row>
    <row r="694" spans="1:22" x14ac:dyDescent="0.35">
      <c r="A694">
        <v>12539</v>
      </c>
      <c r="B694" t="s">
        <v>56</v>
      </c>
      <c r="C694" t="s">
        <v>56</v>
      </c>
      <c r="D694" t="s">
        <v>188</v>
      </c>
      <c r="E694" t="s">
        <v>4217</v>
      </c>
      <c r="F694" t="s">
        <v>4218</v>
      </c>
      <c r="I694" t="b">
        <v>0</v>
      </c>
      <c r="J694">
        <v>10</v>
      </c>
      <c r="K694" t="s">
        <v>1841</v>
      </c>
      <c r="M694" t="s">
        <v>4219</v>
      </c>
      <c r="R694" t="s">
        <v>1784</v>
      </c>
      <c r="S694" t="s">
        <v>1837</v>
      </c>
      <c r="U694" t="s">
        <v>1867</v>
      </c>
    </row>
    <row r="695" spans="1:22" hidden="1" x14ac:dyDescent="0.35">
      <c r="A695">
        <v>12540</v>
      </c>
      <c r="B695" t="s">
        <v>72</v>
      </c>
      <c r="D695" t="s">
        <v>188</v>
      </c>
      <c r="E695" t="s">
        <v>4220</v>
      </c>
      <c r="F695" t="s">
        <v>4221</v>
      </c>
      <c r="I695" t="b">
        <v>0</v>
      </c>
      <c r="J695">
        <v>11</v>
      </c>
      <c r="K695" t="s">
        <v>1777</v>
      </c>
      <c r="M695" t="s">
        <v>4222</v>
      </c>
      <c r="R695" t="s">
        <v>1853</v>
      </c>
      <c r="T695" t="s">
        <v>1779</v>
      </c>
      <c r="U695" t="s">
        <v>1780</v>
      </c>
    </row>
    <row r="696" spans="1:22" hidden="1" x14ac:dyDescent="0.35">
      <c r="A696">
        <v>12641</v>
      </c>
      <c r="B696" t="s">
        <v>72</v>
      </c>
      <c r="D696" t="s">
        <v>188</v>
      </c>
      <c r="E696" t="s">
        <v>1862</v>
      </c>
      <c r="F696" t="s">
        <v>4223</v>
      </c>
      <c r="I696" t="b">
        <v>0</v>
      </c>
      <c r="J696">
        <v>55</v>
      </c>
      <c r="K696" t="s">
        <v>1777</v>
      </c>
      <c r="M696" t="s">
        <v>4224</v>
      </c>
      <c r="R696" t="s">
        <v>1784</v>
      </c>
      <c r="T696" t="s">
        <v>1866</v>
      </c>
      <c r="U696" t="s">
        <v>2474</v>
      </c>
    </row>
    <row r="697" spans="1:22" hidden="1" x14ac:dyDescent="0.35">
      <c r="A697">
        <v>12697</v>
      </c>
      <c r="B697" t="s">
        <v>72</v>
      </c>
      <c r="D697" t="s">
        <v>188</v>
      </c>
      <c r="E697" t="s">
        <v>4225</v>
      </c>
      <c r="F697" t="s">
        <v>4226</v>
      </c>
      <c r="G697" t="s">
        <v>4227</v>
      </c>
      <c r="I697" t="b">
        <v>1</v>
      </c>
      <c r="J697">
        <v>7</v>
      </c>
      <c r="K697" t="s">
        <v>1777</v>
      </c>
      <c r="M697" t="s">
        <v>4228</v>
      </c>
      <c r="R697" t="s">
        <v>1784</v>
      </c>
      <c r="T697" t="s">
        <v>1837</v>
      </c>
      <c r="U697" t="s">
        <v>1780</v>
      </c>
      <c r="V697" t="s">
        <v>4229</v>
      </c>
    </row>
    <row r="698" spans="1:22" hidden="1" x14ac:dyDescent="0.35">
      <c r="A698">
        <v>6458</v>
      </c>
      <c r="B698" t="s">
        <v>72</v>
      </c>
      <c r="D698" t="s">
        <v>189</v>
      </c>
      <c r="E698" t="s">
        <v>4230</v>
      </c>
      <c r="F698" t="s">
        <v>4231</v>
      </c>
      <c r="G698" t="s">
        <v>4232</v>
      </c>
      <c r="I698" t="b">
        <v>0</v>
      </c>
      <c r="J698">
        <v>80</v>
      </c>
      <c r="K698" t="s">
        <v>1777</v>
      </c>
      <c r="R698" t="s">
        <v>4233</v>
      </c>
      <c r="T698" t="s">
        <v>1779</v>
      </c>
      <c r="U698" t="s">
        <v>1780</v>
      </c>
      <c r="V698" t="s">
        <v>4234</v>
      </c>
    </row>
    <row r="699" spans="1:22" x14ac:dyDescent="0.35">
      <c r="A699">
        <v>11517</v>
      </c>
      <c r="B699" t="s">
        <v>56</v>
      </c>
      <c r="C699" t="s">
        <v>56</v>
      </c>
      <c r="D699" t="s">
        <v>189</v>
      </c>
      <c r="E699" t="s">
        <v>4235</v>
      </c>
      <c r="F699" t="s">
        <v>4236</v>
      </c>
      <c r="G699" t="s">
        <v>4237</v>
      </c>
      <c r="I699" t="b">
        <v>0</v>
      </c>
      <c r="J699">
        <v>57</v>
      </c>
      <c r="K699" t="s">
        <v>1871</v>
      </c>
      <c r="M699" t="s">
        <v>4238</v>
      </c>
      <c r="R699" t="s">
        <v>2051</v>
      </c>
      <c r="S699" t="s">
        <v>2158</v>
      </c>
      <c r="U699" t="s">
        <v>1876</v>
      </c>
      <c r="V699" t="s">
        <v>4234</v>
      </c>
    </row>
    <row r="700" spans="1:22" x14ac:dyDescent="0.35">
      <c r="A700">
        <v>11518</v>
      </c>
      <c r="B700" t="s">
        <v>56</v>
      </c>
      <c r="C700" t="s">
        <v>56</v>
      </c>
      <c r="D700" t="s">
        <v>189</v>
      </c>
      <c r="E700" t="s">
        <v>4239</v>
      </c>
      <c r="F700" t="s">
        <v>4240</v>
      </c>
      <c r="G700" t="s">
        <v>4237</v>
      </c>
      <c r="I700" t="b">
        <v>0</v>
      </c>
      <c r="J700">
        <v>58</v>
      </c>
      <c r="K700" t="s">
        <v>1871</v>
      </c>
      <c r="M700" t="s">
        <v>4241</v>
      </c>
      <c r="R700" t="s">
        <v>2051</v>
      </c>
      <c r="S700" t="s">
        <v>2158</v>
      </c>
      <c r="U700" t="s">
        <v>1876</v>
      </c>
      <c r="V700" t="s">
        <v>4234</v>
      </c>
    </row>
    <row r="701" spans="1:22" hidden="1" x14ac:dyDescent="0.35">
      <c r="A701">
        <v>11521</v>
      </c>
      <c r="B701" t="s">
        <v>72</v>
      </c>
      <c r="D701" t="s">
        <v>189</v>
      </c>
      <c r="E701" t="s">
        <v>4242</v>
      </c>
      <c r="F701" t="s">
        <v>4243</v>
      </c>
      <c r="G701" t="s">
        <v>4244</v>
      </c>
      <c r="I701" t="b">
        <v>0</v>
      </c>
      <c r="J701">
        <v>62</v>
      </c>
      <c r="K701" t="s">
        <v>1777</v>
      </c>
      <c r="M701" t="s">
        <v>4245</v>
      </c>
      <c r="R701" t="s">
        <v>1784</v>
      </c>
      <c r="T701" t="s">
        <v>1888</v>
      </c>
      <c r="U701" t="s">
        <v>1837</v>
      </c>
      <c r="V701" t="s">
        <v>4246</v>
      </c>
    </row>
    <row r="702" spans="1:22" hidden="1" x14ac:dyDescent="0.35">
      <c r="A702">
        <v>11844</v>
      </c>
      <c r="B702" t="s">
        <v>72</v>
      </c>
      <c r="D702" t="s">
        <v>189</v>
      </c>
      <c r="E702" t="s">
        <v>1805</v>
      </c>
      <c r="F702" t="s">
        <v>4247</v>
      </c>
      <c r="G702" t="s">
        <v>2508</v>
      </c>
      <c r="I702" t="b">
        <v>0</v>
      </c>
      <c r="J702">
        <v>67</v>
      </c>
      <c r="K702" t="s">
        <v>1777</v>
      </c>
      <c r="M702" t="s">
        <v>4248</v>
      </c>
      <c r="R702" t="s">
        <v>3683</v>
      </c>
      <c r="T702" t="s">
        <v>1785</v>
      </c>
      <c r="U702" t="s">
        <v>1794</v>
      </c>
    </row>
    <row r="703" spans="1:22" x14ac:dyDescent="0.35">
      <c r="A703">
        <v>12204</v>
      </c>
      <c r="B703" t="s">
        <v>56</v>
      </c>
      <c r="C703" t="s">
        <v>56</v>
      </c>
      <c r="D703" t="s">
        <v>189</v>
      </c>
      <c r="E703" t="s">
        <v>4249</v>
      </c>
      <c r="F703" t="s">
        <v>4250</v>
      </c>
      <c r="I703" t="b">
        <v>0</v>
      </c>
      <c r="J703">
        <v>37</v>
      </c>
      <c r="K703" t="s">
        <v>1871</v>
      </c>
      <c r="M703" t="s">
        <v>4251</v>
      </c>
      <c r="R703" t="s">
        <v>1883</v>
      </c>
      <c r="S703" t="s">
        <v>1900</v>
      </c>
      <c r="U703" t="s">
        <v>1876</v>
      </c>
    </row>
    <row r="704" spans="1:22" hidden="1" x14ac:dyDescent="0.35">
      <c r="A704">
        <v>12611</v>
      </c>
      <c r="B704" t="s">
        <v>72</v>
      </c>
      <c r="D704" t="s">
        <v>189</v>
      </c>
      <c r="E704" t="s">
        <v>4252</v>
      </c>
      <c r="F704" t="s">
        <v>4253</v>
      </c>
      <c r="I704" t="b">
        <v>0</v>
      </c>
      <c r="J704">
        <v>10</v>
      </c>
      <c r="K704" t="s">
        <v>1841</v>
      </c>
      <c r="M704" t="s">
        <v>4254</v>
      </c>
      <c r="R704" t="s">
        <v>1784</v>
      </c>
      <c r="S704" t="s">
        <v>1837</v>
      </c>
      <c r="U704" t="s">
        <v>2065</v>
      </c>
    </row>
    <row r="705" spans="1:22" hidden="1" x14ac:dyDescent="0.35">
      <c r="A705">
        <v>12699</v>
      </c>
      <c r="B705" t="s">
        <v>72</v>
      </c>
      <c r="D705" t="s">
        <v>189</v>
      </c>
      <c r="E705" t="s">
        <v>4255</v>
      </c>
      <c r="F705" t="s">
        <v>4256</v>
      </c>
      <c r="I705" t="b">
        <v>1</v>
      </c>
      <c r="J705">
        <v>15</v>
      </c>
      <c r="K705" t="s">
        <v>1841</v>
      </c>
      <c r="M705" t="s">
        <v>4257</v>
      </c>
      <c r="R705" t="s">
        <v>1784</v>
      </c>
      <c r="S705" t="s">
        <v>1844</v>
      </c>
      <c r="U705" t="s">
        <v>1786</v>
      </c>
    </row>
    <row r="706" spans="1:22" x14ac:dyDescent="0.35">
      <c r="A706">
        <v>12400</v>
      </c>
      <c r="B706" t="s">
        <v>56</v>
      </c>
      <c r="C706" t="s">
        <v>56</v>
      </c>
      <c r="D706" t="s">
        <v>190</v>
      </c>
      <c r="E706" t="s">
        <v>1529</v>
      </c>
      <c r="F706" t="s">
        <v>4258</v>
      </c>
      <c r="I706" t="b">
        <v>0</v>
      </c>
      <c r="J706">
        <v>4</v>
      </c>
      <c r="K706" t="s">
        <v>1871</v>
      </c>
      <c r="R706" t="s">
        <v>1921</v>
      </c>
      <c r="S706" t="s">
        <v>1900</v>
      </c>
      <c r="U706" t="s">
        <v>1876</v>
      </c>
    </row>
    <row r="707" spans="1:22" x14ac:dyDescent="0.35">
      <c r="A707">
        <v>12401</v>
      </c>
      <c r="B707" t="s">
        <v>56</v>
      </c>
      <c r="C707" t="s">
        <v>56</v>
      </c>
      <c r="D707" t="s">
        <v>190</v>
      </c>
      <c r="E707" t="s">
        <v>4049</v>
      </c>
      <c r="F707" t="s">
        <v>4259</v>
      </c>
      <c r="G707" t="s">
        <v>1895</v>
      </c>
      <c r="I707" t="b">
        <v>0</v>
      </c>
      <c r="J707">
        <v>30</v>
      </c>
      <c r="K707" t="s">
        <v>1777</v>
      </c>
      <c r="M707" t="s">
        <v>4260</v>
      </c>
      <c r="R707" t="s">
        <v>4261</v>
      </c>
      <c r="T707" t="s">
        <v>2052</v>
      </c>
      <c r="U707" t="s">
        <v>1837</v>
      </c>
      <c r="V707" t="s">
        <v>4262</v>
      </c>
    </row>
    <row r="708" spans="1:22" hidden="1" x14ac:dyDescent="0.35">
      <c r="A708">
        <v>12550</v>
      </c>
      <c r="B708" t="s">
        <v>72</v>
      </c>
      <c r="D708" t="s">
        <v>190</v>
      </c>
      <c r="E708" t="s">
        <v>1781</v>
      </c>
      <c r="F708" t="s">
        <v>4263</v>
      </c>
      <c r="G708" t="s">
        <v>4264</v>
      </c>
      <c r="I708" t="b">
        <v>0</v>
      </c>
      <c r="J708">
        <v>28</v>
      </c>
      <c r="K708" t="s">
        <v>1777</v>
      </c>
      <c r="M708" t="s">
        <v>4265</v>
      </c>
      <c r="R708" t="s">
        <v>1784</v>
      </c>
      <c r="T708" t="s">
        <v>1785</v>
      </c>
      <c r="U708" t="s">
        <v>1786</v>
      </c>
      <c r="V708" t="s">
        <v>4266</v>
      </c>
    </row>
    <row r="709" spans="1:22" hidden="1" x14ac:dyDescent="0.35">
      <c r="A709">
        <v>6245</v>
      </c>
      <c r="B709" t="s">
        <v>72</v>
      </c>
      <c r="D709" t="s">
        <v>191</v>
      </c>
      <c r="E709" t="s">
        <v>4267</v>
      </c>
      <c r="F709" t="s">
        <v>4268</v>
      </c>
      <c r="H709" t="s">
        <v>4269</v>
      </c>
      <c r="I709" t="b">
        <v>0</v>
      </c>
      <c r="J709">
        <v>50</v>
      </c>
      <c r="K709" t="s">
        <v>1777</v>
      </c>
      <c r="R709" t="s">
        <v>4270</v>
      </c>
      <c r="T709" t="s">
        <v>1779</v>
      </c>
      <c r="U709" t="s">
        <v>1780</v>
      </c>
      <c r="V709" t="s">
        <v>4271</v>
      </c>
    </row>
    <row r="710" spans="1:22" hidden="1" x14ac:dyDescent="0.35">
      <c r="A710">
        <v>11787</v>
      </c>
      <c r="B710" t="s">
        <v>72</v>
      </c>
      <c r="D710" t="s">
        <v>191</v>
      </c>
      <c r="E710" t="s">
        <v>1781</v>
      </c>
      <c r="F710" t="s">
        <v>4272</v>
      </c>
      <c r="G710" t="s">
        <v>4273</v>
      </c>
      <c r="I710" t="b">
        <v>0</v>
      </c>
      <c r="J710">
        <v>27</v>
      </c>
      <c r="K710" t="s">
        <v>1777</v>
      </c>
      <c r="M710" t="s">
        <v>4274</v>
      </c>
      <c r="R710" t="s">
        <v>1853</v>
      </c>
      <c r="T710" t="s">
        <v>1785</v>
      </c>
      <c r="U710" t="s">
        <v>1794</v>
      </c>
      <c r="V710" t="s">
        <v>4275</v>
      </c>
    </row>
    <row r="711" spans="1:22" x14ac:dyDescent="0.35">
      <c r="A711">
        <v>12218</v>
      </c>
      <c r="B711" t="s">
        <v>56</v>
      </c>
      <c r="C711" t="s">
        <v>56</v>
      </c>
      <c r="D711" t="s">
        <v>191</v>
      </c>
      <c r="E711" t="s">
        <v>351</v>
      </c>
      <c r="F711" t="s">
        <v>4276</v>
      </c>
      <c r="I711" t="b">
        <v>0</v>
      </c>
      <c r="J711">
        <v>5</v>
      </c>
      <c r="K711" t="s">
        <v>1871</v>
      </c>
      <c r="M711" t="s">
        <v>4277</v>
      </c>
      <c r="R711" t="s">
        <v>4278</v>
      </c>
      <c r="S711" t="s">
        <v>1900</v>
      </c>
      <c r="U711" t="s">
        <v>2034</v>
      </c>
    </row>
    <row r="712" spans="1:22" hidden="1" x14ac:dyDescent="0.35">
      <c r="A712">
        <v>12348</v>
      </c>
      <c r="B712" t="s">
        <v>72</v>
      </c>
      <c r="D712" t="s">
        <v>191</v>
      </c>
      <c r="E712" t="s">
        <v>4279</v>
      </c>
      <c r="F712" t="s">
        <v>4280</v>
      </c>
      <c r="I712" t="b">
        <v>0</v>
      </c>
      <c r="J712">
        <v>20</v>
      </c>
      <c r="K712" t="s">
        <v>1841</v>
      </c>
      <c r="M712" t="s">
        <v>4281</v>
      </c>
      <c r="Q712" t="s">
        <v>1843</v>
      </c>
      <c r="R712" t="s">
        <v>1784</v>
      </c>
      <c r="S712" t="s">
        <v>1844</v>
      </c>
      <c r="U712" t="s">
        <v>1786</v>
      </c>
    </row>
    <row r="713" spans="1:22" x14ac:dyDescent="0.35">
      <c r="A713">
        <v>12638</v>
      </c>
      <c r="B713" t="s">
        <v>56</v>
      </c>
      <c r="C713" t="s">
        <v>56</v>
      </c>
      <c r="D713" t="s">
        <v>191</v>
      </c>
      <c r="E713" t="s">
        <v>994</v>
      </c>
      <c r="F713" t="s">
        <v>4282</v>
      </c>
      <c r="I713" t="b">
        <v>0</v>
      </c>
      <c r="J713">
        <v>17</v>
      </c>
      <c r="K713" t="s">
        <v>1841</v>
      </c>
      <c r="M713" t="s">
        <v>4283</v>
      </c>
      <c r="R713" t="s">
        <v>1784</v>
      </c>
      <c r="S713" t="s">
        <v>1837</v>
      </c>
      <c r="U713" t="s">
        <v>1848</v>
      </c>
    </row>
    <row r="714" spans="1:22" x14ac:dyDescent="0.35">
      <c r="A714">
        <v>5309</v>
      </c>
      <c r="B714" t="s">
        <v>56</v>
      </c>
      <c r="C714" t="s">
        <v>56</v>
      </c>
      <c r="D714" t="s">
        <v>192</v>
      </c>
      <c r="E714" t="s">
        <v>4284</v>
      </c>
      <c r="F714" t="s">
        <v>4285</v>
      </c>
      <c r="I714" t="b">
        <v>0</v>
      </c>
      <c r="J714">
        <v>25</v>
      </c>
      <c r="K714" t="s">
        <v>1871</v>
      </c>
      <c r="M714" t="s">
        <v>4286</v>
      </c>
      <c r="R714" t="s">
        <v>3455</v>
      </c>
      <c r="S714" t="s">
        <v>1900</v>
      </c>
      <c r="U714" t="s">
        <v>2125</v>
      </c>
      <c r="V714" t="s">
        <v>4287</v>
      </c>
    </row>
    <row r="715" spans="1:22" x14ac:dyDescent="0.35">
      <c r="A715">
        <v>6583</v>
      </c>
      <c r="B715" t="s">
        <v>56</v>
      </c>
      <c r="C715" t="s">
        <v>56</v>
      </c>
      <c r="D715" t="s">
        <v>192</v>
      </c>
      <c r="E715" t="s">
        <v>4288</v>
      </c>
      <c r="F715" t="s">
        <v>4289</v>
      </c>
      <c r="G715" t="s">
        <v>4290</v>
      </c>
      <c r="H715" t="s">
        <v>4291</v>
      </c>
      <c r="I715" t="b">
        <v>0</v>
      </c>
      <c r="J715">
        <v>30</v>
      </c>
      <c r="K715" t="s">
        <v>1871</v>
      </c>
      <c r="M715" t="s">
        <v>4292</v>
      </c>
      <c r="R715" t="s">
        <v>2265</v>
      </c>
      <c r="S715" t="s">
        <v>1900</v>
      </c>
      <c r="U715" t="s">
        <v>1992</v>
      </c>
      <c r="V715" t="s">
        <v>4293</v>
      </c>
    </row>
    <row r="716" spans="1:22" hidden="1" x14ac:dyDescent="0.35">
      <c r="A716">
        <v>6585</v>
      </c>
      <c r="B716" t="s">
        <v>72</v>
      </c>
      <c r="D716" t="s">
        <v>192</v>
      </c>
      <c r="E716" t="s">
        <v>4294</v>
      </c>
      <c r="F716" t="s">
        <v>4295</v>
      </c>
      <c r="G716" t="s">
        <v>4290</v>
      </c>
      <c r="I716" t="b">
        <v>0</v>
      </c>
      <c r="J716">
        <v>90</v>
      </c>
      <c r="K716" t="s">
        <v>1777</v>
      </c>
      <c r="R716" t="s">
        <v>4296</v>
      </c>
      <c r="T716" t="s">
        <v>1779</v>
      </c>
      <c r="U716" t="s">
        <v>1780</v>
      </c>
      <c r="V716" t="s">
        <v>4287</v>
      </c>
    </row>
    <row r="717" spans="1:22" hidden="1" x14ac:dyDescent="0.35">
      <c r="A717">
        <v>9296</v>
      </c>
      <c r="B717" t="s">
        <v>72</v>
      </c>
      <c r="D717" t="s">
        <v>192</v>
      </c>
      <c r="E717" t="s">
        <v>4297</v>
      </c>
      <c r="F717" t="s">
        <v>4298</v>
      </c>
      <c r="G717" t="s">
        <v>4299</v>
      </c>
      <c r="I717" t="b">
        <v>0</v>
      </c>
      <c r="J717">
        <v>70</v>
      </c>
      <c r="K717" t="s">
        <v>1841</v>
      </c>
      <c r="R717" t="s">
        <v>1784</v>
      </c>
      <c r="S717" t="s">
        <v>1844</v>
      </c>
      <c r="U717" t="s">
        <v>1786</v>
      </c>
    </row>
    <row r="718" spans="1:22" x14ac:dyDescent="0.35">
      <c r="A718">
        <v>11499</v>
      </c>
      <c r="B718" s="14" t="s">
        <v>56</v>
      </c>
      <c r="C718" s="14" t="s">
        <v>56</v>
      </c>
      <c r="D718" t="s">
        <v>192</v>
      </c>
      <c r="E718" t="s">
        <v>1007</v>
      </c>
      <c r="F718" t="s">
        <v>4300</v>
      </c>
      <c r="H718" t="s">
        <v>4291</v>
      </c>
      <c r="I718" t="b">
        <v>0</v>
      </c>
      <c r="J718">
        <v>53</v>
      </c>
      <c r="K718" t="s">
        <v>1871</v>
      </c>
      <c r="M718" t="s">
        <v>4301</v>
      </c>
      <c r="R718" t="s">
        <v>4302</v>
      </c>
      <c r="S718" t="s">
        <v>1900</v>
      </c>
      <c r="U718" t="s">
        <v>1876</v>
      </c>
      <c r="V718" t="s">
        <v>4303</v>
      </c>
    </row>
    <row r="719" spans="1:22" hidden="1" x14ac:dyDescent="0.35">
      <c r="A719">
        <v>11646</v>
      </c>
      <c r="B719" t="s">
        <v>72</v>
      </c>
      <c r="D719" t="s">
        <v>192</v>
      </c>
      <c r="E719" t="s">
        <v>4304</v>
      </c>
      <c r="F719" t="s">
        <v>4305</v>
      </c>
      <c r="G719" t="s">
        <v>4306</v>
      </c>
      <c r="I719" t="b">
        <v>0</v>
      </c>
      <c r="J719">
        <v>87</v>
      </c>
      <c r="K719" t="s">
        <v>1777</v>
      </c>
      <c r="M719" t="s">
        <v>4307</v>
      </c>
      <c r="R719" t="s">
        <v>2075</v>
      </c>
      <c r="T719" t="s">
        <v>1888</v>
      </c>
      <c r="U719" t="s">
        <v>1837</v>
      </c>
      <c r="V719" t="s">
        <v>4308</v>
      </c>
    </row>
    <row r="720" spans="1:22" hidden="1" x14ac:dyDescent="0.35">
      <c r="A720">
        <v>11820</v>
      </c>
      <c r="B720" s="14" t="s">
        <v>72</v>
      </c>
      <c r="C720" s="14" t="s">
        <v>4309</v>
      </c>
      <c r="D720" t="s">
        <v>192</v>
      </c>
      <c r="E720" t="s">
        <v>4310</v>
      </c>
      <c r="F720" t="s">
        <v>4311</v>
      </c>
      <c r="G720" t="s">
        <v>4291</v>
      </c>
      <c r="I720" t="b">
        <v>0</v>
      </c>
      <c r="J720">
        <v>86</v>
      </c>
      <c r="K720" t="s">
        <v>1777</v>
      </c>
      <c r="M720" t="s">
        <v>4312</v>
      </c>
      <c r="R720" t="s">
        <v>1915</v>
      </c>
      <c r="T720" t="s">
        <v>1837</v>
      </c>
      <c r="U720" t="s">
        <v>1876</v>
      </c>
      <c r="V720" t="s">
        <v>4313</v>
      </c>
    </row>
    <row r="721" spans="1:22" hidden="1" x14ac:dyDescent="0.35">
      <c r="A721">
        <v>11847</v>
      </c>
      <c r="B721" t="s">
        <v>72</v>
      </c>
      <c r="D721" t="s">
        <v>192</v>
      </c>
      <c r="E721" t="s">
        <v>4314</v>
      </c>
      <c r="F721" t="s">
        <v>4315</v>
      </c>
      <c r="G721" t="s">
        <v>4291</v>
      </c>
      <c r="I721" t="b">
        <v>0</v>
      </c>
      <c r="J721">
        <v>10</v>
      </c>
      <c r="K721" t="s">
        <v>1871</v>
      </c>
      <c r="M721" t="s">
        <v>4316</v>
      </c>
      <c r="R721" t="s">
        <v>1915</v>
      </c>
      <c r="S721" t="s">
        <v>1844</v>
      </c>
      <c r="U721" t="s">
        <v>1786</v>
      </c>
      <c r="V721" t="s">
        <v>4317</v>
      </c>
    </row>
    <row r="722" spans="1:22" hidden="1" x14ac:dyDescent="0.35">
      <c r="A722">
        <v>12030</v>
      </c>
      <c r="B722" t="s">
        <v>72</v>
      </c>
      <c r="D722" t="s">
        <v>192</v>
      </c>
      <c r="E722" t="s">
        <v>1862</v>
      </c>
      <c r="F722" t="s">
        <v>4318</v>
      </c>
      <c r="I722" t="b">
        <v>1</v>
      </c>
      <c r="J722">
        <v>97</v>
      </c>
      <c r="K722" t="s">
        <v>1777</v>
      </c>
      <c r="M722" t="s">
        <v>4319</v>
      </c>
      <c r="R722" t="s">
        <v>1784</v>
      </c>
      <c r="T722" t="s">
        <v>1866</v>
      </c>
      <c r="U722" t="s">
        <v>1867</v>
      </c>
      <c r="V722" t="s">
        <v>4320</v>
      </c>
    </row>
    <row r="723" spans="1:22" x14ac:dyDescent="0.35">
      <c r="A723">
        <v>12073</v>
      </c>
      <c r="B723" t="s">
        <v>56</v>
      </c>
      <c r="C723" t="s">
        <v>56</v>
      </c>
      <c r="D723" t="s">
        <v>192</v>
      </c>
      <c r="E723" t="s">
        <v>4321</v>
      </c>
      <c r="F723" t="s">
        <v>4322</v>
      </c>
      <c r="I723" t="b">
        <v>0</v>
      </c>
      <c r="J723">
        <v>72</v>
      </c>
      <c r="K723" t="s">
        <v>1841</v>
      </c>
      <c r="M723" t="s">
        <v>4323</v>
      </c>
      <c r="R723" t="s">
        <v>1784</v>
      </c>
      <c r="S723" t="s">
        <v>1844</v>
      </c>
      <c r="U723" t="s">
        <v>1867</v>
      </c>
    </row>
    <row r="724" spans="1:22" hidden="1" x14ac:dyDescent="0.35">
      <c r="A724">
        <v>12074</v>
      </c>
      <c r="B724" t="s">
        <v>72</v>
      </c>
      <c r="D724" t="s">
        <v>192</v>
      </c>
      <c r="E724" t="s">
        <v>4324</v>
      </c>
      <c r="F724" t="s">
        <v>4325</v>
      </c>
      <c r="I724" t="b">
        <v>0</v>
      </c>
      <c r="J724">
        <v>74</v>
      </c>
      <c r="K724" t="s">
        <v>1841</v>
      </c>
      <c r="M724" t="s">
        <v>4326</v>
      </c>
      <c r="R724" t="s">
        <v>1784</v>
      </c>
      <c r="S724" t="s">
        <v>1844</v>
      </c>
      <c r="U724" t="s">
        <v>1867</v>
      </c>
    </row>
    <row r="725" spans="1:22" x14ac:dyDescent="0.35">
      <c r="A725">
        <v>12075</v>
      </c>
      <c r="B725" t="s">
        <v>56</v>
      </c>
      <c r="C725" t="s">
        <v>4327</v>
      </c>
      <c r="D725" t="s">
        <v>192</v>
      </c>
      <c r="E725" t="s">
        <v>4328</v>
      </c>
      <c r="F725" t="s">
        <v>4329</v>
      </c>
      <c r="I725" t="b">
        <v>0</v>
      </c>
      <c r="J725">
        <v>76</v>
      </c>
      <c r="K725" t="s">
        <v>1841</v>
      </c>
      <c r="M725" t="s">
        <v>4330</v>
      </c>
      <c r="R725" t="s">
        <v>1784</v>
      </c>
      <c r="S725" t="s">
        <v>1837</v>
      </c>
      <c r="U725" t="s">
        <v>1837</v>
      </c>
    </row>
    <row r="726" spans="1:22" x14ac:dyDescent="0.35">
      <c r="A726">
        <v>12262</v>
      </c>
      <c r="B726" t="s">
        <v>56</v>
      </c>
      <c r="C726" t="s">
        <v>4331</v>
      </c>
      <c r="D726" t="s">
        <v>192</v>
      </c>
      <c r="E726" t="s">
        <v>438</v>
      </c>
      <c r="F726" t="s">
        <v>3429</v>
      </c>
      <c r="I726" t="b">
        <v>0</v>
      </c>
      <c r="J726">
        <v>66</v>
      </c>
      <c r="K726" t="s">
        <v>1841</v>
      </c>
      <c r="M726" t="s">
        <v>4332</v>
      </c>
      <c r="R726" t="s">
        <v>1853</v>
      </c>
      <c r="S726" t="s">
        <v>1837</v>
      </c>
      <c r="U726" t="s">
        <v>2125</v>
      </c>
    </row>
    <row r="727" spans="1:22" x14ac:dyDescent="0.35">
      <c r="A727">
        <v>12271</v>
      </c>
      <c r="B727" t="s">
        <v>56</v>
      </c>
      <c r="C727" t="s">
        <v>56</v>
      </c>
      <c r="D727" t="s">
        <v>192</v>
      </c>
      <c r="E727" t="s">
        <v>1471</v>
      </c>
      <c r="F727" t="s">
        <v>4333</v>
      </c>
      <c r="I727" t="b">
        <v>0</v>
      </c>
      <c r="J727">
        <v>5</v>
      </c>
      <c r="K727" t="s">
        <v>1871</v>
      </c>
      <c r="M727" t="s">
        <v>4334</v>
      </c>
      <c r="R727" t="s">
        <v>1836</v>
      </c>
      <c r="S727" t="s">
        <v>1900</v>
      </c>
      <c r="U727" t="s">
        <v>2034</v>
      </c>
    </row>
    <row r="728" spans="1:22" hidden="1" x14ac:dyDescent="0.35">
      <c r="A728">
        <v>12355</v>
      </c>
      <c r="B728" t="s">
        <v>72</v>
      </c>
      <c r="D728" t="s">
        <v>192</v>
      </c>
      <c r="E728" t="s">
        <v>4335</v>
      </c>
      <c r="F728" t="s">
        <v>4336</v>
      </c>
      <c r="I728" t="b">
        <v>0</v>
      </c>
      <c r="J728">
        <v>85</v>
      </c>
      <c r="K728" t="s">
        <v>1841</v>
      </c>
      <c r="M728" t="s">
        <v>4337</v>
      </c>
      <c r="R728" t="s">
        <v>1784</v>
      </c>
      <c r="S728" t="s">
        <v>1844</v>
      </c>
      <c r="U728" t="s">
        <v>1786</v>
      </c>
    </row>
    <row r="729" spans="1:22" hidden="1" x14ac:dyDescent="0.35">
      <c r="A729">
        <v>12405</v>
      </c>
      <c r="B729" t="s">
        <v>72</v>
      </c>
      <c r="D729" t="s">
        <v>192</v>
      </c>
      <c r="E729" t="s">
        <v>3035</v>
      </c>
      <c r="F729" t="s">
        <v>4338</v>
      </c>
      <c r="I729" t="b">
        <v>0</v>
      </c>
      <c r="J729">
        <v>60</v>
      </c>
      <c r="K729" t="s">
        <v>1841</v>
      </c>
      <c r="M729" t="s">
        <v>4339</v>
      </c>
      <c r="R729" t="s">
        <v>1784</v>
      </c>
      <c r="S729" t="s">
        <v>1844</v>
      </c>
      <c r="U729" t="s">
        <v>1786</v>
      </c>
    </row>
    <row r="730" spans="1:22" hidden="1" x14ac:dyDescent="0.35">
      <c r="A730">
        <v>12527</v>
      </c>
      <c r="B730" t="s">
        <v>72</v>
      </c>
      <c r="D730" t="s">
        <v>192</v>
      </c>
      <c r="E730" t="s">
        <v>4340</v>
      </c>
      <c r="F730" t="s">
        <v>4341</v>
      </c>
      <c r="G730" t="s">
        <v>3253</v>
      </c>
      <c r="I730" t="b">
        <v>0</v>
      </c>
      <c r="J730">
        <v>130</v>
      </c>
      <c r="K730" t="s">
        <v>1777</v>
      </c>
      <c r="M730" t="s">
        <v>4342</v>
      </c>
      <c r="N730" t="s">
        <v>4343</v>
      </c>
      <c r="R730" t="s">
        <v>2075</v>
      </c>
      <c r="T730" t="s">
        <v>1837</v>
      </c>
      <c r="U730" t="s">
        <v>1780</v>
      </c>
      <c r="V730" t="s">
        <v>4344</v>
      </c>
    </row>
    <row r="731" spans="1:22" hidden="1" x14ac:dyDescent="0.35">
      <c r="A731">
        <v>12612</v>
      </c>
      <c r="B731" t="s">
        <v>72</v>
      </c>
      <c r="D731" t="s">
        <v>192</v>
      </c>
      <c r="E731" t="s">
        <v>4345</v>
      </c>
      <c r="F731" t="s">
        <v>4346</v>
      </c>
      <c r="I731" t="b">
        <v>0</v>
      </c>
      <c r="J731">
        <v>55</v>
      </c>
      <c r="K731" t="s">
        <v>1841</v>
      </c>
      <c r="M731" t="s">
        <v>4347</v>
      </c>
      <c r="R731" t="s">
        <v>1784</v>
      </c>
      <c r="S731" t="s">
        <v>1837</v>
      </c>
      <c r="U731" t="s">
        <v>2065</v>
      </c>
    </row>
    <row r="732" spans="1:22" hidden="1" x14ac:dyDescent="0.35">
      <c r="A732">
        <v>12669</v>
      </c>
      <c r="B732" t="s">
        <v>72</v>
      </c>
      <c r="D732" t="s">
        <v>192</v>
      </c>
      <c r="E732" t="s">
        <v>4348</v>
      </c>
      <c r="F732" t="s">
        <v>4349</v>
      </c>
      <c r="I732" t="b">
        <v>1</v>
      </c>
      <c r="J732">
        <v>60</v>
      </c>
      <c r="K732" t="s">
        <v>1871</v>
      </c>
      <c r="M732" t="s">
        <v>4350</v>
      </c>
      <c r="R732" t="s">
        <v>1915</v>
      </c>
      <c r="S732" t="s">
        <v>1900</v>
      </c>
      <c r="U732" t="s">
        <v>1780</v>
      </c>
      <c r="V732" t="s">
        <v>4351</v>
      </c>
    </row>
    <row r="733" spans="1:22" x14ac:dyDescent="0.35">
      <c r="A733">
        <v>284</v>
      </c>
      <c r="B733" t="s">
        <v>56</v>
      </c>
      <c r="C733" t="s">
        <v>4352</v>
      </c>
      <c r="D733" t="s">
        <v>4353</v>
      </c>
      <c r="E733" t="s">
        <v>4354</v>
      </c>
      <c r="F733" t="s">
        <v>4355</v>
      </c>
      <c r="G733" t="s">
        <v>4356</v>
      </c>
      <c r="I733" t="b">
        <v>0</v>
      </c>
      <c r="J733">
        <v>54</v>
      </c>
      <c r="K733" t="s">
        <v>4357</v>
      </c>
      <c r="L733" t="s">
        <v>1027</v>
      </c>
      <c r="R733" t="s">
        <v>4358</v>
      </c>
      <c r="S733" t="s">
        <v>1900</v>
      </c>
      <c r="U733" t="s">
        <v>2034</v>
      </c>
    </row>
    <row r="734" spans="1:22" hidden="1" x14ac:dyDescent="0.35">
      <c r="A734">
        <v>288</v>
      </c>
      <c r="B734" t="s">
        <v>72</v>
      </c>
      <c r="D734" t="s">
        <v>4353</v>
      </c>
      <c r="E734" t="s">
        <v>4359</v>
      </c>
      <c r="F734" t="s">
        <v>4360</v>
      </c>
      <c r="I734" t="b">
        <v>0</v>
      </c>
      <c r="J734">
        <v>21</v>
      </c>
      <c r="K734" t="s">
        <v>4357</v>
      </c>
      <c r="L734" t="s">
        <v>1038</v>
      </c>
      <c r="R734" t="s">
        <v>4361</v>
      </c>
      <c r="S734" t="s">
        <v>2233</v>
      </c>
      <c r="U734" t="s">
        <v>4362</v>
      </c>
    </row>
    <row r="735" spans="1:22" hidden="1" x14ac:dyDescent="0.35">
      <c r="A735">
        <v>317</v>
      </c>
      <c r="B735" t="s">
        <v>72</v>
      </c>
      <c r="D735" t="s">
        <v>4353</v>
      </c>
      <c r="E735" t="s">
        <v>4363</v>
      </c>
      <c r="F735" t="s">
        <v>4364</v>
      </c>
      <c r="I735" t="b">
        <v>0</v>
      </c>
      <c r="J735">
        <v>26</v>
      </c>
      <c r="K735" t="s">
        <v>4357</v>
      </c>
      <c r="L735" t="s">
        <v>1038</v>
      </c>
      <c r="R735" t="s">
        <v>4365</v>
      </c>
      <c r="S735" t="s">
        <v>1900</v>
      </c>
      <c r="U735" t="s">
        <v>1837</v>
      </c>
    </row>
    <row r="736" spans="1:22" hidden="1" x14ac:dyDescent="0.35">
      <c r="A736">
        <v>324</v>
      </c>
      <c r="B736" t="s">
        <v>72</v>
      </c>
      <c r="D736" t="s">
        <v>4353</v>
      </c>
      <c r="E736" t="s">
        <v>4366</v>
      </c>
      <c r="F736" t="s">
        <v>4367</v>
      </c>
      <c r="I736" t="b">
        <v>0</v>
      </c>
      <c r="J736">
        <v>34</v>
      </c>
      <c r="K736" t="s">
        <v>4357</v>
      </c>
      <c r="L736" t="s">
        <v>4368</v>
      </c>
      <c r="R736" t="s">
        <v>2026</v>
      </c>
      <c r="S736" t="s">
        <v>1900</v>
      </c>
      <c r="U736" t="s">
        <v>4369</v>
      </c>
    </row>
    <row r="737" spans="1:22" hidden="1" x14ac:dyDescent="0.35">
      <c r="A737">
        <v>325</v>
      </c>
      <c r="B737" t="s">
        <v>72</v>
      </c>
      <c r="D737" t="s">
        <v>4353</v>
      </c>
      <c r="E737" t="s">
        <v>4370</v>
      </c>
      <c r="F737" t="s">
        <v>4371</v>
      </c>
      <c r="I737" t="b">
        <v>0</v>
      </c>
      <c r="J737">
        <v>34</v>
      </c>
      <c r="K737" t="s">
        <v>4357</v>
      </c>
      <c r="L737" t="s">
        <v>4368</v>
      </c>
      <c r="R737" t="s">
        <v>2026</v>
      </c>
      <c r="S737" t="s">
        <v>2233</v>
      </c>
      <c r="U737" t="s">
        <v>1876</v>
      </c>
    </row>
    <row r="738" spans="1:22" hidden="1" x14ac:dyDescent="0.35">
      <c r="A738">
        <v>344</v>
      </c>
      <c r="B738" t="s">
        <v>72</v>
      </c>
      <c r="D738" t="s">
        <v>4353</v>
      </c>
      <c r="E738" t="s">
        <v>4372</v>
      </c>
      <c r="F738" t="s">
        <v>4373</v>
      </c>
      <c r="G738" t="s">
        <v>4374</v>
      </c>
      <c r="H738" t="s">
        <v>4375</v>
      </c>
      <c r="I738" t="b">
        <v>0</v>
      </c>
      <c r="J738">
        <v>61</v>
      </c>
      <c r="K738" t="s">
        <v>1777</v>
      </c>
      <c r="L738" t="s">
        <v>4376</v>
      </c>
      <c r="R738" t="s">
        <v>1883</v>
      </c>
      <c r="T738" t="s">
        <v>1779</v>
      </c>
      <c r="U738" t="s">
        <v>1780</v>
      </c>
    </row>
    <row r="739" spans="1:22" hidden="1" x14ac:dyDescent="0.35">
      <c r="A739">
        <v>347</v>
      </c>
      <c r="B739" t="s">
        <v>72</v>
      </c>
      <c r="D739" t="s">
        <v>4353</v>
      </c>
      <c r="E739" t="s">
        <v>4377</v>
      </c>
      <c r="F739" t="s">
        <v>4378</v>
      </c>
      <c r="G739" t="s">
        <v>4374</v>
      </c>
      <c r="H739" t="s">
        <v>4379</v>
      </c>
      <c r="I739" t="b">
        <v>0</v>
      </c>
      <c r="J739">
        <v>23</v>
      </c>
      <c r="K739" t="s">
        <v>1777</v>
      </c>
      <c r="L739" t="s">
        <v>1038</v>
      </c>
      <c r="M739" t="s">
        <v>4380</v>
      </c>
      <c r="R739" t="s">
        <v>4365</v>
      </c>
      <c r="T739" t="s">
        <v>1779</v>
      </c>
      <c r="U739" t="s">
        <v>1876</v>
      </c>
    </row>
    <row r="740" spans="1:22" hidden="1" x14ac:dyDescent="0.35">
      <c r="A740">
        <v>357</v>
      </c>
      <c r="B740" t="s">
        <v>72</v>
      </c>
      <c r="D740" t="s">
        <v>4353</v>
      </c>
      <c r="E740" t="s">
        <v>4381</v>
      </c>
      <c r="F740" t="s">
        <v>4382</v>
      </c>
      <c r="G740" t="s">
        <v>4374</v>
      </c>
      <c r="H740" t="s">
        <v>4383</v>
      </c>
      <c r="I740" t="b">
        <v>0</v>
      </c>
      <c r="J740">
        <v>22</v>
      </c>
      <c r="K740" t="s">
        <v>1777</v>
      </c>
      <c r="L740" t="s">
        <v>1038</v>
      </c>
      <c r="M740" t="s">
        <v>4384</v>
      </c>
      <c r="R740" t="s">
        <v>2058</v>
      </c>
      <c r="T740" t="s">
        <v>1779</v>
      </c>
      <c r="U740" t="s">
        <v>1780</v>
      </c>
      <c r="V740" t="s">
        <v>4385</v>
      </c>
    </row>
    <row r="741" spans="1:22" hidden="1" x14ac:dyDescent="0.35">
      <c r="A741">
        <v>358</v>
      </c>
      <c r="B741" t="s">
        <v>72</v>
      </c>
      <c r="D741" t="s">
        <v>4353</v>
      </c>
      <c r="E741" t="s">
        <v>4386</v>
      </c>
      <c r="F741" t="s">
        <v>4387</v>
      </c>
      <c r="G741" t="s">
        <v>4374</v>
      </c>
      <c r="H741" t="s">
        <v>4388</v>
      </c>
      <c r="I741" t="b">
        <v>0</v>
      </c>
      <c r="J741">
        <v>24</v>
      </c>
      <c r="K741" t="s">
        <v>1777</v>
      </c>
      <c r="L741" t="s">
        <v>1038</v>
      </c>
      <c r="R741" t="s">
        <v>1883</v>
      </c>
      <c r="T741" t="s">
        <v>1779</v>
      </c>
      <c r="U741" t="s">
        <v>1876</v>
      </c>
    </row>
    <row r="742" spans="1:22" hidden="1" x14ac:dyDescent="0.35">
      <c r="A742">
        <v>383</v>
      </c>
      <c r="B742" t="s">
        <v>72</v>
      </c>
      <c r="D742" t="s">
        <v>4353</v>
      </c>
      <c r="E742" t="s">
        <v>4389</v>
      </c>
      <c r="F742" t="s">
        <v>4390</v>
      </c>
      <c r="G742" t="s">
        <v>4356</v>
      </c>
      <c r="I742" t="b">
        <v>0</v>
      </c>
      <c r="J742">
        <v>56</v>
      </c>
      <c r="K742" t="s">
        <v>4357</v>
      </c>
      <c r="L742" t="s">
        <v>1027</v>
      </c>
      <c r="R742" t="s">
        <v>1921</v>
      </c>
      <c r="S742" t="s">
        <v>1900</v>
      </c>
      <c r="U742" t="s">
        <v>1848</v>
      </c>
    </row>
    <row r="743" spans="1:22" hidden="1" x14ac:dyDescent="0.35">
      <c r="A743">
        <v>386</v>
      </c>
      <c r="B743" t="s">
        <v>72</v>
      </c>
      <c r="D743" t="s">
        <v>4353</v>
      </c>
      <c r="E743" t="s">
        <v>1976</v>
      </c>
      <c r="F743" t="s">
        <v>4391</v>
      </c>
      <c r="G743" t="s">
        <v>4356</v>
      </c>
      <c r="H743" t="s">
        <v>4392</v>
      </c>
      <c r="I743" t="b">
        <v>0</v>
      </c>
      <c r="J743">
        <v>59</v>
      </c>
      <c r="K743" t="s">
        <v>1777</v>
      </c>
      <c r="L743" t="s">
        <v>1027</v>
      </c>
      <c r="M743" t="s">
        <v>4393</v>
      </c>
      <c r="R743" t="s">
        <v>4394</v>
      </c>
      <c r="T743" t="s">
        <v>2223</v>
      </c>
      <c r="U743" t="s">
        <v>1786</v>
      </c>
      <c r="V743" t="s">
        <v>4395</v>
      </c>
    </row>
    <row r="744" spans="1:22" hidden="1" x14ac:dyDescent="0.35">
      <c r="A744">
        <v>388</v>
      </c>
      <c r="B744" t="s">
        <v>72</v>
      </c>
      <c r="D744" t="s">
        <v>4353</v>
      </c>
      <c r="E744" t="s">
        <v>4396</v>
      </c>
      <c r="F744" t="s">
        <v>4397</v>
      </c>
      <c r="G744" t="s">
        <v>4398</v>
      </c>
      <c r="H744" t="s">
        <v>4399</v>
      </c>
      <c r="I744" t="b">
        <v>0</v>
      </c>
      <c r="J744">
        <v>37</v>
      </c>
      <c r="K744" t="s">
        <v>1777</v>
      </c>
      <c r="L744" t="s">
        <v>4368</v>
      </c>
      <c r="R744" t="s">
        <v>4400</v>
      </c>
      <c r="T744" t="s">
        <v>2052</v>
      </c>
      <c r="U744" t="s">
        <v>1889</v>
      </c>
      <c r="V744" t="s">
        <v>4401</v>
      </c>
    </row>
    <row r="745" spans="1:22" hidden="1" x14ac:dyDescent="0.35">
      <c r="A745">
        <v>391</v>
      </c>
      <c r="B745" t="s">
        <v>72</v>
      </c>
      <c r="D745" t="s">
        <v>4353</v>
      </c>
      <c r="E745" t="s">
        <v>3678</v>
      </c>
      <c r="F745" t="s">
        <v>4402</v>
      </c>
      <c r="G745" t="s">
        <v>4374</v>
      </c>
      <c r="I745" t="b">
        <v>0</v>
      </c>
      <c r="J745">
        <v>25</v>
      </c>
      <c r="K745" t="s">
        <v>1777</v>
      </c>
      <c r="L745" t="s">
        <v>1038</v>
      </c>
      <c r="R745" t="s">
        <v>1883</v>
      </c>
      <c r="T745" t="s">
        <v>3010</v>
      </c>
      <c r="U745" t="s">
        <v>3528</v>
      </c>
    </row>
    <row r="746" spans="1:22" x14ac:dyDescent="0.35">
      <c r="A746">
        <v>392</v>
      </c>
      <c r="B746" t="s">
        <v>56</v>
      </c>
      <c r="C746" t="s">
        <v>56</v>
      </c>
      <c r="D746" t="s">
        <v>4353</v>
      </c>
      <c r="E746" t="s">
        <v>251</v>
      </c>
      <c r="F746" t="s">
        <v>4403</v>
      </c>
      <c r="G746" t="s">
        <v>4375</v>
      </c>
      <c r="I746" t="b">
        <v>0</v>
      </c>
      <c r="J746">
        <v>27</v>
      </c>
      <c r="K746" t="s">
        <v>4404</v>
      </c>
      <c r="L746" t="s">
        <v>1038</v>
      </c>
      <c r="M746" t="s">
        <v>4405</v>
      </c>
      <c r="R746" t="s">
        <v>1883</v>
      </c>
      <c r="S746" t="s">
        <v>2158</v>
      </c>
      <c r="U746" t="s">
        <v>1837</v>
      </c>
    </row>
    <row r="747" spans="1:22" x14ac:dyDescent="0.35">
      <c r="A747">
        <v>409</v>
      </c>
      <c r="B747" t="s">
        <v>56</v>
      </c>
      <c r="C747" t="s">
        <v>56</v>
      </c>
      <c r="D747" t="s">
        <v>4353</v>
      </c>
      <c r="E747" t="s">
        <v>4406</v>
      </c>
      <c r="F747" t="s">
        <v>4407</v>
      </c>
      <c r="G747" t="s">
        <v>4408</v>
      </c>
      <c r="H747" t="s">
        <v>4409</v>
      </c>
      <c r="I747" t="b">
        <v>0</v>
      </c>
      <c r="J747">
        <v>18</v>
      </c>
      <c r="K747" t="s">
        <v>4404</v>
      </c>
      <c r="L747" t="s">
        <v>4410</v>
      </c>
      <c r="R747" t="s">
        <v>1784</v>
      </c>
      <c r="S747" t="s">
        <v>1916</v>
      </c>
      <c r="U747" t="s">
        <v>1794</v>
      </c>
      <c r="V747" t="s">
        <v>4411</v>
      </c>
    </row>
    <row r="748" spans="1:22" hidden="1" x14ac:dyDescent="0.35">
      <c r="A748">
        <v>411</v>
      </c>
      <c r="B748" t="s">
        <v>72</v>
      </c>
      <c r="D748" t="s">
        <v>4353</v>
      </c>
      <c r="E748" t="s">
        <v>4412</v>
      </c>
      <c r="F748" t="s">
        <v>4413</v>
      </c>
      <c r="G748" t="s">
        <v>4414</v>
      </c>
      <c r="H748" t="s">
        <v>4415</v>
      </c>
      <c r="I748" t="b">
        <v>0</v>
      </c>
      <c r="K748" t="s">
        <v>4404</v>
      </c>
      <c r="L748" t="s">
        <v>1038</v>
      </c>
      <c r="M748" t="s">
        <v>4416</v>
      </c>
      <c r="R748" t="s">
        <v>4417</v>
      </c>
      <c r="S748" t="s">
        <v>2158</v>
      </c>
      <c r="U748" t="s">
        <v>2008</v>
      </c>
    </row>
    <row r="749" spans="1:22" hidden="1" x14ac:dyDescent="0.35">
      <c r="A749">
        <v>431</v>
      </c>
      <c r="B749" t="s">
        <v>72</v>
      </c>
      <c r="D749" t="s">
        <v>4353</v>
      </c>
      <c r="E749" t="s">
        <v>4418</v>
      </c>
      <c r="F749" t="s">
        <v>4419</v>
      </c>
      <c r="G749" t="s">
        <v>4415</v>
      </c>
      <c r="I749" t="b">
        <v>0</v>
      </c>
      <c r="K749" t="s">
        <v>1777</v>
      </c>
      <c r="L749" t="s">
        <v>4420</v>
      </c>
      <c r="R749" t="s">
        <v>3683</v>
      </c>
      <c r="T749" t="s">
        <v>1779</v>
      </c>
      <c r="U749" t="s">
        <v>1780</v>
      </c>
    </row>
    <row r="750" spans="1:22" hidden="1" x14ac:dyDescent="0.35">
      <c r="A750">
        <v>8060</v>
      </c>
      <c r="B750" t="s">
        <v>72</v>
      </c>
      <c r="D750" t="s">
        <v>4353</v>
      </c>
      <c r="E750" t="s">
        <v>4421</v>
      </c>
      <c r="F750" t="s">
        <v>4422</v>
      </c>
      <c r="G750" t="s">
        <v>4423</v>
      </c>
      <c r="I750" t="b">
        <v>0</v>
      </c>
      <c r="J750">
        <v>37</v>
      </c>
      <c r="K750" t="s">
        <v>1777</v>
      </c>
      <c r="L750" t="s">
        <v>4424</v>
      </c>
      <c r="M750" t="s">
        <v>4425</v>
      </c>
      <c r="R750" t="s">
        <v>4426</v>
      </c>
      <c r="T750" t="s">
        <v>1888</v>
      </c>
      <c r="U750" t="s">
        <v>3927</v>
      </c>
      <c r="V750" t="s">
        <v>4427</v>
      </c>
    </row>
    <row r="751" spans="1:22" hidden="1" x14ac:dyDescent="0.35">
      <c r="A751">
        <v>8082</v>
      </c>
      <c r="B751" t="s">
        <v>72</v>
      </c>
      <c r="D751" t="s">
        <v>4353</v>
      </c>
      <c r="E751" t="s">
        <v>4428</v>
      </c>
      <c r="F751" t="s">
        <v>4429</v>
      </c>
      <c r="G751" t="s">
        <v>4430</v>
      </c>
      <c r="I751" t="b">
        <v>0</v>
      </c>
      <c r="J751">
        <v>21</v>
      </c>
      <c r="K751" t="s">
        <v>4404</v>
      </c>
      <c r="L751" t="s">
        <v>1038</v>
      </c>
      <c r="R751" t="s">
        <v>4431</v>
      </c>
      <c r="S751" t="s">
        <v>1900</v>
      </c>
      <c r="U751" t="s">
        <v>1837</v>
      </c>
    </row>
    <row r="752" spans="1:22" hidden="1" x14ac:dyDescent="0.35">
      <c r="A752">
        <v>10394</v>
      </c>
      <c r="B752" t="s">
        <v>72</v>
      </c>
      <c r="D752" t="s">
        <v>4353</v>
      </c>
      <c r="E752" t="s">
        <v>4432</v>
      </c>
      <c r="F752" t="s">
        <v>4433</v>
      </c>
      <c r="G752" t="s">
        <v>4434</v>
      </c>
      <c r="I752" t="b">
        <v>0</v>
      </c>
      <c r="J752">
        <v>38</v>
      </c>
      <c r="K752" t="s">
        <v>4404</v>
      </c>
      <c r="L752" t="s">
        <v>1027</v>
      </c>
      <c r="R752" t="s">
        <v>2006</v>
      </c>
      <c r="S752" t="s">
        <v>1900</v>
      </c>
      <c r="U752" t="s">
        <v>1992</v>
      </c>
    </row>
    <row r="753" spans="1:22" x14ac:dyDescent="0.35">
      <c r="A753">
        <v>10513</v>
      </c>
      <c r="B753" t="s">
        <v>56</v>
      </c>
      <c r="C753" t="s">
        <v>56</v>
      </c>
      <c r="D753" t="s">
        <v>4353</v>
      </c>
      <c r="E753" t="s">
        <v>751</v>
      </c>
      <c r="F753" t="s">
        <v>4435</v>
      </c>
      <c r="G753" t="s">
        <v>4375</v>
      </c>
      <c r="H753" t="s">
        <v>4436</v>
      </c>
      <c r="I753" t="b">
        <v>0</v>
      </c>
      <c r="J753">
        <v>10</v>
      </c>
      <c r="K753" t="s">
        <v>4404</v>
      </c>
      <c r="L753" t="s">
        <v>4410</v>
      </c>
      <c r="M753" t="s">
        <v>4437</v>
      </c>
      <c r="N753" t="s">
        <v>1996</v>
      </c>
      <c r="R753" t="s">
        <v>1883</v>
      </c>
      <c r="S753" t="s">
        <v>1916</v>
      </c>
      <c r="U753" t="s">
        <v>1848</v>
      </c>
      <c r="V753" t="s">
        <v>4438</v>
      </c>
    </row>
    <row r="754" spans="1:22" ht="217.5" hidden="1" x14ac:dyDescent="0.35">
      <c r="A754">
        <v>10612</v>
      </c>
      <c r="B754" t="s">
        <v>72</v>
      </c>
      <c r="D754" t="s">
        <v>4353</v>
      </c>
      <c r="E754" t="s">
        <v>4439</v>
      </c>
      <c r="F754" s="8" t="s">
        <v>4440</v>
      </c>
      <c r="G754" t="s">
        <v>4408</v>
      </c>
      <c r="I754" t="b">
        <v>0</v>
      </c>
      <c r="J754">
        <v>100</v>
      </c>
      <c r="K754" t="s">
        <v>4404</v>
      </c>
      <c r="L754" t="s">
        <v>4410</v>
      </c>
      <c r="R754" t="s">
        <v>1883</v>
      </c>
      <c r="S754" t="s">
        <v>2158</v>
      </c>
      <c r="U754" t="s">
        <v>2618</v>
      </c>
      <c r="V754" t="s">
        <v>4401</v>
      </c>
    </row>
    <row r="755" spans="1:22" hidden="1" x14ac:dyDescent="0.35">
      <c r="A755">
        <v>11382</v>
      </c>
      <c r="B755" t="s">
        <v>72</v>
      </c>
      <c r="D755" t="s">
        <v>4353</v>
      </c>
      <c r="E755" t="s">
        <v>4441</v>
      </c>
      <c r="F755" t="s">
        <v>4442</v>
      </c>
      <c r="G755" t="s">
        <v>4409</v>
      </c>
      <c r="H755" t="s">
        <v>4436</v>
      </c>
      <c r="I755" t="b">
        <v>0</v>
      </c>
      <c r="K755" t="s">
        <v>4404</v>
      </c>
      <c r="L755" t="s">
        <v>4410</v>
      </c>
      <c r="M755" t="s">
        <v>4443</v>
      </c>
      <c r="N755" t="s">
        <v>3020</v>
      </c>
      <c r="R755" t="s">
        <v>1784</v>
      </c>
      <c r="S755" t="s">
        <v>1916</v>
      </c>
      <c r="U755" t="s">
        <v>1794</v>
      </c>
      <c r="V755" t="s">
        <v>4444</v>
      </c>
    </row>
    <row r="756" spans="1:22" x14ac:dyDescent="0.35">
      <c r="A756">
        <v>11552</v>
      </c>
      <c r="B756" t="s">
        <v>56</v>
      </c>
      <c r="C756" t="s">
        <v>56</v>
      </c>
      <c r="D756" t="s">
        <v>4353</v>
      </c>
      <c r="E756" t="s">
        <v>4445</v>
      </c>
      <c r="F756" t="s">
        <v>4446</v>
      </c>
      <c r="G756" t="s">
        <v>4447</v>
      </c>
      <c r="H756" t="s">
        <v>4448</v>
      </c>
      <c r="I756" t="b">
        <v>0</v>
      </c>
      <c r="K756" t="s">
        <v>4404</v>
      </c>
      <c r="L756" t="s">
        <v>1027</v>
      </c>
      <c r="M756" t="s">
        <v>4449</v>
      </c>
      <c r="R756" t="s">
        <v>4450</v>
      </c>
      <c r="S756" t="s">
        <v>2233</v>
      </c>
      <c r="U756" t="s">
        <v>2034</v>
      </c>
      <c r="V756" t="s">
        <v>4451</v>
      </c>
    </row>
    <row r="757" spans="1:22" hidden="1" x14ac:dyDescent="0.35">
      <c r="A757">
        <v>11674</v>
      </c>
      <c r="B757" t="s">
        <v>72</v>
      </c>
      <c r="D757" t="s">
        <v>4353</v>
      </c>
      <c r="E757" t="s">
        <v>4452</v>
      </c>
      <c r="F757" t="s">
        <v>4453</v>
      </c>
      <c r="G757" t="s">
        <v>4392</v>
      </c>
      <c r="I757" t="b">
        <v>0</v>
      </c>
      <c r="K757" t="s">
        <v>1777</v>
      </c>
      <c r="L757" t="s">
        <v>4376</v>
      </c>
      <c r="M757" t="s">
        <v>4454</v>
      </c>
      <c r="R757" t="s">
        <v>1784</v>
      </c>
      <c r="T757" t="s">
        <v>1837</v>
      </c>
      <c r="U757" t="s">
        <v>1867</v>
      </c>
      <c r="V757" t="s">
        <v>4455</v>
      </c>
    </row>
    <row r="758" spans="1:22" hidden="1" x14ac:dyDescent="0.35">
      <c r="A758">
        <v>11675</v>
      </c>
      <c r="B758" t="s">
        <v>72</v>
      </c>
      <c r="D758" t="s">
        <v>4353</v>
      </c>
      <c r="E758" t="s">
        <v>4456</v>
      </c>
      <c r="F758" t="s">
        <v>4457</v>
      </c>
      <c r="G758" t="s">
        <v>4392</v>
      </c>
      <c r="I758" t="b">
        <v>0</v>
      </c>
      <c r="K758" t="s">
        <v>1777</v>
      </c>
      <c r="L758" t="s">
        <v>1027</v>
      </c>
      <c r="M758" t="s">
        <v>4458</v>
      </c>
      <c r="R758" t="s">
        <v>1915</v>
      </c>
      <c r="U758" t="s">
        <v>1867</v>
      </c>
      <c r="V758" t="s">
        <v>4455</v>
      </c>
    </row>
    <row r="759" spans="1:22" hidden="1" x14ac:dyDescent="0.35">
      <c r="A759">
        <v>11682</v>
      </c>
      <c r="B759" t="s">
        <v>72</v>
      </c>
      <c r="D759" t="s">
        <v>4353</v>
      </c>
      <c r="E759" t="s">
        <v>4459</v>
      </c>
      <c r="F759" t="s">
        <v>4460</v>
      </c>
      <c r="G759" t="s">
        <v>4392</v>
      </c>
      <c r="H759" t="s">
        <v>4461</v>
      </c>
      <c r="I759" t="b">
        <v>0</v>
      </c>
      <c r="K759" t="s">
        <v>4404</v>
      </c>
      <c r="L759" t="s">
        <v>1027</v>
      </c>
      <c r="M759" t="s">
        <v>4462</v>
      </c>
      <c r="R759" t="s">
        <v>2048</v>
      </c>
      <c r="S759" t="s">
        <v>1907</v>
      </c>
      <c r="U759" t="s">
        <v>1908</v>
      </c>
      <c r="V759" t="s">
        <v>4463</v>
      </c>
    </row>
    <row r="760" spans="1:22" x14ac:dyDescent="0.35">
      <c r="A760">
        <v>12547</v>
      </c>
      <c r="B760" t="s">
        <v>56</v>
      </c>
      <c r="C760" t="s">
        <v>56</v>
      </c>
      <c r="D760" t="s">
        <v>4353</v>
      </c>
      <c r="E760" t="s">
        <v>4464</v>
      </c>
      <c r="F760" t="s">
        <v>4465</v>
      </c>
      <c r="I760" t="b">
        <v>0</v>
      </c>
      <c r="K760" t="s">
        <v>4404</v>
      </c>
      <c r="L760" t="s">
        <v>1027</v>
      </c>
      <c r="R760" t="s">
        <v>3139</v>
      </c>
      <c r="S760" t="s">
        <v>1900</v>
      </c>
      <c r="U760" t="s">
        <v>2346</v>
      </c>
    </row>
    <row r="761" spans="1:22" x14ac:dyDescent="0.35">
      <c r="A761">
        <v>12620</v>
      </c>
      <c r="B761" t="s">
        <v>56</v>
      </c>
      <c r="C761" t="s">
        <v>56</v>
      </c>
      <c r="D761" t="s">
        <v>4353</v>
      </c>
      <c r="E761" t="s">
        <v>4466</v>
      </c>
      <c r="F761" t="s">
        <v>4467</v>
      </c>
      <c r="I761" t="b">
        <v>0</v>
      </c>
      <c r="K761" t="s">
        <v>4404</v>
      </c>
      <c r="L761" t="s">
        <v>1027</v>
      </c>
      <c r="M761" t="s">
        <v>4468</v>
      </c>
      <c r="R761" t="s">
        <v>2214</v>
      </c>
      <c r="S761" t="s">
        <v>1900</v>
      </c>
      <c r="U761" t="s">
        <v>1780</v>
      </c>
    </row>
    <row r="762" spans="1:22" hidden="1" x14ac:dyDescent="0.35">
      <c r="A762">
        <v>9097</v>
      </c>
      <c r="B762" t="s">
        <v>72</v>
      </c>
      <c r="D762" t="s">
        <v>193</v>
      </c>
      <c r="E762" t="s">
        <v>4469</v>
      </c>
      <c r="F762" t="s">
        <v>4470</v>
      </c>
      <c r="H762" t="s">
        <v>4471</v>
      </c>
      <c r="I762" t="b">
        <v>0</v>
      </c>
      <c r="J762">
        <v>20</v>
      </c>
      <c r="K762" t="s">
        <v>1871</v>
      </c>
      <c r="M762" t="s">
        <v>4472</v>
      </c>
      <c r="R762" t="s">
        <v>4473</v>
      </c>
      <c r="S762" t="s">
        <v>1936</v>
      </c>
      <c r="U762" t="s">
        <v>2868</v>
      </c>
      <c r="V762" t="s">
        <v>4474</v>
      </c>
    </row>
    <row r="763" spans="1:22" hidden="1" x14ac:dyDescent="0.35">
      <c r="A763">
        <v>9833</v>
      </c>
      <c r="B763" t="s">
        <v>72</v>
      </c>
      <c r="D763" t="s">
        <v>193</v>
      </c>
      <c r="E763" t="s">
        <v>4475</v>
      </c>
      <c r="F763" t="s">
        <v>4476</v>
      </c>
      <c r="H763" t="s">
        <v>4399</v>
      </c>
      <c r="I763" t="b">
        <v>0</v>
      </c>
      <c r="J763">
        <v>25</v>
      </c>
      <c r="K763" t="s">
        <v>1871</v>
      </c>
      <c r="N763" t="s">
        <v>4477</v>
      </c>
      <c r="R763" t="s">
        <v>2101</v>
      </c>
      <c r="S763" t="s">
        <v>1907</v>
      </c>
      <c r="U763" t="s">
        <v>1908</v>
      </c>
      <c r="V763" t="s">
        <v>4474</v>
      </c>
    </row>
    <row r="764" spans="1:22" hidden="1" x14ac:dyDescent="0.35">
      <c r="A764">
        <v>9834</v>
      </c>
      <c r="B764" t="s">
        <v>72</v>
      </c>
      <c r="D764" t="s">
        <v>193</v>
      </c>
      <c r="E764" t="s">
        <v>4478</v>
      </c>
      <c r="F764" t="s">
        <v>4479</v>
      </c>
      <c r="H764" t="s">
        <v>4471</v>
      </c>
      <c r="I764" t="b">
        <v>0</v>
      </c>
      <c r="J764">
        <v>55</v>
      </c>
      <c r="K764" t="s">
        <v>1777</v>
      </c>
      <c r="R764" t="s">
        <v>1915</v>
      </c>
      <c r="T764" t="s">
        <v>1888</v>
      </c>
      <c r="U764" t="s">
        <v>3405</v>
      </c>
      <c r="V764" t="s">
        <v>4474</v>
      </c>
    </row>
    <row r="765" spans="1:22" hidden="1" x14ac:dyDescent="0.35">
      <c r="A765">
        <v>11401</v>
      </c>
      <c r="B765" t="s">
        <v>72</v>
      </c>
      <c r="D765" t="s">
        <v>193</v>
      </c>
      <c r="E765" t="s">
        <v>4480</v>
      </c>
      <c r="F765" t="s">
        <v>4481</v>
      </c>
      <c r="G765" t="s">
        <v>4482</v>
      </c>
      <c r="I765" t="b">
        <v>0</v>
      </c>
      <c r="J765">
        <v>69</v>
      </c>
      <c r="K765" t="s">
        <v>1777</v>
      </c>
      <c r="R765" t="s">
        <v>2026</v>
      </c>
      <c r="T765" t="s">
        <v>2027</v>
      </c>
      <c r="U765" t="s">
        <v>1780</v>
      </c>
      <c r="V765" t="s">
        <v>4474</v>
      </c>
    </row>
    <row r="766" spans="1:22" hidden="1" x14ac:dyDescent="0.35">
      <c r="A766">
        <v>11402</v>
      </c>
      <c r="B766" t="s">
        <v>72</v>
      </c>
      <c r="D766" t="s">
        <v>193</v>
      </c>
      <c r="E766" t="s">
        <v>1862</v>
      </c>
      <c r="F766" t="s">
        <v>4483</v>
      </c>
      <c r="G766" t="s">
        <v>4484</v>
      </c>
      <c r="I766" t="b">
        <v>0</v>
      </c>
      <c r="J766">
        <v>67</v>
      </c>
      <c r="K766" t="s">
        <v>1777</v>
      </c>
      <c r="R766" t="s">
        <v>1784</v>
      </c>
      <c r="T766" t="s">
        <v>1866</v>
      </c>
      <c r="U766" t="s">
        <v>1867</v>
      </c>
      <c r="V766" t="s">
        <v>4474</v>
      </c>
    </row>
    <row r="767" spans="1:22" x14ac:dyDescent="0.35">
      <c r="A767">
        <v>11624</v>
      </c>
      <c r="B767" t="s">
        <v>56</v>
      </c>
      <c r="C767" t="s">
        <v>56</v>
      </c>
      <c r="D767" t="s">
        <v>193</v>
      </c>
      <c r="E767" t="s">
        <v>531</v>
      </c>
      <c r="F767" t="s">
        <v>4485</v>
      </c>
      <c r="G767" t="s">
        <v>4486</v>
      </c>
      <c r="H767" t="s">
        <v>4487</v>
      </c>
      <c r="I767" t="b">
        <v>0</v>
      </c>
      <c r="J767">
        <v>5</v>
      </c>
      <c r="K767" t="s">
        <v>1871</v>
      </c>
      <c r="M767" t="s">
        <v>4488</v>
      </c>
      <c r="R767" t="s">
        <v>4489</v>
      </c>
      <c r="S767" t="s">
        <v>1916</v>
      </c>
      <c r="U767" t="s">
        <v>1794</v>
      </c>
      <c r="V767" t="s">
        <v>4490</v>
      </c>
    </row>
    <row r="768" spans="1:22" hidden="1" x14ac:dyDescent="0.35">
      <c r="A768">
        <v>11688</v>
      </c>
      <c r="B768" t="s">
        <v>72</v>
      </c>
      <c r="D768" t="s">
        <v>193</v>
      </c>
      <c r="E768" t="s">
        <v>4491</v>
      </c>
      <c r="F768" t="s">
        <v>4492</v>
      </c>
      <c r="G768" t="s">
        <v>4493</v>
      </c>
      <c r="I768" t="b">
        <v>0</v>
      </c>
      <c r="J768">
        <v>71</v>
      </c>
      <c r="K768" t="s">
        <v>1777</v>
      </c>
      <c r="M768" t="s">
        <v>4494</v>
      </c>
      <c r="R768" t="s">
        <v>1784</v>
      </c>
      <c r="T768" t="s">
        <v>1837</v>
      </c>
      <c r="U768" t="s">
        <v>1837</v>
      </c>
      <c r="V768" t="s">
        <v>4495</v>
      </c>
    </row>
    <row r="769" spans="1:22" x14ac:dyDescent="0.35">
      <c r="A769">
        <v>11768</v>
      </c>
      <c r="B769" t="s">
        <v>56</v>
      </c>
      <c r="C769" t="s">
        <v>56</v>
      </c>
      <c r="D769" t="s">
        <v>193</v>
      </c>
      <c r="E769" t="s">
        <v>1636</v>
      </c>
      <c r="F769" t="s">
        <v>4496</v>
      </c>
      <c r="G769" t="s">
        <v>4497</v>
      </c>
      <c r="H769" t="s">
        <v>4493</v>
      </c>
      <c r="I769" t="b">
        <v>0</v>
      </c>
      <c r="J769">
        <v>17</v>
      </c>
      <c r="K769" t="s">
        <v>1871</v>
      </c>
      <c r="R769" t="s">
        <v>2630</v>
      </c>
      <c r="S769" t="s">
        <v>1900</v>
      </c>
      <c r="U769" t="s">
        <v>1992</v>
      </c>
      <c r="V769" t="s">
        <v>4498</v>
      </c>
    </row>
    <row r="770" spans="1:22" hidden="1" x14ac:dyDescent="0.35">
      <c r="A770">
        <v>11874</v>
      </c>
      <c r="B770" t="s">
        <v>72</v>
      </c>
      <c r="D770" t="s">
        <v>193</v>
      </c>
      <c r="E770" t="s">
        <v>1949</v>
      </c>
      <c r="F770" t="s">
        <v>4499</v>
      </c>
      <c r="G770" t="s">
        <v>1951</v>
      </c>
      <c r="H770" t="s">
        <v>1952</v>
      </c>
      <c r="I770" t="b">
        <v>0</v>
      </c>
      <c r="J770">
        <v>29</v>
      </c>
      <c r="K770" t="s">
        <v>1777</v>
      </c>
      <c r="M770" t="s">
        <v>4500</v>
      </c>
      <c r="R770" t="s">
        <v>1784</v>
      </c>
      <c r="T770" t="s">
        <v>1954</v>
      </c>
      <c r="U770" t="s">
        <v>1955</v>
      </c>
    </row>
    <row r="771" spans="1:22" x14ac:dyDescent="0.35">
      <c r="A771">
        <v>11925</v>
      </c>
      <c r="B771" t="s">
        <v>56</v>
      </c>
      <c r="C771" t="s">
        <v>56</v>
      </c>
      <c r="D771" t="s">
        <v>193</v>
      </c>
      <c r="E771" t="s">
        <v>4501</v>
      </c>
      <c r="F771" t="s">
        <v>4502</v>
      </c>
      <c r="I771" t="b">
        <v>0</v>
      </c>
      <c r="J771">
        <v>27</v>
      </c>
      <c r="K771" t="s">
        <v>1841</v>
      </c>
      <c r="M771" t="s">
        <v>4503</v>
      </c>
      <c r="R771" t="s">
        <v>1784</v>
      </c>
      <c r="S771" t="s">
        <v>3070</v>
      </c>
      <c r="U771" t="s">
        <v>2065</v>
      </c>
    </row>
    <row r="772" spans="1:22" hidden="1" x14ac:dyDescent="0.35">
      <c r="A772">
        <v>12063</v>
      </c>
      <c r="B772" t="s">
        <v>72</v>
      </c>
      <c r="D772" t="s">
        <v>193</v>
      </c>
      <c r="E772" t="s">
        <v>1806</v>
      </c>
      <c r="F772" t="s">
        <v>4504</v>
      </c>
      <c r="G772" t="s">
        <v>4505</v>
      </c>
      <c r="I772" t="b">
        <v>0</v>
      </c>
      <c r="J772">
        <v>20</v>
      </c>
      <c r="K772" t="s">
        <v>1777</v>
      </c>
      <c r="M772" t="s">
        <v>4506</v>
      </c>
      <c r="R772" t="s">
        <v>4507</v>
      </c>
      <c r="T772" t="s">
        <v>1785</v>
      </c>
      <c r="U772" t="s">
        <v>1794</v>
      </c>
      <c r="V772" t="s">
        <v>4508</v>
      </c>
    </row>
    <row r="773" spans="1:22" x14ac:dyDescent="0.35">
      <c r="A773">
        <v>12190</v>
      </c>
      <c r="B773" t="s">
        <v>56</v>
      </c>
      <c r="C773" t="s">
        <v>56</v>
      </c>
      <c r="D773" t="s">
        <v>193</v>
      </c>
      <c r="E773" t="s">
        <v>4509</v>
      </c>
      <c r="F773" t="s">
        <v>4510</v>
      </c>
      <c r="G773" t="s">
        <v>3536</v>
      </c>
      <c r="I773" t="b">
        <v>0</v>
      </c>
      <c r="J773">
        <v>25</v>
      </c>
      <c r="K773" t="s">
        <v>1777</v>
      </c>
      <c r="M773" t="s">
        <v>4511</v>
      </c>
      <c r="R773" t="s">
        <v>1789</v>
      </c>
      <c r="T773" t="s">
        <v>1785</v>
      </c>
      <c r="U773" t="s">
        <v>1794</v>
      </c>
      <c r="V773" t="s">
        <v>4512</v>
      </c>
    </row>
    <row r="774" spans="1:22" x14ac:dyDescent="0.35">
      <c r="A774">
        <v>12320</v>
      </c>
      <c r="B774" t="s">
        <v>56</v>
      </c>
      <c r="C774" t="s">
        <v>56</v>
      </c>
      <c r="D774" t="s">
        <v>193</v>
      </c>
      <c r="E774" t="s">
        <v>1638</v>
      </c>
      <c r="F774" t="s">
        <v>4513</v>
      </c>
      <c r="I774" t="b">
        <v>0</v>
      </c>
      <c r="J774">
        <v>10</v>
      </c>
      <c r="K774" t="s">
        <v>1871</v>
      </c>
      <c r="M774" t="s">
        <v>4514</v>
      </c>
      <c r="Q774" t="s">
        <v>1843</v>
      </c>
      <c r="R774" t="s">
        <v>1789</v>
      </c>
      <c r="S774" t="s">
        <v>1844</v>
      </c>
      <c r="U774" t="s">
        <v>2189</v>
      </c>
    </row>
    <row r="775" spans="1:22" hidden="1" x14ac:dyDescent="0.35">
      <c r="A775">
        <v>12388</v>
      </c>
      <c r="B775" t="s">
        <v>72</v>
      </c>
      <c r="D775" t="s">
        <v>193</v>
      </c>
      <c r="E775" t="s">
        <v>4515</v>
      </c>
      <c r="F775" t="s">
        <v>4516</v>
      </c>
      <c r="I775" t="b">
        <v>0</v>
      </c>
      <c r="J775">
        <v>30</v>
      </c>
      <c r="K775" t="s">
        <v>1841</v>
      </c>
      <c r="M775" t="s">
        <v>4517</v>
      </c>
      <c r="R775" t="s">
        <v>1784</v>
      </c>
      <c r="S775" t="s">
        <v>1844</v>
      </c>
      <c r="U775" t="s">
        <v>1786</v>
      </c>
    </row>
    <row r="776" spans="1:22" hidden="1" x14ac:dyDescent="0.35">
      <c r="A776">
        <v>12389</v>
      </c>
      <c r="B776" t="s">
        <v>72</v>
      </c>
      <c r="D776" t="s">
        <v>193</v>
      </c>
      <c r="E776" t="s">
        <v>4518</v>
      </c>
      <c r="F776" t="s">
        <v>4519</v>
      </c>
      <c r="I776" t="b">
        <v>0</v>
      </c>
      <c r="J776">
        <v>34</v>
      </c>
      <c r="K776" t="s">
        <v>1841</v>
      </c>
      <c r="M776" t="s">
        <v>4520</v>
      </c>
      <c r="N776" t="s">
        <v>3020</v>
      </c>
      <c r="R776" t="s">
        <v>1784</v>
      </c>
      <c r="S776" t="s">
        <v>1837</v>
      </c>
      <c r="U776" t="s">
        <v>1786</v>
      </c>
    </row>
    <row r="777" spans="1:22" hidden="1" x14ac:dyDescent="0.35">
      <c r="A777">
        <v>12390</v>
      </c>
      <c r="B777" t="s">
        <v>72</v>
      </c>
      <c r="C777" t="s">
        <v>56</v>
      </c>
      <c r="D777" t="s">
        <v>193</v>
      </c>
      <c r="E777" t="s">
        <v>864</v>
      </c>
      <c r="F777" t="s">
        <v>4521</v>
      </c>
      <c r="G777" t="s">
        <v>4522</v>
      </c>
      <c r="I777" t="b">
        <v>0</v>
      </c>
      <c r="J777">
        <v>85</v>
      </c>
      <c r="K777" t="s">
        <v>1777</v>
      </c>
      <c r="M777" t="s">
        <v>4523</v>
      </c>
      <c r="R777" t="s">
        <v>1784</v>
      </c>
      <c r="T777" t="s">
        <v>1837</v>
      </c>
      <c r="U777" t="s">
        <v>2346</v>
      </c>
      <c r="V777" t="s">
        <v>4524</v>
      </c>
    </row>
    <row r="778" spans="1:22" hidden="1" x14ac:dyDescent="0.35">
      <c r="A778">
        <v>12391</v>
      </c>
      <c r="B778" t="s">
        <v>72</v>
      </c>
      <c r="D778" t="s">
        <v>193</v>
      </c>
      <c r="E778" t="s">
        <v>4525</v>
      </c>
      <c r="F778" t="s">
        <v>4526</v>
      </c>
      <c r="G778" t="s">
        <v>4527</v>
      </c>
      <c r="I778" t="b">
        <v>0</v>
      </c>
      <c r="J778">
        <v>88</v>
      </c>
      <c r="K778" t="s">
        <v>1777</v>
      </c>
      <c r="M778" t="s">
        <v>4528</v>
      </c>
      <c r="R778" t="s">
        <v>1784</v>
      </c>
      <c r="T778" t="s">
        <v>1837</v>
      </c>
      <c r="U778" t="s">
        <v>2189</v>
      </c>
      <c r="V778" t="s">
        <v>4529</v>
      </c>
    </row>
    <row r="779" spans="1:22" hidden="1" x14ac:dyDescent="0.35">
      <c r="A779">
        <v>12392</v>
      </c>
      <c r="B779" t="s">
        <v>72</v>
      </c>
      <c r="D779" t="s">
        <v>193</v>
      </c>
      <c r="E779" t="s">
        <v>4530</v>
      </c>
      <c r="F779" t="s">
        <v>4531</v>
      </c>
      <c r="G779" t="s">
        <v>4527</v>
      </c>
      <c r="I779" t="b">
        <v>0</v>
      </c>
      <c r="J779">
        <v>90</v>
      </c>
      <c r="K779" t="s">
        <v>1871</v>
      </c>
      <c r="M779" t="s">
        <v>4532</v>
      </c>
      <c r="R779" t="s">
        <v>1853</v>
      </c>
      <c r="S779" t="s">
        <v>1907</v>
      </c>
      <c r="U779" t="s">
        <v>1794</v>
      </c>
      <c r="V779" t="s">
        <v>4512</v>
      </c>
    </row>
    <row r="780" spans="1:22" hidden="1" x14ac:dyDescent="0.35">
      <c r="A780">
        <v>4780</v>
      </c>
      <c r="B780" t="s">
        <v>72</v>
      </c>
      <c r="D780" t="s">
        <v>195</v>
      </c>
      <c r="E780" t="s">
        <v>1976</v>
      </c>
      <c r="F780" t="s">
        <v>4533</v>
      </c>
      <c r="H780" t="s">
        <v>4534</v>
      </c>
      <c r="I780" t="b">
        <v>0</v>
      </c>
      <c r="J780">
        <v>25</v>
      </c>
      <c r="K780" t="s">
        <v>1871</v>
      </c>
      <c r="M780" t="s">
        <v>4535</v>
      </c>
      <c r="R780" t="s">
        <v>2265</v>
      </c>
      <c r="S780" t="s">
        <v>1907</v>
      </c>
      <c r="U780" t="s">
        <v>1908</v>
      </c>
      <c r="V780" t="s">
        <v>4536</v>
      </c>
    </row>
    <row r="781" spans="1:22" x14ac:dyDescent="0.35">
      <c r="A781">
        <v>4781</v>
      </c>
      <c r="B781" s="14" t="s">
        <v>56</v>
      </c>
      <c r="C781" s="14" t="s">
        <v>56</v>
      </c>
      <c r="D781" t="s">
        <v>195</v>
      </c>
      <c r="E781" t="s">
        <v>4537</v>
      </c>
      <c r="F781" t="s">
        <v>4538</v>
      </c>
      <c r="I781" t="b">
        <v>0</v>
      </c>
      <c r="J781">
        <v>40</v>
      </c>
      <c r="K781" t="s">
        <v>1777</v>
      </c>
      <c r="R781" t="s">
        <v>1836</v>
      </c>
      <c r="S781" t="s">
        <v>2158</v>
      </c>
      <c r="U781" t="s">
        <v>3032</v>
      </c>
      <c r="V781" t="s">
        <v>4536</v>
      </c>
    </row>
    <row r="782" spans="1:22" ht="72.5" hidden="1" x14ac:dyDescent="0.35">
      <c r="A782">
        <v>4788</v>
      </c>
      <c r="B782" t="s">
        <v>72</v>
      </c>
      <c r="D782" t="s">
        <v>195</v>
      </c>
      <c r="E782" t="s">
        <v>4539</v>
      </c>
      <c r="F782" s="8" t="s">
        <v>4540</v>
      </c>
      <c r="I782" t="b">
        <v>0</v>
      </c>
      <c r="J782">
        <v>75</v>
      </c>
      <c r="K782" t="s">
        <v>1777</v>
      </c>
      <c r="R782" t="s">
        <v>1906</v>
      </c>
      <c r="T782" t="s">
        <v>1837</v>
      </c>
      <c r="U782" t="s">
        <v>1837</v>
      </c>
      <c r="V782" t="s">
        <v>4536</v>
      </c>
    </row>
    <row r="783" spans="1:22" hidden="1" x14ac:dyDescent="0.35">
      <c r="A783">
        <v>4789</v>
      </c>
      <c r="B783" t="s">
        <v>72</v>
      </c>
      <c r="D783" t="s">
        <v>195</v>
      </c>
      <c r="E783" t="s">
        <v>4541</v>
      </c>
      <c r="F783" t="s">
        <v>4542</v>
      </c>
      <c r="G783" t="s">
        <v>4543</v>
      </c>
      <c r="H783" t="s">
        <v>4544</v>
      </c>
      <c r="I783" t="b">
        <v>0</v>
      </c>
      <c r="J783">
        <v>65</v>
      </c>
      <c r="K783" t="s">
        <v>1777</v>
      </c>
      <c r="R783" t="s">
        <v>1883</v>
      </c>
      <c r="T783" t="s">
        <v>1785</v>
      </c>
      <c r="U783" t="s">
        <v>2868</v>
      </c>
      <c r="V783" t="s">
        <v>4545</v>
      </c>
    </row>
    <row r="784" spans="1:22" hidden="1" x14ac:dyDescent="0.35">
      <c r="A784">
        <v>4796</v>
      </c>
      <c r="B784" t="s">
        <v>72</v>
      </c>
      <c r="D784" t="s">
        <v>195</v>
      </c>
      <c r="E784" t="s">
        <v>4546</v>
      </c>
      <c r="F784" t="s">
        <v>4547</v>
      </c>
      <c r="I784" t="b">
        <v>0</v>
      </c>
      <c r="J784">
        <v>70</v>
      </c>
      <c r="K784" t="s">
        <v>1777</v>
      </c>
      <c r="R784" t="s">
        <v>1883</v>
      </c>
      <c r="T784" t="s">
        <v>1888</v>
      </c>
      <c r="U784" t="s">
        <v>3528</v>
      </c>
      <c r="V784" t="s">
        <v>4536</v>
      </c>
    </row>
    <row r="785" spans="1:22" hidden="1" x14ac:dyDescent="0.35">
      <c r="A785">
        <v>6065</v>
      </c>
      <c r="B785" t="s">
        <v>72</v>
      </c>
      <c r="D785" t="s">
        <v>195</v>
      </c>
      <c r="E785" t="s">
        <v>4548</v>
      </c>
      <c r="F785" t="s">
        <v>4549</v>
      </c>
      <c r="H785" t="s">
        <v>4550</v>
      </c>
      <c r="I785" t="b">
        <v>0</v>
      </c>
      <c r="J785">
        <v>95</v>
      </c>
      <c r="K785" t="s">
        <v>1777</v>
      </c>
      <c r="M785" t="s">
        <v>4551</v>
      </c>
      <c r="R785" t="s">
        <v>4552</v>
      </c>
      <c r="T785" t="s">
        <v>1964</v>
      </c>
      <c r="U785" t="s">
        <v>1837</v>
      </c>
      <c r="V785" t="s">
        <v>4553</v>
      </c>
    </row>
    <row r="786" spans="1:22" hidden="1" x14ac:dyDescent="0.35">
      <c r="A786">
        <v>9214</v>
      </c>
      <c r="B786" t="s">
        <v>72</v>
      </c>
      <c r="D786" t="s">
        <v>195</v>
      </c>
      <c r="E786" t="s">
        <v>1862</v>
      </c>
      <c r="F786" t="s">
        <v>4554</v>
      </c>
      <c r="G786" t="s">
        <v>4471</v>
      </c>
      <c r="H786" t="s">
        <v>4555</v>
      </c>
      <c r="I786" t="b">
        <v>0</v>
      </c>
      <c r="J786">
        <v>40</v>
      </c>
      <c r="K786" t="s">
        <v>1777</v>
      </c>
      <c r="M786" t="s">
        <v>4556</v>
      </c>
      <c r="R786" t="s">
        <v>1784</v>
      </c>
      <c r="T786" t="s">
        <v>1866</v>
      </c>
      <c r="U786" t="s">
        <v>1867</v>
      </c>
      <c r="V786" t="s">
        <v>4557</v>
      </c>
    </row>
    <row r="787" spans="1:22" hidden="1" x14ac:dyDescent="0.35">
      <c r="A787">
        <v>9836</v>
      </c>
      <c r="B787" t="s">
        <v>72</v>
      </c>
      <c r="D787" t="s">
        <v>195</v>
      </c>
      <c r="E787" t="s">
        <v>4558</v>
      </c>
      <c r="F787" t="s">
        <v>4559</v>
      </c>
      <c r="G787" t="s">
        <v>4560</v>
      </c>
      <c r="I787" t="b">
        <v>0</v>
      </c>
      <c r="J787">
        <v>55</v>
      </c>
      <c r="K787" t="s">
        <v>1871</v>
      </c>
      <c r="R787" t="s">
        <v>2265</v>
      </c>
      <c r="S787" t="s">
        <v>1907</v>
      </c>
      <c r="U787" t="s">
        <v>1908</v>
      </c>
      <c r="V787" t="s">
        <v>4536</v>
      </c>
    </row>
    <row r="788" spans="1:22" hidden="1" x14ac:dyDescent="0.35">
      <c r="A788">
        <v>9852</v>
      </c>
      <c r="B788" t="s">
        <v>72</v>
      </c>
      <c r="D788" t="s">
        <v>195</v>
      </c>
      <c r="E788" t="s">
        <v>4561</v>
      </c>
      <c r="F788" t="s">
        <v>4562</v>
      </c>
      <c r="G788" t="s">
        <v>4563</v>
      </c>
      <c r="H788" t="s">
        <v>4564</v>
      </c>
      <c r="I788" t="b">
        <v>0</v>
      </c>
      <c r="J788">
        <v>21</v>
      </c>
      <c r="K788" t="s">
        <v>1777</v>
      </c>
      <c r="R788" t="s">
        <v>1784</v>
      </c>
      <c r="T788" t="s">
        <v>4565</v>
      </c>
      <c r="U788" t="s">
        <v>1889</v>
      </c>
      <c r="V788" t="s">
        <v>4536</v>
      </c>
    </row>
    <row r="789" spans="1:22" x14ac:dyDescent="0.35">
      <c r="A789">
        <v>11630</v>
      </c>
      <c r="B789" t="s">
        <v>56</v>
      </c>
      <c r="C789" t="s">
        <v>56</v>
      </c>
      <c r="D789" t="s">
        <v>195</v>
      </c>
      <c r="E789" t="s">
        <v>243</v>
      </c>
      <c r="F789" t="s">
        <v>4566</v>
      </c>
      <c r="I789" t="b">
        <v>0</v>
      </c>
      <c r="J789">
        <v>5</v>
      </c>
      <c r="K789" t="s">
        <v>1871</v>
      </c>
      <c r="M789" t="s">
        <v>4567</v>
      </c>
      <c r="R789" t="s">
        <v>1921</v>
      </c>
      <c r="S789" t="s">
        <v>1900</v>
      </c>
      <c r="U789" t="s">
        <v>2189</v>
      </c>
    </row>
    <row r="790" spans="1:22" hidden="1" x14ac:dyDescent="0.35">
      <c r="A790">
        <v>11767</v>
      </c>
      <c r="B790" t="s">
        <v>72</v>
      </c>
      <c r="D790" t="s">
        <v>195</v>
      </c>
      <c r="E790" t="s">
        <v>4568</v>
      </c>
      <c r="F790" t="s">
        <v>4569</v>
      </c>
      <c r="G790" t="s">
        <v>4570</v>
      </c>
      <c r="H790" t="s">
        <v>4571</v>
      </c>
      <c r="I790" t="b">
        <v>0</v>
      </c>
      <c r="J790">
        <v>44</v>
      </c>
      <c r="K790" t="s">
        <v>1777</v>
      </c>
      <c r="M790" t="s">
        <v>4572</v>
      </c>
      <c r="R790" t="s">
        <v>1784</v>
      </c>
      <c r="T790" t="s">
        <v>1837</v>
      </c>
      <c r="U790" t="s">
        <v>1867</v>
      </c>
      <c r="V790" t="s">
        <v>4545</v>
      </c>
    </row>
    <row r="791" spans="1:22" hidden="1" x14ac:dyDescent="0.35">
      <c r="A791">
        <v>12176</v>
      </c>
      <c r="B791" t="s">
        <v>72</v>
      </c>
      <c r="C791" t="s">
        <v>56</v>
      </c>
      <c r="D791" t="s">
        <v>195</v>
      </c>
      <c r="E791" t="s">
        <v>4573</v>
      </c>
      <c r="F791" t="s">
        <v>4574</v>
      </c>
      <c r="H791" t="s">
        <v>4575</v>
      </c>
      <c r="I791" t="b">
        <v>0</v>
      </c>
      <c r="J791">
        <v>3</v>
      </c>
      <c r="K791" t="s">
        <v>1871</v>
      </c>
      <c r="M791" t="s">
        <v>4576</v>
      </c>
      <c r="R791" t="s">
        <v>1789</v>
      </c>
      <c r="S791" t="s">
        <v>1900</v>
      </c>
      <c r="U791" t="s">
        <v>1876</v>
      </c>
    </row>
    <row r="792" spans="1:22" hidden="1" x14ac:dyDescent="0.35">
      <c r="A792">
        <v>12386</v>
      </c>
      <c r="B792" t="s">
        <v>72</v>
      </c>
      <c r="D792" t="s">
        <v>195</v>
      </c>
      <c r="E792" t="s">
        <v>4577</v>
      </c>
      <c r="F792" t="s">
        <v>4578</v>
      </c>
      <c r="I792" t="b">
        <v>0</v>
      </c>
      <c r="J792">
        <v>30</v>
      </c>
      <c r="K792" t="s">
        <v>1841</v>
      </c>
      <c r="M792" t="s">
        <v>4579</v>
      </c>
      <c r="N792" t="s">
        <v>4580</v>
      </c>
      <c r="R792" t="s">
        <v>1784</v>
      </c>
      <c r="S792" t="s">
        <v>1837</v>
      </c>
      <c r="U792" t="s">
        <v>1786</v>
      </c>
    </row>
    <row r="793" spans="1:22" hidden="1" x14ac:dyDescent="0.35">
      <c r="A793">
        <v>12406</v>
      </c>
      <c r="B793" t="s">
        <v>72</v>
      </c>
      <c r="D793" t="s">
        <v>195</v>
      </c>
      <c r="E793" t="s">
        <v>4581</v>
      </c>
      <c r="F793" t="s">
        <v>4582</v>
      </c>
      <c r="G793" t="s">
        <v>4583</v>
      </c>
      <c r="I793" t="b">
        <v>0</v>
      </c>
      <c r="J793">
        <v>18</v>
      </c>
      <c r="K793" t="s">
        <v>1777</v>
      </c>
      <c r="M793" t="s">
        <v>4584</v>
      </c>
      <c r="O793" t="s">
        <v>4585</v>
      </c>
      <c r="R793" t="s">
        <v>1784</v>
      </c>
      <c r="S793" t="s">
        <v>1837</v>
      </c>
      <c r="U793" t="s">
        <v>1780</v>
      </c>
      <c r="V793" t="s">
        <v>4586</v>
      </c>
    </row>
    <row r="794" spans="1:22" hidden="1" x14ac:dyDescent="0.35">
      <c r="A794">
        <v>12407</v>
      </c>
      <c r="B794" t="s">
        <v>72</v>
      </c>
      <c r="D794" t="s">
        <v>195</v>
      </c>
      <c r="E794" t="s">
        <v>3221</v>
      </c>
      <c r="F794" t="s">
        <v>4587</v>
      </c>
      <c r="G794" t="s">
        <v>4583</v>
      </c>
      <c r="I794" t="b">
        <v>0</v>
      </c>
      <c r="J794">
        <v>20</v>
      </c>
      <c r="K794" t="s">
        <v>1777</v>
      </c>
      <c r="M794" t="s">
        <v>4588</v>
      </c>
      <c r="R794" t="s">
        <v>1784</v>
      </c>
      <c r="T794" t="s">
        <v>1837</v>
      </c>
      <c r="U794" t="s">
        <v>2110</v>
      </c>
      <c r="V794" t="s">
        <v>4586</v>
      </c>
    </row>
    <row r="795" spans="1:22" hidden="1" x14ac:dyDescent="0.35">
      <c r="A795">
        <v>12408</v>
      </c>
      <c r="B795" t="s">
        <v>72</v>
      </c>
      <c r="D795" t="s">
        <v>195</v>
      </c>
      <c r="E795" t="s">
        <v>4589</v>
      </c>
      <c r="F795" t="s">
        <v>4590</v>
      </c>
      <c r="G795" t="s">
        <v>4583</v>
      </c>
      <c r="I795" t="b">
        <v>0</v>
      </c>
      <c r="J795">
        <v>23</v>
      </c>
      <c r="K795" t="s">
        <v>1777</v>
      </c>
      <c r="M795" t="s">
        <v>4591</v>
      </c>
      <c r="R795" t="s">
        <v>1784</v>
      </c>
      <c r="T795" t="s">
        <v>1837</v>
      </c>
      <c r="U795" t="s">
        <v>2474</v>
      </c>
      <c r="V795" t="s">
        <v>4586</v>
      </c>
    </row>
    <row r="796" spans="1:22" x14ac:dyDescent="0.35">
      <c r="A796">
        <v>12428</v>
      </c>
      <c r="B796" t="s">
        <v>56</v>
      </c>
      <c r="C796" t="s">
        <v>56</v>
      </c>
      <c r="D796" t="s">
        <v>195</v>
      </c>
      <c r="E796" t="s">
        <v>4592</v>
      </c>
      <c r="F796" t="s">
        <v>4593</v>
      </c>
      <c r="I796" t="b">
        <v>0</v>
      </c>
      <c r="J796">
        <v>20</v>
      </c>
      <c r="K796" t="s">
        <v>1841</v>
      </c>
      <c r="M796" t="s">
        <v>4594</v>
      </c>
      <c r="R796" t="s">
        <v>1784</v>
      </c>
      <c r="S796" t="s">
        <v>1844</v>
      </c>
      <c r="U796" t="s">
        <v>2412</v>
      </c>
    </row>
    <row r="797" spans="1:22" hidden="1" x14ac:dyDescent="0.35">
      <c r="A797">
        <v>12453</v>
      </c>
      <c r="B797" t="s">
        <v>72</v>
      </c>
      <c r="D797" t="s">
        <v>195</v>
      </c>
      <c r="E797" t="s">
        <v>1473</v>
      </c>
      <c r="F797" t="s">
        <v>2703</v>
      </c>
      <c r="I797" t="b">
        <v>0</v>
      </c>
      <c r="J797">
        <v>97</v>
      </c>
      <c r="K797" t="s">
        <v>1777</v>
      </c>
      <c r="R797" t="s">
        <v>1784</v>
      </c>
      <c r="T797" t="s">
        <v>2510</v>
      </c>
      <c r="U797" t="s">
        <v>2346</v>
      </c>
    </row>
    <row r="798" spans="1:22" hidden="1" x14ac:dyDescent="0.35">
      <c r="A798">
        <v>12561</v>
      </c>
      <c r="B798" t="s">
        <v>72</v>
      </c>
      <c r="D798" t="s">
        <v>195</v>
      </c>
      <c r="E798" t="s">
        <v>4595</v>
      </c>
      <c r="F798" t="s">
        <v>4596</v>
      </c>
      <c r="G798" t="s">
        <v>4597</v>
      </c>
      <c r="I798" t="b">
        <v>0</v>
      </c>
      <c r="J798">
        <v>28</v>
      </c>
      <c r="K798" t="s">
        <v>1777</v>
      </c>
      <c r="M798" t="s">
        <v>4598</v>
      </c>
      <c r="R798" t="s">
        <v>2088</v>
      </c>
      <c r="T798" t="s">
        <v>2052</v>
      </c>
      <c r="U798" t="s">
        <v>3888</v>
      </c>
      <c r="V798" t="s">
        <v>4599</v>
      </c>
    </row>
    <row r="799" spans="1:22" hidden="1" x14ac:dyDescent="0.35">
      <c r="A799">
        <v>12575</v>
      </c>
      <c r="B799" t="s">
        <v>72</v>
      </c>
      <c r="D799" t="s">
        <v>195</v>
      </c>
      <c r="E799" t="s">
        <v>4600</v>
      </c>
      <c r="F799" t="s">
        <v>4601</v>
      </c>
      <c r="G799" t="s">
        <v>4550</v>
      </c>
      <c r="I799" t="b">
        <v>0</v>
      </c>
      <c r="J799">
        <v>25</v>
      </c>
      <c r="K799" t="s">
        <v>1777</v>
      </c>
      <c r="M799" t="s">
        <v>4602</v>
      </c>
      <c r="R799" t="s">
        <v>2855</v>
      </c>
      <c r="T799" t="s">
        <v>1837</v>
      </c>
      <c r="U799" t="s">
        <v>1780</v>
      </c>
      <c r="V799" t="s">
        <v>4603</v>
      </c>
    </row>
    <row r="800" spans="1:22" hidden="1" x14ac:dyDescent="0.35">
      <c r="A800">
        <v>12576</v>
      </c>
      <c r="B800" t="s">
        <v>72</v>
      </c>
      <c r="D800" t="s">
        <v>195</v>
      </c>
      <c r="E800" t="s">
        <v>4604</v>
      </c>
      <c r="F800" t="s">
        <v>4605</v>
      </c>
      <c r="G800" t="s">
        <v>4550</v>
      </c>
      <c r="I800" t="b">
        <v>0</v>
      </c>
      <c r="J800">
        <v>35</v>
      </c>
      <c r="K800" t="s">
        <v>1777</v>
      </c>
      <c r="M800" t="s">
        <v>4606</v>
      </c>
      <c r="R800" t="s">
        <v>1784</v>
      </c>
      <c r="T800" t="s">
        <v>1837</v>
      </c>
      <c r="U800" t="s">
        <v>4607</v>
      </c>
      <c r="V800" t="s">
        <v>4603</v>
      </c>
    </row>
    <row r="801" spans="1:22" hidden="1" x14ac:dyDescent="0.35">
      <c r="A801">
        <v>12577</v>
      </c>
      <c r="B801" t="s">
        <v>72</v>
      </c>
      <c r="D801" t="s">
        <v>195</v>
      </c>
      <c r="E801" t="s">
        <v>4608</v>
      </c>
      <c r="F801" t="s">
        <v>4609</v>
      </c>
      <c r="G801" t="s">
        <v>4550</v>
      </c>
      <c r="I801" t="b">
        <v>0</v>
      </c>
      <c r="J801">
        <v>50</v>
      </c>
      <c r="K801" t="s">
        <v>1777</v>
      </c>
      <c r="M801" t="s">
        <v>4610</v>
      </c>
      <c r="R801" t="s">
        <v>1784</v>
      </c>
      <c r="T801" t="s">
        <v>1837</v>
      </c>
      <c r="U801" t="s">
        <v>2862</v>
      </c>
      <c r="V801" t="s">
        <v>4603</v>
      </c>
    </row>
    <row r="802" spans="1:22" hidden="1" x14ac:dyDescent="0.35">
      <c r="A802">
        <v>12615</v>
      </c>
      <c r="B802" t="s">
        <v>72</v>
      </c>
      <c r="D802" t="s">
        <v>195</v>
      </c>
      <c r="E802" t="s">
        <v>4611</v>
      </c>
      <c r="F802" t="s">
        <v>4612</v>
      </c>
      <c r="I802" t="b">
        <v>0</v>
      </c>
      <c r="J802">
        <v>25</v>
      </c>
      <c r="K802" t="s">
        <v>1841</v>
      </c>
      <c r="M802" t="s">
        <v>4613</v>
      </c>
      <c r="R802" t="s">
        <v>1784</v>
      </c>
      <c r="S802" t="s">
        <v>1844</v>
      </c>
      <c r="U802" t="s">
        <v>1786</v>
      </c>
    </row>
    <row r="803" spans="1:22" hidden="1" x14ac:dyDescent="0.35">
      <c r="A803">
        <v>12646</v>
      </c>
      <c r="B803" t="s">
        <v>72</v>
      </c>
      <c r="D803" t="s">
        <v>195</v>
      </c>
      <c r="E803" t="s">
        <v>4614</v>
      </c>
      <c r="F803" t="s">
        <v>4615</v>
      </c>
      <c r="G803" t="s">
        <v>4616</v>
      </c>
      <c r="I803" t="b">
        <v>0</v>
      </c>
      <c r="J803">
        <v>55</v>
      </c>
      <c r="K803" t="s">
        <v>1777</v>
      </c>
      <c r="M803" t="s">
        <v>4617</v>
      </c>
      <c r="R803" t="s">
        <v>1784</v>
      </c>
      <c r="T803" t="s">
        <v>1837</v>
      </c>
      <c r="U803" t="s">
        <v>1780</v>
      </c>
      <c r="V803" t="s">
        <v>4618</v>
      </c>
    </row>
    <row r="804" spans="1:22" hidden="1" x14ac:dyDescent="0.35">
      <c r="A804">
        <v>12647</v>
      </c>
      <c r="B804" t="s">
        <v>72</v>
      </c>
      <c r="D804" t="s">
        <v>195</v>
      </c>
      <c r="E804" t="s">
        <v>4619</v>
      </c>
      <c r="F804" t="s">
        <v>4620</v>
      </c>
      <c r="G804" t="s">
        <v>4616</v>
      </c>
      <c r="I804" t="b">
        <v>0</v>
      </c>
      <c r="J804">
        <v>56</v>
      </c>
      <c r="K804" t="s">
        <v>1777</v>
      </c>
      <c r="M804" t="s">
        <v>4621</v>
      </c>
      <c r="R804" t="s">
        <v>1784</v>
      </c>
      <c r="T804" t="s">
        <v>1837</v>
      </c>
      <c r="U804" t="s">
        <v>1780</v>
      </c>
      <c r="V804" t="s">
        <v>4618</v>
      </c>
    </row>
    <row r="805" spans="1:22" hidden="1" x14ac:dyDescent="0.35">
      <c r="A805">
        <v>12701</v>
      </c>
      <c r="B805" t="s">
        <v>72</v>
      </c>
      <c r="D805" t="s">
        <v>195</v>
      </c>
      <c r="E805" t="s">
        <v>1781</v>
      </c>
      <c r="F805" t="s">
        <v>4622</v>
      </c>
      <c r="I805" t="b">
        <v>1</v>
      </c>
      <c r="J805">
        <v>30</v>
      </c>
      <c r="K805" t="s">
        <v>1777</v>
      </c>
      <c r="M805" t="s">
        <v>4623</v>
      </c>
      <c r="R805" t="s">
        <v>1784</v>
      </c>
      <c r="T805" t="s">
        <v>1785</v>
      </c>
      <c r="U805" t="s">
        <v>1786</v>
      </c>
      <c r="V805" t="s">
        <v>4536</v>
      </c>
    </row>
    <row r="806" spans="1:22" hidden="1" x14ac:dyDescent="0.35">
      <c r="A806">
        <v>5625</v>
      </c>
      <c r="B806" t="s">
        <v>72</v>
      </c>
      <c r="D806" t="s">
        <v>194</v>
      </c>
      <c r="E806" t="s">
        <v>4624</v>
      </c>
      <c r="F806" t="s">
        <v>4625</v>
      </c>
      <c r="H806" t="s">
        <v>3013</v>
      </c>
      <c r="I806" t="b">
        <v>0</v>
      </c>
      <c r="J806">
        <v>44</v>
      </c>
      <c r="K806" t="s">
        <v>1777</v>
      </c>
      <c r="M806" t="s">
        <v>4626</v>
      </c>
      <c r="R806" t="s">
        <v>1789</v>
      </c>
      <c r="T806" t="s">
        <v>1779</v>
      </c>
      <c r="U806" t="s">
        <v>1780</v>
      </c>
      <c r="V806" t="s">
        <v>4627</v>
      </c>
    </row>
    <row r="807" spans="1:22" hidden="1" x14ac:dyDescent="0.35">
      <c r="A807">
        <v>11087</v>
      </c>
      <c r="B807" t="s">
        <v>72</v>
      </c>
      <c r="D807" t="s">
        <v>194</v>
      </c>
      <c r="E807" t="s">
        <v>2131</v>
      </c>
      <c r="F807" t="s">
        <v>4628</v>
      </c>
      <c r="G807" t="s">
        <v>2133</v>
      </c>
      <c r="H807" t="s">
        <v>2134</v>
      </c>
      <c r="I807" t="b">
        <v>0</v>
      </c>
      <c r="J807">
        <v>46</v>
      </c>
      <c r="K807" t="s">
        <v>1777</v>
      </c>
      <c r="M807" t="s">
        <v>4629</v>
      </c>
      <c r="R807" t="s">
        <v>2006</v>
      </c>
      <c r="T807" t="s">
        <v>2052</v>
      </c>
      <c r="U807" t="s">
        <v>1837</v>
      </c>
    </row>
    <row r="808" spans="1:22" x14ac:dyDescent="0.35">
      <c r="A808">
        <v>11808</v>
      </c>
      <c r="B808" t="s">
        <v>56</v>
      </c>
      <c r="C808" t="s">
        <v>56</v>
      </c>
      <c r="D808" t="s">
        <v>194</v>
      </c>
      <c r="E808" t="s">
        <v>558</v>
      </c>
      <c r="F808" t="s">
        <v>4630</v>
      </c>
      <c r="I808" t="b">
        <v>0</v>
      </c>
      <c r="J808">
        <v>13</v>
      </c>
      <c r="K808" t="s">
        <v>1841</v>
      </c>
      <c r="M808" t="s">
        <v>4631</v>
      </c>
      <c r="Q808" t="s">
        <v>1843</v>
      </c>
      <c r="R808" t="s">
        <v>1784</v>
      </c>
      <c r="S808" t="s">
        <v>1844</v>
      </c>
      <c r="U808" t="s">
        <v>1786</v>
      </c>
    </row>
    <row r="809" spans="1:22" ht="159.5" hidden="1" x14ac:dyDescent="0.35">
      <c r="A809">
        <v>11954</v>
      </c>
      <c r="B809" t="s">
        <v>72</v>
      </c>
      <c r="D809" t="s">
        <v>194</v>
      </c>
      <c r="E809" t="s">
        <v>4632</v>
      </c>
      <c r="F809" s="8" t="s">
        <v>4633</v>
      </c>
      <c r="I809" t="b">
        <v>0</v>
      </c>
      <c r="J809">
        <v>6</v>
      </c>
      <c r="K809" t="s">
        <v>1841</v>
      </c>
      <c r="M809" t="s">
        <v>4634</v>
      </c>
      <c r="R809" t="s">
        <v>1784</v>
      </c>
      <c r="S809" t="s">
        <v>2076</v>
      </c>
      <c r="U809" t="s">
        <v>1786</v>
      </c>
    </row>
    <row r="810" spans="1:22" x14ac:dyDescent="0.35">
      <c r="A810">
        <v>12003</v>
      </c>
      <c r="B810" t="s">
        <v>56</v>
      </c>
      <c r="C810" t="s">
        <v>56</v>
      </c>
      <c r="D810" t="s">
        <v>194</v>
      </c>
      <c r="E810" t="s">
        <v>2627</v>
      </c>
      <c r="F810" t="s">
        <v>4635</v>
      </c>
      <c r="I810" t="b">
        <v>0</v>
      </c>
      <c r="J810">
        <v>5</v>
      </c>
      <c r="K810" t="s">
        <v>1871</v>
      </c>
      <c r="M810" t="s">
        <v>4636</v>
      </c>
      <c r="R810" t="s">
        <v>4637</v>
      </c>
      <c r="S810" t="s">
        <v>1900</v>
      </c>
      <c r="U810" t="s">
        <v>1876</v>
      </c>
    </row>
    <row r="811" spans="1:22" x14ac:dyDescent="0.35">
      <c r="A811">
        <v>12018</v>
      </c>
      <c r="B811" t="s">
        <v>56</v>
      </c>
      <c r="C811" t="s">
        <v>56</v>
      </c>
      <c r="D811" t="s">
        <v>194</v>
      </c>
      <c r="E811" t="s">
        <v>1004</v>
      </c>
      <c r="F811" t="s">
        <v>4638</v>
      </c>
      <c r="I811" t="b">
        <v>0</v>
      </c>
      <c r="J811">
        <v>22</v>
      </c>
      <c r="K811" t="s">
        <v>1841</v>
      </c>
      <c r="M811" t="s">
        <v>4639</v>
      </c>
      <c r="R811" t="s">
        <v>1784</v>
      </c>
      <c r="S811" t="s">
        <v>1844</v>
      </c>
      <c r="U811" t="s">
        <v>1848</v>
      </c>
    </row>
    <row r="812" spans="1:22" ht="174" hidden="1" x14ac:dyDescent="0.35">
      <c r="A812">
        <v>12033</v>
      </c>
      <c r="B812" t="s">
        <v>72</v>
      </c>
      <c r="D812" t="s">
        <v>194</v>
      </c>
      <c r="E812" t="s">
        <v>981</v>
      </c>
      <c r="F812" s="8" t="s">
        <v>4640</v>
      </c>
      <c r="I812" t="b">
        <v>0</v>
      </c>
      <c r="J812">
        <v>8</v>
      </c>
      <c r="K812" t="s">
        <v>1871</v>
      </c>
      <c r="M812" t="s">
        <v>4641</v>
      </c>
      <c r="R812" t="s">
        <v>2048</v>
      </c>
      <c r="S812" t="s">
        <v>2158</v>
      </c>
      <c r="U812" t="s">
        <v>1867</v>
      </c>
    </row>
    <row r="813" spans="1:22" hidden="1" x14ac:dyDescent="0.35">
      <c r="A813">
        <v>12072</v>
      </c>
      <c r="B813" t="s">
        <v>72</v>
      </c>
      <c r="D813" t="s">
        <v>194</v>
      </c>
      <c r="E813" t="s">
        <v>4642</v>
      </c>
      <c r="F813" t="s">
        <v>4643</v>
      </c>
      <c r="G813" t="s">
        <v>4644</v>
      </c>
      <c r="I813" t="b">
        <v>0</v>
      </c>
      <c r="J813">
        <v>60</v>
      </c>
      <c r="K813" t="s">
        <v>1777</v>
      </c>
      <c r="M813" t="s">
        <v>4645</v>
      </c>
      <c r="R813" t="s">
        <v>1784</v>
      </c>
      <c r="T813" t="s">
        <v>1837</v>
      </c>
      <c r="U813" t="s">
        <v>1837</v>
      </c>
      <c r="V813" t="s">
        <v>4646</v>
      </c>
    </row>
    <row r="814" spans="1:22" hidden="1" x14ac:dyDescent="0.35">
      <c r="A814">
        <v>12150</v>
      </c>
      <c r="B814" t="s">
        <v>72</v>
      </c>
      <c r="D814" t="s">
        <v>194</v>
      </c>
      <c r="E814" t="s">
        <v>4647</v>
      </c>
      <c r="F814" t="s">
        <v>4648</v>
      </c>
      <c r="I814" t="b">
        <v>0</v>
      </c>
      <c r="J814">
        <v>4</v>
      </c>
      <c r="K814" t="s">
        <v>1841</v>
      </c>
      <c r="M814" t="s">
        <v>4649</v>
      </c>
      <c r="R814" t="s">
        <v>1784</v>
      </c>
      <c r="S814" t="s">
        <v>2158</v>
      </c>
      <c r="U814" t="s">
        <v>1786</v>
      </c>
    </row>
    <row r="815" spans="1:22" hidden="1" x14ac:dyDescent="0.35">
      <c r="A815">
        <v>12151</v>
      </c>
      <c r="B815" t="s">
        <v>72</v>
      </c>
      <c r="D815" t="s">
        <v>194</v>
      </c>
      <c r="E815" t="s">
        <v>4650</v>
      </c>
      <c r="F815" t="s">
        <v>4651</v>
      </c>
      <c r="I815" t="b">
        <v>0</v>
      </c>
      <c r="J815">
        <v>18</v>
      </c>
      <c r="K815" t="s">
        <v>1841</v>
      </c>
      <c r="M815" t="s">
        <v>4652</v>
      </c>
      <c r="R815" t="s">
        <v>1784</v>
      </c>
      <c r="S815" t="s">
        <v>2076</v>
      </c>
      <c r="U815" t="s">
        <v>2065</v>
      </c>
    </row>
    <row r="816" spans="1:22" hidden="1" x14ac:dyDescent="0.35">
      <c r="A816">
        <v>12152</v>
      </c>
      <c r="B816" t="s">
        <v>72</v>
      </c>
      <c r="D816" t="s">
        <v>194</v>
      </c>
      <c r="E816" t="s">
        <v>4653</v>
      </c>
      <c r="F816" t="s">
        <v>4654</v>
      </c>
      <c r="I816" t="b">
        <v>0</v>
      </c>
      <c r="J816">
        <v>19</v>
      </c>
      <c r="K816" t="s">
        <v>1841</v>
      </c>
      <c r="M816" t="s">
        <v>4655</v>
      </c>
      <c r="R816" t="s">
        <v>1784</v>
      </c>
      <c r="S816" t="s">
        <v>1844</v>
      </c>
      <c r="U816" t="s">
        <v>2065</v>
      </c>
    </row>
    <row r="817" spans="1:22" hidden="1" x14ac:dyDescent="0.35">
      <c r="A817">
        <v>12230</v>
      </c>
      <c r="B817" t="s">
        <v>72</v>
      </c>
      <c r="D817" t="s">
        <v>194</v>
      </c>
      <c r="E817" t="s">
        <v>4656</v>
      </c>
      <c r="F817" t="s">
        <v>4657</v>
      </c>
      <c r="G817" t="s">
        <v>3013</v>
      </c>
      <c r="H817" t="s">
        <v>4658</v>
      </c>
      <c r="I817" t="b">
        <v>1</v>
      </c>
      <c r="J817">
        <v>3</v>
      </c>
      <c r="K817" t="s">
        <v>1871</v>
      </c>
      <c r="M817" t="s">
        <v>4659</v>
      </c>
      <c r="R817" t="s">
        <v>1784</v>
      </c>
      <c r="S817" t="s">
        <v>1900</v>
      </c>
      <c r="U817" t="s">
        <v>1786</v>
      </c>
      <c r="V817" t="s">
        <v>4660</v>
      </c>
    </row>
    <row r="818" spans="1:22" hidden="1" x14ac:dyDescent="0.35">
      <c r="A818">
        <v>12231</v>
      </c>
      <c r="B818" t="s">
        <v>72</v>
      </c>
      <c r="D818" t="s">
        <v>194</v>
      </c>
      <c r="E818" t="s">
        <v>4661</v>
      </c>
      <c r="F818" t="s">
        <v>4662</v>
      </c>
      <c r="G818" t="s">
        <v>3013</v>
      </c>
      <c r="H818" t="s">
        <v>4658</v>
      </c>
      <c r="I818" t="b">
        <v>0</v>
      </c>
      <c r="J818">
        <v>4</v>
      </c>
      <c r="K818" t="s">
        <v>1871</v>
      </c>
      <c r="M818" t="s">
        <v>4663</v>
      </c>
      <c r="R818" t="s">
        <v>1883</v>
      </c>
      <c r="S818" t="s">
        <v>1900</v>
      </c>
      <c r="U818" t="s">
        <v>1786</v>
      </c>
      <c r="V818" t="s">
        <v>4664</v>
      </c>
    </row>
    <row r="819" spans="1:22" hidden="1" x14ac:dyDescent="0.35">
      <c r="A819">
        <v>12233</v>
      </c>
      <c r="B819" t="s">
        <v>72</v>
      </c>
      <c r="D819" t="s">
        <v>194</v>
      </c>
      <c r="E819" t="s">
        <v>1862</v>
      </c>
      <c r="F819" t="s">
        <v>4665</v>
      </c>
      <c r="G819" t="s">
        <v>3013</v>
      </c>
      <c r="I819" t="b">
        <v>0</v>
      </c>
      <c r="J819">
        <v>35</v>
      </c>
      <c r="K819" t="s">
        <v>1777</v>
      </c>
      <c r="M819" t="s">
        <v>4666</v>
      </c>
      <c r="R819" t="s">
        <v>1784</v>
      </c>
      <c r="T819" t="s">
        <v>1866</v>
      </c>
      <c r="U819" t="s">
        <v>1867</v>
      </c>
      <c r="V819" t="s">
        <v>4667</v>
      </c>
    </row>
    <row r="820" spans="1:22" hidden="1" x14ac:dyDescent="0.35">
      <c r="A820">
        <v>12235</v>
      </c>
      <c r="B820" t="s">
        <v>72</v>
      </c>
      <c r="D820" t="s">
        <v>194</v>
      </c>
      <c r="E820" t="s">
        <v>4668</v>
      </c>
      <c r="F820" t="s">
        <v>4669</v>
      </c>
      <c r="G820" t="s">
        <v>3013</v>
      </c>
      <c r="I820" t="b">
        <v>0</v>
      </c>
      <c r="J820">
        <v>37</v>
      </c>
      <c r="K820" t="s">
        <v>1777</v>
      </c>
      <c r="M820" t="s">
        <v>4670</v>
      </c>
      <c r="N820" t="s">
        <v>4671</v>
      </c>
      <c r="R820" t="s">
        <v>1784</v>
      </c>
      <c r="T820" t="s">
        <v>1837</v>
      </c>
      <c r="U820" t="s">
        <v>2189</v>
      </c>
      <c r="V820" t="s">
        <v>4667</v>
      </c>
    </row>
    <row r="821" spans="1:22" hidden="1" x14ac:dyDescent="0.35">
      <c r="A821">
        <v>12237</v>
      </c>
      <c r="B821" t="s">
        <v>72</v>
      </c>
      <c r="D821" t="s">
        <v>194</v>
      </c>
      <c r="E821" t="s">
        <v>4672</v>
      </c>
      <c r="F821" t="s">
        <v>4673</v>
      </c>
      <c r="G821" t="s">
        <v>3013</v>
      </c>
      <c r="I821" t="b">
        <v>0</v>
      </c>
      <c r="J821">
        <v>39</v>
      </c>
      <c r="K821" t="s">
        <v>1777</v>
      </c>
      <c r="M821" t="s">
        <v>4674</v>
      </c>
      <c r="R821" t="s">
        <v>1784</v>
      </c>
      <c r="T821" t="s">
        <v>1837</v>
      </c>
      <c r="U821" t="s">
        <v>1837</v>
      </c>
      <c r="V821" t="s">
        <v>4646</v>
      </c>
    </row>
    <row r="822" spans="1:22" hidden="1" x14ac:dyDescent="0.35">
      <c r="A822">
        <v>12356</v>
      </c>
      <c r="B822" t="s">
        <v>72</v>
      </c>
      <c r="D822" t="s">
        <v>194</v>
      </c>
      <c r="E822" t="s">
        <v>4675</v>
      </c>
      <c r="F822" t="s">
        <v>4676</v>
      </c>
      <c r="I822" t="b">
        <v>0</v>
      </c>
      <c r="J822">
        <v>16</v>
      </c>
      <c r="K822" t="s">
        <v>1841</v>
      </c>
      <c r="M822" t="s">
        <v>4677</v>
      </c>
      <c r="Q822" t="s">
        <v>1843</v>
      </c>
      <c r="R822" t="s">
        <v>1784</v>
      </c>
      <c r="S822" t="s">
        <v>1844</v>
      </c>
      <c r="U822" t="s">
        <v>1786</v>
      </c>
    </row>
    <row r="823" spans="1:22" hidden="1" x14ac:dyDescent="0.35">
      <c r="A823">
        <v>12357</v>
      </c>
      <c r="B823" t="s">
        <v>72</v>
      </c>
      <c r="D823" t="s">
        <v>194</v>
      </c>
      <c r="E823" t="s">
        <v>4678</v>
      </c>
      <c r="F823" t="s">
        <v>4679</v>
      </c>
      <c r="I823" t="b">
        <v>0</v>
      </c>
      <c r="J823">
        <v>10</v>
      </c>
      <c r="K823" t="s">
        <v>1841</v>
      </c>
      <c r="M823" t="s">
        <v>4680</v>
      </c>
      <c r="Q823" t="s">
        <v>1843</v>
      </c>
      <c r="R823" t="s">
        <v>1784</v>
      </c>
      <c r="S823" t="s">
        <v>1844</v>
      </c>
      <c r="U823" t="s">
        <v>1786</v>
      </c>
    </row>
    <row r="824" spans="1:22" hidden="1" x14ac:dyDescent="0.35">
      <c r="A824">
        <v>12452</v>
      </c>
      <c r="B824" t="s">
        <v>72</v>
      </c>
      <c r="D824" t="s">
        <v>194</v>
      </c>
      <c r="E824" t="s">
        <v>1473</v>
      </c>
      <c r="F824" t="s">
        <v>2703</v>
      </c>
      <c r="I824" t="b">
        <v>0</v>
      </c>
      <c r="J824">
        <v>48</v>
      </c>
      <c r="K824" t="s">
        <v>1777</v>
      </c>
      <c r="R824" t="s">
        <v>1784</v>
      </c>
      <c r="T824" t="s">
        <v>2510</v>
      </c>
      <c r="U824" t="s">
        <v>2346</v>
      </c>
    </row>
    <row r="825" spans="1:22" hidden="1" x14ac:dyDescent="0.35">
      <c r="A825">
        <v>12471</v>
      </c>
      <c r="B825" t="s">
        <v>72</v>
      </c>
      <c r="D825" t="s">
        <v>194</v>
      </c>
      <c r="E825" t="s">
        <v>2362</v>
      </c>
      <c r="F825" t="s">
        <v>3202</v>
      </c>
      <c r="G825" t="s">
        <v>2364</v>
      </c>
      <c r="I825" t="b">
        <v>0</v>
      </c>
      <c r="J825">
        <v>51</v>
      </c>
      <c r="K825" t="s">
        <v>1777</v>
      </c>
      <c r="M825" t="s">
        <v>4681</v>
      </c>
      <c r="R825" t="s">
        <v>2006</v>
      </c>
      <c r="T825" t="s">
        <v>2052</v>
      </c>
      <c r="U825" t="s">
        <v>1837</v>
      </c>
    </row>
    <row r="826" spans="1:22" x14ac:dyDescent="0.35">
      <c r="A826">
        <v>12654</v>
      </c>
      <c r="B826" t="s">
        <v>56</v>
      </c>
      <c r="C826" t="s">
        <v>56</v>
      </c>
      <c r="D826" t="s">
        <v>194</v>
      </c>
      <c r="E826" t="s">
        <v>1066</v>
      </c>
      <c r="F826" t="s">
        <v>4682</v>
      </c>
      <c r="I826" t="b">
        <v>1</v>
      </c>
      <c r="J826">
        <v>20</v>
      </c>
      <c r="K826" t="s">
        <v>1841</v>
      </c>
      <c r="M826" t="s">
        <v>4683</v>
      </c>
      <c r="R826" t="s">
        <v>1784</v>
      </c>
      <c r="S826" t="s">
        <v>1844</v>
      </c>
      <c r="U826" t="s">
        <v>1867</v>
      </c>
    </row>
    <row r="827" spans="1:22" x14ac:dyDescent="0.35">
      <c r="A827">
        <v>12655</v>
      </c>
      <c r="B827" t="s">
        <v>56</v>
      </c>
      <c r="C827" t="s">
        <v>56</v>
      </c>
      <c r="D827" t="s">
        <v>194</v>
      </c>
      <c r="E827" t="s">
        <v>1113</v>
      </c>
      <c r="F827" t="s">
        <v>4684</v>
      </c>
      <c r="I827" t="b">
        <v>1</v>
      </c>
      <c r="J827">
        <v>24</v>
      </c>
      <c r="K827" t="s">
        <v>1841</v>
      </c>
      <c r="M827" t="s">
        <v>4685</v>
      </c>
      <c r="R827" t="s">
        <v>1784</v>
      </c>
      <c r="S827" t="s">
        <v>1844</v>
      </c>
      <c r="U827" t="s">
        <v>1867</v>
      </c>
    </row>
    <row r="828" spans="1:22" hidden="1" x14ac:dyDescent="0.35">
      <c r="A828">
        <v>12657</v>
      </c>
      <c r="B828" t="s">
        <v>72</v>
      </c>
      <c r="D828" t="s">
        <v>194</v>
      </c>
      <c r="E828" t="s">
        <v>4686</v>
      </c>
      <c r="F828" t="s">
        <v>4687</v>
      </c>
      <c r="G828" t="s">
        <v>4658</v>
      </c>
      <c r="I828" t="b">
        <v>1</v>
      </c>
      <c r="J828">
        <v>27</v>
      </c>
      <c r="K828" t="s">
        <v>1777</v>
      </c>
      <c r="M828" t="s">
        <v>4688</v>
      </c>
      <c r="R828" t="s">
        <v>1784</v>
      </c>
      <c r="T828" t="s">
        <v>4689</v>
      </c>
      <c r="U828" t="s">
        <v>4690</v>
      </c>
      <c r="V828" t="s">
        <v>4646</v>
      </c>
    </row>
    <row r="829" spans="1:22" hidden="1" x14ac:dyDescent="0.35">
      <c r="A829">
        <v>12658</v>
      </c>
      <c r="B829" t="s">
        <v>72</v>
      </c>
      <c r="D829" t="s">
        <v>194</v>
      </c>
      <c r="E829" t="s">
        <v>4691</v>
      </c>
      <c r="F829" t="s">
        <v>4692</v>
      </c>
      <c r="G829" t="s">
        <v>4658</v>
      </c>
      <c r="I829" t="b">
        <v>1</v>
      </c>
      <c r="J829">
        <v>28</v>
      </c>
      <c r="K829" t="s">
        <v>1777</v>
      </c>
      <c r="M829" t="s">
        <v>4693</v>
      </c>
      <c r="R829" t="s">
        <v>1784</v>
      </c>
      <c r="T829" t="s">
        <v>4689</v>
      </c>
      <c r="U829" t="s">
        <v>1940</v>
      </c>
      <c r="V829" t="s">
        <v>4646</v>
      </c>
    </row>
    <row r="830" spans="1:22" hidden="1" x14ac:dyDescent="0.35">
      <c r="A830">
        <v>12659</v>
      </c>
      <c r="B830" t="s">
        <v>72</v>
      </c>
      <c r="D830" t="s">
        <v>194</v>
      </c>
      <c r="E830" t="s">
        <v>2619</v>
      </c>
      <c r="F830" t="s">
        <v>4694</v>
      </c>
      <c r="G830" t="s">
        <v>4658</v>
      </c>
      <c r="I830" t="b">
        <v>1</v>
      </c>
      <c r="J830">
        <v>29</v>
      </c>
      <c r="K830" t="s">
        <v>1777</v>
      </c>
      <c r="M830" t="s">
        <v>4695</v>
      </c>
      <c r="R830" t="s">
        <v>1784</v>
      </c>
      <c r="T830" t="s">
        <v>1837</v>
      </c>
      <c r="U830" t="s">
        <v>2618</v>
      </c>
      <c r="V830" t="s">
        <v>4646</v>
      </c>
    </row>
    <row r="831" spans="1:22" hidden="1" x14ac:dyDescent="0.35">
      <c r="A831">
        <v>12660</v>
      </c>
      <c r="B831" t="s">
        <v>72</v>
      </c>
      <c r="D831" t="s">
        <v>194</v>
      </c>
      <c r="E831" t="s">
        <v>3474</v>
      </c>
      <c r="F831" t="s">
        <v>4696</v>
      </c>
      <c r="G831" t="s">
        <v>4658</v>
      </c>
      <c r="I831" t="b">
        <v>1</v>
      </c>
      <c r="J831">
        <v>30</v>
      </c>
      <c r="K831" t="s">
        <v>1777</v>
      </c>
      <c r="M831" t="s">
        <v>4697</v>
      </c>
      <c r="R831" t="s">
        <v>1784</v>
      </c>
      <c r="T831" t="s">
        <v>2223</v>
      </c>
      <c r="U831" t="s">
        <v>1908</v>
      </c>
      <c r="V831" t="s">
        <v>4646</v>
      </c>
    </row>
    <row r="832" spans="1:22" hidden="1" x14ac:dyDescent="0.35">
      <c r="A832">
        <v>12661</v>
      </c>
      <c r="B832" t="s">
        <v>72</v>
      </c>
      <c r="D832" t="s">
        <v>194</v>
      </c>
      <c r="E832" t="s">
        <v>4698</v>
      </c>
      <c r="F832" t="s">
        <v>4699</v>
      </c>
      <c r="G832" t="s">
        <v>4658</v>
      </c>
      <c r="I832" t="b">
        <v>1</v>
      </c>
      <c r="J832">
        <v>40</v>
      </c>
      <c r="K832" t="s">
        <v>1777</v>
      </c>
      <c r="M832" t="s">
        <v>4700</v>
      </c>
      <c r="R832" t="s">
        <v>1784</v>
      </c>
      <c r="T832" t="s">
        <v>4689</v>
      </c>
      <c r="U832" t="s">
        <v>1780</v>
      </c>
      <c r="V832" t="s">
        <v>4646</v>
      </c>
    </row>
    <row r="833" spans="1:22" hidden="1" x14ac:dyDescent="0.35">
      <c r="A833">
        <v>4806</v>
      </c>
      <c r="B833" t="s">
        <v>72</v>
      </c>
      <c r="D833" t="s">
        <v>196</v>
      </c>
      <c r="E833" t="s">
        <v>3282</v>
      </c>
      <c r="F833" t="s">
        <v>4701</v>
      </c>
      <c r="I833" t="b">
        <v>0</v>
      </c>
      <c r="J833">
        <v>55</v>
      </c>
      <c r="K833" t="s">
        <v>1871</v>
      </c>
      <c r="R833" t="s">
        <v>3181</v>
      </c>
      <c r="S833" t="s">
        <v>1907</v>
      </c>
      <c r="U833" t="s">
        <v>1908</v>
      </c>
      <c r="V833" t="s">
        <v>4702</v>
      </c>
    </row>
    <row r="834" spans="1:22" hidden="1" x14ac:dyDescent="0.35">
      <c r="A834">
        <v>6212</v>
      </c>
      <c r="B834" t="s">
        <v>72</v>
      </c>
      <c r="D834" t="s">
        <v>196</v>
      </c>
      <c r="E834" t="s">
        <v>4703</v>
      </c>
      <c r="F834" t="s">
        <v>4704</v>
      </c>
      <c r="G834" t="s">
        <v>4705</v>
      </c>
      <c r="H834" t="s">
        <v>4706</v>
      </c>
      <c r="I834" t="b">
        <v>0</v>
      </c>
      <c r="J834">
        <v>95</v>
      </c>
      <c r="K834" t="s">
        <v>1777</v>
      </c>
      <c r="M834" t="s">
        <v>4707</v>
      </c>
      <c r="R834" t="s">
        <v>1784</v>
      </c>
      <c r="T834" t="s">
        <v>1779</v>
      </c>
      <c r="U834" t="s">
        <v>3063</v>
      </c>
      <c r="V834" t="s">
        <v>4702</v>
      </c>
    </row>
    <row r="835" spans="1:22" hidden="1" x14ac:dyDescent="0.35">
      <c r="A835">
        <v>6214</v>
      </c>
      <c r="B835" t="s">
        <v>72</v>
      </c>
      <c r="D835" t="s">
        <v>196</v>
      </c>
      <c r="E835" t="s">
        <v>4708</v>
      </c>
      <c r="F835" t="s">
        <v>4709</v>
      </c>
      <c r="G835" t="s">
        <v>4705</v>
      </c>
      <c r="H835" t="s">
        <v>4710</v>
      </c>
      <c r="I835" t="b">
        <v>0</v>
      </c>
      <c r="J835">
        <v>185</v>
      </c>
      <c r="K835" t="s">
        <v>1777</v>
      </c>
      <c r="M835" t="s">
        <v>4711</v>
      </c>
      <c r="R835" t="s">
        <v>4712</v>
      </c>
      <c r="T835" t="s">
        <v>1779</v>
      </c>
      <c r="U835" t="s">
        <v>1780</v>
      </c>
      <c r="V835" t="s">
        <v>4713</v>
      </c>
    </row>
    <row r="836" spans="1:22" hidden="1" x14ac:dyDescent="0.35">
      <c r="A836">
        <v>6531</v>
      </c>
      <c r="B836" t="s">
        <v>72</v>
      </c>
      <c r="D836" t="s">
        <v>196</v>
      </c>
      <c r="E836" t="s">
        <v>4714</v>
      </c>
      <c r="F836" t="s">
        <v>4715</v>
      </c>
      <c r="G836" t="s">
        <v>4716</v>
      </c>
      <c r="I836" t="b">
        <v>0</v>
      </c>
      <c r="J836">
        <v>90</v>
      </c>
      <c r="K836" t="s">
        <v>1777</v>
      </c>
      <c r="R836" t="s">
        <v>1784</v>
      </c>
      <c r="T836" t="s">
        <v>1779</v>
      </c>
      <c r="U836" t="s">
        <v>1837</v>
      </c>
      <c r="V836" t="s">
        <v>4702</v>
      </c>
    </row>
    <row r="837" spans="1:22" hidden="1" x14ac:dyDescent="0.35">
      <c r="A837">
        <v>6532</v>
      </c>
      <c r="B837" t="s">
        <v>72</v>
      </c>
      <c r="D837" t="s">
        <v>196</v>
      </c>
      <c r="E837" t="s">
        <v>4717</v>
      </c>
      <c r="F837" t="s">
        <v>4718</v>
      </c>
      <c r="G837" t="s">
        <v>4716</v>
      </c>
      <c r="H837" t="s">
        <v>4719</v>
      </c>
      <c r="I837" t="b">
        <v>0</v>
      </c>
      <c r="J837">
        <v>15</v>
      </c>
      <c r="K837" t="s">
        <v>1871</v>
      </c>
      <c r="M837" t="s">
        <v>4720</v>
      </c>
      <c r="N837" t="s">
        <v>4721</v>
      </c>
      <c r="R837" t="s">
        <v>2006</v>
      </c>
      <c r="S837" t="s">
        <v>1936</v>
      </c>
      <c r="U837" t="s">
        <v>3927</v>
      </c>
      <c r="V837" t="s">
        <v>4722</v>
      </c>
    </row>
    <row r="838" spans="1:22" hidden="1" x14ac:dyDescent="0.35">
      <c r="A838">
        <v>6533</v>
      </c>
      <c r="B838" t="s">
        <v>72</v>
      </c>
      <c r="D838" t="s">
        <v>196</v>
      </c>
      <c r="E838" t="s">
        <v>4723</v>
      </c>
      <c r="F838" t="s">
        <v>4724</v>
      </c>
      <c r="G838" t="s">
        <v>4716</v>
      </c>
      <c r="I838" t="b">
        <v>0</v>
      </c>
      <c r="J838">
        <v>110</v>
      </c>
      <c r="K838" t="s">
        <v>1777</v>
      </c>
      <c r="R838" t="s">
        <v>1784</v>
      </c>
      <c r="T838" t="s">
        <v>1837</v>
      </c>
      <c r="U838" t="s">
        <v>1940</v>
      </c>
      <c r="V838" t="s">
        <v>4702</v>
      </c>
    </row>
    <row r="839" spans="1:22" hidden="1" x14ac:dyDescent="0.35">
      <c r="A839">
        <v>6534</v>
      </c>
      <c r="B839" t="s">
        <v>72</v>
      </c>
      <c r="D839" t="s">
        <v>196</v>
      </c>
      <c r="E839" t="s">
        <v>4725</v>
      </c>
      <c r="F839" t="s">
        <v>4726</v>
      </c>
      <c r="G839" t="s">
        <v>4716</v>
      </c>
      <c r="I839" t="b">
        <v>0</v>
      </c>
      <c r="J839">
        <v>120</v>
      </c>
      <c r="K839" t="s">
        <v>1777</v>
      </c>
      <c r="R839" t="s">
        <v>1784</v>
      </c>
      <c r="T839" t="s">
        <v>1837</v>
      </c>
      <c r="U839" t="s">
        <v>1837</v>
      </c>
      <c r="V839" t="s">
        <v>4702</v>
      </c>
    </row>
    <row r="840" spans="1:22" hidden="1" x14ac:dyDescent="0.35">
      <c r="A840">
        <v>6538</v>
      </c>
      <c r="B840" t="s">
        <v>72</v>
      </c>
      <c r="D840" t="s">
        <v>196</v>
      </c>
      <c r="E840" t="s">
        <v>4727</v>
      </c>
      <c r="F840" t="s">
        <v>4728</v>
      </c>
      <c r="G840" t="s">
        <v>4716</v>
      </c>
      <c r="I840" t="b">
        <v>0</v>
      </c>
      <c r="J840">
        <v>105</v>
      </c>
      <c r="K840" t="s">
        <v>1777</v>
      </c>
      <c r="R840" t="s">
        <v>1784</v>
      </c>
      <c r="T840" t="s">
        <v>1837</v>
      </c>
      <c r="U840" t="s">
        <v>1837</v>
      </c>
      <c r="V840" t="s">
        <v>4702</v>
      </c>
    </row>
    <row r="841" spans="1:22" hidden="1" x14ac:dyDescent="0.35">
      <c r="A841">
        <v>8220</v>
      </c>
      <c r="B841" t="s">
        <v>72</v>
      </c>
      <c r="D841" t="s">
        <v>196</v>
      </c>
      <c r="E841" t="s">
        <v>4729</v>
      </c>
      <c r="F841" t="s">
        <v>4730</v>
      </c>
      <c r="H841" t="s">
        <v>4731</v>
      </c>
      <c r="I841" t="b">
        <v>0</v>
      </c>
      <c r="J841">
        <v>200</v>
      </c>
      <c r="K841" t="s">
        <v>1777</v>
      </c>
      <c r="R841" t="s">
        <v>4732</v>
      </c>
      <c r="T841" t="s">
        <v>1779</v>
      </c>
      <c r="U841" t="s">
        <v>1780</v>
      </c>
      <c r="V841" t="s">
        <v>4702</v>
      </c>
    </row>
    <row r="842" spans="1:22" hidden="1" x14ac:dyDescent="0.35">
      <c r="A842">
        <v>9974</v>
      </c>
      <c r="B842" t="s">
        <v>72</v>
      </c>
      <c r="D842" t="s">
        <v>196</v>
      </c>
      <c r="E842" t="s">
        <v>1807</v>
      </c>
      <c r="F842" t="s">
        <v>4733</v>
      </c>
      <c r="G842" t="s">
        <v>2119</v>
      </c>
      <c r="H842" t="s">
        <v>4719</v>
      </c>
      <c r="I842" t="b">
        <v>0</v>
      </c>
      <c r="J842">
        <v>100</v>
      </c>
      <c r="K842" t="s">
        <v>1777</v>
      </c>
      <c r="M842" t="s">
        <v>4734</v>
      </c>
      <c r="R842" t="s">
        <v>1789</v>
      </c>
      <c r="T842" t="s">
        <v>1785</v>
      </c>
      <c r="U842" t="s">
        <v>1794</v>
      </c>
      <c r="V842" t="s">
        <v>4722</v>
      </c>
    </row>
    <row r="843" spans="1:22" hidden="1" x14ac:dyDescent="0.35">
      <c r="A843">
        <v>9975</v>
      </c>
      <c r="B843" t="s">
        <v>72</v>
      </c>
      <c r="D843" t="s">
        <v>196</v>
      </c>
      <c r="E843" t="s">
        <v>4735</v>
      </c>
      <c r="F843" t="s">
        <v>4736</v>
      </c>
      <c r="G843" t="s">
        <v>2119</v>
      </c>
      <c r="H843" t="s">
        <v>4737</v>
      </c>
      <c r="I843" t="b">
        <v>0</v>
      </c>
      <c r="J843">
        <v>115</v>
      </c>
      <c r="K843" t="s">
        <v>1777</v>
      </c>
      <c r="M843" t="s">
        <v>4738</v>
      </c>
      <c r="R843" t="s">
        <v>1784</v>
      </c>
      <c r="T843" t="s">
        <v>1785</v>
      </c>
      <c r="U843" t="s">
        <v>1908</v>
      </c>
      <c r="V843" t="s">
        <v>4739</v>
      </c>
    </row>
    <row r="844" spans="1:22" hidden="1" x14ac:dyDescent="0.35">
      <c r="A844">
        <v>10554</v>
      </c>
      <c r="B844" t="s">
        <v>72</v>
      </c>
      <c r="D844" t="s">
        <v>196</v>
      </c>
      <c r="E844" t="s">
        <v>3244</v>
      </c>
      <c r="F844" t="s">
        <v>4740</v>
      </c>
      <c r="G844" t="s">
        <v>4741</v>
      </c>
      <c r="I844" t="b">
        <v>0</v>
      </c>
      <c r="J844">
        <v>60</v>
      </c>
      <c r="K844" t="s">
        <v>1871</v>
      </c>
      <c r="R844" t="s">
        <v>1784</v>
      </c>
      <c r="S844" t="s">
        <v>1907</v>
      </c>
      <c r="T844" t="s">
        <v>1866</v>
      </c>
      <c r="U844" t="s">
        <v>4742</v>
      </c>
      <c r="V844" t="s">
        <v>4702</v>
      </c>
    </row>
    <row r="845" spans="1:22" hidden="1" x14ac:dyDescent="0.35">
      <c r="A845">
        <v>10692</v>
      </c>
      <c r="B845" t="s">
        <v>72</v>
      </c>
      <c r="D845" t="s">
        <v>196</v>
      </c>
      <c r="E845" t="s">
        <v>4743</v>
      </c>
      <c r="F845" t="s">
        <v>4744</v>
      </c>
      <c r="G845" t="s">
        <v>4745</v>
      </c>
      <c r="I845" t="b">
        <v>0</v>
      </c>
      <c r="J845">
        <v>80</v>
      </c>
      <c r="K845" t="s">
        <v>1777</v>
      </c>
      <c r="M845" t="s">
        <v>4746</v>
      </c>
      <c r="R845" t="s">
        <v>1784</v>
      </c>
      <c r="T845" t="s">
        <v>1888</v>
      </c>
      <c r="U845" t="s">
        <v>2065</v>
      </c>
      <c r="V845" t="s">
        <v>4747</v>
      </c>
    </row>
    <row r="846" spans="1:22" hidden="1" x14ac:dyDescent="0.35">
      <c r="A846">
        <v>11610</v>
      </c>
      <c r="B846" t="s">
        <v>72</v>
      </c>
      <c r="D846" t="s">
        <v>196</v>
      </c>
      <c r="E846" t="s">
        <v>4748</v>
      </c>
      <c r="F846" t="s">
        <v>4749</v>
      </c>
      <c r="G846" t="s">
        <v>4750</v>
      </c>
      <c r="H846" t="s">
        <v>4751</v>
      </c>
      <c r="I846" t="b">
        <v>0</v>
      </c>
      <c r="J846">
        <v>17</v>
      </c>
      <c r="K846" t="s">
        <v>1871</v>
      </c>
      <c r="M846" t="s">
        <v>4752</v>
      </c>
      <c r="N846" t="s">
        <v>4753</v>
      </c>
      <c r="R846" t="s">
        <v>1784</v>
      </c>
      <c r="S846" t="s">
        <v>1837</v>
      </c>
      <c r="U846" t="s">
        <v>2474</v>
      </c>
      <c r="V846" t="s">
        <v>4754</v>
      </c>
    </row>
    <row r="847" spans="1:22" hidden="1" x14ac:dyDescent="0.35">
      <c r="A847">
        <v>11803</v>
      </c>
      <c r="B847" t="s">
        <v>72</v>
      </c>
      <c r="D847" t="s">
        <v>196</v>
      </c>
      <c r="E847" t="s">
        <v>4755</v>
      </c>
      <c r="F847" t="s">
        <v>4756</v>
      </c>
      <c r="G847" t="s">
        <v>4757</v>
      </c>
      <c r="H847" t="s">
        <v>4719</v>
      </c>
      <c r="I847" t="b">
        <v>0</v>
      </c>
      <c r="J847">
        <v>5</v>
      </c>
      <c r="K847" t="s">
        <v>1871</v>
      </c>
      <c r="M847" t="s">
        <v>4758</v>
      </c>
      <c r="R847" t="s">
        <v>2006</v>
      </c>
      <c r="S847" t="s">
        <v>1900</v>
      </c>
      <c r="U847" t="s">
        <v>1867</v>
      </c>
      <c r="V847" t="s">
        <v>4722</v>
      </c>
    </row>
    <row r="848" spans="1:22" x14ac:dyDescent="0.35">
      <c r="A848">
        <v>11951</v>
      </c>
      <c r="B848" t="s">
        <v>56</v>
      </c>
      <c r="C848" t="s">
        <v>56</v>
      </c>
      <c r="D848" t="s">
        <v>196</v>
      </c>
      <c r="E848" t="s">
        <v>4049</v>
      </c>
      <c r="F848" t="s">
        <v>4759</v>
      </c>
      <c r="G848" t="s">
        <v>4760</v>
      </c>
      <c r="I848" t="b">
        <v>0</v>
      </c>
      <c r="J848">
        <v>75</v>
      </c>
      <c r="K848" t="s">
        <v>1777</v>
      </c>
      <c r="M848" t="s">
        <v>4761</v>
      </c>
      <c r="R848" t="s">
        <v>2006</v>
      </c>
      <c r="T848" t="s">
        <v>2052</v>
      </c>
      <c r="U848" t="s">
        <v>1837</v>
      </c>
    </row>
    <row r="849" spans="1:22" hidden="1" x14ac:dyDescent="0.35">
      <c r="A849">
        <v>12211</v>
      </c>
      <c r="B849" t="s">
        <v>72</v>
      </c>
      <c r="D849" t="s">
        <v>196</v>
      </c>
      <c r="E849" t="s">
        <v>4762</v>
      </c>
      <c r="F849" t="s">
        <v>4763</v>
      </c>
      <c r="G849" t="s">
        <v>4764</v>
      </c>
      <c r="I849" t="b">
        <v>0</v>
      </c>
      <c r="J849">
        <v>85</v>
      </c>
      <c r="K849" t="s">
        <v>1777</v>
      </c>
      <c r="M849" t="s">
        <v>4765</v>
      </c>
      <c r="R849" t="s">
        <v>1784</v>
      </c>
      <c r="T849" t="s">
        <v>1837</v>
      </c>
      <c r="U849" t="s">
        <v>1837</v>
      </c>
      <c r="V849" t="s">
        <v>4766</v>
      </c>
    </row>
    <row r="850" spans="1:22" x14ac:dyDescent="0.35">
      <c r="A850">
        <v>12222</v>
      </c>
      <c r="B850" t="s">
        <v>56</v>
      </c>
      <c r="C850" t="s">
        <v>56</v>
      </c>
      <c r="D850" t="s">
        <v>196</v>
      </c>
      <c r="E850" t="s">
        <v>4767</v>
      </c>
      <c r="F850" t="s">
        <v>4768</v>
      </c>
      <c r="G850" t="s">
        <v>4719</v>
      </c>
      <c r="I850" t="b">
        <v>0</v>
      </c>
      <c r="J850">
        <v>18</v>
      </c>
      <c r="K850" t="s">
        <v>1871</v>
      </c>
      <c r="M850" t="s">
        <v>4769</v>
      </c>
      <c r="R850" t="s">
        <v>2006</v>
      </c>
      <c r="S850" t="s">
        <v>1900</v>
      </c>
      <c r="U850" t="s">
        <v>4770</v>
      </c>
      <c r="V850" t="s">
        <v>4771</v>
      </c>
    </row>
    <row r="851" spans="1:22" hidden="1" x14ac:dyDescent="0.35">
      <c r="A851">
        <v>12223</v>
      </c>
      <c r="B851" t="s">
        <v>72</v>
      </c>
      <c r="D851" t="s">
        <v>196</v>
      </c>
      <c r="E851" t="s">
        <v>4772</v>
      </c>
      <c r="F851" t="s">
        <v>4773</v>
      </c>
      <c r="G851" t="s">
        <v>4719</v>
      </c>
      <c r="I851" t="b">
        <v>0</v>
      </c>
      <c r="J851">
        <v>113</v>
      </c>
      <c r="K851" t="s">
        <v>1777</v>
      </c>
      <c r="M851" t="s">
        <v>4774</v>
      </c>
      <c r="R851" t="s">
        <v>1915</v>
      </c>
      <c r="T851" t="s">
        <v>1954</v>
      </c>
      <c r="U851" t="s">
        <v>2321</v>
      </c>
      <c r="V851" t="s">
        <v>4771</v>
      </c>
    </row>
    <row r="852" spans="1:22" hidden="1" x14ac:dyDescent="0.35">
      <c r="A852">
        <v>12224</v>
      </c>
      <c r="B852" t="s">
        <v>72</v>
      </c>
      <c r="D852" t="s">
        <v>196</v>
      </c>
      <c r="E852" t="s">
        <v>4775</v>
      </c>
      <c r="F852" t="s">
        <v>4776</v>
      </c>
      <c r="G852" t="s">
        <v>4719</v>
      </c>
      <c r="I852" t="b">
        <v>0</v>
      </c>
      <c r="J852">
        <v>19</v>
      </c>
      <c r="K852" t="s">
        <v>1871</v>
      </c>
      <c r="M852" t="s">
        <v>4777</v>
      </c>
      <c r="N852" t="s">
        <v>4778</v>
      </c>
      <c r="R852" t="s">
        <v>1915</v>
      </c>
      <c r="S852" t="s">
        <v>1907</v>
      </c>
      <c r="U852" t="s">
        <v>2756</v>
      </c>
      <c r="V852" t="s">
        <v>4771</v>
      </c>
    </row>
    <row r="853" spans="1:22" hidden="1" x14ac:dyDescent="0.35">
      <c r="A853">
        <v>12225</v>
      </c>
      <c r="B853" t="s">
        <v>72</v>
      </c>
      <c r="D853" t="s">
        <v>196</v>
      </c>
      <c r="E853" t="s">
        <v>4779</v>
      </c>
      <c r="F853" t="s">
        <v>4780</v>
      </c>
      <c r="G853" t="s">
        <v>4719</v>
      </c>
      <c r="I853" t="b">
        <v>0</v>
      </c>
      <c r="J853">
        <v>117</v>
      </c>
      <c r="K853" t="s">
        <v>1777</v>
      </c>
      <c r="M853" t="s">
        <v>4781</v>
      </c>
      <c r="R853" t="s">
        <v>1915</v>
      </c>
      <c r="T853" t="s">
        <v>1837</v>
      </c>
      <c r="U853" t="s">
        <v>1876</v>
      </c>
      <c r="V853" t="s">
        <v>4782</v>
      </c>
    </row>
    <row r="854" spans="1:22" x14ac:dyDescent="0.35">
      <c r="A854">
        <v>12298</v>
      </c>
      <c r="B854" t="s">
        <v>56</v>
      </c>
      <c r="C854" t="s">
        <v>56</v>
      </c>
      <c r="D854" t="s">
        <v>196</v>
      </c>
      <c r="E854" t="s">
        <v>4078</v>
      </c>
      <c r="F854" t="s">
        <v>4783</v>
      </c>
      <c r="I854" t="b">
        <v>0</v>
      </c>
      <c r="J854">
        <v>70</v>
      </c>
      <c r="K854" t="s">
        <v>1841</v>
      </c>
      <c r="M854" t="s">
        <v>4784</v>
      </c>
      <c r="R854" t="s">
        <v>1784</v>
      </c>
      <c r="S854" t="s">
        <v>1900</v>
      </c>
      <c r="U854" t="s">
        <v>2034</v>
      </c>
    </row>
    <row r="855" spans="1:22" hidden="1" x14ac:dyDescent="0.35">
      <c r="A855">
        <v>12383</v>
      </c>
      <c r="B855" t="s">
        <v>72</v>
      </c>
      <c r="D855" t="s">
        <v>196</v>
      </c>
      <c r="E855" t="s">
        <v>4785</v>
      </c>
      <c r="F855" t="s">
        <v>4786</v>
      </c>
      <c r="I855" t="b">
        <v>0</v>
      </c>
      <c r="J855">
        <v>73</v>
      </c>
      <c r="K855" t="s">
        <v>1841</v>
      </c>
      <c r="M855" t="s">
        <v>4787</v>
      </c>
      <c r="R855" t="s">
        <v>1784</v>
      </c>
      <c r="S855" t="s">
        <v>2076</v>
      </c>
      <c r="U855" t="s">
        <v>2065</v>
      </c>
    </row>
    <row r="856" spans="1:22" hidden="1" x14ac:dyDescent="0.35">
      <c r="A856">
        <v>12385</v>
      </c>
      <c r="B856" t="s">
        <v>72</v>
      </c>
      <c r="D856" t="s">
        <v>196</v>
      </c>
      <c r="E856" t="s">
        <v>2129</v>
      </c>
      <c r="F856" t="s">
        <v>4788</v>
      </c>
      <c r="G856" t="s">
        <v>4719</v>
      </c>
      <c r="I856" t="b">
        <v>0</v>
      </c>
      <c r="J856">
        <v>83</v>
      </c>
      <c r="K856" t="s">
        <v>1777</v>
      </c>
      <c r="M856" t="s">
        <v>4789</v>
      </c>
      <c r="R856" t="s">
        <v>1784</v>
      </c>
      <c r="T856" t="s">
        <v>1837</v>
      </c>
      <c r="U856" t="s">
        <v>1837</v>
      </c>
      <c r="V856" t="s">
        <v>4739</v>
      </c>
    </row>
    <row r="857" spans="1:22" hidden="1" x14ac:dyDescent="0.35">
      <c r="A857">
        <v>12472</v>
      </c>
      <c r="B857" t="s">
        <v>72</v>
      </c>
      <c r="D857" t="s">
        <v>196</v>
      </c>
      <c r="E857" t="s">
        <v>2362</v>
      </c>
      <c r="F857" t="s">
        <v>2363</v>
      </c>
      <c r="G857" t="s">
        <v>2364</v>
      </c>
      <c r="I857" t="b">
        <v>0</v>
      </c>
      <c r="J857">
        <v>152</v>
      </c>
      <c r="K857" t="s">
        <v>1777</v>
      </c>
      <c r="M857" t="s">
        <v>4790</v>
      </c>
      <c r="R857" t="s">
        <v>2006</v>
      </c>
      <c r="T857" t="s">
        <v>2052</v>
      </c>
      <c r="U857" t="s">
        <v>1837</v>
      </c>
    </row>
    <row r="858" spans="1:22" hidden="1" x14ac:dyDescent="0.35">
      <c r="A858">
        <v>12590</v>
      </c>
      <c r="B858" t="s">
        <v>72</v>
      </c>
      <c r="D858" t="s">
        <v>196</v>
      </c>
      <c r="E858" t="s">
        <v>4791</v>
      </c>
      <c r="F858" t="s">
        <v>4792</v>
      </c>
      <c r="G858" t="s">
        <v>4793</v>
      </c>
      <c r="I858" t="b">
        <v>0</v>
      </c>
      <c r="J858">
        <v>77</v>
      </c>
      <c r="K858" t="s">
        <v>1777</v>
      </c>
      <c r="M858" t="s">
        <v>4794</v>
      </c>
      <c r="R858" t="s">
        <v>2006</v>
      </c>
      <c r="T858" t="s">
        <v>1964</v>
      </c>
      <c r="U858" t="s">
        <v>1780</v>
      </c>
    </row>
    <row r="859" spans="1:22" hidden="1" x14ac:dyDescent="0.35">
      <c r="A859">
        <v>12605</v>
      </c>
      <c r="B859" t="s">
        <v>72</v>
      </c>
      <c r="D859" t="s">
        <v>196</v>
      </c>
      <c r="E859" t="s">
        <v>4795</v>
      </c>
      <c r="F859" t="s">
        <v>4796</v>
      </c>
      <c r="I859" t="b">
        <v>0</v>
      </c>
      <c r="J859">
        <v>74</v>
      </c>
      <c r="K859" t="s">
        <v>1841</v>
      </c>
      <c r="M859" t="s">
        <v>4797</v>
      </c>
      <c r="R859" t="s">
        <v>1784</v>
      </c>
      <c r="S859" t="s">
        <v>1844</v>
      </c>
      <c r="U859" t="s">
        <v>1786</v>
      </c>
    </row>
    <row r="860" spans="1:22" x14ac:dyDescent="0.35">
      <c r="A860">
        <v>12608</v>
      </c>
      <c r="B860" t="s">
        <v>56</v>
      </c>
      <c r="C860" t="s">
        <v>56</v>
      </c>
      <c r="D860" t="s">
        <v>196</v>
      </c>
      <c r="E860" t="s">
        <v>4798</v>
      </c>
      <c r="F860" t="s">
        <v>4799</v>
      </c>
      <c r="I860" t="b">
        <v>0</v>
      </c>
      <c r="J860">
        <v>74</v>
      </c>
      <c r="K860" t="s">
        <v>1841</v>
      </c>
      <c r="M860" t="s">
        <v>4800</v>
      </c>
      <c r="R860" t="s">
        <v>1784</v>
      </c>
      <c r="S860" t="s">
        <v>1844</v>
      </c>
      <c r="U860" t="s">
        <v>1786</v>
      </c>
    </row>
    <row r="861" spans="1:22" hidden="1" x14ac:dyDescent="0.35">
      <c r="A861">
        <v>12609</v>
      </c>
      <c r="B861" t="s">
        <v>72</v>
      </c>
      <c r="D861" t="s">
        <v>196</v>
      </c>
      <c r="E861" t="s">
        <v>4801</v>
      </c>
      <c r="F861" t="s">
        <v>4802</v>
      </c>
      <c r="I861" t="b">
        <v>0</v>
      </c>
      <c r="J861">
        <v>77</v>
      </c>
      <c r="K861" t="s">
        <v>1841</v>
      </c>
      <c r="M861" t="s">
        <v>4803</v>
      </c>
      <c r="R861" t="s">
        <v>1853</v>
      </c>
      <c r="S861" t="s">
        <v>1844</v>
      </c>
      <c r="U861" t="s">
        <v>1786</v>
      </c>
    </row>
    <row r="862" spans="1:22" x14ac:dyDescent="0.35">
      <c r="A862">
        <v>12613</v>
      </c>
      <c r="B862" t="s">
        <v>56</v>
      </c>
      <c r="C862" t="s">
        <v>56</v>
      </c>
      <c r="D862" t="s">
        <v>196</v>
      </c>
      <c r="E862" t="s">
        <v>4804</v>
      </c>
      <c r="F862" t="s">
        <v>4805</v>
      </c>
      <c r="I862" t="b">
        <v>0</v>
      </c>
      <c r="J862">
        <v>78</v>
      </c>
      <c r="K862" t="s">
        <v>1841</v>
      </c>
      <c r="M862" t="s">
        <v>4806</v>
      </c>
      <c r="R862" t="s">
        <v>1784</v>
      </c>
      <c r="S862" t="s">
        <v>1900</v>
      </c>
      <c r="U862" t="s">
        <v>2346</v>
      </c>
    </row>
    <row r="863" spans="1:22" hidden="1" x14ac:dyDescent="0.35">
      <c r="A863">
        <v>12614</v>
      </c>
      <c r="B863" t="s">
        <v>72</v>
      </c>
      <c r="D863" t="s">
        <v>196</v>
      </c>
      <c r="E863" t="s">
        <v>1808</v>
      </c>
      <c r="F863" t="s">
        <v>4807</v>
      </c>
      <c r="G863" t="s">
        <v>4793</v>
      </c>
      <c r="I863" t="b">
        <v>0</v>
      </c>
      <c r="J863">
        <v>81</v>
      </c>
      <c r="K863" t="s">
        <v>1777</v>
      </c>
      <c r="M863" t="s">
        <v>4808</v>
      </c>
      <c r="R863" t="s">
        <v>1784</v>
      </c>
      <c r="T863" t="s">
        <v>1888</v>
      </c>
      <c r="U863" t="s">
        <v>1848</v>
      </c>
    </row>
    <row r="864" spans="1:22" hidden="1" x14ac:dyDescent="0.35">
      <c r="A864">
        <v>12692</v>
      </c>
      <c r="B864" t="s">
        <v>72</v>
      </c>
      <c r="D864" t="s">
        <v>196</v>
      </c>
      <c r="E864" t="s">
        <v>4809</v>
      </c>
      <c r="F864" t="s">
        <v>4810</v>
      </c>
      <c r="I864" t="b">
        <v>1</v>
      </c>
      <c r="J864">
        <v>71</v>
      </c>
      <c r="K864" t="s">
        <v>1841</v>
      </c>
      <c r="M864" t="s">
        <v>4811</v>
      </c>
      <c r="R864" t="s">
        <v>1784</v>
      </c>
      <c r="S864" t="s">
        <v>1844</v>
      </c>
      <c r="U864" t="s">
        <v>1786</v>
      </c>
    </row>
    <row r="865" spans="1:22" x14ac:dyDescent="0.35">
      <c r="A865">
        <v>12693</v>
      </c>
      <c r="B865" t="s">
        <v>56</v>
      </c>
      <c r="C865" t="s">
        <v>56</v>
      </c>
      <c r="D865" t="s">
        <v>196</v>
      </c>
      <c r="E865" t="s">
        <v>4812</v>
      </c>
      <c r="F865" t="s">
        <v>4813</v>
      </c>
      <c r="I865" t="b">
        <v>1</v>
      </c>
      <c r="J865">
        <v>72</v>
      </c>
      <c r="K865" t="s">
        <v>1841</v>
      </c>
      <c r="M865" t="s">
        <v>4814</v>
      </c>
      <c r="R865" t="s">
        <v>1784</v>
      </c>
      <c r="S865" t="s">
        <v>1844</v>
      </c>
      <c r="U865" t="s">
        <v>1983</v>
      </c>
    </row>
    <row r="866" spans="1:22" hidden="1" x14ac:dyDescent="0.35">
      <c r="A866">
        <v>4841</v>
      </c>
      <c r="B866" t="s">
        <v>72</v>
      </c>
      <c r="D866" t="s">
        <v>198</v>
      </c>
      <c r="E866" t="s">
        <v>4815</v>
      </c>
      <c r="F866" t="s">
        <v>4816</v>
      </c>
      <c r="H866" t="s">
        <v>3147</v>
      </c>
      <c r="I866" t="b">
        <v>0</v>
      </c>
      <c r="J866">
        <v>40</v>
      </c>
      <c r="K866" t="s">
        <v>1777</v>
      </c>
      <c r="R866" t="s">
        <v>1921</v>
      </c>
      <c r="T866" t="s">
        <v>1779</v>
      </c>
      <c r="U866" t="s">
        <v>1908</v>
      </c>
      <c r="V866" t="s">
        <v>4817</v>
      </c>
    </row>
    <row r="867" spans="1:22" ht="87" hidden="1" x14ac:dyDescent="0.35">
      <c r="A867">
        <v>5334</v>
      </c>
      <c r="B867" t="s">
        <v>72</v>
      </c>
      <c r="D867" t="s">
        <v>198</v>
      </c>
      <c r="E867" t="s">
        <v>587</v>
      </c>
      <c r="F867" s="8" t="s">
        <v>4818</v>
      </c>
      <c r="G867" t="s">
        <v>4819</v>
      </c>
      <c r="I867" t="b">
        <v>0</v>
      </c>
      <c r="J867">
        <v>31</v>
      </c>
      <c r="K867" t="s">
        <v>1871</v>
      </c>
      <c r="R867" t="s">
        <v>1883</v>
      </c>
      <c r="S867" t="s">
        <v>1936</v>
      </c>
      <c r="U867" t="s">
        <v>2868</v>
      </c>
      <c r="V867" t="s">
        <v>4820</v>
      </c>
    </row>
    <row r="868" spans="1:22" hidden="1" x14ac:dyDescent="0.35">
      <c r="A868">
        <v>6155</v>
      </c>
      <c r="B868" t="s">
        <v>72</v>
      </c>
      <c r="D868" t="s">
        <v>198</v>
      </c>
      <c r="E868" t="s">
        <v>4821</v>
      </c>
      <c r="F868" t="s">
        <v>4822</v>
      </c>
      <c r="I868" t="b">
        <v>0</v>
      </c>
      <c r="J868">
        <v>25</v>
      </c>
      <c r="K868" t="s">
        <v>1871</v>
      </c>
      <c r="R868" t="s">
        <v>1915</v>
      </c>
      <c r="S868" t="s">
        <v>1916</v>
      </c>
      <c r="U868" t="s">
        <v>1794</v>
      </c>
      <c r="V868" t="s">
        <v>4820</v>
      </c>
    </row>
    <row r="869" spans="1:22" hidden="1" x14ac:dyDescent="0.35">
      <c r="A869">
        <v>11900</v>
      </c>
      <c r="B869" t="s">
        <v>72</v>
      </c>
      <c r="D869" t="s">
        <v>198</v>
      </c>
      <c r="E869" t="s">
        <v>1809</v>
      </c>
      <c r="F869" t="s">
        <v>4823</v>
      </c>
      <c r="G869" t="s">
        <v>4824</v>
      </c>
      <c r="H869" t="s">
        <v>4825</v>
      </c>
      <c r="I869" t="b">
        <v>0</v>
      </c>
      <c r="J869">
        <v>47</v>
      </c>
      <c r="K869" t="s">
        <v>1777</v>
      </c>
      <c r="M869" t="s">
        <v>4826</v>
      </c>
      <c r="R869" t="s">
        <v>1784</v>
      </c>
      <c r="T869" t="s">
        <v>1785</v>
      </c>
      <c r="U869" t="s">
        <v>1794</v>
      </c>
      <c r="V869" t="s">
        <v>4827</v>
      </c>
    </row>
    <row r="870" spans="1:22" ht="145" hidden="1" x14ac:dyDescent="0.35">
      <c r="A870">
        <v>12066</v>
      </c>
      <c r="B870" t="s">
        <v>72</v>
      </c>
      <c r="D870" t="s">
        <v>198</v>
      </c>
      <c r="E870" t="s">
        <v>4828</v>
      </c>
      <c r="F870" s="8" t="s">
        <v>4829</v>
      </c>
      <c r="I870" t="b">
        <v>0</v>
      </c>
      <c r="J870">
        <v>10</v>
      </c>
      <c r="K870" t="s">
        <v>1871</v>
      </c>
      <c r="M870" t="s">
        <v>4830</v>
      </c>
      <c r="R870" t="s">
        <v>1883</v>
      </c>
      <c r="S870" t="s">
        <v>1900</v>
      </c>
      <c r="U870" t="s">
        <v>1876</v>
      </c>
    </row>
    <row r="871" spans="1:22" hidden="1" x14ac:dyDescent="0.35">
      <c r="A871">
        <v>12264</v>
      </c>
      <c r="B871" t="s">
        <v>72</v>
      </c>
      <c r="D871" t="s">
        <v>198</v>
      </c>
      <c r="E871" t="s">
        <v>4831</v>
      </c>
      <c r="F871" t="s">
        <v>4832</v>
      </c>
      <c r="I871" t="b">
        <v>0</v>
      </c>
      <c r="J871">
        <v>100</v>
      </c>
      <c r="K871" t="s">
        <v>1841</v>
      </c>
      <c r="M871" t="s">
        <v>4833</v>
      </c>
      <c r="R871" t="s">
        <v>1784</v>
      </c>
      <c r="S871" t="s">
        <v>1837</v>
      </c>
      <c r="U871" t="s">
        <v>1861</v>
      </c>
    </row>
    <row r="872" spans="1:22" x14ac:dyDescent="0.35">
      <c r="A872">
        <v>12325</v>
      </c>
      <c r="B872" t="s">
        <v>56</v>
      </c>
      <c r="C872" t="s">
        <v>56</v>
      </c>
      <c r="D872" t="s">
        <v>198</v>
      </c>
      <c r="E872" t="s">
        <v>330</v>
      </c>
      <c r="F872" t="s">
        <v>4834</v>
      </c>
      <c r="I872" t="b">
        <v>0</v>
      </c>
      <c r="J872">
        <v>19</v>
      </c>
      <c r="K872" t="s">
        <v>1871</v>
      </c>
      <c r="M872" t="s">
        <v>4835</v>
      </c>
      <c r="Q872" t="s">
        <v>1843</v>
      </c>
      <c r="R872" t="s">
        <v>4836</v>
      </c>
      <c r="S872" t="s">
        <v>1900</v>
      </c>
      <c r="U872" t="s">
        <v>1876</v>
      </c>
    </row>
    <row r="873" spans="1:22" hidden="1" x14ac:dyDescent="0.35">
      <c r="A873">
        <v>12326</v>
      </c>
      <c r="B873" t="s">
        <v>72</v>
      </c>
      <c r="D873" t="s">
        <v>198</v>
      </c>
      <c r="E873" t="s">
        <v>4837</v>
      </c>
      <c r="F873" t="s">
        <v>4838</v>
      </c>
      <c r="I873" t="b">
        <v>0</v>
      </c>
      <c r="J873">
        <v>103</v>
      </c>
      <c r="K873" t="s">
        <v>1841</v>
      </c>
      <c r="M873" t="s">
        <v>4839</v>
      </c>
      <c r="R873" t="s">
        <v>1784</v>
      </c>
      <c r="S873" t="s">
        <v>2762</v>
      </c>
      <c r="U873" t="s">
        <v>1786</v>
      </c>
    </row>
    <row r="874" spans="1:22" hidden="1" x14ac:dyDescent="0.35">
      <c r="A874">
        <v>12327</v>
      </c>
      <c r="B874" t="s">
        <v>72</v>
      </c>
      <c r="D874" t="s">
        <v>198</v>
      </c>
      <c r="E874" t="s">
        <v>4840</v>
      </c>
      <c r="F874" t="s">
        <v>4841</v>
      </c>
      <c r="I874" t="b">
        <v>0</v>
      </c>
      <c r="J874">
        <v>120</v>
      </c>
      <c r="K874" t="s">
        <v>1841</v>
      </c>
      <c r="M874" t="s">
        <v>4842</v>
      </c>
      <c r="R874" t="s">
        <v>1784</v>
      </c>
      <c r="S874" t="s">
        <v>1844</v>
      </c>
      <c r="U874" t="s">
        <v>1786</v>
      </c>
    </row>
    <row r="875" spans="1:22" x14ac:dyDescent="0.35">
      <c r="A875">
        <v>12328</v>
      </c>
      <c r="B875" t="s">
        <v>56</v>
      </c>
      <c r="C875" t="s">
        <v>56</v>
      </c>
      <c r="D875" t="s">
        <v>198</v>
      </c>
      <c r="E875" t="s">
        <v>4843</v>
      </c>
      <c r="F875" t="s">
        <v>4844</v>
      </c>
      <c r="I875" t="b">
        <v>0</v>
      </c>
      <c r="J875">
        <v>130</v>
      </c>
      <c r="K875" t="s">
        <v>1841</v>
      </c>
      <c r="M875" t="s">
        <v>4845</v>
      </c>
      <c r="R875" t="s">
        <v>1784</v>
      </c>
      <c r="S875" t="s">
        <v>1844</v>
      </c>
      <c r="U875" t="s">
        <v>1786</v>
      </c>
    </row>
    <row r="876" spans="1:22" x14ac:dyDescent="0.35">
      <c r="A876">
        <v>12329</v>
      </c>
      <c r="B876" t="s">
        <v>56</v>
      </c>
      <c r="C876" t="s">
        <v>56</v>
      </c>
      <c r="D876" t="s">
        <v>198</v>
      </c>
      <c r="E876" t="s">
        <v>4846</v>
      </c>
      <c r="F876" t="s">
        <v>4847</v>
      </c>
      <c r="I876" t="b">
        <v>0</v>
      </c>
      <c r="J876">
        <v>140</v>
      </c>
      <c r="K876" t="s">
        <v>1841</v>
      </c>
      <c r="M876" t="s">
        <v>4848</v>
      </c>
      <c r="R876" t="s">
        <v>1784</v>
      </c>
      <c r="S876" t="s">
        <v>1844</v>
      </c>
      <c r="U876" t="s">
        <v>1786</v>
      </c>
    </row>
    <row r="877" spans="1:22" x14ac:dyDescent="0.35">
      <c r="A877">
        <v>12330</v>
      </c>
      <c r="B877" t="s">
        <v>56</v>
      </c>
      <c r="C877" t="s">
        <v>56</v>
      </c>
      <c r="D877" t="s">
        <v>198</v>
      </c>
      <c r="E877" t="s">
        <v>4849</v>
      </c>
      <c r="F877" t="s">
        <v>4850</v>
      </c>
      <c r="I877" t="b">
        <v>0</v>
      </c>
      <c r="J877">
        <v>150</v>
      </c>
      <c r="K877" t="s">
        <v>1841</v>
      </c>
      <c r="M877" t="s">
        <v>4851</v>
      </c>
      <c r="R877" t="s">
        <v>1784</v>
      </c>
      <c r="S877" t="s">
        <v>1844</v>
      </c>
      <c r="U877" t="s">
        <v>1786</v>
      </c>
    </row>
    <row r="878" spans="1:22" hidden="1" x14ac:dyDescent="0.35">
      <c r="A878">
        <v>12331</v>
      </c>
      <c r="B878" t="s">
        <v>72</v>
      </c>
      <c r="D878" t="s">
        <v>198</v>
      </c>
      <c r="E878" t="s">
        <v>4852</v>
      </c>
      <c r="F878" t="s">
        <v>4853</v>
      </c>
      <c r="I878" t="b">
        <v>0</v>
      </c>
      <c r="J878">
        <v>160</v>
      </c>
      <c r="K878" t="s">
        <v>1841</v>
      </c>
      <c r="M878" t="s">
        <v>4854</v>
      </c>
      <c r="R878" t="s">
        <v>1784</v>
      </c>
      <c r="S878" t="s">
        <v>1844</v>
      </c>
      <c r="U878" t="s">
        <v>1786</v>
      </c>
    </row>
    <row r="879" spans="1:22" hidden="1" x14ac:dyDescent="0.35">
      <c r="A879">
        <v>12332</v>
      </c>
      <c r="B879" t="s">
        <v>72</v>
      </c>
      <c r="D879" t="s">
        <v>198</v>
      </c>
      <c r="E879" t="s">
        <v>4855</v>
      </c>
      <c r="F879" t="s">
        <v>4856</v>
      </c>
      <c r="I879" t="b">
        <v>0</v>
      </c>
      <c r="J879">
        <v>170</v>
      </c>
      <c r="K879" t="s">
        <v>1841</v>
      </c>
      <c r="M879" t="s">
        <v>4857</v>
      </c>
      <c r="R879" t="s">
        <v>1784</v>
      </c>
      <c r="S879" t="s">
        <v>1844</v>
      </c>
      <c r="U879" t="s">
        <v>1786</v>
      </c>
    </row>
    <row r="880" spans="1:22" hidden="1" x14ac:dyDescent="0.35">
      <c r="A880">
        <v>12333</v>
      </c>
      <c r="B880" t="s">
        <v>72</v>
      </c>
      <c r="D880" t="s">
        <v>198</v>
      </c>
      <c r="E880" t="s">
        <v>4858</v>
      </c>
      <c r="F880" t="s">
        <v>4859</v>
      </c>
      <c r="I880" t="b">
        <v>0</v>
      </c>
      <c r="J880">
        <v>180</v>
      </c>
      <c r="K880" t="s">
        <v>1841</v>
      </c>
      <c r="M880" t="s">
        <v>4860</v>
      </c>
      <c r="R880" t="s">
        <v>1784</v>
      </c>
      <c r="S880" t="s">
        <v>1844</v>
      </c>
      <c r="U880" t="s">
        <v>1786</v>
      </c>
    </row>
    <row r="881" spans="1:22" hidden="1" x14ac:dyDescent="0.35">
      <c r="A881">
        <v>12437</v>
      </c>
      <c r="B881" t="s">
        <v>72</v>
      </c>
      <c r="D881" t="s">
        <v>198</v>
      </c>
      <c r="E881" t="s">
        <v>4861</v>
      </c>
      <c r="F881" t="s">
        <v>4862</v>
      </c>
      <c r="G881" t="s">
        <v>4863</v>
      </c>
      <c r="I881" t="b">
        <v>0</v>
      </c>
      <c r="J881">
        <v>39</v>
      </c>
      <c r="K881" t="s">
        <v>1777</v>
      </c>
      <c r="M881" t="s">
        <v>4864</v>
      </c>
      <c r="R881" t="s">
        <v>1853</v>
      </c>
      <c r="T881" t="s">
        <v>1964</v>
      </c>
      <c r="U881" t="s">
        <v>1780</v>
      </c>
    </row>
    <row r="882" spans="1:22" hidden="1" x14ac:dyDescent="0.35">
      <c r="A882">
        <v>4823</v>
      </c>
      <c r="B882" t="s">
        <v>72</v>
      </c>
      <c r="D882" t="s">
        <v>197</v>
      </c>
      <c r="E882" t="s">
        <v>1810</v>
      </c>
      <c r="F882" t="s">
        <v>4865</v>
      </c>
      <c r="I882" t="b">
        <v>0</v>
      </c>
      <c r="J882">
        <v>30</v>
      </c>
      <c r="K882" t="s">
        <v>1777</v>
      </c>
      <c r="R882" t="s">
        <v>1883</v>
      </c>
      <c r="T882" t="s">
        <v>3010</v>
      </c>
      <c r="U882" t="s">
        <v>2862</v>
      </c>
    </row>
    <row r="883" spans="1:22" hidden="1" x14ac:dyDescent="0.35">
      <c r="A883">
        <v>5392</v>
      </c>
      <c r="B883" t="s">
        <v>72</v>
      </c>
      <c r="D883" t="s">
        <v>197</v>
      </c>
      <c r="E883" t="s">
        <v>4866</v>
      </c>
      <c r="F883" t="s">
        <v>4867</v>
      </c>
      <c r="I883" t="b">
        <v>0</v>
      </c>
      <c r="J883">
        <v>50</v>
      </c>
      <c r="K883" t="s">
        <v>1777</v>
      </c>
      <c r="R883" t="s">
        <v>1883</v>
      </c>
      <c r="T883" t="s">
        <v>1779</v>
      </c>
      <c r="U883" t="s">
        <v>1780</v>
      </c>
      <c r="V883" t="s">
        <v>4868</v>
      </c>
    </row>
    <row r="884" spans="1:22" hidden="1" x14ac:dyDescent="0.35">
      <c r="A884">
        <v>9154</v>
      </c>
      <c r="B884" t="s">
        <v>72</v>
      </c>
      <c r="D884" t="s">
        <v>197</v>
      </c>
      <c r="E884" t="s">
        <v>4708</v>
      </c>
      <c r="F884" t="s">
        <v>4869</v>
      </c>
      <c r="G884" t="s">
        <v>4870</v>
      </c>
      <c r="I884" t="b">
        <v>0</v>
      </c>
      <c r="J884">
        <v>55</v>
      </c>
      <c r="K884" t="s">
        <v>1777</v>
      </c>
      <c r="R884" t="s">
        <v>4871</v>
      </c>
      <c r="T884" t="s">
        <v>1779</v>
      </c>
      <c r="U884" t="s">
        <v>1837</v>
      </c>
      <c r="V884" t="s">
        <v>4868</v>
      </c>
    </row>
    <row r="885" spans="1:22" x14ac:dyDescent="0.35">
      <c r="A885">
        <v>10712</v>
      </c>
      <c r="B885" t="s">
        <v>56</v>
      </c>
      <c r="C885" t="s">
        <v>56</v>
      </c>
      <c r="D885" t="s">
        <v>197</v>
      </c>
      <c r="E885" t="s">
        <v>1811</v>
      </c>
      <c r="F885" t="s">
        <v>4872</v>
      </c>
      <c r="I885" t="b">
        <v>0</v>
      </c>
      <c r="J885">
        <v>35</v>
      </c>
      <c r="K885" t="s">
        <v>1777</v>
      </c>
      <c r="R885" t="s">
        <v>1883</v>
      </c>
      <c r="T885" t="s">
        <v>1785</v>
      </c>
      <c r="U885" t="s">
        <v>4873</v>
      </c>
      <c r="V885" t="s">
        <v>4868</v>
      </c>
    </row>
    <row r="886" spans="1:22" x14ac:dyDescent="0.35">
      <c r="A886">
        <v>11818</v>
      </c>
      <c r="B886" t="s">
        <v>56</v>
      </c>
      <c r="C886" t="s">
        <v>56</v>
      </c>
      <c r="D886" t="s">
        <v>197</v>
      </c>
      <c r="E886" t="s">
        <v>1805</v>
      </c>
      <c r="F886" t="s">
        <v>4874</v>
      </c>
      <c r="G886" t="s">
        <v>4875</v>
      </c>
      <c r="I886" t="b">
        <v>0</v>
      </c>
      <c r="J886">
        <v>27</v>
      </c>
      <c r="K886" t="s">
        <v>1777</v>
      </c>
      <c r="M886" t="s">
        <v>4876</v>
      </c>
      <c r="R886" t="s">
        <v>2016</v>
      </c>
      <c r="T886" t="s">
        <v>1785</v>
      </c>
      <c r="U886" t="s">
        <v>1794</v>
      </c>
      <c r="V886" t="s">
        <v>4877</v>
      </c>
    </row>
    <row r="887" spans="1:22" hidden="1" x14ac:dyDescent="0.35">
      <c r="A887">
        <v>12031</v>
      </c>
      <c r="B887" t="s">
        <v>72</v>
      </c>
      <c r="D887" t="s">
        <v>197</v>
      </c>
      <c r="E887" t="s">
        <v>4878</v>
      </c>
      <c r="F887" t="s">
        <v>4879</v>
      </c>
      <c r="G887" t="s">
        <v>4880</v>
      </c>
      <c r="I887" t="b">
        <v>0</v>
      </c>
      <c r="J887">
        <v>47</v>
      </c>
      <c r="K887" t="s">
        <v>1777</v>
      </c>
      <c r="R887" t="s">
        <v>2048</v>
      </c>
      <c r="T887" t="s">
        <v>4881</v>
      </c>
      <c r="U887" t="s">
        <v>1940</v>
      </c>
      <c r="V887" t="s">
        <v>4882</v>
      </c>
    </row>
    <row r="888" spans="1:22" hidden="1" x14ac:dyDescent="0.35">
      <c r="A888">
        <v>12698</v>
      </c>
      <c r="B888" t="s">
        <v>72</v>
      </c>
      <c r="D888" t="s">
        <v>197</v>
      </c>
      <c r="E888" t="s">
        <v>4883</v>
      </c>
      <c r="F888" t="s">
        <v>4884</v>
      </c>
      <c r="G888" t="s">
        <v>4885</v>
      </c>
      <c r="I888" t="b">
        <v>1</v>
      </c>
      <c r="J888">
        <v>100</v>
      </c>
      <c r="K888" t="s">
        <v>1841</v>
      </c>
      <c r="M888" t="s">
        <v>4886</v>
      </c>
      <c r="O888" t="s">
        <v>4887</v>
      </c>
      <c r="R888" t="s">
        <v>1784</v>
      </c>
      <c r="S888" t="s">
        <v>1844</v>
      </c>
      <c r="U888" t="s">
        <v>2065</v>
      </c>
    </row>
    <row r="889" spans="1:22" hidden="1" x14ac:dyDescent="0.35">
      <c r="A889">
        <v>11593</v>
      </c>
      <c r="B889" t="s">
        <v>72</v>
      </c>
      <c r="D889" t="s">
        <v>199</v>
      </c>
      <c r="E889" t="s">
        <v>1812</v>
      </c>
      <c r="F889" t="s">
        <v>4888</v>
      </c>
      <c r="G889" t="s">
        <v>4889</v>
      </c>
      <c r="H889" t="s">
        <v>4890</v>
      </c>
      <c r="I889" t="b">
        <v>0</v>
      </c>
      <c r="J889">
        <v>11</v>
      </c>
      <c r="K889" t="s">
        <v>1777</v>
      </c>
      <c r="M889" t="s">
        <v>4891</v>
      </c>
      <c r="R889" t="s">
        <v>1784</v>
      </c>
      <c r="T889" t="s">
        <v>1785</v>
      </c>
      <c r="U889" t="s">
        <v>1794</v>
      </c>
      <c r="V889" t="s">
        <v>4892</v>
      </c>
    </row>
    <row r="890" spans="1:22" x14ac:dyDescent="0.35">
      <c r="A890">
        <v>11594</v>
      </c>
      <c r="B890" t="s">
        <v>56</v>
      </c>
      <c r="C890" t="s">
        <v>56</v>
      </c>
      <c r="D890" t="s">
        <v>199</v>
      </c>
      <c r="E890" t="s">
        <v>1813</v>
      </c>
      <c r="F890" t="s">
        <v>4893</v>
      </c>
      <c r="G890" t="s">
        <v>4889</v>
      </c>
      <c r="I890" t="b">
        <v>0</v>
      </c>
      <c r="J890">
        <v>13</v>
      </c>
      <c r="K890" t="s">
        <v>1777</v>
      </c>
      <c r="M890" t="s">
        <v>4894</v>
      </c>
      <c r="R890" t="s">
        <v>4895</v>
      </c>
      <c r="T890" t="s">
        <v>1785</v>
      </c>
      <c r="U890" t="s">
        <v>2868</v>
      </c>
      <c r="V890" t="s">
        <v>4896</v>
      </c>
    </row>
    <row r="891" spans="1:22" hidden="1" x14ac:dyDescent="0.35">
      <c r="A891">
        <v>11596</v>
      </c>
      <c r="B891" t="s">
        <v>72</v>
      </c>
      <c r="D891" t="s">
        <v>199</v>
      </c>
      <c r="E891" t="s">
        <v>3678</v>
      </c>
      <c r="F891" t="s">
        <v>4897</v>
      </c>
      <c r="G891" t="s">
        <v>4889</v>
      </c>
      <c r="I891" t="b">
        <v>0</v>
      </c>
      <c r="J891">
        <v>15</v>
      </c>
      <c r="K891" t="s">
        <v>1777</v>
      </c>
      <c r="M891" t="s">
        <v>4898</v>
      </c>
      <c r="R891" t="s">
        <v>1883</v>
      </c>
      <c r="T891" t="s">
        <v>3010</v>
      </c>
      <c r="U891" t="s">
        <v>3528</v>
      </c>
      <c r="V891" t="s">
        <v>4896</v>
      </c>
    </row>
    <row r="892" spans="1:22" x14ac:dyDescent="0.35">
      <c r="A892">
        <v>11684</v>
      </c>
      <c r="B892" t="s">
        <v>56</v>
      </c>
      <c r="C892" t="s">
        <v>56</v>
      </c>
      <c r="D892" t="s">
        <v>199</v>
      </c>
      <c r="E892" t="s">
        <v>980</v>
      </c>
      <c r="F892" t="s">
        <v>4899</v>
      </c>
      <c r="I892" t="b">
        <v>0</v>
      </c>
      <c r="J892">
        <v>40</v>
      </c>
      <c r="K892" t="s">
        <v>1841</v>
      </c>
      <c r="M892" t="s">
        <v>4900</v>
      </c>
      <c r="O892" t="s">
        <v>4901</v>
      </c>
      <c r="R892" t="s">
        <v>1784</v>
      </c>
      <c r="S892" t="s">
        <v>1844</v>
      </c>
      <c r="U892" t="s">
        <v>2034</v>
      </c>
    </row>
    <row r="893" spans="1:22" hidden="1" x14ac:dyDescent="0.35">
      <c r="A893">
        <v>11875</v>
      </c>
      <c r="B893" t="s">
        <v>72</v>
      </c>
      <c r="D893" t="s">
        <v>199</v>
      </c>
      <c r="E893" t="s">
        <v>1949</v>
      </c>
      <c r="F893" t="s">
        <v>4902</v>
      </c>
      <c r="G893" t="s">
        <v>1951</v>
      </c>
      <c r="H893" t="s">
        <v>1952</v>
      </c>
      <c r="I893" t="b">
        <v>0</v>
      </c>
      <c r="J893">
        <v>12</v>
      </c>
      <c r="K893" t="s">
        <v>1777</v>
      </c>
      <c r="M893" t="s">
        <v>4903</v>
      </c>
      <c r="R893" t="s">
        <v>1784</v>
      </c>
      <c r="T893" t="s">
        <v>1954</v>
      </c>
      <c r="U893" t="s">
        <v>1955</v>
      </c>
    </row>
    <row r="894" spans="1:22" x14ac:dyDescent="0.35">
      <c r="A894">
        <v>12175</v>
      </c>
      <c r="B894" s="14" t="s">
        <v>56</v>
      </c>
      <c r="C894" s="14" t="s">
        <v>56</v>
      </c>
      <c r="D894" t="s">
        <v>199</v>
      </c>
      <c r="E894" t="s">
        <v>335</v>
      </c>
      <c r="F894" t="s">
        <v>4904</v>
      </c>
      <c r="I894" t="b">
        <v>0</v>
      </c>
      <c r="J894">
        <v>5</v>
      </c>
      <c r="K894" t="s">
        <v>1871</v>
      </c>
      <c r="M894" t="s">
        <v>4905</v>
      </c>
      <c r="R894" t="s">
        <v>2969</v>
      </c>
      <c r="S894" t="s">
        <v>1900</v>
      </c>
      <c r="U894" t="s">
        <v>1876</v>
      </c>
    </row>
    <row r="895" spans="1:22" hidden="1" x14ac:dyDescent="0.35">
      <c r="B895" t="s">
        <v>4906</v>
      </c>
      <c r="D895">
        <f>COUNTIF(B4:B894,"Y")</f>
        <v>242</v>
      </c>
    </row>
    <row r="896" spans="1:22" x14ac:dyDescent="0.35">
      <c r="B896" t="s">
        <v>56</v>
      </c>
      <c r="C896" t="s">
        <v>56</v>
      </c>
      <c r="E896" s="3" t="s">
        <v>4907</v>
      </c>
    </row>
    <row r="897" spans="2:3" hidden="1" x14ac:dyDescent="0.35">
      <c r="B897">
        <f>COUNTIF(B4:B894,"Y")</f>
        <v>242</v>
      </c>
    </row>
    <row r="899" spans="2:3" x14ac:dyDescent="0.35">
      <c r="B899">
        <f>COUNTIF(B4:B894,"Y")</f>
        <v>242</v>
      </c>
      <c r="C899">
        <f>COUNTIF(C4:C894,"Y")</f>
        <v>213</v>
      </c>
    </row>
  </sheetData>
  <autoFilter ref="A1:V897" xr:uid="{B119583E-5F6F-438C-9DEF-03D92C1DBF49}">
    <filterColumn colId="1">
      <filters>
        <filter val="Y"/>
      </filters>
    </filterColumn>
  </autoFilter>
  <hyperlinks>
    <hyperlink ref="V602" r:id="rId1" xr:uid="{8A2B1F04-287B-46B5-9709-5E8E3764A5A9}"/>
    <hyperlink ref="E896" r:id="rId2" xr:uid="{F95C443F-AD81-47C4-B0D7-BD43E42D1279}"/>
    <hyperlink ref="V651" r:id="rId3" xr:uid="{361C16A8-9B4F-4AE9-8960-D2594C2ED161}"/>
    <hyperlink ref="W651" r:id="rId4" xr:uid="{7FF21355-BD2E-4409-A9F6-1122869531F9}"/>
  </hyperlinks>
  <pageMargins left="0.7" right="0.7" top="0.75" bottom="0.75" header="0.3" footer="0.3"/>
  <pageSetup orientation="portrait" r:id="rId5"/>
  <legacy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C32674071E8124E8D9BDE8D57EB69C3" ma:contentTypeVersion="20" ma:contentTypeDescription="Create a new document." ma:contentTypeScope="" ma:versionID="7175eb20b760be64aabeac35122ee697">
  <xsd:schema xmlns:xsd="http://www.w3.org/2001/XMLSchema" xmlns:xs="http://www.w3.org/2001/XMLSchema" xmlns:p="http://schemas.microsoft.com/office/2006/metadata/properties" xmlns:ns1="http://schemas.microsoft.com/sharepoint/v3" xmlns:ns2="0ae751c7-c84d-4e5e-bdfa-ba58d750902c" xmlns:ns3="75f981a7-23dc-40a7-a4a4-2b3b55694f88" xmlns:ns4="http://schemas.microsoft.com/sharepoint/v4" targetNamespace="http://schemas.microsoft.com/office/2006/metadata/properties" ma:root="true" ma:fieldsID="a6c193035cf0b8c9849f7db59d43ee89" ns1:_="" ns2:_="" ns3:_="" ns4:_="">
    <xsd:import namespace="http://schemas.microsoft.com/sharepoint/v3"/>
    <xsd:import namespace="0ae751c7-c84d-4e5e-bdfa-ba58d750902c"/>
    <xsd:import namespace="75f981a7-23dc-40a7-a4a4-2b3b55694f8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1:_ip_UnifiedCompliancePolicyProperties" minOccurs="0"/>
                <xsd:element ref="ns1:_ip_UnifiedCompliancePolicyUIAction" minOccurs="0"/>
                <xsd:element ref="ns2:lcf76f155ced4ddcb4097134ff3c332f" minOccurs="0"/>
                <xsd:element ref="ns3:TaxCatchAll" minOccurs="0"/>
                <xsd:element ref="ns4:IconOverlay"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ae751c7-c84d-4e5e-bdfa-ba58d75090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db06df0-9a10-4f13-b01c-4547ef3a4f3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5f981a7-23dc-40a7-a4a4-2b3b55694f8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6fccb704-fc3d-4c81-ae8f-cb35393d897a}" ma:internalName="TaxCatchAll" ma:showField="CatchAllData" ma:web="75f981a7-23dc-40a7-a4a4-2b3b55694f8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6"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75f981a7-23dc-40a7-a4a4-2b3b55694f88" xsi:nil="true"/>
    <lcf76f155ced4ddcb4097134ff3c332f xmlns="0ae751c7-c84d-4e5e-bdfa-ba58d750902c">
      <Terms xmlns="http://schemas.microsoft.com/office/infopath/2007/PartnerControls"/>
    </lcf76f155ced4ddcb4097134ff3c332f>
    <IconOverlay xmlns="http://schemas.microsoft.com/sharepoint/v4" xsi:nil="true"/>
    <SharedWithUsers xmlns="75f981a7-23dc-40a7-a4a4-2b3b55694f88">
      <UserInfo>
        <DisplayName>Lydia Freehafer (she/her)</DisplayName>
        <AccountId>29</AccountId>
        <AccountType/>
      </UserInfo>
    </SharedWithUsers>
  </documentManagement>
</p:properties>
</file>

<file path=customXml/itemProps1.xml><?xml version="1.0" encoding="utf-8"?>
<ds:datastoreItem xmlns:ds="http://schemas.openxmlformats.org/officeDocument/2006/customXml" ds:itemID="{59CC5C91-7F8D-42CE-8105-4C900D577925}">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sharepoint/v3"/>
    <ds:schemaRef ds:uri="0ae751c7-c84d-4e5e-bdfa-ba58d750902c"/>
    <ds:schemaRef ds:uri="75f981a7-23dc-40a7-a4a4-2b3b55694f88"/>
    <ds:schemaRef ds:uri="http://schemas.microsoft.com/sharepoint/v4"/>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8239C72-46CD-439E-8C71-CB110636AF0E}">
  <ds:schemaRefs>
    <ds:schemaRef ds:uri="http://schemas.microsoft.com/sharepoint/v3/contenttype/forms"/>
  </ds:schemaRefs>
</ds:datastoreItem>
</file>

<file path=customXml/itemProps3.xml><?xml version="1.0" encoding="utf-8"?>
<ds:datastoreItem xmlns:ds="http://schemas.openxmlformats.org/officeDocument/2006/customXml" ds:itemID="{050EAB21-B2D0-4CBE-B8D5-5AEECD518C63}">
  <ds:schemaRefs>
    <ds:schemaRef ds:uri="http://schemas.microsoft.com/office/2006/metadata/properties"/>
    <ds:schemaRef ds:uri="http://www.w3.org/2000/xmlns/"/>
    <ds:schemaRef ds:uri="http://schemas.microsoft.com/sharepoint/v3"/>
    <ds:schemaRef ds:uri="http://www.w3.org/2001/XMLSchema-instance"/>
    <ds:schemaRef ds:uri="75f981a7-23dc-40a7-a4a4-2b3b55694f88"/>
    <ds:schemaRef ds:uri="0ae751c7-c84d-4e5e-bdfa-ba58d750902c"/>
    <ds:schemaRef ds:uri="http://schemas.microsoft.com/office/infopath/2007/PartnerControls"/>
    <ds:schemaRef ds:uri="http://schemas.microsoft.com/sharepoint/v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Sheet </vt:lpstr>
      <vt:lpstr>Definitions &amp; Lists</vt:lpstr>
      <vt:lpstr>Clearinghouse Official</vt:lpstr>
      <vt:lpstr>US States + Territories</vt:lpstr>
      <vt:lpstr>AVG Awards</vt:lpstr>
      <vt:lpstr>Vizualizations 2022.12</vt:lpstr>
      <vt:lpstr>PIVOT 2022.12</vt:lpstr>
      <vt:lpstr>AFDC laws_and_incentives Nov 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 Levinson</dc:creator>
  <cp:keywords/>
  <dc:description/>
  <cp:lastModifiedBy>Tom Meyer (He/Him/His)</cp:lastModifiedBy>
  <cp:revision/>
  <dcterms:created xsi:type="dcterms:W3CDTF">2021-10-01T18:44:16Z</dcterms:created>
  <dcterms:modified xsi:type="dcterms:W3CDTF">2024-01-11T22:00:13Z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0x010100FC32674071E8124E8D9BDE8D57EB69C3</vt:lpwstr>
  </property>
  <property fmtid="{D5CDD505-2E9C-101B-9397-08002B2CF9AE}" pid="3" name="MediaServiceImageTags">
    <vt:lpwstr/>
  </property>
</Properties>
</file>