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rudhkolar/Desktop/bootcamp projects/module 1/"/>
    </mc:Choice>
  </mc:AlternateContent>
  <xr:revisionPtr revIDLastSave="0" documentId="13_ncr:1_{060E3C1F-90DC-2541-8797-72B3F5960B66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Data" sheetId="1" r:id="rId1"/>
    <sheet name="Cateogry Statistics" sheetId="2" r:id="rId2"/>
    <sheet name="Subcategory Statistics" sheetId="3" r:id="rId3"/>
    <sheet name="Outcomes based on Launch Date" sheetId="4" r:id="rId4"/>
    <sheet name="Edinburgh Research" sheetId="5" r:id="rId5"/>
    <sheet name="Edinburgh Research (2)" sheetId="12" r:id="rId6"/>
    <sheet name="Successful US Kickstarters" sheetId="6" r:id="rId7"/>
    <sheet name="Failed US Kickstarters" sheetId="7" r:id="rId8"/>
    <sheet name="Descriptive Statistics" sheetId="8" r:id="rId9"/>
    <sheet name="Chart3" sheetId="11" r:id="rId10"/>
  </sheets>
  <definedNames>
    <definedName name="_xlnm._FilterDatabase" localSheetId="0" hidden="1">Data!$A$1:$T$4115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13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12" l="1"/>
  <c r="B3" i="12"/>
  <c r="B4" i="12"/>
  <c r="B5" i="12"/>
  <c r="B6" i="12"/>
  <c r="B2" i="12"/>
  <c r="G6" i="12"/>
  <c r="E6" i="12"/>
  <c r="D6" i="12"/>
  <c r="C6" i="12"/>
  <c r="G5" i="12"/>
  <c r="E5" i="12"/>
  <c r="D5" i="12"/>
  <c r="C5" i="12"/>
  <c r="G4" i="12"/>
  <c r="E4" i="12"/>
  <c r="D4" i="12"/>
  <c r="C4" i="12"/>
  <c r="G3" i="12"/>
  <c r="E3" i="12"/>
  <c r="D3" i="12"/>
  <c r="C3" i="12"/>
  <c r="G2" i="12"/>
  <c r="E2" i="12"/>
  <c r="D2" i="12"/>
  <c r="C2" i="12"/>
  <c r="C13" i="8"/>
  <c r="B13" i="8"/>
  <c r="C12" i="8"/>
  <c r="B12" i="8"/>
  <c r="C11" i="8"/>
  <c r="B11" i="8"/>
  <c r="C7" i="8"/>
  <c r="B7" i="8"/>
  <c r="C6" i="8"/>
  <c r="C5" i="8"/>
  <c r="B6" i="8"/>
  <c r="B5" i="8"/>
  <c r="C4" i="8"/>
  <c r="B4" i="8"/>
  <c r="C10" i="8"/>
  <c r="C9" i="8"/>
  <c r="B10" i="8"/>
  <c r="B9" i="8"/>
  <c r="C3" i="8"/>
  <c r="B3" i="8"/>
  <c r="C2" i="8"/>
  <c r="B2" i="8"/>
  <c r="G3" i="5"/>
  <c r="G4" i="5"/>
  <c r="G5" i="5"/>
  <c r="G6" i="5"/>
  <c r="G2" i="5"/>
  <c r="E3" i="5"/>
  <c r="E4" i="5"/>
  <c r="E5" i="5"/>
  <c r="E6" i="5"/>
  <c r="D3" i="5"/>
  <c r="D4" i="5"/>
  <c r="D5" i="5"/>
  <c r="D6" i="5"/>
  <c r="C3" i="5"/>
  <c r="C4" i="5"/>
  <c r="C5" i="5"/>
  <c r="C6" i="5"/>
  <c r="E2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12" l="1"/>
  <c r="F5" i="12"/>
  <c r="F2" i="12"/>
  <c r="F4" i="12"/>
  <c r="F6" i="12"/>
  <c r="C14" i="8"/>
  <c r="B14" i="8"/>
</calcChain>
</file>

<file path=xl/sharedStrings.xml><?xml version="1.0" encoding="utf-8"?>
<sst xmlns="http://schemas.openxmlformats.org/spreadsheetml/2006/main" count="38354" uniqueCount="8398">
  <si>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</si>
  <si>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</si>
  <si>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</si>
  <si>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</si>
  <si>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</si>
  <si>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</si>
  <si>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</si>
  <si>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</si>
  <si>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</si>
  <si>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</si>
  <si>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</si>
  <si>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</si>
  <si>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</si>
  <si>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</si>
  <si>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</si>
  <si>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</si>
  <si>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</si>
  <si>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</si>
  <si>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</si>
  <si>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</si>
  <si>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</si>
  <si>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</si>
  <si>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</si>
  <si>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</si>
  <si>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</si>
  <si>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</si>
  <si>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</si>
  <si>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</si>
  <si>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</si>
  <si>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</si>
  <si>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</si>
  <si>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</si>
  <si>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</si>
  <si>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</si>
  <si>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</si>
  <si>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</si>
  <si>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</si>
  <si>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</si>
  <si>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</si>
  <si>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</si>
  <si>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</si>
  <si>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</si>
  <si>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</si>
  <si>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</si>
  <si>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</si>
  <si>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</si>
  <si>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</si>
  <si>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</si>
  <si>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</si>
  <si>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</si>
  <si>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</si>
  <si>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</si>
  <si>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</si>
  <si>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</si>
  <si>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</si>
  <si>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</si>
  <si>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</si>
  <si>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</si>
  <si>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</si>
  <si>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</si>
  <si>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</si>
  <si>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</si>
  <si>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</si>
  <si>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</si>
  <si>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</si>
  <si>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</si>
  <si>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</si>
  <si>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</si>
  <si>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</si>
  <si>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</si>
  <si>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</si>
  <si>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</si>
  <si>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</si>
  <si>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</si>
  <si>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</si>
  <si>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</si>
  <si>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</si>
  <si>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</si>
  <si>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</si>
  <si>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</si>
  <si>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</si>
  <si>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</si>
  <si>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</si>
  <si>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</si>
  <si>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</si>
  <si>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</si>
  <si>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</si>
  <si>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</si>
  <si>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</si>
  <si>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</si>
  <si>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</si>
  <si>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</si>
  <si>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</si>
  <si>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</si>
  <si>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</si>
  <si>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</si>
  <si>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</si>
  <si>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</si>
  <si>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</si>
  <si>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</si>
  <si>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</si>
  <si>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</si>
  <si>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</si>
  <si>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</si>
  <si>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</si>
  <si>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</si>
  <si>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</si>
  <si>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</si>
  <si>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</si>
  <si>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</si>
  <si>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</si>
  <si>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</si>
  <si>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</si>
  <si>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</si>
  <si>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</si>
  <si>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</si>
  <si>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</si>
  <si>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</si>
  <si>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</si>
  <si>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</si>
  <si>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</si>
  <si>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</si>
  <si>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</si>
  <si>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</si>
  <si>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</si>
  <si>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</si>
  <si>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</si>
  <si>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</si>
  <si>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</si>
  <si>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</si>
  <si>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</si>
  <si>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</si>
  <si>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</si>
  <si>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</si>
  <si>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</si>
  <si>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</si>
  <si>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</si>
  <si>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</si>
  <si>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</si>
  <si>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</si>
  <si>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</si>
  <si>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</si>
  <si>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</si>
  <si>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</si>
  <si>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</si>
  <si>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</si>
  <si>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</si>
  <si>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</si>
  <si>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</si>
  <si>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</si>
  <si>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</si>
  <si>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</si>
  <si>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</si>
  <si>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</si>
  <si>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</si>
  <si>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</si>
  <si>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</si>
  <si>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</si>
  <si>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</si>
  <si>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</si>
  <si>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</si>
  <si>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</si>
  <si>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</si>
  <si>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</si>
  <si>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</si>
  <si>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</si>
  <si>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</si>
  <si>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</si>
  <si>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</si>
  <si>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</si>
  <si>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</si>
  <si>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</si>
  <si>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</si>
  <si>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</si>
  <si>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</si>
  <si>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</si>
  <si>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</si>
  <si>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</si>
  <si>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</si>
  <si>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</si>
  <si>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</si>
  <si>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</si>
  <si>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</si>
  <si>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</si>
  <si>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</si>
  <si>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</si>
  <si>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</si>
  <si>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</si>
  <si>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</si>
  <si>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</si>
  <si>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</si>
  <si>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</si>
  <si>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</si>
  <si>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</si>
  <si>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</si>
  <si>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</si>
  <si>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</si>
  <si>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</si>
  <si>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</si>
  <si>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</si>
  <si>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</si>
  <si>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</si>
  <si>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</si>
  <si>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</si>
  <si>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</si>
  <si>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</si>
  <si>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</si>
  <si>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</si>
  <si>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</si>
  <si>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</si>
  <si>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</si>
  <si>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</si>
  <si>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</si>
  <si>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</si>
  <si>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</si>
  <si>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</si>
  <si>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</si>
  <si>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</si>
  <si>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</si>
  <si>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</si>
  <si>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</si>
  <si>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</si>
  <si>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</si>
  <si>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</si>
  <si>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</si>
  <si>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</si>
  <si>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</si>
  <si>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</si>
  <si>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</si>
  <si>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</si>
  <si>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</si>
  <si>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</si>
  <si>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</si>
  <si>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</si>
  <si>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</si>
  <si>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</si>
  <si>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</si>
  <si>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</si>
  <si>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</si>
  <si>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</si>
  <si>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</si>
  <si>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</si>
  <si>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</si>
  <si>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</si>
  <si>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</si>
  <si>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</si>
  <si>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</si>
  <si>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</si>
  <si>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</si>
  <si>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</si>
  <si>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</si>
  <si>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</si>
  <si>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</si>
  <si>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</si>
  <si>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</si>
  <si>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</si>
  <si>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</si>
  <si>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</si>
  <si>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</si>
  <si>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</si>
  <si>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</si>
  <si>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</si>
  <si>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</si>
  <si>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</si>
  <si>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</si>
  <si>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</si>
  <si>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</si>
  <si>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</si>
  <si>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</si>
  <si>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</si>
  <si>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</si>
  <si>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</si>
  <si>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</si>
  <si>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</si>
  <si>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</si>
  <si>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</si>
  <si>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</si>
  <si>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</si>
  <si>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</si>
  <si>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</si>
  <si>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</si>
  <si>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</si>
  <si>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</si>
  <si>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</si>
  <si>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</si>
  <si>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</si>
  <si>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</si>
  <si>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</si>
  <si>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</si>
  <si>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</si>
  <si>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</si>
  <si>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</si>
  <si>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</si>
  <si>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</si>
  <si>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</si>
  <si>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</si>
  <si>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</si>
  <si>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</si>
  <si>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</si>
  <si>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</si>
  <si>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</si>
  <si>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</si>
  <si>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</si>
  <si>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</si>
  <si>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</si>
  <si>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</si>
  <si>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</si>
  <si>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</si>
  <si>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</si>
  <si>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</si>
  <si>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</si>
  <si>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</si>
  <si>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</si>
  <si>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</si>
  <si>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</si>
  <si>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</si>
  <si>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</si>
  <si>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</si>
  <si>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</si>
  <si>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</si>
  <si>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</si>
  <si>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</si>
  <si>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</si>
  <si>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</si>
  <si>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</si>
  <si>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</si>
  <si>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</si>
  <si>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</si>
  <si>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</si>
  <si>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</si>
  <si>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</si>
  <si>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</si>
  <si>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</si>
  <si>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</si>
  <si>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</si>
  <si>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</si>
  <si>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</si>
  <si>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</si>
  <si>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</si>
  <si>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</si>
  <si>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</si>
  <si>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</si>
  <si>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</si>
  <si>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</si>
  <si>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</si>
  <si>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</si>
  <si>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</si>
  <si>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</si>
  <si>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</si>
  <si>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</si>
  <si>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</si>
  <si>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</si>
  <si>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</si>
  <si>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</si>
  <si>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</si>
  <si>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</si>
  <si>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</si>
  <si>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</si>
  <si>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</si>
  <si>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</si>
  <si>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</si>
  <si>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</si>
  <si>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</si>
  <si>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</si>
  <si>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</si>
  <si>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</si>
  <si>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</si>
  <si>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</si>
  <si>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</si>
  <si>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</si>
  <si>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</si>
  <si>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</si>
  <si>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</si>
  <si>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</si>
  <si>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</si>
  <si>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</si>
  <si>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</si>
  <si>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</si>
  <si>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</si>
  <si>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</si>
  <si>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</si>
  <si>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</si>
  <si>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</si>
  <si>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</si>
  <si>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</si>
  <si>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</si>
  <si>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</si>
  <si>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</si>
  <si>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</si>
  <si>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</si>
  <si>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</si>
  <si>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</si>
  <si>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</si>
  <si>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</si>
  <si>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</si>
  <si>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</si>
  <si>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</si>
  <si>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</si>
  <si>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</si>
  <si>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</si>
  <si>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</si>
  <si>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</si>
  <si>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</si>
  <si>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</si>
  <si>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</si>
  <si>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</si>
  <si>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</si>
  <si>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</si>
  <si>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</si>
  <si>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</si>
  <si>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</si>
  <si>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</si>
  <si>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</si>
  <si>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</si>
  <si>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</si>
  <si>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</si>
  <si>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</si>
  <si>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</si>
  <si>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</si>
  <si>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</si>
  <si>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</si>
  <si>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</si>
  <si>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</si>
  <si>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</si>
  <si>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</si>
  <si>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</si>
  <si>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</si>
  <si>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</si>
  <si>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</si>
  <si>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</si>
  <si>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</si>
  <si>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</si>
  <si>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</si>
  <si>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</si>
  <si>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</si>
  <si>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</si>
  <si>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</si>
  <si>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</si>
  <si>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</si>
  <si>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</si>
  <si>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</si>
  <si>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</si>
  <si>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</si>
  <si>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</si>
  <si>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</si>
  <si>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</si>
  <si>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</si>
  <si>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</si>
  <si>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</si>
  <si>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</si>
  <si>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</si>
  <si>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</si>
  <si>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</si>
  <si>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</si>
  <si>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</si>
  <si>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</si>
  <si>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</si>
  <si>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</si>
  <si>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</si>
  <si>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</si>
  <si>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</si>
  <si>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</si>
  <si>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</si>
  <si>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</si>
  <si>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</si>
  <si>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</si>
  <si>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</si>
  <si>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</si>
  <si>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</si>
  <si>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</si>
  <si>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</si>
  <si>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</si>
  <si>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</si>
  <si>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</si>
  <si>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</si>
  <si>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</si>
  <si>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</si>
  <si>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</si>
  <si>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</si>
  <si>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</si>
  <si>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</si>
  <si>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</si>
  <si>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</si>
  <si>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</si>
  <si>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</si>
  <si>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</si>
  <si>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</si>
  <si>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</si>
  <si>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</si>
  <si>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</si>
  <si>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</si>
  <si>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</si>
  <si>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</si>
  <si>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</si>
  <si>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</si>
  <si>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</si>
  <si>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</si>
  <si>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</si>
  <si>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</si>
  <si>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</si>
  <si>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</si>
  <si>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</si>
  <si>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</si>
  <si>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</si>
  <si>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</si>
  <si>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</si>
  <si>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</si>
  <si>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</si>
  <si>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</si>
  <si>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</si>
  <si>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</si>
  <si>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</si>
  <si>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</si>
  <si>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</si>
  <si>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</si>
  <si>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</si>
  <si>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</si>
  <si>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</si>
  <si>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</si>
  <si>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</si>
  <si>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</si>
  <si>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</si>
  <si>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</si>
  <si>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</si>
  <si>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</si>
  <si>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</si>
  <si>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</si>
  <si>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</si>
  <si>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</si>
  <si>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</si>
  <si>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</si>
  <si>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</si>
  <si>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</si>
  <si>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</si>
  <si>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</si>
  <si>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</si>
  <si>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</si>
  <si>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</si>
  <si>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</si>
  <si>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</si>
  <si>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</si>
  <si>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</si>
  <si>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</si>
  <si>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</si>
  <si>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</si>
  <si>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</si>
  <si>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</si>
  <si>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</si>
  <si>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</si>
  <si>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</si>
  <si>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</si>
  <si>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</si>
  <si>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</si>
  <si>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</si>
  <si>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</si>
  <si>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</si>
  <si>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</si>
  <si>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</si>
  <si>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</si>
  <si>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</si>
  <si>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</si>
  <si>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</si>
  <si>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</si>
  <si>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</si>
  <si>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</si>
  <si>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</si>
  <si>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</si>
  <si>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</si>
  <si>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</si>
  <si>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</si>
  <si>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</si>
  <si>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</si>
  <si>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</si>
  <si>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</si>
  <si>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</si>
  <si>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</si>
  <si>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</si>
  <si>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</si>
  <si>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</si>
  <si>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</si>
  <si>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</si>
  <si>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</si>
  <si>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</si>
  <si>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</si>
  <si>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</si>
  <si>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</si>
  <si>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</si>
  <si>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</si>
  <si>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</si>
  <si>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</si>
  <si>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</si>
  <si>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</si>
  <si>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</si>
  <si>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</si>
  <si>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</si>
  <si>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</si>
  <si>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</si>
  <si>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</si>
  <si>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</si>
  <si>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</si>
  <si>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</si>
  <si>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</si>
  <si>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</si>
  <si>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</si>
  <si>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</si>
  <si>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</si>
  <si>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</si>
  <si>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</si>
  <si>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</si>
  <si>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</si>
  <si>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</si>
  <si>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</si>
  <si>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</si>
  <si>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</si>
  <si>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</si>
  <si>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</si>
  <si>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</si>
  <si>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</si>
  <si>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</si>
  <si>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</si>
  <si>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</si>
  <si>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</si>
  <si>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</si>
  <si>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</si>
  <si>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</si>
  <si>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</si>
  <si>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</si>
  <si>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</si>
  <si>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</si>
  <si>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</si>
  <si>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</si>
  <si>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</si>
  <si>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</si>
  <si>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</si>
  <si>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</si>
  <si>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</si>
  <si>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</si>
  <si>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</si>
  <si>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</si>
  <si>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</si>
  <si>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</si>
  <si>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</si>
  <si>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</si>
  <si>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</si>
  <si>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</si>
  <si>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</si>
  <si>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</si>
  <si>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</si>
  <si>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</si>
  <si>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</si>
  <si>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</si>
  <si>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</si>
  <si>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</si>
  <si>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</si>
  <si>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</si>
  <si>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</si>
  <si>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</si>
  <si>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</si>
  <si>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</si>
  <si>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</si>
  <si>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</si>
  <si>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</si>
  <si>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</si>
  <si>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</si>
  <si>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</si>
  <si>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</si>
  <si>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</si>
  <si>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</si>
  <si>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</si>
  <si>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</si>
  <si>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</si>
  <si>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</si>
  <si>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</si>
  <si>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</si>
  <si>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</si>
  <si>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</si>
  <si>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</si>
  <si>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</si>
  <si>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</si>
  <si>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</si>
  <si>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</si>
  <si>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</si>
  <si>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</si>
  <si>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</si>
  <si>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</si>
  <si>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</si>
  <si>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</si>
  <si>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</si>
  <si>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</si>
  <si>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</si>
  <si>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</si>
  <si>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</si>
  <si>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</si>
  <si>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</si>
  <si>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</si>
  <si>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</si>
  <si>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</si>
  <si>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</si>
  <si>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</si>
  <si>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</si>
  <si>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</si>
  <si>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</si>
  <si>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</si>
  <si>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</si>
  <si>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</si>
  <si>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</si>
  <si>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</si>
  <si>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</si>
  <si>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</si>
  <si>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</si>
  <si>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</si>
  <si>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</si>
  <si>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</si>
  <si>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</si>
  <si>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</si>
  <si>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</si>
  <si>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</si>
  <si>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</si>
  <si>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</si>
  <si>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</si>
  <si>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</si>
  <si>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</si>
  <si>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</si>
  <si>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</si>
  <si>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</si>
  <si>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</si>
  <si>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</si>
  <si>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</si>
  <si>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</si>
  <si>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</si>
  <si>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</si>
  <si>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</si>
  <si>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</si>
  <si>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</si>
  <si>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</si>
  <si>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</si>
  <si>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</si>
  <si>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</si>
  <si>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</si>
  <si>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</si>
  <si>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</si>
  <si>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</si>
  <si>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</si>
  <si>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</si>
  <si>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</si>
  <si>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</si>
  <si>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</si>
  <si>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</si>
  <si>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</si>
  <si>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</si>
  <si>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</si>
  <si>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</si>
  <si>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</si>
  <si>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</si>
  <si>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</si>
  <si>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</si>
  <si>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</si>
  <si>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</si>
  <si>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</si>
  <si>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</si>
  <si>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</si>
  <si>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</si>
  <si>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</si>
  <si>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</si>
  <si>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</si>
  <si>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</si>
  <si>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</si>
  <si>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</si>
  <si>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</si>
  <si>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</si>
  <si>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</si>
  <si>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</si>
  <si>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</si>
  <si>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</si>
  <si>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</si>
  <si>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</si>
  <si>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</si>
  <si>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</si>
  <si>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</si>
  <si>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</si>
  <si>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</si>
  <si>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</si>
  <si>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</si>
  <si>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</si>
  <si>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</si>
  <si>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</si>
  <si>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</si>
  <si>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</si>
  <si>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</si>
  <si>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</si>
  <si>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</si>
  <si>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</si>
  <si>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</si>
  <si>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</si>
  <si>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</si>
  <si>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</si>
  <si>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</si>
  <si>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</si>
  <si>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</si>
  <si>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</si>
  <si>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</si>
  <si>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</si>
  <si>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</si>
  <si>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</si>
  <si>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</si>
  <si>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</si>
  <si>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</si>
  <si>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</si>
  <si>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</si>
  <si>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</si>
  <si>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</si>
  <si>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</si>
  <si>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</si>
  <si>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</si>
  <si>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</si>
  <si>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</si>
  <si>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</si>
  <si>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</si>
  <si>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</si>
  <si>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</si>
  <si>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</si>
  <si>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</si>
  <si>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</si>
  <si>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</si>
  <si>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</si>
  <si>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</si>
  <si>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</si>
  <si>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</si>
  <si>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</si>
  <si>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</si>
  <si>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</si>
  <si>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</si>
  <si>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</si>
  <si>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</si>
  <si>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</si>
  <si>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</si>
  <si>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</si>
  <si>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</si>
  <si>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</si>
  <si>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</si>
  <si>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</si>
  <si>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</si>
  <si>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</si>
  <si>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</si>
  <si>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</si>
  <si>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</si>
  <si>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</si>
  <si>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</si>
  <si>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</si>
  <si>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</si>
  <si>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</si>
  <si>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</si>
  <si>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</si>
  <si>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</si>
  <si>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</si>
  <si>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</si>
  <si>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</si>
  <si>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</si>
  <si>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</si>
  <si>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</si>
  <si>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</si>
  <si>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</si>
  <si>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</si>
  <si>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</si>
  <si>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</si>
  <si>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</si>
  <si>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</si>
  <si>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</si>
  <si>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</si>
  <si>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</si>
  <si>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</si>
  <si>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</si>
  <si>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</si>
  <si>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</si>
  <si>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</si>
  <si>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</si>
  <si>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</si>
  <si>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</si>
  <si>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</si>
  <si>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</si>
  <si>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</si>
  <si>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</si>
  <si>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</si>
  <si>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</si>
  <si>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</si>
  <si>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</si>
  <si>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</si>
  <si>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</si>
  <si>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</si>
  <si>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</si>
  <si>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</si>
  <si>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</si>
  <si>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</si>
  <si>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</si>
  <si>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</si>
  <si>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</si>
  <si>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</si>
  <si>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</si>
  <si>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</si>
  <si>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</si>
  <si>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</si>
  <si>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</si>
  <si>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</si>
  <si>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</si>
  <si>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</si>
  <si>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</si>
  <si>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</si>
  <si>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</si>
  <si>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</si>
  <si>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</si>
  <si>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</si>
  <si>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</si>
  <si>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</si>
  <si>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</si>
  <si>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</si>
  <si>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</si>
  <si>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</si>
  <si>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</si>
  <si>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</si>
  <si>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</si>
  <si>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</si>
  <si>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</si>
  <si>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</si>
  <si>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</si>
  <si>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</si>
  <si>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</si>
  <si>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</si>
  <si>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</si>
  <si>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</si>
  <si>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</si>
  <si>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</si>
  <si>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</si>
  <si>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</si>
  <si>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</si>
  <si>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</si>
  <si>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</si>
  <si>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</si>
  <si>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</si>
  <si>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</si>
  <si>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</si>
  <si>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</si>
  <si>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</si>
  <si>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</si>
  <si>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</si>
  <si>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</si>
  <si>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</si>
  <si>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</si>
  <si>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</si>
  <si>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</si>
  <si>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</si>
  <si>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</si>
  <si>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</si>
  <si>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</si>
  <si>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</si>
  <si>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</si>
  <si>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</si>
  <si>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</si>
  <si>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</si>
  <si>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</si>
  <si>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</si>
  <si>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</si>
  <si>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</si>
  <si>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</si>
  <si>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</si>
  <si>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</si>
  <si>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</si>
  <si>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</si>
  <si>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</si>
  <si>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</si>
  <si>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</si>
  <si>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</si>
  <si>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</si>
  <si>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</si>
  <si>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</si>
  <si>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</si>
  <si>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</si>
  <si>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</si>
  <si>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</si>
  <si>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</si>
  <si>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</si>
  <si>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</si>
  <si>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</si>
  <si>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</si>
  <si>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</si>
  <si>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</si>
  <si>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</si>
  <si>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</si>
  <si>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</si>
  <si>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</si>
  <si>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</si>
  <si>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</si>
  <si>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</si>
  <si>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</si>
  <si>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</si>
  <si>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</si>
  <si>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</si>
  <si>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</si>
  <si>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</si>
  <si>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</si>
  <si>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</si>
  <si>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</si>
  <si>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</si>
  <si>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</si>
  <si>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</si>
  <si>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</si>
  <si>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</si>
  <si>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</si>
  <si>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</si>
  <si>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</si>
  <si>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</si>
  <si>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</si>
  <si>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</si>
  <si>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</si>
  <si>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</si>
  <si>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</si>
  <si>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</si>
  <si>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</si>
  <si>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</si>
  <si>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</si>
  <si>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</si>
  <si>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</si>
  <si>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</si>
  <si>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</si>
  <si>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</si>
  <si>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</si>
  <si>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</si>
  <si>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</si>
  <si>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</si>
  <si>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</si>
  <si>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</si>
  <si>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</si>
  <si>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</si>
  <si>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</si>
  <si>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</si>
  <si>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</si>
  <si>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</si>
  <si>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</si>
  <si>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</si>
  <si>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</si>
  <si>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</si>
  <si>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</si>
  <si>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</si>
  <si>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</si>
  <si>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</si>
  <si>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</si>
  <si>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</si>
  <si>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</si>
  <si>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</si>
  <si>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</si>
  <si>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</si>
  <si>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</si>
  <si>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</si>
  <si>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</si>
  <si>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</si>
  <si>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</si>
  <si>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</si>
  <si>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</si>
  <si>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</si>
  <si>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</si>
  <si>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</si>
  <si>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</si>
  <si>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</si>
  <si>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</si>
  <si>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</si>
  <si>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</si>
  <si>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</si>
  <si>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</si>
  <si>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</si>
  <si>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</si>
  <si>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</si>
  <si>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</si>
  <si>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</si>
  <si>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</si>
  <si>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</si>
  <si>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</si>
  <si>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</si>
  <si>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</si>
  <si>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</si>
  <si>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</si>
  <si>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</si>
  <si>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</si>
  <si>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</si>
  <si>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</si>
  <si>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</si>
  <si>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</si>
  <si>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</si>
  <si>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</si>
  <si>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</si>
  <si>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</si>
  <si>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</si>
  <si>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</si>
  <si>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</si>
  <si>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</si>
  <si>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</si>
  <si>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</si>
  <si>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</si>
  <si>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</si>
  <si>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</si>
  <si>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</si>
  <si>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</si>
  <si>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</si>
  <si>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</si>
  <si>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</si>
  <si>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</si>
  <si>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</si>
  <si>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</si>
  <si>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</si>
  <si>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</si>
  <si>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</si>
  <si>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</si>
  <si>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</si>
  <si>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</si>
  <si>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</si>
  <si>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</si>
  <si>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</si>
  <si>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</si>
  <si>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</si>
  <si>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</si>
  <si>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</si>
  <si>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</si>
  <si>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</si>
  <si>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</si>
  <si>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</si>
  <si>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</si>
  <si>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</si>
  <si>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</si>
  <si>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</si>
  <si>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</si>
  <si>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</si>
  <si>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</si>
  <si>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</si>
  <si>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</si>
  <si>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</si>
  <si>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</si>
  <si>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</si>
  <si>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</si>
  <si>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</si>
  <si>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</si>
  <si>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</si>
  <si>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</si>
  <si>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</si>
  <si>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</si>
  <si>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</si>
  <si>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</si>
  <si>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</si>
  <si>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</si>
  <si>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</si>
  <si>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</si>
  <si>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</si>
  <si>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</si>
  <si>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</si>
  <si>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</si>
  <si>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</si>
  <si>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</si>
  <si>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</si>
  <si>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</si>
  <si>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</si>
  <si>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</si>
  <si>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</si>
  <si>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</si>
  <si>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</si>
  <si>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</si>
  <si>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</si>
  <si>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</si>
  <si>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</si>
  <si>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</si>
  <si>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</si>
  <si>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</si>
  <si>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</si>
  <si>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</si>
  <si>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</si>
  <si>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</si>
  <si>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</si>
  <si>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</si>
  <si>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</si>
  <si>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</si>
  <si>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</si>
  <si>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</si>
  <si>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</si>
  <si>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</si>
  <si>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</si>
  <si>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</si>
  <si>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</si>
  <si>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</si>
  <si>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</si>
  <si>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</si>
  <si>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</si>
  <si>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</si>
  <si>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</si>
  <si>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</si>
  <si>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</si>
  <si>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</si>
  <si>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</si>
  <si>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</si>
  <si>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</si>
  <si>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</si>
  <si>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</si>
  <si>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</si>
  <si>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</si>
  <si>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</si>
  <si>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</si>
  <si>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</si>
  <si>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</si>
  <si>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</si>
  <si>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</si>
  <si>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</si>
  <si>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</si>
  <si>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</si>
  <si>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</si>
  <si>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</si>
  <si>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</si>
  <si>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</si>
  <si>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</si>
  <si>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</si>
  <si>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</si>
  <si>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</si>
  <si>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</si>
  <si>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</si>
  <si>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</si>
  <si>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</si>
  <si>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</si>
  <si>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</si>
  <si>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</si>
  <si>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</si>
  <si>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</si>
  <si>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</si>
  <si>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</si>
  <si>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</si>
  <si>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</si>
  <si>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</si>
  <si>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</si>
  <si>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</si>
  <si>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</si>
  <si>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</si>
  <si>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</si>
  <si>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</si>
  <si>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</si>
  <si>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</si>
  <si>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</si>
  <si>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</si>
  <si>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</si>
  <si>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</si>
  <si>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</si>
  <si>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</si>
  <si>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</si>
  <si>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</si>
  <si>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</si>
  <si>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</si>
  <si>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</si>
  <si>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</si>
  <si>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</si>
  <si>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</si>
  <si>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</si>
  <si>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</si>
  <si>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</si>
  <si>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</si>
  <si>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</si>
  <si>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</si>
  <si>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</si>
  <si>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</si>
  <si>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</si>
  <si>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</si>
  <si>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</si>
  <si>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</si>
  <si>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</si>
  <si>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</si>
  <si>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</si>
  <si>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</si>
  <si>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</si>
  <si>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</si>
  <si>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</si>
  <si>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</si>
  <si>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</si>
  <si>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</si>
  <si>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</si>
  <si>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</si>
  <si>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</si>
  <si>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</si>
  <si>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</si>
  <si>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</si>
  <si>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</si>
  <si>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</si>
  <si>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</si>
  <si>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</si>
  <si>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</si>
  <si>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</si>
  <si>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</si>
  <si>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</si>
  <si>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</si>
  <si>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</si>
  <si>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</si>
  <si>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</si>
  <si>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</si>
  <si>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</si>
  <si>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</si>
  <si>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</si>
  <si>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</si>
  <si>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</si>
  <si>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</si>
  <si>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</si>
  <si>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</si>
  <si>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</si>
  <si>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</si>
  <si>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</si>
  <si>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</si>
  <si>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</si>
  <si>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</si>
  <si>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</si>
  <si>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</si>
  <si>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</si>
  <si>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</si>
  <si>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</si>
  <si>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</si>
  <si>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</si>
  <si>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</si>
  <si>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</si>
  <si>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</si>
  <si>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</si>
  <si>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</si>
  <si>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</si>
  <si>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</si>
  <si>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</si>
  <si>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</si>
  <si>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</si>
  <si>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</si>
  <si>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</si>
  <si>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</si>
  <si>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</si>
  <si>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</si>
  <si>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</si>
  <si>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</si>
  <si>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</si>
  <si>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</si>
  <si>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</si>
  <si>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</si>
  <si>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</si>
  <si>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</si>
  <si>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</si>
  <si>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</si>
  <si>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</si>
  <si>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</si>
  <si>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</si>
  <si>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</si>
  <si>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</si>
  <si>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</si>
  <si>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</si>
  <si>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</si>
  <si>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</si>
  <si>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</si>
  <si>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</si>
  <si>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</si>
  <si>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</si>
  <si>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</si>
  <si>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</si>
  <si>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</si>
  <si>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</si>
  <si>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</si>
  <si>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</si>
  <si>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</si>
  <si>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</si>
  <si>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</si>
  <si>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</si>
  <si>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</si>
  <si>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</si>
  <si>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</si>
  <si>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</si>
  <si>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</si>
  <si>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</si>
  <si>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</si>
  <si>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</si>
  <si>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</si>
  <si>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</si>
  <si>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</si>
  <si>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</si>
  <si>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</si>
  <si>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</si>
  <si>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</si>
  <si>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</si>
  <si>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</si>
  <si>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</si>
  <si>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</si>
  <si>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</si>
  <si>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</si>
  <si>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</si>
  <si>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</si>
  <si>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</si>
  <si>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</si>
  <si>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</si>
  <si>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</si>
  <si>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</si>
  <si>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</si>
  <si>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</si>
  <si>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</si>
  <si>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</si>
  <si>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</si>
  <si>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</si>
  <si>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</si>
  <si>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</si>
  <si>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</si>
  <si>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</si>
  <si>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</si>
  <si>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</si>
  <si>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</si>
  <si>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</si>
  <si>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</si>
  <si>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</si>
  <si>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</si>
  <si>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</si>
  <si>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</si>
  <si>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</si>
  <si>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</si>
  <si>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</si>
  <si>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</si>
  <si>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</si>
  <si>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</si>
  <si>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</si>
  <si>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</si>
  <si>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</si>
  <si>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</si>
  <si>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</si>
  <si>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</si>
  <si>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</si>
  <si>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</si>
  <si>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</si>
  <si>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</si>
  <si>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</si>
  <si>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</si>
  <si>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</si>
  <si>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</si>
  <si>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</si>
  <si>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</si>
  <si>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</si>
  <si>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</si>
  <si>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</si>
  <si>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</si>
  <si>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</si>
  <si>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</si>
  <si>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</si>
  <si>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</si>
  <si>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</si>
  <si>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</si>
  <si>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</si>
  <si>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</si>
  <si>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</si>
  <si>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</si>
  <si>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</si>
  <si>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</si>
  <si>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</si>
  <si>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</si>
  <si>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</si>
  <si>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</si>
  <si>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</si>
  <si>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</si>
  <si>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</si>
  <si>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</si>
  <si>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</si>
  <si>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</si>
  <si>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</si>
  <si>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</si>
  <si>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</si>
  <si>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</si>
  <si>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</si>
  <si>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</si>
  <si>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</si>
  <si>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</si>
  <si>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</si>
  <si>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</si>
  <si>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</si>
  <si>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</si>
  <si>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</si>
  <si>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</si>
  <si>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</si>
  <si>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</si>
  <si>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</si>
  <si>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</si>
  <si>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</si>
  <si>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</si>
  <si>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</si>
  <si>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</si>
  <si>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</si>
  <si>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</si>
  <si>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</si>
  <si>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</si>
  <si>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</si>
  <si>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</si>
  <si>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</si>
  <si>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</si>
  <si>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</si>
  <si>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</si>
  <si>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</si>
  <si>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</si>
  <si>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</si>
  <si>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</si>
  <si>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</si>
  <si>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</si>
  <si>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</si>
  <si>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</si>
  <si>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</si>
  <si>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</si>
  <si>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</si>
  <si>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</si>
  <si>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</si>
  <si>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</si>
  <si>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</si>
  <si>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</si>
  <si>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</si>
  <si>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</si>
  <si>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</si>
  <si>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</si>
  <si>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</si>
  <si>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</si>
  <si>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</si>
  <si>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</si>
  <si>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</si>
  <si>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</si>
  <si>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</si>
  <si>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</si>
  <si>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</si>
  <si>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</si>
  <si>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</si>
  <si>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</si>
  <si>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</si>
  <si>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</si>
  <si>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</si>
  <si>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</si>
  <si>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</si>
  <si>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</si>
  <si>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</si>
  <si>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</si>
  <si>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</si>
  <si>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</si>
  <si>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</si>
  <si>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</si>
  <si>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</si>
  <si>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</si>
  <si>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</si>
  <si>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</si>
  <si>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</si>
  <si>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</si>
  <si>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</si>
  <si>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</si>
  <si>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</si>
  <si>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</si>
  <si>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</si>
  <si>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</si>
  <si>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</si>
  <si>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</si>
  <si>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</si>
  <si>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</si>
  <si>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</si>
  <si>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</si>
  <si>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</si>
  <si>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</si>
  <si>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</si>
  <si>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</si>
  <si>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</si>
  <si>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</si>
  <si>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</si>
  <si>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</si>
  <si>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</si>
  <si>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</si>
  <si>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</si>
  <si>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</si>
  <si>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</si>
  <si>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</si>
  <si>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</si>
  <si>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</si>
  <si>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</si>
  <si>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</si>
  <si>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</si>
  <si>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</si>
  <si>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</si>
  <si>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</si>
  <si>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</si>
  <si>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</si>
  <si>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</si>
  <si>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</si>
  <si>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</si>
  <si>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</si>
  <si>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</si>
  <si>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</si>
  <si>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</si>
  <si>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</si>
  <si>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</si>
  <si>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</si>
  <si>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</si>
  <si>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</si>
  <si>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</si>
  <si>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</si>
  <si>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</si>
  <si>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</si>
  <si>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</si>
  <si>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</si>
  <si>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</si>
  <si>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</si>
  <si>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</si>
  <si>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</si>
  <si>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</si>
  <si>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</si>
  <si>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</si>
  <si>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</si>
  <si>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</si>
  <si>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</si>
  <si>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</si>
  <si>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</si>
  <si>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</si>
  <si>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</si>
  <si>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</si>
  <si>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</si>
  <si>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</si>
  <si>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</si>
  <si>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</si>
  <si>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</si>
  <si>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</si>
  <si>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</si>
  <si>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</si>
  <si>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</si>
  <si>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</si>
  <si>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</si>
  <si>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</si>
  <si>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</si>
  <si>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</si>
  <si>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</si>
  <si>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</si>
  <si>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</si>
  <si>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</si>
  <si>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</si>
  <si>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</si>
  <si>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</si>
  <si>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</si>
  <si>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</si>
  <si>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</si>
  <si>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</si>
  <si>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</si>
  <si>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</si>
  <si>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</si>
  <si>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</si>
  <si>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</si>
  <si>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</si>
  <si>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</si>
  <si>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</si>
  <si>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</si>
  <si>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</si>
  <si>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</si>
  <si>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</si>
  <si>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</si>
  <si>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</si>
  <si>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</si>
  <si>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</si>
  <si>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</si>
  <si>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</si>
  <si>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</si>
  <si>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</si>
  <si>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</si>
  <si>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</si>
  <si>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</si>
  <si>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</si>
  <si>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</si>
  <si>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</si>
  <si>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</si>
  <si>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</si>
  <si>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</si>
  <si>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</si>
  <si>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</si>
  <si>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</si>
  <si>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</si>
  <si>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</si>
  <si>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</si>
  <si>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</si>
  <si>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</si>
  <si>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</si>
  <si>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</si>
  <si>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</si>
  <si>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</si>
  <si>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</si>
  <si>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</si>
  <si>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</si>
  <si>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</si>
  <si>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</si>
  <si>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</si>
  <si>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</si>
  <si>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</si>
  <si>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</si>
  <si>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</si>
  <si>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</si>
  <si>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</si>
  <si>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</si>
  <si>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</si>
  <si>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</si>
  <si>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</si>
  <si>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</si>
  <si>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</si>
  <si>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</si>
  <si>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</si>
  <si>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</si>
  <si>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</si>
  <si>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</si>
  <si>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</si>
  <si>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</si>
  <si>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</si>
  <si>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</si>
  <si>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</si>
  <si>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</si>
  <si>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</si>
  <si>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</si>
  <si>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</si>
  <si>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</si>
  <si>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</si>
  <si>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</si>
  <si>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</si>
  <si>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</si>
  <si>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</si>
  <si>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</si>
  <si>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</si>
  <si>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</si>
  <si>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</si>
  <si>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</si>
  <si>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</si>
  <si>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</si>
  <si>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</si>
  <si>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</si>
  <si>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</si>
  <si>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</si>
  <si>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</si>
  <si>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</si>
  <si>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</si>
  <si>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</si>
  <si>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</si>
  <si>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</si>
  <si>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</si>
  <si>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</si>
  <si>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</si>
  <si>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</si>
  <si>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</si>
  <si>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</si>
  <si>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</si>
  <si>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</si>
  <si>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</si>
  <si>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</si>
  <si>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</si>
  <si>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</si>
  <si>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</si>
  <si>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</si>
  <si>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</si>
  <si>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</si>
  <si>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</si>
  <si>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</si>
  <si>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</si>
  <si>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</si>
  <si>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</si>
  <si>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</si>
  <si>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</si>
  <si>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</si>
  <si>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</si>
  <si>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</si>
  <si>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</si>
  <si>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</si>
  <si>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</si>
  <si>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</si>
  <si>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</si>
  <si>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</si>
  <si>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</si>
  <si>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</si>
  <si>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</si>
  <si>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</si>
  <si>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</si>
  <si>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</si>
  <si>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</si>
  <si>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</si>
  <si>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</si>
  <si>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</si>
  <si>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</si>
  <si>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</si>
  <si>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</si>
  <si>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</si>
  <si>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</si>
  <si>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</si>
  <si>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</si>
  <si>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</si>
  <si>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</si>
  <si>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</si>
  <si>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</si>
  <si>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</si>
  <si>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</si>
  <si>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</si>
  <si>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</si>
  <si>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</si>
  <si>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</si>
  <si>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</si>
  <si>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</si>
  <si>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</si>
  <si>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</si>
  <si>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</si>
  <si>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</si>
  <si>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</si>
  <si>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</si>
  <si>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</si>
  <si>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</si>
  <si>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</si>
  <si>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</si>
  <si>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</si>
  <si>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</si>
  <si>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</si>
  <si>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</si>
  <si>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</si>
  <si>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</si>
  <si>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</si>
  <si>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</si>
  <si>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</si>
  <si>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</si>
  <si>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</si>
  <si>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</si>
  <si>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</si>
  <si>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</si>
  <si>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</si>
  <si>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</si>
  <si>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</si>
  <si>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</si>
  <si>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</si>
  <si>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</si>
  <si>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</si>
  <si>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</si>
  <si>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</si>
  <si>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</si>
  <si>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</si>
  <si>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</si>
  <si>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</si>
  <si>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</si>
  <si>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</si>
  <si>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</si>
  <si>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</si>
  <si>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</si>
  <si>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</si>
  <si>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</si>
  <si>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</si>
  <si>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</si>
  <si>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</si>
  <si>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</si>
  <si>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</si>
  <si>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</si>
  <si>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</si>
  <si>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</si>
  <si>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</si>
  <si>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</si>
  <si>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</si>
  <si>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</si>
  <si>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</si>
  <si>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</si>
  <si>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</si>
  <si>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</si>
  <si>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</si>
  <si>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</si>
  <si>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</si>
  <si>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</si>
  <si>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</si>
  <si>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</si>
  <si>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</si>
  <si>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</si>
  <si>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</si>
  <si>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</si>
  <si>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</si>
  <si>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</si>
  <si>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</si>
  <si>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</si>
  <si>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</si>
  <si>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</si>
  <si>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</si>
  <si>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</si>
  <si>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</si>
  <si>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</si>
  <si>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</si>
  <si>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</si>
  <si>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</si>
  <si>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</si>
  <si>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</si>
  <si>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</si>
  <si>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</si>
  <si>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</si>
  <si>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</si>
  <si>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</si>
  <si>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</si>
  <si>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</si>
  <si>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</si>
  <si>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</si>
  <si>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</si>
  <si>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</si>
  <si>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</si>
  <si>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</si>
  <si>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</si>
  <si>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</si>
  <si>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</si>
  <si>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</si>
  <si>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</si>
  <si>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</si>
  <si>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</si>
  <si>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</si>
  <si>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</si>
  <si>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</si>
  <si>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</si>
  <si>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</si>
  <si>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</si>
  <si>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</si>
  <si>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</si>
  <si>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</si>
  <si>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</si>
  <si>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</si>
  <si>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</si>
  <si>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</si>
  <si>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</si>
  <si>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</si>
  <si>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</si>
  <si>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</si>
  <si>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</si>
  <si>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</si>
  <si>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</si>
  <si>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</si>
  <si>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</si>
  <si>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</si>
  <si>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</si>
  <si>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</si>
  <si>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</si>
  <si>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</si>
  <si>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</si>
  <si>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</si>
  <si>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</si>
  <si>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</si>
  <si>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</si>
  <si>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</si>
  <si>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</si>
  <si>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</si>
  <si>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</si>
  <si>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</si>
  <si>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</si>
  <si>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</si>
  <si>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</si>
  <si>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</si>
  <si>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</si>
  <si>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</si>
  <si>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</si>
  <si>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</si>
  <si>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</si>
  <si>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</si>
  <si>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</si>
  <si>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</si>
  <si>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</si>
  <si>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</si>
  <si>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</si>
  <si>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</si>
  <si>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</si>
  <si>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</si>
  <si>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</si>
  <si>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</si>
  <si>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</si>
  <si>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</si>
  <si>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</si>
  <si>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</si>
  <si>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</si>
  <si>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</si>
  <si>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</si>
  <si>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</si>
  <si>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</si>
  <si>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</si>
  <si>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</si>
  <si>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</si>
  <si>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</si>
  <si>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</si>
  <si>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</si>
  <si>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</si>
  <si>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</si>
  <si>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</si>
  <si>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</si>
  <si>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</si>
  <si>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</si>
  <si>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</si>
  <si>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</si>
  <si>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</si>
  <si>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</si>
  <si>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</si>
  <si>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</si>
  <si>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</si>
  <si>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</si>
  <si>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</si>
  <si>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</si>
  <si>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</si>
  <si>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</si>
  <si>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</si>
  <si>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</si>
  <si>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</si>
  <si>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</si>
  <si>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</si>
  <si>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</si>
  <si>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</si>
  <si>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</si>
  <si>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</si>
  <si>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</si>
  <si>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</si>
  <si>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</si>
  <si>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</si>
  <si>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</si>
  <si>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</si>
  <si>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</si>
  <si>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</si>
  <si>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</si>
  <si>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</si>
  <si>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</si>
  <si>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</si>
  <si>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</si>
  <si>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</si>
  <si>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</si>
  <si>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</si>
  <si>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</si>
  <si>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</si>
  <si>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</si>
  <si>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</si>
  <si>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</si>
  <si>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</si>
  <si>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</si>
  <si>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</si>
  <si>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</si>
  <si>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</si>
  <si>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</si>
  <si>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</si>
  <si>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</si>
  <si>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</si>
  <si>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</si>
  <si>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</si>
  <si>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</si>
  <si>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</si>
  <si>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</si>
  <si>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</si>
  <si>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</si>
  <si>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</si>
  <si>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</si>
  <si>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</si>
  <si>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</si>
  <si>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</si>
  <si>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</si>
  <si>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</si>
  <si>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</si>
  <si>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</si>
  <si>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</si>
  <si>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</si>
  <si>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</si>
  <si>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</si>
  <si>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</si>
  <si>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</si>
  <si>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</si>
  <si>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</si>
  <si>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</si>
  <si>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</si>
  <si>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</si>
  <si>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</si>
  <si>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</si>
  <si>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</si>
  <si>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</si>
  <si>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</si>
  <si>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</si>
  <si>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</si>
  <si>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</si>
  <si>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</si>
  <si>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</si>
  <si>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</si>
  <si>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</si>
  <si>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</si>
  <si>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</si>
  <si>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</si>
  <si>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</si>
  <si>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</si>
  <si>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</si>
  <si>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</si>
  <si>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</si>
  <si>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</si>
  <si>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</si>
  <si>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</si>
  <si>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</si>
  <si>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</si>
  <si>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</si>
  <si>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</si>
  <si>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</si>
  <si>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</si>
  <si>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</si>
  <si>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</si>
  <si>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</si>
  <si>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</si>
  <si>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</si>
  <si>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</si>
  <si>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</si>
  <si>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</si>
  <si>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</si>
  <si>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</si>
  <si>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</si>
  <si>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</si>
  <si>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</si>
  <si>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</si>
  <si>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</si>
  <si>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</si>
  <si>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</si>
  <si>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</si>
  <si>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</si>
  <si>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</si>
  <si>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</si>
  <si>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</si>
  <si>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</si>
  <si>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</si>
  <si>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</si>
  <si>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</si>
  <si>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</si>
  <si>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</si>
  <si>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</si>
  <si>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</si>
  <si>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</si>
  <si>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</si>
  <si>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</si>
  <si>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</si>
  <si>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</si>
  <si>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</si>
  <si>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</si>
  <si>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</si>
  <si>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</si>
  <si>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</si>
  <si>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</si>
  <si>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</si>
  <si>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</si>
  <si>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</si>
  <si>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</si>
  <si>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</si>
  <si>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</si>
  <si>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</si>
  <si>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</si>
  <si>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</si>
  <si>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</si>
  <si>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</si>
  <si>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</si>
  <si>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</si>
  <si>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</si>
  <si>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</si>
  <si>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</si>
  <si>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</si>
  <si>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</si>
  <si>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</si>
  <si>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</si>
  <si>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</si>
  <si>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</si>
  <si>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</si>
  <si>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</si>
  <si>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</si>
  <si>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</si>
  <si>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</si>
  <si>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</si>
  <si>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</si>
  <si>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</si>
  <si>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</si>
  <si>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</si>
  <si>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</si>
  <si>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</si>
  <si>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</si>
  <si>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</si>
  <si>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</si>
  <si>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</si>
  <si>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</si>
  <si>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</si>
  <si>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</si>
  <si>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</si>
  <si>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</si>
  <si>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</si>
  <si>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</si>
  <si>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</si>
  <si>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</si>
  <si>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</si>
  <si>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</si>
  <si>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</si>
  <si>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</si>
  <si>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</si>
  <si>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</si>
  <si>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</si>
  <si>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</si>
  <si>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</si>
  <si>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</si>
  <si>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</si>
  <si>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</si>
  <si>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</si>
  <si>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</si>
  <si>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</si>
  <si>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</si>
  <si>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</si>
  <si>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</si>
  <si>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</si>
  <si>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</si>
  <si>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</si>
  <si>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</si>
  <si>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</si>
  <si>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</si>
  <si>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</si>
  <si>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</si>
  <si>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</si>
  <si>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</si>
  <si>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</si>
  <si>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</si>
  <si>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</si>
  <si>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</si>
  <si>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</si>
  <si>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</si>
  <si>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</si>
  <si>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</si>
  <si>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</si>
  <si>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</si>
  <si>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</si>
  <si>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</si>
  <si>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</si>
  <si>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</si>
  <si>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</si>
  <si>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</si>
  <si>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</si>
  <si>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</si>
  <si>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</si>
  <si>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</si>
  <si>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</si>
  <si>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</si>
  <si>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</si>
  <si>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</si>
  <si>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</si>
  <si>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</si>
  <si>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</si>
  <si>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</si>
  <si>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</si>
  <si>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</si>
  <si>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</si>
  <si>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</si>
  <si>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</si>
  <si>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</si>
  <si>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</si>
  <si>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</si>
  <si>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</si>
  <si>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</si>
  <si>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</si>
  <si>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</si>
  <si>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</si>
  <si>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</si>
  <si>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</si>
  <si>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</si>
  <si>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</si>
  <si>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</si>
  <si>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</si>
  <si>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</si>
  <si>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</si>
  <si>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</si>
  <si>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</si>
  <si>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</si>
  <si>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</si>
  <si>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</si>
  <si>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</si>
  <si>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</si>
  <si>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</si>
  <si>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</si>
  <si>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</si>
  <si>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</si>
  <si>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</si>
  <si>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</si>
  <si>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</si>
  <si>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</si>
  <si>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</si>
  <si>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</si>
  <si>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</si>
  <si>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</si>
  <si>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</si>
  <si>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</si>
  <si>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</si>
  <si>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</si>
  <si>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</si>
  <si>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</si>
  <si>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</si>
  <si>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</si>
  <si>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</si>
  <si>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</si>
  <si>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</si>
  <si>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</si>
  <si>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</si>
  <si>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</si>
  <si>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</si>
  <si>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</si>
  <si>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</si>
  <si>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</si>
  <si>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</si>
  <si>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</si>
  <si>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</si>
  <si>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</si>
  <si>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</si>
  <si>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</si>
  <si>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</si>
  <si>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</si>
  <si>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</si>
  <si>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</si>
  <si>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</si>
  <si>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</si>
  <si>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</si>
  <si>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</si>
  <si>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</si>
  <si>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</si>
  <si>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</si>
  <si>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</si>
  <si>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</si>
  <si>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</si>
  <si>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</si>
  <si>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</si>
  <si>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</si>
  <si>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</si>
  <si>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</si>
  <si>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</si>
  <si>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</si>
  <si>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</si>
  <si>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</si>
  <si>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</si>
  <si>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</si>
  <si>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</si>
  <si>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</si>
  <si>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</si>
  <si>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</si>
  <si>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</si>
  <si>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</si>
  <si>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</si>
  <si>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</si>
  <si>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</si>
  <si>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</si>
  <si>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</si>
  <si>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</si>
  <si>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</si>
  <si>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</si>
  <si>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</si>
  <si>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</si>
  <si>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</si>
  <si>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</si>
  <si>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</si>
  <si>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</si>
  <si>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</si>
  <si>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</si>
  <si>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</si>
  <si>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</si>
  <si>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</si>
  <si>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</si>
  <si>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</si>
  <si>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</si>
  <si>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</si>
  <si>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</si>
  <si>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</si>
  <si>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</si>
  <si>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</si>
  <si>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</si>
  <si>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</si>
  <si>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</si>
  <si>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</si>
  <si>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</si>
  <si>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</si>
  <si>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</si>
  <si>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</si>
  <si>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</si>
  <si>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</si>
  <si>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</si>
  <si>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</si>
  <si>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</si>
  <si>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</si>
  <si>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</si>
  <si>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</si>
  <si>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</si>
  <si>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</si>
  <si>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</si>
  <si>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</si>
  <si>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</si>
  <si>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</si>
  <si>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</si>
  <si>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</si>
  <si>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</si>
  <si>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</si>
  <si>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</si>
  <si>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</si>
  <si>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</si>
  <si>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</si>
  <si>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</si>
  <si>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</si>
  <si>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</si>
  <si>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</si>
  <si>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</si>
  <si>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</si>
  <si>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</si>
  <si>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</si>
  <si>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</si>
  <si>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</si>
  <si>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</si>
  <si>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</si>
  <si>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</si>
  <si>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</si>
  <si>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</si>
  <si>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</si>
  <si>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</si>
  <si>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</si>
  <si>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</si>
  <si>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</si>
  <si>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</si>
  <si>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</si>
  <si>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</si>
  <si>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</si>
  <si>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</si>
  <si>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</si>
  <si>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</si>
  <si>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</si>
  <si>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</si>
  <si>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</si>
  <si>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</si>
  <si>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</si>
  <si>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</si>
  <si>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</si>
  <si>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</si>
  <si>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</si>
  <si>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</si>
  <si>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</si>
  <si>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</si>
  <si>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</si>
  <si>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</si>
  <si>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</si>
  <si>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</si>
  <si>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</si>
  <si>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</si>
  <si>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</si>
  <si>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</si>
  <si>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</si>
  <si>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</si>
  <si>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</si>
  <si>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</si>
  <si>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</si>
  <si>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</si>
  <si>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</si>
  <si>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</si>
  <si>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</si>
  <si>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</si>
  <si>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</si>
  <si>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</si>
  <si>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</si>
  <si>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</si>
  <si>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</si>
  <si>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</si>
  <si>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</si>
  <si>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</si>
  <si>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</si>
  <si>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</si>
  <si>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</si>
  <si>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</si>
  <si>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</si>
  <si>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</si>
  <si>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</si>
  <si>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</si>
  <si>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</si>
  <si>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</si>
  <si>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</si>
  <si>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</si>
  <si>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</si>
  <si>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</si>
  <si>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</si>
  <si>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</si>
  <si>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</si>
  <si>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</si>
  <si>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</si>
  <si>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</si>
  <si>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</si>
  <si>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</si>
  <si>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</si>
  <si>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</si>
  <si>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</si>
  <si>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</si>
  <si>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</si>
  <si>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</si>
  <si>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</si>
  <si>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</si>
  <si>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</si>
  <si>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</si>
  <si>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</si>
  <si>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</si>
  <si>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</si>
  <si>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</si>
  <si>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</si>
  <si>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</si>
  <si>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</si>
  <si>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</si>
  <si>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</si>
  <si>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</si>
  <si>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</si>
  <si>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</si>
  <si>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</si>
  <si>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</si>
  <si>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</si>
  <si>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</si>
  <si>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</si>
  <si>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</si>
  <si>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</si>
  <si>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</si>
  <si>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</si>
  <si>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</si>
  <si>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</si>
  <si>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</si>
  <si>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</si>
  <si>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</si>
  <si>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</si>
  <si>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</si>
  <si>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</si>
  <si>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</si>
  <si>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</si>
  <si>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</si>
  <si>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</si>
  <si>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</si>
  <si>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</si>
  <si>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</si>
  <si>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</si>
  <si>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</si>
  <si>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</si>
  <si>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</si>
  <si>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</si>
  <si>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</si>
  <si>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</si>
  <si>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</si>
  <si>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</si>
  <si>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</si>
  <si>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</si>
  <si>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</si>
  <si>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</si>
  <si>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</si>
  <si>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</si>
  <si>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</si>
  <si>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</si>
  <si>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</si>
  <si>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</si>
  <si>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</si>
  <si>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</si>
  <si>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</si>
  <si>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</si>
  <si>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</si>
  <si>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</si>
  <si>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</si>
  <si>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</si>
  <si>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</si>
  <si>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</si>
  <si>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</si>
  <si>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</si>
  <si>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</si>
  <si>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</si>
  <si>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</si>
  <si>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</si>
  <si>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</si>
  <si>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</si>
  <si>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</si>
  <si>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</si>
  <si>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</si>
  <si>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</si>
  <si>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</si>
  <si>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</si>
  <si>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</si>
  <si>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</si>
  <si>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</si>
  <si>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</si>
  <si>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</si>
  <si>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</si>
  <si>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</si>
  <si>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</si>
  <si>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</si>
  <si>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</si>
  <si>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</si>
  <si>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</si>
  <si>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</si>
  <si>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</si>
  <si>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</si>
  <si>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</si>
  <si>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</si>
  <si>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</si>
  <si>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</si>
  <si>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</si>
  <si>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</si>
  <si>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</si>
  <si>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</si>
  <si>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</si>
  <si>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</si>
  <si>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</si>
  <si>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</si>
  <si>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</si>
  <si>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</si>
  <si>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</si>
  <si>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</si>
  <si>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</si>
  <si>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</si>
  <si>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</si>
  <si>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</si>
  <si>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</si>
  <si>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</si>
  <si>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</si>
  <si>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</si>
  <si>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</si>
  <si>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</si>
  <si>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</si>
  <si>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</si>
  <si>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</si>
  <si>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</si>
  <si>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</si>
  <si>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</si>
  <si>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</si>
  <si>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</si>
  <si>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</si>
  <si>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</si>
  <si>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</si>
  <si>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</si>
  <si>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</si>
  <si>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</si>
  <si>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</si>
  <si>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</si>
  <si>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</si>
  <si>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</si>
  <si>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</si>
  <si>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</si>
  <si>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</si>
  <si>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</si>
  <si>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</si>
  <si>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</si>
  <si>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</si>
  <si>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</si>
  <si>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</si>
  <si>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</si>
  <si>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</si>
  <si>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</si>
  <si>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</si>
  <si>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</si>
  <si>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</si>
  <si>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</si>
  <si>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</si>
  <si>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</si>
  <si>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</si>
  <si>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</si>
  <si>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</si>
  <si>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</si>
  <si>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</si>
  <si>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</si>
  <si>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</si>
  <si>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</si>
  <si>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</si>
  <si>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</si>
  <si>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</si>
  <si>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</si>
  <si>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</si>
  <si>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</si>
  <si>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</si>
  <si>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</si>
  <si>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</si>
  <si>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</si>
  <si>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</si>
  <si>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</si>
  <si>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</si>
  <si>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</si>
  <si>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</si>
  <si>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</si>
  <si>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</si>
  <si>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</si>
  <si>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</si>
  <si>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</si>
  <si>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</si>
  <si>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</si>
  <si>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</si>
  <si>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</si>
  <si>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</si>
  <si>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</si>
  <si>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</si>
  <si>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</si>
  <si>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</si>
  <si>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</si>
  <si>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</si>
  <si>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</si>
  <si>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</si>
  <si>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</si>
  <si>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</si>
  <si>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</si>
  <si>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</si>
  <si>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</si>
  <si>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</si>
  <si>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</si>
  <si>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</si>
  <si>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</si>
  <si>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</si>
  <si>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</si>
  <si>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</si>
  <si>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</si>
  <si>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</si>
  <si>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</si>
  <si>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</si>
  <si>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</si>
  <si>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</si>
  <si>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</si>
  <si>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</si>
  <si>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</si>
  <si>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</si>
  <si>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</si>
  <si>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</si>
  <si>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</si>
  <si>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</si>
  <si>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</si>
  <si>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</si>
  <si>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</si>
  <si>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</si>
  <si>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</si>
  <si>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</si>
  <si>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</si>
  <si>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</si>
  <si>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</si>
  <si>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</si>
  <si>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</si>
  <si>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</si>
  <si>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</si>
  <si>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</si>
  <si>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</si>
  <si>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</si>
  <si>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</si>
  <si>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</si>
  <si>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</si>
  <si>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</si>
  <si>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</si>
  <si>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</si>
  <si>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</si>
  <si>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</si>
  <si>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</si>
  <si>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</si>
  <si>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</si>
  <si>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</si>
  <si>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</si>
  <si>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</si>
  <si>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</si>
  <si>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</si>
  <si>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</si>
  <si>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</si>
  <si>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</si>
  <si>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</si>
  <si>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</si>
  <si>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</si>
  <si>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</si>
  <si>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</si>
  <si>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</si>
  <si>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</si>
  <si>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</si>
  <si>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</si>
  <si>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</si>
  <si>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</si>
  <si>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</si>
  <si>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</si>
  <si>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</si>
  <si>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</si>
  <si>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</si>
  <si>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</si>
  <si>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</si>
  <si>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</si>
  <si>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</si>
  <si>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</si>
  <si>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</si>
  <si>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</si>
  <si>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</si>
  <si>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</si>
  <si>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</si>
  <si>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</si>
  <si>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</si>
  <si>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</si>
  <si>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</si>
  <si>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</si>
  <si>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</si>
  <si>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</si>
  <si>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</si>
  <si>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</si>
  <si>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</si>
  <si>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</si>
  <si>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</si>
  <si>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</si>
  <si>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</si>
  <si>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</si>
  <si>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</si>
  <si>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</si>
  <si>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</si>
  <si>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</si>
  <si>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</si>
  <si>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</si>
  <si>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</si>
  <si>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</si>
  <si>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</si>
  <si>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</si>
  <si>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</si>
  <si>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</si>
  <si>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</si>
  <si>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</si>
  <si>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</si>
  <si>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</si>
  <si>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</si>
  <si>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</si>
  <si>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</si>
  <si>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</si>
  <si>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</si>
  <si>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</si>
  <si>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</si>
  <si>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</si>
  <si>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</si>
  <si>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</si>
  <si>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</si>
  <si>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</si>
  <si>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</si>
  <si>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</si>
  <si>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</si>
  <si>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</si>
  <si>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</si>
  <si>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</si>
  <si>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</si>
  <si>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</si>
  <si>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</si>
  <si>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</si>
  <si>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</si>
  <si>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</si>
  <si>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</si>
  <si>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</si>
  <si>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</si>
  <si>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</si>
  <si>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</si>
  <si>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</si>
  <si>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</si>
  <si>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</si>
  <si>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</si>
  <si>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</si>
  <si>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</si>
  <si>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</si>
  <si>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</si>
  <si>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</si>
  <si>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</si>
  <si>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</si>
  <si>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</si>
  <si>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</si>
  <si>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</si>
  <si>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</si>
  <si>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</si>
  <si>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</si>
  <si>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</si>
  <si>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</si>
  <si>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</si>
  <si>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</si>
  <si>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</si>
  <si>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</si>
  <si>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</si>
  <si>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</si>
  <si>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</si>
  <si>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</si>
  <si>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</si>
  <si>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</si>
  <si>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</si>
  <si>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</si>
  <si>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</si>
  <si>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</si>
  <si>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</si>
  <si>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</si>
  <si>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</si>
  <si>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</si>
  <si>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</si>
  <si>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</si>
  <si>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</si>
  <si>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</si>
  <si>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</si>
  <si>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</si>
  <si>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</si>
  <si>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</si>
  <si>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</si>
  <si>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</si>
  <si>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</si>
  <si>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</si>
  <si>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</si>
  <si>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</si>
  <si>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</si>
  <si>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</si>
  <si>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</si>
  <si>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</si>
  <si>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</si>
  <si>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</si>
  <si>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</si>
  <si>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</si>
  <si>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</si>
  <si>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</si>
  <si>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</si>
  <si>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</si>
  <si>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</si>
  <si>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</si>
  <si>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</si>
  <si>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</si>
  <si>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</si>
  <si>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</si>
  <si>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</si>
  <si>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</si>
  <si>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</si>
  <si>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</si>
  <si>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</si>
  <si>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</si>
  <si>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</si>
  <si>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</si>
  <si>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</si>
  <si>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</si>
  <si>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</si>
  <si>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</si>
  <si>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</si>
  <si>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</si>
  <si>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</si>
  <si>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</si>
  <si>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</si>
  <si>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</si>
  <si>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</si>
  <si>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</si>
  <si>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</si>
  <si>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</si>
  <si>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</si>
  <si>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</si>
  <si>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</si>
  <si>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</si>
  <si>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</si>
  <si>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</si>
  <si>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</si>
  <si>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</si>
  <si>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</si>
  <si>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</si>
  <si>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</si>
  <si>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</si>
  <si>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</si>
  <si>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</si>
  <si>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</si>
  <si>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</si>
  <si>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</si>
  <si>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</si>
  <si>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</si>
  <si>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</si>
  <si>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</si>
  <si>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</si>
  <si>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</si>
  <si>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</si>
  <si>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</si>
  <si>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</si>
  <si>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</si>
  <si>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</si>
  <si>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</si>
  <si>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</si>
  <si>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</si>
  <si>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</si>
  <si>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</si>
  <si>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</si>
  <si>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</si>
  <si>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</si>
  <si>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</si>
  <si>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</si>
  <si>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</si>
  <si>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</si>
  <si>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</si>
  <si>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</si>
  <si>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</si>
  <si>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</si>
  <si>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</si>
  <si>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</si>
  <si>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</si>
  <si>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</si>
  <si>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</si>
  <si>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</si>
  <si>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</si>
  <si>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</si>
  <si>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</si>
  <si>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</si>
  <si>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</si>
  <si>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</si>
  <si>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</si>
  <si>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</si>
  <si>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</si>
  <si>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</si>
  <si>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</si>
  <si>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</si>
  <si>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</si>
  <si>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</si>
  <si>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</si>
  <si>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</si>
  <si>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</si>
  <si>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</si>
  <si>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</si>
  <si>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</si>
  <si>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</si>
  <si>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</si>
  <si>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</si>
  <si>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</si>
  <si>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</si>
  <si>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</si>
  <si>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</si>
  <si>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</si>
  <si>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</si>
  <si>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</si>
  <si>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</si>
  <si>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</si>
  <si>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</si>
  <si>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</si>
  <si>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</si>
  <si>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</si>
  <si>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</si>
  <si>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</si>
  <si>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</si>
  <si>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</si>
  <si>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</si>
  <si>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</si>
  <si>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</si>
  <si>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</si>
  <si>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</si>
  <si>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</si>
  <si>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</si>
  <si>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</si>
  <si>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</si>
  <si>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</si>
  <si>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</si>
  <si>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</si>
  <si>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</si>
  <si>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</si>
  <si>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</si>
  <si>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</si>
  <si>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</si>
  <si>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</si>
  <si>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</si>
  <si>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</si>
  <si>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</si>
  <si>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</si>
  <si>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</si>
  <si>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</si>
  <si>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</si>
  <si>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</si>
  <si>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</si>
  <si>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</si>
  <si>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</si>
  <si>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</si>
  <si>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</si>
  <si>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</si>
  <si>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</si>
  <si>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</si>
  <si>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</si>
  <si>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</si>
  <si>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</si>
  <si>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</si>
  <si>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</si>
  <si>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</si>
  <si>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</si>
  <si>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</si>
  <si>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</si>
  <si>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</si>
  <si>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</si>
  <si>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</si>
  <si>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</si>
  <si>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</si>
  <si>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</si>
  <si>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</si>
  <si>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</si>
  <si>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</si>
  <si>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</si>
  <si>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</si>
  <si>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</si>
  <si>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</si>
  <si>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</si>
  <si>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</si>
  <si>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</si>
  <si>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</si>
  <si>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</si>
  <si>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</si>
  <si>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</si>
  <si>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</si>
  <si>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</si>
  <si>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</si>
  <si>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</si>
  <si>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</si>
  <si>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</si>
  <si>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</si>
  <si>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</si>
  <si>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</si>
  <si>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</si>
  <si>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</si>
  <si>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</si>
  <si>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</si>
  <si>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</si>
  <si>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</si>
  <si>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</si>
  <si>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</si>
  <si>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</si>
  <si>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</si>
  <si>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</si>
  <si>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</si>
  <si>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</si>
  <si>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</si>
  <si>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</si>
  <si>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</si>
  <si>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</si>
  <si>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</si>
  <si>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</si>
  <si>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</si>
  <si>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</si>
  <si>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</si>
  <si>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</si>
  <si>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</si>
  <si>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</si>
  <si>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</si>
  <si>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</si>
  <si>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</si>
  <si>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</si>
  <si>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</si>
  <si>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</si>
  <si>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</si>
  <si>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</si>
  <si>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</si>
  <si>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</si>
  <si>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</si>
  <si>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</si>
  <si>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</si>
  <si>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</si>
  <si>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</si>
  <si>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</si>
  <si>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</si>
  <si>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</si>
  <si>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</si>
  <si>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</si>
  <si>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</si>
  <si>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</si>
  <si>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</si>
  <si>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</si>
  <si>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</si>
  <si>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</si>
  <si>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</si>
  <si>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</si>
  <si>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</si>
  <si>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</si>
  <si>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</si>
  <si>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</si>
  <si>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</si>
  <si>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</si>
  <si>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</si>
  <si>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</si>
  <si>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</si>
  <si>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</si>
  <si>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</si>
  <si>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</si>
  <si>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</si>
  <si>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</si>
  <si>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</si>
  <si>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</si>
  <si>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</si>
  <si>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</si>
  <si>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</si>
  <si>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</si>
  <si>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</si>
  <si>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</si>
  <si>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</si>
  <si>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</si>
  <si>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</si>
  <si>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</si>
  <si>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</si>
  <si>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</si>
  <si>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</si>
  <si>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</si>
  <si>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</si>
  <si>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</si>
  <si>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</si>
  <si>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</si>
  <si>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</si>
  <si>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</si>
  <si>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</si>
  <si>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</si>
  <si>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</si>
  <si>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</si>
  <si>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</si>
  <si>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</si>
  <si>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</si>
  <si>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</si>
  <si>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</si>
  <si>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</si>
  <si>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</si>
  <si>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</si>
  <si>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</si>
  <si>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</si>
  <si>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</si>
  <si>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</si>
  <si>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</si>
  <si>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</si>
  <si>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</si>
  <si>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</si>
  <si>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</si>
  <si>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</si>
  <si>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</si>
  <si>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</si>
  <si>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</si>
  <si>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</si>
  <si>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</si>
  <si>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</si>
  <si>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</si>
  <si>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</si>
  <si>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</si>
  <si>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</si>
  <si>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</si>
  <si>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</si>
  <si>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</si>
  <si>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</si>
  <si>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</si>
  <si>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</si>
  <si>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</si>
  <si>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</si>
  <si>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</si>
  <si>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</si>
  <si>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</si>
  <si>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</si>
  <si>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</si>
  <si>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</si>
  <si>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</si>
  <si>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</si>
  <si>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</si>
  <si>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</si>
  <si>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</si>
  <si>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</si>
  <si>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</si>
  <si>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</si>
  <si>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</si>
  <si>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</si>
  <si>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</si>
  <si>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</si>
  <si>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</si>
  <si>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</si>
  <si>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</si>
  <si>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</si>
  <si>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</si>
  <si>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</si>
  <si>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</si>
  <si>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</si>
  <si>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</si>
  <si>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</si>
  <si>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</si>
  <si>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</si>
  <si>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</si>
  <si>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</si>
  <si>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</si>
  <si>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</si>
  <si>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</si>
  <si>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</si>
  <si>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</si>
  <si>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</si>
  <si>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</si>
  <si>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</si>
  <si>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</si>
  <si>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</si>
  <si>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</si>
  <si>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</si>
  <si>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</si>
  <si>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</si>
  <si>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</si>
  <si>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</si>
  <si>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</si>
  <si>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</si>
  <si>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</si>
  <si>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</si>
  <si>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</si>
  <si>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</si>
  <si>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</si>
  <si>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</si>
  <si>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</si>
  <si>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</si>
  <si>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</si>
  <si>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</si>
  <si>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</si>
  <si>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</si>
  <si>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</si>
  <si>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</si>
  <si>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</si>
  <si>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</si>
  <si>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</si>
  <si>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</si>
  <si>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</si>
  <si>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</si>
  <si>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</si>
  <si>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</si>
  <si>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</si>
  <si>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</si>
  <si>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</si>
  <si>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</si>
  <si>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</si>
  <si>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</si>
  <si>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</si>
  <si>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</si>
  <si>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</si>
  <si>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</si>
  <si>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</si>
  <si>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</si>
  <si>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</si>
  <si>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</si>
  <si>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</si>
  <si>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</si>
  <si>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</si>
  <si>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</si>
  <si>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</si>
  <si>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</si>
  <si>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</si>
  <si>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</si>
  <si>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</si>
  <si>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</si>
  <si>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</si>
  <si>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</si>
  <si>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</si>
  <si>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</si>
  <si>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</si>
  <si>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</si>
  <si>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</si>
  <si>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</si>
  <si>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</si>
  <si>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</si>
  <si>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</si>
  <si>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</si>
  <si>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</si>
  <si>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</si>
  <si>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</si>
  <si>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</si>
  <si>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</si>
  <si>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</si>
  <si>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</si>
  <si>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</si>
  <si>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</si>
  <si>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</si>
  <si>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</si>
  <si>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</si>
  <si>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</si>
  <si>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</si>
  <si>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</si>
  <si>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</si>
  <si>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</si>
  <si>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</si>
  <si>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</si>
  <si>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</si>
  <si>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</si>
  <si>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</si>
  <si>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</si>
  <si>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</si>
  <si>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</si>
  <si>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</si>
  <si>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</si>
  <si>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</si>
  <si>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</si>
  <si>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</si>
  <si>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</si>
  <si>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</si>
  <si>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</si>
  <si>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</si>
  <si>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</si>
  <si>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</si>
  <si>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</si>
  <si>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</si>
  <si>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</si>
  <si>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</si>
  <si>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</si>
  <si>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</si>
  <si>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</si>
  <si>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</si>
  <si>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</si>
  <si>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</si>
  <si>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</si>
  <si>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</si>
  <si>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</si>
  <si>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</si>
  <si>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</si>
  <si>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</si>
  <si>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</si>
  <si>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</si>
  <si>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</si>
  <si>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</si>
  <si>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</si>
  <si>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</si>
  <si>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</si>
  <si>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</si>
  <si>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</si>
  <si>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</si>
  <si>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</si>
  <si>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</si>
  <si>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</si>
  <si>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</si>
  <si>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</si>
  <si>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</si>
  <si>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</si>
  <si>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</si>
  <si>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</si>
  <si>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</si>
  <si>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</si>
  <si>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</si>
  <si>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</si>
  <si>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</si>
  <si>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</si>
  <si>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</si>
  <si>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</si>
  <si>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</si>
  <si>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</si>
  <si>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</si>
  <si>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</si>
  <si>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</si>
  <si>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</si>
  <si>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</si>
  <si>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</si>
  <si>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</si>
  <si>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</si>
  <si>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</si>
  <si>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</si>
  <si>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</si>
  <si>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</si>
  <si>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</si>
  <si>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</si>
  <si>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</si>
  <si>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</si>
  <si>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</si>
  <si>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</si>
  <si>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</si>
  <si>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</si>
  <si>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</si>
  <si>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</si>
  <si>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</si>
  <si>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</si>
  <si>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</si>
  <si>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</si>
  <si>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</si>
  <si>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</si>
  <si>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</si>
  <si>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</si>
  <si>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</si>
  <si>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</si>
  <si>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</si>
  <si>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</si>
  <si>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</si>
  <si>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</si>
  <si>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</si>
  <si>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</si>
  <si>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</si>
  <si>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</si>
  <si>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</si>
  <si>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</si>
  <si>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</si>
  <si>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</si>
  <si>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</si>
  <si>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</si>
  <si>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</si>
  <si>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</si>
  <si>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</si>
  <si>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</si>
  <si>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</si>
  <si>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</si>
  <si>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</si>
  <si>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</si>
  <si>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</si>
  <si>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</si>
  <si>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</si>
  <si>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</si>
  <si>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</si>
  <si>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</si>
  <si>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</si>
  <si>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</si>
  <si>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</si>
  <si>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</si>
  <si>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</si>
  <si>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</si>
  <si>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</si>
  <si>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</si>
  <si>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</si>
  <si>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</si>
  <si>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</si>
  <si>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</si>
  <si>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</si>
  <si>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</si>
  <si>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</si>
  <si>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</si>
  <si>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</si>
  <si>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</si>
  <si>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</si>
  <si>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</si>
  <si>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</si>
  <si>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</si>
  <si>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</si>
  <si>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</si>
  <si>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</si>
  <si>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</si>
  <si>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</si>
  <si>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</si>
  <si>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</si>
  <si>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</si>
  <si>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</si>
  <si>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</si>
  <si>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</si>
  <si>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</si>
  <si>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</si>
  <si>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</si>
  <si>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</si>
  <si>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</si>
  <si>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</si>
  <si>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</si>
  <si>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</si>
  <si>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</si>
  <si>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</si>
  <si>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</si>
  <si>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</si>
  <si>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</si>
  <si>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</si>
  <si>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</si>
  <si>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</si>
  <si>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</si>
  <si>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</si>
  <si>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</si>
  <si>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</si>
  <si>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</si>
  <si>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</si>
  <si>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</si>
  <si>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</si>
  <si>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</si>
  <si>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</si>
  <si>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</si>
  <si>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</si>
  <si>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</si>
  <si>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</si>
  <si>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</si>
  <si>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</si>
  <si>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</si>
  <si>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</si>
  <si>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</si>
  <si>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</si>
  <si>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</si>
  <si>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</si>
  <si>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</si>
  <si>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</si>
  <si>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</si>
  <si>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</si>
  <si>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</si>
  <si>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</si>
  <si>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</si>
  <si>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</si>
  <si>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</si>
  <si>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</si>
  <si>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</si>
  <si>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</si>
  <si>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</si>
  <si>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</si>
  <si>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</si>
  <si>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</si>
  <si>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</si>
  <si>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</si>
  <si>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</si>
  <si>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</si>
  <si>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</si>
  <si>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</si>
  <si>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</si>
  <si>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</si>
  <si>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</si>
  <si>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</si>
  <si>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</si>
  <si>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</si>
  <si>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</si>
  <si>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</si>
  <si>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</si>
  <si>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</si>
  <si>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</si>
  <si>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</si>
  <si>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</si>
  <si>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</si>
  <si>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</si>
  <si>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</si>
  <si>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</si>
  <si>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</si>
  <si>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</si>
  <si>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</si>
  <si>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</si>
  <si>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</si>
  <si>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</si>
  <si>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</si>
  <si>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</si>
  <si>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</si>
  <si>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</si>
  <si>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</si>
  <si>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</si>
  <si>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</si>
  <si>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</si>
  <si>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</si>
  <si>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</si>
  <si>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</si>
  <si>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</si>
  <si>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</si>
  <si>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</si>
  <si>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</si>
  <si>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</si>
  <si>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</si>
  <si>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</si>
  <si>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</si>
  <si>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</si>
  <si>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</si>
  <si>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</si>
  <si>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</si>
  <si>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</si>
  <si>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</si>
  <si>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</si>
  <si>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</si>
  <si>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</si>
  <si>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</si>
  <si>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</si>
  <si>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</si>
  <si>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</si>
  <si>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</si>
  <si>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</si>
  <si>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</si>
  <si>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</si>
  <si>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</si>
  <si>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</si>
  <si>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</si>
  <si>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</si>
  <si>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</si>
  <si>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</si>
  <si>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</si>
  <si>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</si>
  <si>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</si>
  <si>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</si>
  <si>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</si>
  <si>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</si>
  <si>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</si>
  <si>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</si>
  <si>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</si>
  <si>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</si>
  <si>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</si>
  <si>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</si>
  <si>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</si>
  <si>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</si>
  <si>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</si>
  <si>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</si>
  <si>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</si>
  <si>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</si>
  <si>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</si>
  <si>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</si>
  <si>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</si>
  <si>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</si>
  <si>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</si>
  <si>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</si>
  <si>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</si>
  <si>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</si>
  <si>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</si>
  <si>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</si>
  <si>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</si>
  <si>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</si>
  <si>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</si>
  <si>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</si>
  <si>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</si>
  <si>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</si>
  <si>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</si>
  <si>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</si>
  <si>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</si>
  <si>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</si>
  <si>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</si>
  <si>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</si>
  <si>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</si>
  <si>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</si>
  <si>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</si>
  <si>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</si>
  <si>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</si>
  <si>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</si>
  <si>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</si>
  <si>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</si>
  <si>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</si>
  <si>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</si>
  <si>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</si>
  <si>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</si>
  <si>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</si>
  <si>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</si>
  <si>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</si>
  <si>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</si>
  <si>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</si>
  <si>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</si>
  <si>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</si>
  <si>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</si>
  <si>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</si>
  <si>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</si>
  <si>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</si>
  <si>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</si>
  <si>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</si>
  <si>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</si>
  <si>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</si>
  <si>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</si>
  <si>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</si>
  <si>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</si>
  <si>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</si>
  <si>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</si>
  <si>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</si>
  <si>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</si>
  <si>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</si>
  <si>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</si>
  <si>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</si>
  <si>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</si>
  <si>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</si>
  <si>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</si>
  <si>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</si>
  <si>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</si>
  <si>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</si>
  <si>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</si>
  <si>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</si>
  <si>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</si>
  <si>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</si>
  <si>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</si>
  <si>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</si>
  <si>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</si>
  <si>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</si>
  <si>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</si>
  <si>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</si>
  <si>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</si>
  <si>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</si>
  <si>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</si>
  <si>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</si>
  <si>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</si>
  <si>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</si>
  <si>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</si>
  <si>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</si>
  <si>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</si>
  <si>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</si>
  <si>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</si>
  <si>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</si>
  <si>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</si>
  <si>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</si>
  <si>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</si>
  <si>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</si>
  <si>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</si>
  <si>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</si>
  <si>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</si>
  <si>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</si>
  <si>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</si>
  <si>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</si>
  <si>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</si>
  <si>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</si>
  <si>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</si>
  <si>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</si>
  <si>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</si>
  <si>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</si>
  <si>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</si>
  <si>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</si>
  <si>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</si>
  <si>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</si>
  <si>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</si>
  <si>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</si>
  <si>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</si>
  <si>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</si>
  <si>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</si>
  <si>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</si>
  <si>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</si>
  <si>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</si>
  <si>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</si>
  <si>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</si>
  <si>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</si>
  <si>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</si>
  <si>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</si>
  <si>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</si>
  <si>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</si>
  <si>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</si>
  <si>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</si>
  <si>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</si>
  <si>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</si>
  <si>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</si>
  <si>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</si>
  <si>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</si>
  <si>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</si>
  <si>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</si>
  <si>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</si>
  <si>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</si>
  <si>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</si>
  <si>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</si>
  <si>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</si>
  <si>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</si>
  <si>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</si>
  <si>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</si>
  <si>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</si>
  <si>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</si>
  <si>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</si>
  <si>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</si>
  <si>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</si>
  <si>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</si>
  <si>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</si>
  <si>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</si>
  <si>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</si>
  <si>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</si>
  <si>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</si>
  <si>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</si>
  <si>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</si>
  <si>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</si>
  <si>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</si>
  <si>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</si>
  <si>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</si>
  <si>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</si>
  <si>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</si>
  <si>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</si>
  <si>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</si>
  <si>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</si>
  <si>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</si>
  <si>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</si>
  <si>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</si>
  <si>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</si>
  <si>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</si>
  <si>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</si>
  <si>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</si>
  <si>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</si>
  <si>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</si>
  <si>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</si>
  <si>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</si>
  <si>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</si>
  <si>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</si>
  <si>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</si>
  <si>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</si>
  <si>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</si>
  <si>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</si>
  <si>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</si>
  <si>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</si>
  <si>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</si>
  <si>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</si>
  <si>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</si>
  <si>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</si>
  <si>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</si>
  <si>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</si>
  <si>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</si>
  <si>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</si>
  <si>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</si>
  <si>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</si>
  <si>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</si>
  <si>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</si>
  <si>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</si>
  <si>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</si>
  <si>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</si>
  <si>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</si>
  <si>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</si>
  <si>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</si>
  <si>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</si>
  <si>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</si>
  <si>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</si>
  <si>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</si>
  <si>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</si>
  <si>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</si>
  <si>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</si>
  <si>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</si>
  <si>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</si>
  <si>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</si>
  <si>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</si>
  <si>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</si>
  <si>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</si>
  <si>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</si>
  <si>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</si>
  <si>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</si>
  <si>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</si>
  <si>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</si>
  <si>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</si>
  <si>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</si>
  <si>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</si>
  <si>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</si>
  <si>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</si>
  <si>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</si>
  <si>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</si>
  <si>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</si>
  <si>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</si>
  <si>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</si>
  <si>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</si>
  <si>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</si>
  <si>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</si>
  <si>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</si>
  <si>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</si>
  <si>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</si>
  <si>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</si>
  <si>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</si>
  <si>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</si>
  <si>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</si>
  <si>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</si>
  <si>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</si>
  <si>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</si>
  <si>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</si>
  <si>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</si>
  <si>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</si>
  <si>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</si>
  <si>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</si>
  <si>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</si>
  <si>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</si>
  <si>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</si>
  <si>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</si>
  <si>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</si>
  <si>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</si>
  <si>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</si>
  <si>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</si>
  <si>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</si>
  <si>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</si>
  <si>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</si>
  <si>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</si>
  <si>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</si>
  <si>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</si>
  <si>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</si>
  <si>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</si>
  <si>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</si>
  <si>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</si>
  <si>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</si>
  <si>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</si>
  <si>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</si>
  <si>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</si>
  <si>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</si>
  <si>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</si>
  <si>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</si>
  <si>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</si>
  <si>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</si>
  <si>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</si>
  <si>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</si>
  <si>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</si>
  <si>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</si>
  <si>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</si>
  <si>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</si>
  <si>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</si>
  <si>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</si>
  <si>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</si>
  <si>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</si>
  <si>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</si>
  <si>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</si>
  <si>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</si>
  <si>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</si>
  <si>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</si>
  <si>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</si>
  <si>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</si>
  <si>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</si>
  <si>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</si>
  <si>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</si>
  <si>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</si>
  <si>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</si>
  <si>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</si>
  <si>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</si>
  <si>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</si>
  <si>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</si>
  <si>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</si>
  <si>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</si>
  <si>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</si>
  <si>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</si>
  <si>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</si>
  <si>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</si>
  <si>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</si>
  <si>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</si>
  <si>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</si>
  <si>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</si>
  <si>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</si>
  <si>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</si>
  <si>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</si>
  <si>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</si>
  <si>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</si>
  <si>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</si>
  <si>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</si>
  <si>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</si>
  <si>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</si>
  <si>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</si>
  <si>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</si>
  <si>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</si>
  <si>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</si>
  <si>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</si>
  <si>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</si>
  <si>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</si>
  <si>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</si>
  <si>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</si>
  <si>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</si>
  <si>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</si>
  <si>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</si>
  <si>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</si>
  <si>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</si>
  <si>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</si>
  <si>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</si>
  <si>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</si>
  <si>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</si>
  <si>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</si>
  <si>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</si>
  <si>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</si>
  <si>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</si>
  <si>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</si>
  <si>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</si>
  <si>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</si>
  <si>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</si>
  <si>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</si>
  <si>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</si>
  <si>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</si>
  <si>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</si>
  <si>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</si>
  <si>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</si>
  <si>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</si>
  <si>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</si>
  <si>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</si>
  <si>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</si>
  <si>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</si>
  <si>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</si>
  <si>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</si>
  <si>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</si>
  <si>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</si>
  <si>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</si>
  <si>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</si>
  <si>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</si>
  <si>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</si>
  <si>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</si>
  <si>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</si>
  <si>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</si>
  <si>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</si>
  <si>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</si>
  <si>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</si>
  <si>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</si>
  <si>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</si>
  <si>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</si>
  <si>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</si>
  <si>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</si>
  <si>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</si>
  <si>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</si>
  <si>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</si>
  <si>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</si>
  <si>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</si>
  <si>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</si>
  <si>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</si>
  <si>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</si>
  <si>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</si>
  <si>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</si>
  <si>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</si>
  <si>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</si>
  <si>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</si>
  <si>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</si>
  <si>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</si>
  <si>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</si>
  <si>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</si>
  <si>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</si>
  <si>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</si>
  <si>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</si>
  <si>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</si>
  <si>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</si>
  <si>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</si>
  <si>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</si>
  <si>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</si>
  <si>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</si>
  <si>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</si>
  <si>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</si>
  <si>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</si>
  <si>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</si>
  <si>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</si>
  <si>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</si>
  <si>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</si>
  <si>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</si>
  <si>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</si>
  <si>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</si>
  <si>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</si>
  <si>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</si>
  <si>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</si>
  <si>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</si>
  <si>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</si>
  <si>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</si>
  <si>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</si>
  <si>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</si>
  <si>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</si>
  <si>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</si>
  <si>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</si>
  <si>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</si>
  <si>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</si>
  <si>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</si>
  <si>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</si>
  <si>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</si>
  <si>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</si>
  <si>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</si>
  <si>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</si>
  <si>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</si>
  <si>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</si>
  <si>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</si>
  <si>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</si>
  <si>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</si>
  <si>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</si>
  <si>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</si>
  <si>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</si>
  <si>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</si>
  <si>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</si>
  <si>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</si>
  <si>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</si>
  <si>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</si>
  <si>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</si>
  <si>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</si>
  <si>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</si>
  <si>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</si>
  <si>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</si>
  <si>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</si>
  <si>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</si>
  <si>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</si>
  <si>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</si>
  <si>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</si>
  <si>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</si>
  <si>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</si>
  <si>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</si>
  <si>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</si>
  <si>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</si>
  <si>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</si>
  <si>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</si>
  <si>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</si>
  <si>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</si>
  <si>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</si>
  <si>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</si>
  <si>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</si>
  <si>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</si>
  <si>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</si>
  <si>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</si>
  <si>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</si>
  <si>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</si>
  <si>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</si>
  <si>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</si>
  <si>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</si>
  <si>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</si>
  <si>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</si>
  <si>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</si>
  <si>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</si>
  <si>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</si>
  <si>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</si>
  <si>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</si>
  <si>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</si>
  <si>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</si>
  <si>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</si>
  <si>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</si>
  <si>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</si>
  <si>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</si>
  <si>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</si>
  <si>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</si>
  <si>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</si>
  <si>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</si>
  <si>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</si>
  <si>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</si>
  <si>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</si>
  <si>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</si>
  <si>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</si>
  <si>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</si>
  <si>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</si>
  <si>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</si>
  <si>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</si>
  <si>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</si>
  <si>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</si>
  <si>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</si>
  <si>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</si>
  <si>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</si>
  <si>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</si>
  <si>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</si>
  <si>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</si>
  <si>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</si>
  <si>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</si>
  <si>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</si>
  <si>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</si>
  <si>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</si>
  <si>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</si>
  <si>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</si>
  <si>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</si>
  <si>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</si>
  <si>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</si>
  <si>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</si>
  <si>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</si>
  <si>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</si>
  <si>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</si>
  <si>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</si>
  <si>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</si>
  <si>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</si>
  <si>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</si>
  <si>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</si>
  <si>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</si>
  <si>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</si>
  <si>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</si>
  <si>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</si>
  <si>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</si>
  <si>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</si>
  <si>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</si>
  <si>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</si>
  <si>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</si>
  <si>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</si>
  <si>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</si>
  <si>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</si>
  <si>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</si>
  <si>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</si>
  <si>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</si>
  <si>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</si>
  <si>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</si>
  <si>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</si>
  <si>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</si>
  <si>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</si>
  <si>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</si>
  <si>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</si>
  <si>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</si>
  <si>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</si>
  <si>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</si>
  <si>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</si>
  <si>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</si>
  <si>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</si>
  <si>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</si>
  <si>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</si>
  <si>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</si>
  <si>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</si>
  <si>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</si>
  <si>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</si>
  <si>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</si>
  <si>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</si>
  <si>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</si>
  <si>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</si>
  <si>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</si>
  <si>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</si>
  <si>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</si>
  <si>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</si>
  <si>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</si>
  <si>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</si>
  <si>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</si>
  <si>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</si>
  <si>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</si>
  <si>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</si>
  <si>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</si>
  <si>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</si>
  <si>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</si>
  <si>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</si>
  <si>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</si>
  <si>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</si>
  <si>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</si>
  <si>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</si>
  <si>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</si>
  <si>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</si>
  <si>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</si>
  <si>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</si>
  <si>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</si>
  <si>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</si>
  <si>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</si>
  <si>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</si>
  <si>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</si>
  <si>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</si>
  <si>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</si>
  <si>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</si>
  <si>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</si>
  <si>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</si>
  <si>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</si>
  <si>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</si>
  <si>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</si>
  <si>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</si>
  <si>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</si>
  <si>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</si>
  <si>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</si>
  <si>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</si>
  <si>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</si>
  <si>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</si>
  <si>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</si>
  <si>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</si>
  <si>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</si>
  <si>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</si>
  <si>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</si>
  <si>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</si>
  <si>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</si>
  <si>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</si>
  <si>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</si>
  <si>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</si>
  <si>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</si>
  <si>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</si>
  <si>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</si>
  <si>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</si>
  <si>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</si>
  <si>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</si>
  <si>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</si>
  <si>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</si>
  <si>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</si>
  <si>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</si>
  <si>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</si>
  <si>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</si>
  <si>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</si>
  <si>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</si>
  <si>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</si>
  <si>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</si>
  <si>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</si>
  <si>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</si>
  <si>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</si>
  <si>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</si>
  <si>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</si>
  <si>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</si>
  <si>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</si>
  <si>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</si>
  <si>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</si>
  <si>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</si>
  <si>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</si>
  <si>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</si>
  <si>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</si>
  <si>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</si>
  <si>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</si>
  <si>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</si>
  <si>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</si>
  <si>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</si>
  <si>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</si>
  <si>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</si>
  <si>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</si>
  <si>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</si>
  <si>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</si>
  <si>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</si>
  <si>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</si>
  <si>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</si>
  <si>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</si>
  <si>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</si>
  <si>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</si>
  <si>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</si>
  <si>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</si>
  <si>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</si>
  <si>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</si>
  <si>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</si>
  <si>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</si>
  <si>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</si>
  <si>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</si>
  <si>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</si>
  <si>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</si>
  <si>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</si>
  <si>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</si>
  <si>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</si>
  <si>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</si>
  <si>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</si>
  <si>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</si>
  <si>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</si>
  <si>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</si>
  <si>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</si>
  <si>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</si>
  <si>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</si>
  <si>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</si>
  <si>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</si>
  <si>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</si>
  <si>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</si>
  <si>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</si>
  <si>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</si>
  <si>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</si>
  <si>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</si>
  <si>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</si>
  <si>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</si>
  <si>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</si>
  <si>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</si>
  <si>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</si>
  <si>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</si>
  <si>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</si>
  <si>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</si>
  <si>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</si>
  <si>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</si>
  <si>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</si>
  <si>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</si>
  <si>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</si>
  <si>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</si>
  <si>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</si>
  <si>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</si>
  <si>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</si>
  <si>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</si>
  <si>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</si>
  <si>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</si>
  <si>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</si>
  <si>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</si>
  <si>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</si>
  <si>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</si>
  <si>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</si>
  <si>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</si>
  <si>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</si>
  <si>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</si>
  <si>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</si>
  <si>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</si>
  <si>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</si>
  <si>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</si>
  <si>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</si>
  <si>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</si>
  <si>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</si>
  <si>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</si>
  <si>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</si>
  <si>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</si>
  <si>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</si>
  <si>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</si>
  <si>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</si>
  <si>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</si>
  <si>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</si>
  <si>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</si>
  <si>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</si>
  <si>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</si>
  <si>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</si>
  <si>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</si>
  <si>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</si>
  <si>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</si>
  <si>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</si>
  <si>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</si>
  <si>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</si>
  <si>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</si>
  <si>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</si>
  <si>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</si>
  <si>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</si>
  <si>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</si>
  <si>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</si>
  <si>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</si>
  <si>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</si>
  <si>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</si>
  <si>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</si>
  <si>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</si>
  <si>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</si>
  <si>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</si>
  <si>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</si>
  <si>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</si>
  <si>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</si>
  <si>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</si>
  <si>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</si>
  <si>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</si>
  <si>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</si>
  <si>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</si>
  <si>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</si>
  <si>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</si>
  <si>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</si>
  <si>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</si>
  <si>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</si>
  <si>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</si>
  <si>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</si>
  <si>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</si>
  <si>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</si>
  <si>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</si>
  <si>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</si>
  <si>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</si>
  <si>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</si>
  <si>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</si>
  <si>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</si>
  <si>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</si>
  <si>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</si>
  <si>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</si>
  <si>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</si>
  <si>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</si>
  <si>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</si>
  <si>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</si>
  <si>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</si>
  <si>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</si>
  <si>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</si>
  <si>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</si>
  <si>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</si>
  <si>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</si>
  <si>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</si>
  <si>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</si>
  <si>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</si>
  <si>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</si>
  <si>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</si>
  <si>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</si>
  <si>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</si>
  <si>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</si>
  <si>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</si>
  <si>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</si>
  <si>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</si>
  <si>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</si>
  <si>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</si>
  <si>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</si>
  <si>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</si>
  <si>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</si>
  <si>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</si>
  <si>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</si>
  <si>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</si>
  <si>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</si>
  <si>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</si>
  <si>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</si>
  <si>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</si>
  <si>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</si>
  <si>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</si>
  <si>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</si>
  <si>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</si>
  <si>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</si>
  <si>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</si>
  <si>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</si>
  <si>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</si>
  <si>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</si>
  <si>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</si>
  <si>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</si>
  <si>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</si>
  <si>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</si>
  <si>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</si>
  <si>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</si>
  <si>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</si>
  <si>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</si>
  <si>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</si>
  <si>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</si>
  <si>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</si>
  <si>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</si>
  <si>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</si>
  <si>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</si>
  <si>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</si>
  <si>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</si>
  <si>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</si>
  <si>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</si>
  <si>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</si>
  <si>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</si>
  <si>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</si>
  <si>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</si>
  <si>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</si>
  <si>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</si>
  <si>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</si>
  <si>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</si>
  <si>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</si>
  <si>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</si>
  <si>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</si>
  <si>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</si>
  <si>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</si>
  <si>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</si>
  <si>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</si>
  <si>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</si>
  <si>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</si>
  <si>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</si>
  <si>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</si>
  <si>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</si>
  <si>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</si>
  <si>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</si>
  <si>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</si>
  <si>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</si>
  <si>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</si>
  <si>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</si>
  <si>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</si>
  <si>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</si>
  <si>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</si>
  <si>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</si>
  <si>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</si>
  <si>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</si>
  <si>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</si>
  <si>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</si>
  <si>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</si>
  <si>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</si>
  <si>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</si>
  <si>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</si>
  <si>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</si>
  <si>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</si>
  <si>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</si>
  <si>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</si>
  <si>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</si>
  <si>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</si>
  <si>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</si>
  <si>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</si>
  <si>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</si>
  <si>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</si>
  <si>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</si>
  <si>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</si>
  <si>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</si>
  <si>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</si>
  <si>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</si>
  <si>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</si>
  <si>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</si>
  <si>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</si>
  <si>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</si>
  <si>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</si>
  <si>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</si>
  <si>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</si>
  <si>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</si>
  <si>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</si>
  <si>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</si>
  <si>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</si>
  <si>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</si>
  <si>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</si>
  <si>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</si>
  <si>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</si>
  <si>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</si>
  <si>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</si>
  <si>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</si>
  <si>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</si>
  <si>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</si>
  <si>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</si>
  <si>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</si>
  <si>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</si>
  <si>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</si>
  <si>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</si>
  <si>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</si>
  <si>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</si>
  <si>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</si>
  <si>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</si>
  <si>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</si>
  <si>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</si>
  <si>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</si>
  <si>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</si>
  <si>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</si>
  <si>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</si>
  <si>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</si>
  <si>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</si>
  <si>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</si>
  <si>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</si>
  <si>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</si>
  <si>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</si>
  <si>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</si>
  <si>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</si>
  <si>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</si>
  <si>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</si>
  <si>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</si>
  <si>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</si>
  <si>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</si>
  <si>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</si>
  <si>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</si>
  <si>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</si>
  <si>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</si>
  <si>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</si>
  <si>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</si>
  <si>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</si>
  <si>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</si>
  <si>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</si>
  <si>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</si>
  <si>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</si>
  <si>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</si>
  <si>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</si>
  <si>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</si>
  <si>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</si>
  <si>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</si>
  <si>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</si>
  <si>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</si>
  <si>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</si>
  <si>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</si>
  <si>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</si>
  <si>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</si>
  <si>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</si>
  <si>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</si>
  <si>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</si>
  <si>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</si>
  <si>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</si>
  <si>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</si>
  <si>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</si>
  <si>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</si>
  <si>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</si>
  <si>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</si>
  <si>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</si>
  <si>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</si>
  <si>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</si>
  <si>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</si>
  <si>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</si>
  <si>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</si>
  <si>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</si>
  <si>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</si>
  <si>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</si>
  <si>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</si>
  <si>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</si>
  <si>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</si>
  <si>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</si>
  <si>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</si>
  <si>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</si>
  <si>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</si>
  <si>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</si>
  <si>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</si>
  <si>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</si>
  <si>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</si>
  <si>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</si>
  <si>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</si>
  <si>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</si>
  <si>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</si>
  <si>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</si>
  <si>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</si>
  <si>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</si>
  <si>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</si>
  <si>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</si>
  <si>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</si>
  <si>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</si>
  <si>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</si>
  <si>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</si>
  <si>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</si>
  <si>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</si>
  <si>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</si>
  <si>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</si>
  <si>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</si>
  <si>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</si>
  <si>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</si>
  <si>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</si>
  <si>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</si>
  <si>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</si>
  <si>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</si>
  <si>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</si>
  <si>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</si>
  <si>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</si>
  <si>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</si>
  <si>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</si>
  <si>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</si>
  <si>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</si>
  <si>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</si>
  <si>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</si>
  <si>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</si>
  <si>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</si>
  <si>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</si>
  <si>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</si>
  <si>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</si>
  <si>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</si>
  <si>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</si>
  <si>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</si>
  <si>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</si>
  <si>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</si>
  <si>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</si>
  <si>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</si>
  <si>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</si>
  <si>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</si>
  <si>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</si>
  <si>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</si>
  <si>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</si>
  <si>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</si>
  <si>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</si>
  <si>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</si>
  <si>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</si>
  <si>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</si>
  <si>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</si>
  <si>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</si>
  <si>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</si>
  <si>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</si>
  <si>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</si>
  <si>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</si>
  <si>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</si>
  <si>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</si>
  <si>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</si>
  <si>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</si>
  <si>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</si>
  <si>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</si>
  <si>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</si>
  <si>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</si>
  <si>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</si>
  <si>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</si>
  <si>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</si>
  <si>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</si>
  <si>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</si>
  <si>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</si>
  <si>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</si>
  <si>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</si>
  <si>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</si>
  <si>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</si>
  <si>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</si>
  <si>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</si>
  <si>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</si>
  <si>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</si>
  <si>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</si>
  <si>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</si>
  <si>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</si>
  <si>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</si>
  <si>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</si>
  <si>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</si>
  <si>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</si>
  <si>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</si>
  <si>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</si>
  <si>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</si>
  <si>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</si>
  <si>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</si>
  <si>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</si>
  <si>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</si>
  <si>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</si>
  <si>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</si>
  <si>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</si>
  <si>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</si>
  <si>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</si>
  <si>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</si>
  <si>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</si>
  <si>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</si>
  <si>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</si>
  <si>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</si>
  <si>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</si>
  <si>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</si>
  <si>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</si>
  <si>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</si>
  <si>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</si>
  <si>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</si>
  <si>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</si>
  <si>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</si>
  <si>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</si>
  <si>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</si>
  <si>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</si>
  <si>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</si>
  <si>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</si>
  <si>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</si>
  <si>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</si>
  <si>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</si>
  <si>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</si>
  <si>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</si>
  <si>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</si>
  <si>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</si>
  <si>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</si>
  <si>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</si>
  <si>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</si>
  <si>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</si>
  <si>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</si>
  <si>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</si>
  <si>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</si>
  <si>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</si>
  <si>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</si>
  <si>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</si>
  <si>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</si>
  <si>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</si>
  <si>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</si>
  <si>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</si>
  <si>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</si>
  <si>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</si>
  <si>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</si>
  <si>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</si>
  <si>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</si>
  <si>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</si>
  <si>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</si>
  <si>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</si>
  <si>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</si>
  <si>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</si>
  <si>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</si>
  <si>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</si>
  <si>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</si>
  <si>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</si>
  <si>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</si>
  <si>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</si>
  <si>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</si>
  <si>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</si>
  <si>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</si>
  <si>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</si>
  <si>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</si>
  <si>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</si>
  <si>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</si>
  <si>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</si>
  <si>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</si>
  <si>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</si>
  <si>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</si>
  <si>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</si>
  <si>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</si>
  <si>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</si>
  <si>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</si>
  <si>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</si>
  <si>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</si>
  <si>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</si>
  <si>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</si>
  <si>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</si>
  <si>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</si>
  <si>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</si>
  <si>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</si>
  <si>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</si>
  <si>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</si>
  <si>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</si>
  <si>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</si>
  <si>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</si>
  <si>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</si>
  <si>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</si>
  <si>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</si>
  <si>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</si>
  <si>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</si>
  <si>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</si>
  <si>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</si>
  <si>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</si>
  <si>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</si>
  <si>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</si>
  <si>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</si>
  <si>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</si>
  <si>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</si>
  <si>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</si>
  <si>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</si>
  <si>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</si>
  <si>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</si>
  <si>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</si>
  <si>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</si>
  <si>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</si>
  <si>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</si>
  <si>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</si>
  <si>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</si>
  <si>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</si>
  <si>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</si>
  <si>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</si>
  <si>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</si>
  <si>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</si>
  <si>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</si>
  <si>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</si>
  <si>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</si>
  <si>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</si>
  <si>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</si>
  <si>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</si>
  <si>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</si>
  <si>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</si>
  <si>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</si>
  <si>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</si>
  <si>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</si>
  <si>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</si>
  <si>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</si>
  <si>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</si>
  <si>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</si>
  <si>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</si>
  <si>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</si>
  <si>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</si>
  <si>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</si>
  <si>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</si>
  <si>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</si>
  <si>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</si>
  <si>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</si>
  <si>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</si>
  <si>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</si>
  <si>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</si>
  <si>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</si>
  <si>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</si>
  <si>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</si>
  <si>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</si>
  <si>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</si>
  <si>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</si>
  <si>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</si>
  <si>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</si>
  <si>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</si>
  <si>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</si>
  <si>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</si>
  <si>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</si>
  <si>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</si>
  <si>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</si>
  <si>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</si>
  <si>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</si>
  <si>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</si>
  <si>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</si>
  <si>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</si>
  <si>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</si>
  <si>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</si>
  <si>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</si>
  <si>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</si>
  <si>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</si>
  <si>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</si>
  <si>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</si>
  <si>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</si>
  <si>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</si>
  <si>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</si>
  <si>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</si>
  <si>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</si>
  <si>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</si>
  <si>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</si>
  <si>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</si>
  <si>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</si>
  <si>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</si>
  <si>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</si>
  <si>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</si>
  <si>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</si>
  <si>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</si>
  <si>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</si>
  <si>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</si>
  <si>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</si>
  <si>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</si>
  <si>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</si>
  <si>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</si>
  <si>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</si>
  <si>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</si>
  <si>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</si>
  <si>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</si>
  <si>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</si>
  <si>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</si>
  <si>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</si>
  <si>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</si>
  <si>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</si>
  <si>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</si>
  <si>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</si>
  <si>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</si>
  <si>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</si>
  <si>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</si>
  <si>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</si>
  <si>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</si>
  <si>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</si>
  <si>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</si>
  <si>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</si>
  <si>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</si>
  <si>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</si>
  <si>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</si>
  <si>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</si>
  <si>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</si>
  <si>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</si>
  <si>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</si>
  <si>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</si>
  <si>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</si>
  <si>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</si>
  <si>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</si>
  <si>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</si>
  <si>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</si>
  <si>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</si>
  <si>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</si>
  <si>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</si>
  <si>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</si>
  <si>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</si>
  <si>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</si>
  <si>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</si>
  <si>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</si>
  <si>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</si>
  <si>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</si>
  <si>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</si>
  <si>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</si>
  <si>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</si>
  <si>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</si>
  <si>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</si>
  <si>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</si>
  <si>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</si>
  <si>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</si>
  <si>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</si>
  <si>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</si>
  <si>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</si>
  <si>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</si>
  <si>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</si>
  <si>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</si>
  <si>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</si>
  <si>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</si>
  <si>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</si>
  <si>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</si>
  <si>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</si>
  <si>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</si>
  <si>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</si>
  <si>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</si>
  <si>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</si>
  <si>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</si>
  <si>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</si>
  <si>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</si>
  <si>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</si>
  <si>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</si>
  <si>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</si>
  <si>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</si>
  <si>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</si>
  <si>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</si>
  <si>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</si>
  <si>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</si>
  <si>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</si>
  <si>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</si>
  <si>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</si>
  <si>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</si>
  <si>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</si>
  <si>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</si>
  <si>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</si>
  <si>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</si>
  <si>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</si>
  <si>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</si>
  <si>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</si>
  <si>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</si>
  <si>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</si>
  <si>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</si>
  <si>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</si>
  <si>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</si>
  <si>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</si>
  <si>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</si>
  <si>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</si>
  <si>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</si>
  <si>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</si>
  <si>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</si>
  <si>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</si>
  <si>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</si>
  <si>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</si>
  <si>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</si>
  <si>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</si>
  <si>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</si>
  <si>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</si>
  <si>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</si>
  <si>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</si>
  <si>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</si>
  <si>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</si>
  <si>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</si>
  <si>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</si>
  <si>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</si>
  <si>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</si>
  <si>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</si>
  <si>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</si>
  <si>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</si>
  <si>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</si>
  <si>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</si>
  <si>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</si>
  <si>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</si>
  <si>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</si>
  <si>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</si>
  <si>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</si>
  <si>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</si>
  <si>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</si>
  <si>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</si>
  <si>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</si>
  <si>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</si>
  <si>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</si>
  <si>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</si>
  <si>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</si>
  <si>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</si>
  <si>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</si>
  <si>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</si>
  <si>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</si>
  <si>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</si>
  <si>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</si>
  <si>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</si>
  <si>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</si>
  <si>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</si>
  <si>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</si>
  <si>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</si>
  <si>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</si>
  <si>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</si>
  <si>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</si>
  <si>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</si>
  <si>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</si>
  <si>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</si>
  <si>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</si>
  <si>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</si>
  <si>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</si>
  <si>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</si>
  <si>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</si>
  <si>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</si>
  <si>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</si>
  <si>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</si>
  <si>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</si>
  <si>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</si>
  <si>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</si>
  <si>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</si>
  <si>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</si>
  <si>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</si>
  <si>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</si>
  <si>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</si>
  <si>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</si>
  <si>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</si>
  <si>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</si>
  <si>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</si>
  <si>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</si>
  <si>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</si>
  <si>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</si>
  <si>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</si>
  <si>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</si>
  <si>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</si>
  <si>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</si>
  <si>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</si>
  <si>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</si>
  <si>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</si>
  <si>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</si>
  <si>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</si>
  <si>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</si>
  <si>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</si>
  <si>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</si>
  <si>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</si>
  <si>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</si>
  <si>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</si>
  <si>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</si>
  <si>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</si>
  <si>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</si>
  <si>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</si>
  <si>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</si>
  <si>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</si>
  <si>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</si>
  <si>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</si>
  <si>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</si>
  <si>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</si>
  <si>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</si>
  <si>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</si>
  <si>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</si>
  <si>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</si>
  <si>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</si>
  <si>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</si>
  <si>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</si>
  <si>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</si>
  <si>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</si>
  <si>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</si>
  <si>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</si>
  <si>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</si>
  <si>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</si>
  <si>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</si>
  <si>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</si>
  <si>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</si>
  <si>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</si>
  <si>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</si>
  <si>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</si>
  <si>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</si>
  <si>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</si>
  <si>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</si>
  <si>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</si>
  <si>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</si>
  <si>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</si>
  <si>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</si>
  <si>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</si>
  <si>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</si>
  <si>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</si>
  <si>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</si>
  <si>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</si>
  <si>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</si>
  <si>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</si>
  <si>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</si>
  <si>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</si>
  <si>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</si>
  <si>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</si>
  <si>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</si>
  <si>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</si>
  <si>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</si>
  <si>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</si>
  <si>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</si>
  <si>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</si>
  <si>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</si>
  <si>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</si>
  <si>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</si>
  <si>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</si>
  <si>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</si>
  <si>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</si>
  <si>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</si>
  <si>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</si>
  <si>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</si>
  <si>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</si>
  <si>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</si>
  <si>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</si>
  <si>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</si>
  <si>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</si>
  <si>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</si>
  <si>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</si>
  <si>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</si>
  <si>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</si>
  <si>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</si>
  <si>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</si>
  <si>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</si>
  <si>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</si>
  <si>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</si>
  <si>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</si>
  <si>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</si>
  <si>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</si>
  <si>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</si>
  <si>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</si>
  <si>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</si>
  <si>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</si>
  <si>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</si>
  <si>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</si>
  <si>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</si>
  <si>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</si>
  <si>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</si>
  <si>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</si>
  <si>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</si>
  <si>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</si>
  <si>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</si>
  <si>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</si>
  <si>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</si>
  <si>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</si>
  <si>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</si>
  <si>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</si>
  <si>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</si>
  <si>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</si>
  <si>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</si>
  <si>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</si>
  <si>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</si>
  <si>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</si>
  <si>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</si>
  <si>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</si>
  <si>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</si>
  <si>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</si>
  <si>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</si>
  <si>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</si>
  <si>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</si>
  <si>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</si>
  <si>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</si>
  <si>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</si>
  <si>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</si>
  <si>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</si>
  <si>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</si>
  <si>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</si>
  <si>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</si>
  <si>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</si>
  <si>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</si>
  <si>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</si>
  <si>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</si>
  <si>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</si>
  <si>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</si>
  <si>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</si>
  <si>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</si>
  <si>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</si>
  <si>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</si>
  <si>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</si>
  <si>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</si>
  <si>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</si>
  <si>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</si>
  <si>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</si>
  <si>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</si>
  <si>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</si>
  <si>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</si>
  <si>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</si>
  <si>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</si>
  <si>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</si>
  <si>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</si>
  <si>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</si>
  <si>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</si>
  <si>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</si>
  <si>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</si>
  <si>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</si>
  <si>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</si>
  <si>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</si>
  <si>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</si>
  <si>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</si>
  <si>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</si>
  <si>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</si>
  <si>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</si>
  <si>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</si>
  <si>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</si>
  <si>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</si>
  <si>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</si>
  <si>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</si>
  <si>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</si>
  <si>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</si>
  <si>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</si>
  <si>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</si>
  <si>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</si>
  <si>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</si>
  <si>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</si>
  <si>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</si>
  <si>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</si>
  <si>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</si>
  <si>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</si>
  <si>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</si>
  <si>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</si>
  <si>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</si>
  <si>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</si>
  <si>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</si>
  <si>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</si>
  <si>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</si>
  <si>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</si>
  <si>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</si>
  <si>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</si>
  <si>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</si>
  <si>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</si>
  <si>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</si>
  <si>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</si>
  <si>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</si>
  <si>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</si>
  <si>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</si>
  <si>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</si>
  <si>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</si>
  <si>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</si>
  <si>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</si>
  <si>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</si>
  <si>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</si>
  <si>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</si>
  <si>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</si>
  <si>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</si>
  <si>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</si>
  <si>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</si>
  <si>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</si>
  <si>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</si>
  <si>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</si>
  <si>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</si>
  <si>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</si>
  <si>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</si>
  <si>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</si>
  <si>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</si>
  <si>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</si>
  <si>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</si>
  <si>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</si>
  <si>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</si>
  <si>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</si>
  <si>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</si>
  <si>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</si>
  <si>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</si>
  <si>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</si>
  <si>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</si>
  <si>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</si>
  <si>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</si>
  <si>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</si>
  <si>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</si>
  <si>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</si>
  <si>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</si>
  <si>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</si>
  <si>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</si>
  <si>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</si>
  <si>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</si>
  <si>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</si>
  <si>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</si>
  <si>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</si>
  <si>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</si>
  <si>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</si>
  <si>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</si>
  <si>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</si>
  <si>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</si>
  <si>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</si>
  <si>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</si>
  <si>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</si>
  <si>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</si>
  <si>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</si>
  <si>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</si>
  <si>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</si>
  <si>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</si>
  <si>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</si>
  <si>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</si>
  <si>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</si>
  <si>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</si>
  <si>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</si>
  <si>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</si>
  <si>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</si>
  <si>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</si>
  <si>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</si>
  <si>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</si>
  <si>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</si>
  <si>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</si>
  <si>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</si>
  <si>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</si>
  <si>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</si>
  <si>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</si>
  <si>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</si>
  <si>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</si>
  <si>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</si>
  <si>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</si>
  <si>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</si>
  <si>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</si>
  <si>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</si>
  <si>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</si>
  <si>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</si>
  <si>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</si>
  <si>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</si>
  <si>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</si>
  <si>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</si>
  <si>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</si>
  <si>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</si>
  <si>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</si>
  <si>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</si>
  <si>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</si>
  <si>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</si>
  <si>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</si>
  <si>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</si>
  <si>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</si>
  <si>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</si>
  <si>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</si>
  <si>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</si>
  <si>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</si>
  <si>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</si>
  <si>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</si>
  <si>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</si>
  <si>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</si>
  <si>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</si>
  <si>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</si>
  <si>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</si>
  <si>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</si>
  <si>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</si>
  <si>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</si>
  <si>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</si>
  <si>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</si>
  <si>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</si>
  <si>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</si>
  <si>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</si>
  <si>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</si>
  <si>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</si>
  <si>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</si>
  <si>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</si>
  <si>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</si>
  <si>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</si>
  <si>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</si>
  <si>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</si>
  <si>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</si>
  <si>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</si>
  <si>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</si>
  <si>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</si>
  <si>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</si>
  <si>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</si>
  <si>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</si>
  <si>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</si>
  <si>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</si>
  <si>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</si>
  <si>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</si>
  <si>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</si>
  <si>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</si>
  <si>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</si>
  <si>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</si>
  <si>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</si>
  <si>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</si>
  <si>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</si>
  <si>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</si>
  <si>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</si>
  <si>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</si>
  <si>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</si>
  <si>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</si>
  <si>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</si>
  <si>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</si>
  <si>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</si>
  <si>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</si>
  <si>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</si>
  <si>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</si>
  <si>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</si>
  <si>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</si>
  <si>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</si>
  <si>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</si>
  <si>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</si>
  <si>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</si>
  <si>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</si>
  <si>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</si>
  <si>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</si>
  <si>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</si>
  <si>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</si>
  <si>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</si>
  <si>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</si>
  <si>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</si>
  <si>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</si>
  <si>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</si>
  <si>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</si>
  <si>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</si>
  <si>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</si>
  <si>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</si>
  <si>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</si>
  <si>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</si>
  <si>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</si>
  <si>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</si>
  <si>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</si>
  <si>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</si>
  <si>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</si>
  <si>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</si>
  <si>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</si>
  <si>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</si>
  <si>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</si>
  <si>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</si>
  <si>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</si>
  <si>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</si>
  <si>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</si>
  <si>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</si>
  <si>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</si>
  <si>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</si>
  <si>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</si>
  <si>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</si>
  <si>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</si>
  <si>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</si>
  <si>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</si>
  <si>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</si>
  <si>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</si>
  <si>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</si>
  <si>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</si>
  <si>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</si>
  <si>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</si>
  <si>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</si>
  <si>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</si>
  <si>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</si>
  <si>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</si>
  <si>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</si>
  <si>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</si>
  <si>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</si>
  <si>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</si>
  <si>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</si>
  <si>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</si>
  <si>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</si>
  <si>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</si>
  <si>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</si>
  <si>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</si>
  <si>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</si>
  <si>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</si>
  <si>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</si>
  <si>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</si>
  <si>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</si>
  <si>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</si>
  <si>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</si>
  <si>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</si>
  <si>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</si>
  <si>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</si>
  <si>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</si>
  <si>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</si>
  <si>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</si>
  <si>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</si>
  <si>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</si>
  <si>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</si>
  <si>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</si>
  <si>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</si>
  <si>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</si>
  <si>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</si>
  <si>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</si>
  <si>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</si>
  <si>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</si>
  <si>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</si>
  <si>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</si>
  <si>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</si>
  <si>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</si>
  <si>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</si>
  <si>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</si>
  <si>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</si>
  <si>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</si>
  <si>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</si>
  <si>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</si>
  <si>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</si>
  <si>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</si>
  <si>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</si>
  <si>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</si>
  <si>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</si>
  <si>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</si>
  <si>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</si>
  <si>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</si>
  <si>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</si>
  <si>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</si>
  <si>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</si>
  <si>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</si>
  <si>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</si>
  <si>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</si>
  <si>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</si>
  <si>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</si>
  <si>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</si>
  <si>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</si>
  <si>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</si>
  <si>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</si>
  <si>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</si>
  <si>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</si>
  <si>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</si>
  <si>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</si>
  <si>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</si>
  <si>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</si>
  <si>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</si>
  <si>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</si>
  <si>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</si>
  <si>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</si>
  <si>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</si>
  <si>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</si>
  <si>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</si>
  <si>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</si>
  <si>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</si>
  <si>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</si>
  <si>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</si>
  <si>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</si>
  <si>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</si>
  <si>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</si>
  <si>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</si>
  <si>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</si>
  <si>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</si>
  <si>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</si>
  <si>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</si>
  <si>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</si>
  <si>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</si>
  <si>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</si>
  <si>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</si>
  <si>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</si>
  <si>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</si>
  <si>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</si>
  <si>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</si>
  <si>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</si>
  <si>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</si>
  <si>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</si>
  <si>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</si>
  <si>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</si>
  <si>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</si>
  <si>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</si>
  <si>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</si>
  <si>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</si>
  <si>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</si>
  <si>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</si>
  <si>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</si>
  <si>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</si>
  <si>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</si>
  <si>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</si>
  <si>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</si>
  <si>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</si>
  <si>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</si>
  <si>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</si>
  <si>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</si>
  <si>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</si>
  <si>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</si>
  <si>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</si>
  <si>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</si>
  <si>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</si>
  <si>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</si>
  <si>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</si>
  <si>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</si>
  <si>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</si>
  <si>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</si>
  <si>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</si>
  <si>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</si>
  <si>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</si>
  <si>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</si>
  <si>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</si>
  <si>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</si>
  <si>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</si>
  <si>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</si>
  <si>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</si>
  <si>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</si>
  <si>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</si>
  <si>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</si>
  <si>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</si>
  <si>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</si>
  <si>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</si>
  <si>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</si>
  <si>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</si>
  <si>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</si>
  <si>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</si>
  <si>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</si>
  <si>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</si>
  <si>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</si>
  <si>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</si>
  <si>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</si>
  <si>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</si>
  <si>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</si>
  <si>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</si>
  <si>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</si>
  <si>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</si>
  <si>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</si>
  <si>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</si>
  <si>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</si>
  <si>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</si>
  <si>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</si>
  <si>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</si>
  <si>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</si>
  <si>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</si>
  <si>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</si>
  <si>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</si>
  <si>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</si>
  <si>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</si>
  <si>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</si>
  <si>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</si>
  <si>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</si>
  <si>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</si>
  <si>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</si>
  <si>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</si>
  <si>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</si>
  <si>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</si>
  <si>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</si>
  <si>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</si>
  <si>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</si>
  <si>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</si>
  <si>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</si>
  <si>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</si>
  <si>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</si>
  <si>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</si>
  <si>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</si>
  <si>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</si>
  <si>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</si>
  <si>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</si>
  <si>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</si>
  <si>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</si>
  <si>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</si>
  <si>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</si>
  <si>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</si>
  <si>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</si>
  <si>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</si>
  <si>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</si>
  <si>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</si>
  <si>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</si>
  <si>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</si>
  <si>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</si>
  <si>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</si>
  <si>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</si>
  <si>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</si>
  <si>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</si>
  <si>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</si>
  <si>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</si>
  <si>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</si>
  <si>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</si>
  <si>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</si>
  <si>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</si>
  <si>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</si>
  <si>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</si>
  <si>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</si>
  <si>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</si>
  <si>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</si>
  <si>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</si>
  <si>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</si>
  <si>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</si>
  <si>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</si>
  <si>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</si>
  <si>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</si>
  <si>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</si>
  <si>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</si>
  <si>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</si>
  <si>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</si>
  <si>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</si>
  <si>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</si>
  <si>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</si>
  <si>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</si>
  <si>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</si>
  <si>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</si>
  <si>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</si>
  <si>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</si>
  <si>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</si>
  <si>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</si>
  <si>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</si>
  <si>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</si>
  <si>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</si>
  <si>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</si>
  <si>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</si>
  <si>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</si>
  <si>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</si>
  <si>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</si>
  <si>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</si>
  <si>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</si>
  <si>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</si>
  <si>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</si>
  <si>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</si>
  <si>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</si>
  <si>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</si>
  <si>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</si>
  <si>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</si>
  <si>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</si>
  <si>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</si>
  <si>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</si>
  <si>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</si>
  <si>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</si>
  <si>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</si>
  <si>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</si>
  <si>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</si>
  <si>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</si>
  <si>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</si>
  <si>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</si>
  <si>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</si>
  <si>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</si>
  <si>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</si>
  <si>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</si>
  <si>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</si>
  <si>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</si>
  <si>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</si>
  <si>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</si>
  <si>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</si>
  <si>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</si>
  <si>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</si>
  <si>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</si>
  <si>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</si>
  <si>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</si>
  <si>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</si>
  <si>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</si>
  <si>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</si>
  <si>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</si>
  <si>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</si>
  <si>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</si>
  <si>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</si>
  <si>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</si>
  <si>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</si>
  <si>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</si>
  <si>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</si>
  <si>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</si>
  <si>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</si>
  <si>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</si>
  <si>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</si>
  <si>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</si>
  <si>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</si>
  <si>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</si>
  <si>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</si>
  <si>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</si>
  <si>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</si>
  <si>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</si>
  <si>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</si>
  <si>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</si>
  <si>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</si>
  <si>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</si>
  <si>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</si>
  <si>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</si>
  <si>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</si>
  <si>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</si>
  <si>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</si>
  <si>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</si>
  <si>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</si>
  <si>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</si>
  <si>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</si>
  <si>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</si>
  <si>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</si>
  <si>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</si>
  <si>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</si>
  <si>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</si>
  <si>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</si>
  <si>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</si>
  <si>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</si>
  <si>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</si>
  <si>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</si>
  <si>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</si>
  <si>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</si>
  <si>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</si>
  <si>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</si>
  <si>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</si>
  <si>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</si>
  <si>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</si>
  <si>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</si>
  <si>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</si>
  <si>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</si>
  <si>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</si>
  <si>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</si>
  <si>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</si>
  <si>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</si>
  <si>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</si>
  <si>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</si>
  <si>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</si>
  <si>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</si>
  <si>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</si>
  <si>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</si>
  <si>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</si>
  <si>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</si>
  <si>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</si>
  <si>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</si>
  <si>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</si>
  <si>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</si>
  <si>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</si>
  <si>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</si>
  <si>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</si>
  <si>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</si>
  <si>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</si>
  <si>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</si>
  <si>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</si>
  <si>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</si>
  <si>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</si>
  <si>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</si>
  <si>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</si>
  <si>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</si>
  <si>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</si>
  <si>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</si>
  <si>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</si>
  <si>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</si>
  <si>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</si>
  <si>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</si>
  <si>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</si>
  <si>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</si>
  <si>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</si>
  <si>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</si>
  <si>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</si>
  <si>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</si>
  <si>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</si>
  <si>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</si>
  <si>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</si>
  <si>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</si>
  <si>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</si>
  <si>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</si>
  <si>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</si>
  <si>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</si>
  <si>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</si>
  <si>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</si>
  <si>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</si>
  <si>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</si>
  <si>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</si>
  <si>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</si>
  <si>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</si>
  <si>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</si>
  <si>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</si>
  <si>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</si>
  <si>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</si>
  <si>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</si>
  <si>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</si>
  <si>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</si>
  <si>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</si>
  <si>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</si>
  <si>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</si>
  <si>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</si>
  <si>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</si>
  <si>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</si>
  <si>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</si>
  <si>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</si>
  <si>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</si>
  <si>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</si>
  <si>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</si>
  <si>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</si>
  <si>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</si>
  <si>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</si>
  <si>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</si>
  <si>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</si>
  <si>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</si>
  <si>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</si>
  <si>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</si>
  <si>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</si>
  <si>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</si>
  <si>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</si>
  <si>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</si>
  <si>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</si>
  <si>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</si>
  <si>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</si>
  <si>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</si>
  <si>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</si>
  <si>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</si>
  <si>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</si>
  <si>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</si>
  <si>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</si>
  <si>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</si>
  <si>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</si>
  <si>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</si>
  <si>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</si>
  <si>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</si>
  <si>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</si>
  <si>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</si>
  <si>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</si>
  <si>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</si>
  <si>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</si>
  <si>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</si>
  <si>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</si>
  <si>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</si>
  <si>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</si>
  <si>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</si>
  <si>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</si>
  <si>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</si>
  <si>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</si>
  <si>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</si>
  <si>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</si>
  <si>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</si>
  <si>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</si>
  <si>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</si>
  <si>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</si>
  <si>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</si>
  <si>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</si>
  <si>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</si>
  <si>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</si>
  <si>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</si>
  <si>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</si>
  <si>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</si>
  <si>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</si>
  <si>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</si>
  <si>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</si>
  <si>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</si>
  <si>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</si>
  <si>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</si>
  <si>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</si>
  <si>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</si>
  <si>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</si>
  <si>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</si>
  <si>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</si>
  <si>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</si>
  <si>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</si>
  <si>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</si>
  <si>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</si>
  <si>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</si>
  <si>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</si>
  <si>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</si>
  <si>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</si>
  <si>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</si>
  <si>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</si>
  <si>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</si>
  <si>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</si>
  <si>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</si>
  <si>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</si>
  <si>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</si>
  <si>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</si>
  <si>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</si>
  <si>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</si>
  <si>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</si>
  <si>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</si>
  <si>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</si>
  <si>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</si>
  <si>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</si>
  <si>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</si>
  <si>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</si>
  <si>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</si>
  <si>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</si>
  <si>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</si>
  <si>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</si>
  <si>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</si>
  <si>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</si>
  <si>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</si>
  <si>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</si>
  <si>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</si>
  <si>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</si>
  <si>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</si>
  <si>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</si>
  <si>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</si>
  <si>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</si>
  <si>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</si>
  <si>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</si>
  <si>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</si>
  <si>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</si>
  <si>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</si>
  <si>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</si>
  <si>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</si>
  <si>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</si>
  <si>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</si>
  <si>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</si>
  <si>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</si>
  <si>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</si>
  <si>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</si>
  <si>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</si>
  <si>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</si>
  <si>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</si>
  <si>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</si>
  <si>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</si>
  <si>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</si>
  <si>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</si>
  <si>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</si>
  <si>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</si>
  <si>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</si>
  <si>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</si>
  <si>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</si>
  <si>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</si>
  <si>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</si>
  <si>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</si>
  <si>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</si>
  <si>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</si>
  <si>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</si>
  <si>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</si>
  <si>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</si>
  <si>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</si>
  <si>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</si>
  <si>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</si>
  <si>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</si>
  <si>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</si>
  <si>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</si>
  <si>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</si>
  <si>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</si>
  <si>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</si>
  <si>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</si>
  <si>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</si>
  <si>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</si>
  <si>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</si>
  <si>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</si>
  <si>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</si>
  <si>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</si>
  <si>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</si>
  <si>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</si>
  <si>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</si>
  <si>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</si>
  <si>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</si>
  <si>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</si>
  <si>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</si>
  <si>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</si>
  <si>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</si>
  <si>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</si>
  <si>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</si>
  <si>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</si>
  <si>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</si>
  <si>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</si>
  <si>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</si>
  <si>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</si>
  <si>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</si>
  <si>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</si>
  <si>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</si>
  <si>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</si>
  <si>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</si>
  <si>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</si>
  <si>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</si>
  <si>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</si>
  <si>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</si>
  <si>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</si>
  <si>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</si>
  <si>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</si>
  <si>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</si>
  <si>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</si>
  <si>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</si>
  <si>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</si>
  <si>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</si>
  <si>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</si>
  <si>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</si>
  <si>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</si>
  <si>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</si>
  <si>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</si>
  <si>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</si>
  <si>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</si>
  <si>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</si>
  <si>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</si>
  <si>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</si>
  <si>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</si>
  <si>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</si>
  <si>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</si>
  <si>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</si>
  <si>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</si>
  <si>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</si>
  <si>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</si>
  <si>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</si>
  <si>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</si>
  <si>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</si>
  <si>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</si>
  <si>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</si>
  <si>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</si>
  <si>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</si>
  <si>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</si>
  <si>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</si>
  <si>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</si>
  <si>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</si>
  <si>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</si>
  <si>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</si>
  <si>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</si>
  <si>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</si>
  <si>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</si>
  <si>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</si>
  <si>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</si>
  <si>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</si>
  <si>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</si>
  <si>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</si>
  <si>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</si>
  <si>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</si>
  <si>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</si>
  <si>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</si>
  <si>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</si>
  <si>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</si>
  <si>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</si>
  <si>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</si>
  <si>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</si>
  <si>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</si>
  <si>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</si>
  <si>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</si>
  <si>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</si>
  <si>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</si>
  <si>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</si>
  <si>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</si>
  <si>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</si>
  <si>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</si>
  <si>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</si>
  <si>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</si>
  <si>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</si>
  <si>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</si>
  <si>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</si>
  <si>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</si>
  <si>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</si>
  <si>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</si>
  <si>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</si>
  <si>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</si>
  <si>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</si>
  <si>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</si>
  <si>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</si>
  <si>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</si>
  <si>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</si>
  <si>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</si>
  <si>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</si>
  <si>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</si>
  <si>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</si>
  <si>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</si>
  <si>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</si>
  <si>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</si>
  <si>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</si>
  <si>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</si>
  <si>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</si>
  <si>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</si>
  <si>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</si>
  <si>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</si>
  <si>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</si>
  <si>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</si>
  <si>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</si>
  <si>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</si>
  <si>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</si>
  <si>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</si>
  <si>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</si>
  <si>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</si>
  <si>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</si>
  <si>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</si>
  <si>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</si>
  <si>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</si>
  <si>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</si>
  <si>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</si>
  <si>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</si>
  <si>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</si>
  <si>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</si>
  <si>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</si>
  <si>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</si>
  <si>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</si>
  <si>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</si>
  <si>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</si>
  <si>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</si>
  <si>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</si>
  <si>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</si>
  <si>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</si>
  <si>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</si>
  <si>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</si>
  <si>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</si>
  <si>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</si>
  <si>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</si>
  <si>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</si>
  <si>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</si>
  <si>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</si>
  <si>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</si>
  <si>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</si>
  <si>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</si>
  <si>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</si>
  <si>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</si>
  <si>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</si>
  <si>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</si>
  <si>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</si>
  <si>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</si>
  <si>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</si>
  <si>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</si>
  <si>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</si>
  <si>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</si>
  <si>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</si>
  <si>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</si>
  <si>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</si>
  <si>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</si>
  <si>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</si>
  <si>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</si>
  <si>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</si>
  <si>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</si>
  <si>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</si>
  <si>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</si>
  <si>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</si>
  <si>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</si>
  <si>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</si>
  <si>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</si>
  <si>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</si>
  <si>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</si>
  <si>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</si>
  <si>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</si>
  <si>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</si>
  <si>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</si>
  <si>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</si>
  <si>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</si>
  <si>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</si>
  <si>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</si>
  <si>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</si>
  <si>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</si>
  <si>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</si>
  <si>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</si>
  <si>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</si>
  <si>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</si>
  <si>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</si>
  <si>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</si>
  <si>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</si>
  <si>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</si>
  <si>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</si>
  <si>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</si>
  <si>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</si>
  <si>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</si>
  <si>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</si>
  <si>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</si>
  <si>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</si>
  <si>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</si>
  <si>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</si>
  <si>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</si>
  <si>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</si>
  <si>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</si>
  <si>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</si>
  <si>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</si>
  <si>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</si>
  <si>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</si>
  <si>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</si>
  <si>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</si>
  <si>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</si>
  <si>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</si>
  <si>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</si>
  <si>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</si>
  <si>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</si>
  <si>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</si>
  <si>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</si>
  <si>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</si>
  <si>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</si>
  <si>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</si>
  <si>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</si>
  <si>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</si>
  <si>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</si>
  <si>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</si>
  <si>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</si>
  <si>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</si>
  <si>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</si>
  <si>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</si>
  <si>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</si>
  <si>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</si>
  <si>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</si>
  <si>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</si>
  <si>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</si>
  <si>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</si>
  <si>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</si>
  <si>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</si>
  <si>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</si>
  <si>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</si>
  <si>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</si>
  <si>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</si>
  <si>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</si>
  <si>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</si>
  <si>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</si>
  <si>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</si>
  <si>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</si>
  <si>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</si>
  <si>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</si>
  <si>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</si>
  <si>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</si>
  <si>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</si>
  <si>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</si>
  <si>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</si>
  <si>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</si>
  <si>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</si>
  <si>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</si>
  <si>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</si>
  <si>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</si>
  <si>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</si>
  <si>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</si>
  <si>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</si>
  <si>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</si>
  <si>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</si>
  <si>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</si>
  <si>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</si>
  <si>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</si>
  <si>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</si>
  <si>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</si>
  <si>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</si>
  <si>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</si>
  <si>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</si>
  <si>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</si>
  <si>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</si>
  <si>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</si>
  <si>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</si>
  <si>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</si>
  <si>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</si>
  <si>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</si>
  <si>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</si>
  <si>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</si>
  <si>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</si>
  <si>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</si>
  <si>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</si>
  <si>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</si>
  <si>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</si>
  <si>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</si>
  <si>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</si>
  <si>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</si>
  <si>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</si>
  <si>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</si>
  <si>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</si>
  <si>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</si>
  <si>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</si>
  <si>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</si>
  <si>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</si>
  <si>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</si>
  <si>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</si>
  <si>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</si>
  <si>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</si>
  <si>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</si>
  <si>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</si>
  <si>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</si>
  <si>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</si>
  <si>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</si>
  <si>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</si>
  <si>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</si>
  <si>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</si>
  <si>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</si>
  <si>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</si>
  <si>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</si>
  <si>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</si>
  <si>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</si>
  <si>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</si>
  <si>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</si>
  <si>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</si>
  <si>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</si>
  <si>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</si>
  <si>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</si>
  <si>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</si>
  <si>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</si>
  <si>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</si>
  <si>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</si>
  <si>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</si>
  <si>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</si>
  <si>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</si>
  <si>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</si>
  <si>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</si>
  <si>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</si>
  <si>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</si>
  <si>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</si>
  <si>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</si>
  <si>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</si>
  <si>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</si>
  <si>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</si>
  <si>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</si>
  <si>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</si>
  <si>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</si>
  <si>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</si>
  <si>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</si>
  <si>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</si>
  <si>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</si>
  <si>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</si>
  <si>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</si>
  <si>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</si>
  <si>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</si>
  <si>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</si>
  <si>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</si>
  <si>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</si>
  <si>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</si>
  <si>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</si>
  <si>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</si>
  <si>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</si>
  <si>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</si>
  <si>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</si>
  <si>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</si>
  <si>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</si>
  <si>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</si>
  <si>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</si>
  <si>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</si>
  <si>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</si>
  <si>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</si>
  <si>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</si>
  <si>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</si>
  <si>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</si>
  <si>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</si>
  <si>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</si>
  <si>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</si>
  <si>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</si>
  <si>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</si>
  <si>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</si>
  <si>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</si>
  <si>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</si>
  <si>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</si>
  <si>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</si>
  <si>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</si>
  <si>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</si>
  <si>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</si>
  <si>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</si>
  <si>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</si>
  <si>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</si>
  <si>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</si>
  <si>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</si>
  <si>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</si>
  <si>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</si>
  <si>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</si>
  <si>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</si>
  <si>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</si>
  <si>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</si>
  <si>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</si>
  <si>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</si>
  <si>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</si>
  <si>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</si>
  <si>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</si>
  <si>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</si>
  <si>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</si>
  <si>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</si>
  <si>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</si>
  <si>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</si>
  <si>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</si>
  <si>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</si>
  <si>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</si>
  <si>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</si>
  <si>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</si>
  <si>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</si>
  <si>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</si>
  <si>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</si>
  <si>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</si>
  <si>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</si>
  <si>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</si>
  <si>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</si>
  <si>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</si>
  <si>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</si>
  <si>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</si>
  <si>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</si>
  <si>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</si>
  <si>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</si>
  <si>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</si>
  <si>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</si>
  <si>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</si>
  <si>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</si>
  <si>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</si>
  <si>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</si>
  <si>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</si>
  <si>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</si>
  <si>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</si>
  <si>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</si>
  <si>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</si>
  <si>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</si>
  <si>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</si>
  <si>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</si>
  <si>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</si>
  <si>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</si>
  <si>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</si>
  <si>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</si>
  <si>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</si>
  <si>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</si>
  <si>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</si>
  <si>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</si>
  <si>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</si>
  <si>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</si>
  <si>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</si>
  <si>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</si>
  <si>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</si>
  <si>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</si>
  <si>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</si>
  <si>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</si>
  <si>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</si>
  <si>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</si>
  <si>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</si>
  <si>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</si>
  <si>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</si>
  <si>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</si>
  <si>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</si>
  <si>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</si>
  <si>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</si>
  <si>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</si>
  <si>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</si>
  <si>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</si>
  <si>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</si>
  <si>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</si>
  <si>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</si>
  <si>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</si>
  <si>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</si>
  <si>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</si>
  <si>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</si>
  <si>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</si>
  <si>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</si>
  <si>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</si>
  <si>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</si>
  <si>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</si>
  <si>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</si>
  <si>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</si>
  <si>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</si>
  <si>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</si>
  <si>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</si>
  <si>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</si>
  <si>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</si>
  <si>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</si>
  <si>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</si>
  <si>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</si>
  <si>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</si>
  <si>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</si>
  <si>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</si>
  <si>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</si>
  <si>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</si>
  <si>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</si>
  <si>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</si>
  <si>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</si>
  <si>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</si>
  <si>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</si>
  <si>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</si>
  <si>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</si>
  <si>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</si>
  <si>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</si>
  <si>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</si>
  <si>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</si>
  <si>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</si>
  <si>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</si>
  <si>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</si>
  <si>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</si>
  <si>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</si>
  <si>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</si>
  <si>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</si>
  <si>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</si>
  <si>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</si>
  <si>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</si>
  <si>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</si>
  <si>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</si>
  <si>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</si>
  <si>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</si>
  <si>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</si>
  <si>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</si>
  <si>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</si>
  <si>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</si>
  <si>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</si>
  <si>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</si>
  <si>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</si>
  <si>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</si>
  <si>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</si>
  <si>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</si>
  <si>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</si>
  <si>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</si>
  <si>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</si>
  <si>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</si>
  <si>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</si>
  <si>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</si>
  <si>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</si>
  <si>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</si>
  <si>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</si>
  <si>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</si>
  <si>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</si>
  <si>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</si>
  <si>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</si>
  <si>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</si>
  <si>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</si>
  <si>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</si>
  <si>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</si>
  <si>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</si>
  <si>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</si>
  <si>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</si>
  <si>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</si>
  <si>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</si>
  <si>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</si>
  <si>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</si>
  <si>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</si>
  <si>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</si>
  <si>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</si>
  <si>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</si>
  <si>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</si>
  <si>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</si>
  <si>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</si>
  <si>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</si>
  <si>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</si>
  <si>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</si>
  <si>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</si>
  <si>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</si>
  <si>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</si>
  <si>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</si>
  <si>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</si>
  <si>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</si>
  <si>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</si>
  <si>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</si>
  <si>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</si>
  <si>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</si>
  <si>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</si>
  <si>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</si>
  <si>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</si>
  <si>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</si>
  <si>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</si>
  <si>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</si>
  <si>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</si>
  <si>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</si>
  <si>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</si>
  <si>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</si>
  <si>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</si>
  <si>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</si>
  <si>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</si>
  <si>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</si>
  <si>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</si>
  <si>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</si>
  <si>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</si>
  <si>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</si>
  <si>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</si>
  <si>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</si>
  <si>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</si>
  <si>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</si>
  <si>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</si>
  <si>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</si>
  <si>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</si>
  <si>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</si>
  <si>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</si>
  <si>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</si>
  <si>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</si>
  <si>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</si>
  <si>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</si>
  <si>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</si>
  <si>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</si>
  <si>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</si>
  <si>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</si>
  <si>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</si>
  <si>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</si>
  <si>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</si>
  <si>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</si>
  <si>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</si>
  <si>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</si>
  <si>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</si>
  <si>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</si>
  <si>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</si>
  <si>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</si>
  <si>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</si>
  <si>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</si>
  <si>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</si>
  <si>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</si>
  <si>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</si>
  <si>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</si>
  <si>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</si>
  <si>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</si>
  <si>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</si>
  <si>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</si>
  <si>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</si>
  <si>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</si>
  <si>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</si>
  <si>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</si>
  <si>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</si>
  <si>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</si>
  <si>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</si>
  <si>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</si>
  <si>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</si>
  <si>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</si>
  <si>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</si>
  <si>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</si>
  <si>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</si>
  <si>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</si>
  <si>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</si>
  <si>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</si>
  <si>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</si>
  <si>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</si>
  <si>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</si>
  <si>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</si>
  <si>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</si>
  <si>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</si>
  <si>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</si>
  <si>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</si>
  <si>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</si>
  <si>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</si>
  <si>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</si>
  <si>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</si>
  <si>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</si>
  <si>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</si>
  <si>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</si>
  <si>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</si>
  <si>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</si>
  <si>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</si>
  <si>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</si>
  <si>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</si>
  <si>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</si>
  <si>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</si>
  <si>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</si>
  <si>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</si>
  <si>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</si>
  <si>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</si>
  <si>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</si>
  <si>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</si>
  <si>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</si>
  <si>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</si>
  <si>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</si>
  <si>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</si>
  <si>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</si>
  <si>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</si>
  <si>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</si>
  <si>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</si>
  <si>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</si>
  <si>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</si>
  <si>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</si>
  <si>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</si>
  <si>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</si>
  <si>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</si>
  <si>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</si>
  <si>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</si>
  <si>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</si>
  <si>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</si>
  <si>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</si>
  <si>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</si>
  <si>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</si>
  <si>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</si>
  <si>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</si>
  <si>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</si>
  <si>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</si>
  <si>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</si>
  <si>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</si>
  <si>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</si>
  <si>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</si>
  <si>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</si>
  <si>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</si>
  <si>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</si>
  <si>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</si>
  <si>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</si>
  <si>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</si>
  <si>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</si>
  <si>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</si>
  <si>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</si>
  <si>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</si>
  <si>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</si>
  <si>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</si>
  <si>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</si>
  <si>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</si>
  <si>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</si>
  <si>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</si>
  <si>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</si>
  <si>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</si>
  <si>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</si>
  <si>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</si>
  <si>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</si>
  <si>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</si>
  <si>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</si>
  <si>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</si>
  <si>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</si>
  <si>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</si>
  <si>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</si>
  <si>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</si>
  <si>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</si>
  <si>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</si>
  <si>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</si>
  <si>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</si>
  <si>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</si>
  <si>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</si>
  <si>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</si>
  <si>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</si>
  <si>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</si>
  <si>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</si>
  <si>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</si>
  <si>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</si>
  <si>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</si>
  <si>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</si>
  <si>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</si>
  <si>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</si>
  <si>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</si>
  <si>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</si>
  <si>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</si>
  <si>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</si>
  <si>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</si>
  <si>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</si>
  <si>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</si>
  <si>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</si>
  <si>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</si>
  <si>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</si>
  <si>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</si>
  <si>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</si>
  <si>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</si>
  <si>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</si>
  <si>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</si>
  <si>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</si>
  <si>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</si>
  <si>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</si>
  <si>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</si>
  <si>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</si>
  <si>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</si>
  <si>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</si>
  <si>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</si>
  <si>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</si>
  <si>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</si>
  <si>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</si>
  <si>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</si>
  <si>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</si>
  <si>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</si>
  <si>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</si>
  <si>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</si>
  <si>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</si>
  <si>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</si>
  <si>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</si>
  <si>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</si>
  <si>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</si>
  <si>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</si>
  <si>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</si>
  <si>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</si>
  <si>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</si>
  <si>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</si>
  <si>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</si>
  <si>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</si>
  <si>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</si>
  <si>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</si>
  <si>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</si>
  <si>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</si>
  <si>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</si>
  <si>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</si>
  <si>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</si>
  <si>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</si>
  <si>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</si>
  <si>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</si>
  <si>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</si>
  <si>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</si>
  <si>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</si>
  <si>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</si>
  <si>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</si>
  <si>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</si>
  <si>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</si>
  <si>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</si>
  <si>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</si>
  <si>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</si>
  <si>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</si>
  <si>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</si>
  <si>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</si>
  <si>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</si>
  <si>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</si>
  <si>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</si>
  <si>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</si>
  <si>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</si>
  <si>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</si>
  <si>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</si>
  <si>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</si>
  <si>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</si>
  <si>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</si>
  <si>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</si>
  <si>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</si>
  <si>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</si>
  <si>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</si>
  <si>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</si>
  <si>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</si>
  <si>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</si>
  <si>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</si>
  <si>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</si>
  <si>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</si>
  <si>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</si>
  <si>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</si>
  <si>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</si>
  <si>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</si>
  <si>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</si>
  <si>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</si>
  <si>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</si>
  <si>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</si>
  <si>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</si>
  <si>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</si>
  <si>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</si>
  <si>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</si>
  <si>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</si>
  <si>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</si>
  <si>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</si>
  <si>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</si>
  <si>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</si>
  <si>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</si>
  <si>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</si>
  <si>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</si>
  <si>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</si>
  <si>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</si>
  <si>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</si>
  <si>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</si>
  <si>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</si>
  <si>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</si>
  <si>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</si>
  <si>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</si>
  <si>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</si>
  <si>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</si>
  <si>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</si>
  <si>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</si>
  <si>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</si>
  <si>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</si>
  <si>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</si>
  <si>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</si>
  <si>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</si>
  <si>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</si>
  <si>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</si>
  <si>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</si>
  <si>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</si>
  <si>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</si>
  <si>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</si>
  <si>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</si>
  <si>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</si>
  <si>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</si>
  <si>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</si>
  <si>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</si>
  <si>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</si>
  <si>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</si>
  <si>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</si>
  <si>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</si>
  <si>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</si>
  <si>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</si>
  <si>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</si>
  <si>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</si>
  <si>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</si>
  <si>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</si>
  <si>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</si>
  <si>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</si>
  <si>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</si>
  <si>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</si>
  <si>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</si>
  <si>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</si>
  <si>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</si>
  <si>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</si>
  <si>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</si>
  <si>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</si>
  <si>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</si>
  <si>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</si>
  <si>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</si>
  <si>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</si>
  <si>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</si>
  <si>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</si>
  <si>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</si>
  <si>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</si>
  <si>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</si>
  <si>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</si>
  <si>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</si>
  <si>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</si>
  <si>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</si>
  <si>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</si>
  <si>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</si>
  <si>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</si>
  <si>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</si>
  <si>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</si>
  <si>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</si>
  <si>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</si>
  <si>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</si>
  <si>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</si>
  <si>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</si>
  <si>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</si>
  <si>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</si>
  <si>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</si>
  <si>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</si>
  <si>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</si>
  <si>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</si>
  <si>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</si>
  <si>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</si>
  <si>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</si>
  <si>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</si>
  <si>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</si>
  <si>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</si>
  <si>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</si>
  <si>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</si>
  <si>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</si>
  <si>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</si>
  <si>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</si>
  <si>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</si>
  <si>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</si>
  <si>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</si>
  <si>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</si>
  <si>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</si>
  <si>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</si>
  <si>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</si>
  <si>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</si>
  <si>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</si>
  <si>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</si>
  <si>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</si>
  <si>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</si>
  <si>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</si>
  <si>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</si>
  <si>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</si>
  <si>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</si>
  <si>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</si>
  <si>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</si>
  <si>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</si>
  <si>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</si>
  <si>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</si>
  <si>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</si>
  <si>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</si>
  <si>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</si>
  <si>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</si>
  <si>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</si>
  <si>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</si>
  <si>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</si>
  <si>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</si>
  <si>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</si>
  <si>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</si>
  <si>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</si>
  <si>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</si>
  <si>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</si>
  <si>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</si>
  <si>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</si>
  <si>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</si>
  <si>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</si>
  <si>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</si>
  <si>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</si>
  <si>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</si>
  <si>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</si>
  <si>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</si>
  <si>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</si>
  <si>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</si>
  <si>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</si>
  <si>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</si>
  <si>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</si>
  <si>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</si>
  <si>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</si>
  <si>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</si>
  <si>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</si>
  <si>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</si>
  <si>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</si>
  <si>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</si>
  <si>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</si>
  <si>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</si>
  <si>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</si>
  <si>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</si>
  <si>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</si>
  <si>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</si>
  <si>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</si>
  <si>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</si>
  <si>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</si>
  <si>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</si>
  <si>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</si>
  <si>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</si>
  <si>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</si>
  <si>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</si>
  <si>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</si>
  <si>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</si>
  <si>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</si>
  <si>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</si>
  <si>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</si>
  <si>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</si>
  <si>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</si>
  <si>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</si>
  <si>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</si>
  <si>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</si>
  <si>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</si>
  <si>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</si>
  <si>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</si>
  <si>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</si>
  <si>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</si>
  <si>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</si>
  <si>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</si>
  <si>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</si>
  <si>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</si>
  <si>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</si>
  <si>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</si>
  <si>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</si>
  <si>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</si>
  <si>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</si>
  <si>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</si>
  <si>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</si>
  <si>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</si>
  <si>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</si>
  <si>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</si>
  <si>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</si>
  <si>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</si>
  <si>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</si>
  <si>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</si>
  <si>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</si>
  <si>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</si>
  <si>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</si>
  <si>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</si>
  <si>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</si>
  <si>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</si>
  <si>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</si>
  <si>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</si>
  <si>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</si>
  <si>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</si>
  <si>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</si>
  <si>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</si>
  <si>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</si>
  <si>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</si>
  <si>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</si>
  <si>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</si>
  <si>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</si>
  <si>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</si>
  <si>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</si>
  <si>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</si>
  <si>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</si>
  <si>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</si>
  <si>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</si>
  <si>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</si>
  <si>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</si>
  <si>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</si>
  <si>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</si>
  <si>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</si>
  <si>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</si>
  <si>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</si>
  <si>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</si>
  <si>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</si>
  <si>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</si>
  <si>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</si>
  <si>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</si>
  <si>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</si>
  <si>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</si>
  <si>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</si>
  <si>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</si>
  <si>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</si>
  <si>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</si>
  <si>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</si>
  <si>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</si>
  <si>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</si>
  <si>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</si>
  <si>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</si>
  <si>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</si>
  <si>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</si>
  <si>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</si>
  <si>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</si>
  <si>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</si>
  <si>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</si>
  <si>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</si>
  <si>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</si>
  <si>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</si>
  <si>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</si>
  <si>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</si>
  <si>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</si>
  <si>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</si>
  <si>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</si>
  <si>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</si>
  <si>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</si>
  <si>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</si>
  <si>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</si>
  <si>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</si>
  <si>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</si>
  <si>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</si>
  <si>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</si>
  <si>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</si>
  <si>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</si>
  <si>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</si>
  <si>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</si>
  <si>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</si>
  <si>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</si>
  <si>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</si>
  <si>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</si>
  <si>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</si>
  <si>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</si>
  <si>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</si>
  <si>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</si>
  <si>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</si>
  <si>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</si>
  <si>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</si>
  <si>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</si>
  <si>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</si>
  <si>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</si>
  <si>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</si>
  <si>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</si>
  <si>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</si>
  <si>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</si>
  <si>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</si>
  <si>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</si>
  <si>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</si>
  <si>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</si>
  <si>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</si>
  <si>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</si>
  <si>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</si>
  <si>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</si>
  <si>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</si>
  <si>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</si>
  <si>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</si>
  <si>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</si>
  <si>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</si>
  <si>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</si>
  <si>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</si>
  <si>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</si>
  <si>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</si>
  <si>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</si>
  <si>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</si>
  <si>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</si>
  <si>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</si>
  <si>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</si>
  <si>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</si>
  <si>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</si>
  <si>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</si>
  <si>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</si>
  <si>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</si>
  <si>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</si>
  <si>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</si>
  <si>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</si>
  <si>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</si>
  <si>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</si>
  <si>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</si>
  <si>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</si>
  <si>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</si>
  <si>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</si>
  <si>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</si>
  <si>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</si>
  <si>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</si>
  <si>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</si>
  <si>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</si>
  <si>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</si>
  <si>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</si>
  <si>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</si>
  <si>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</si>
  <si>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</si>
  <si>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</si>
  <si>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</si>
  <si>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</si>
  <si>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</si>
  <si>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</si>
  <si>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</si>
  <si>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</si>
  <si>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</si>
  <si>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</si>
  <si>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</si>
  <si>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</si>
  <si>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</si>
  <si>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</si>
  <si>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</si>
  <si>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</si>
  <si>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</si>
  <si>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</si>
  <si>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</si>
  <si>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</si>
  <si>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</si>
  <si>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</si>
  <si>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</si>
  <si>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</si>
  <si>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</si>
  <si>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</si>
  <si>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</si>
  <si>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</si>
  <si>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</si>
  <si>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</si>
  <si>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</si>
  <si>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</si>
  <si>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</si>
  <si>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</si>
  <si>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</si>
  <si>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</si>
  <si>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</si>
  <si>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</si>
  <si>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</si>
  <si>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</si>
  <si>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</si>
  <si>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</si>
  <si>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</si>
  <si>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</si>
  <si>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</si>
  <si>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</si>
  <si>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</si>
  <si>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</si>
  <si>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</si>
  <si>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</si>
  <si>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</si>
  <si>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</si>
  <si>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</si>
  <si>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</si>
  <si>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</si>
  <si>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</si>
  <si>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</si>
  <si>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</si>
  <si>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</si>
  <si>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</si>
  <si>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</si>
  <si>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</si>
  <si>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</si>
  <si>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</si>
  <si>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</si>
  <si>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</si>
  <si>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</si>
  <si>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</si>
  <si>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</si>
  <si>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</si>
  <si>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</si>
  <si>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</si>
  <si>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</si>
  <si>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</si>
  <si>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</si>
  <si>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</si>
  <si>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</si>
  <si>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</si>
  <si>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</si>
  <si>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</si>
  <si>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</si>
  <si>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</si>
  <si>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</si>
  <si>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</si>
  <si>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</si>
  <si>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</si>
  <si>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</si>
  <si>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</si>
  <si>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</si>
  <si>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</si>
  <si>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</si>
  <si>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</si>
  <si>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</si>
  <si>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</si>
  <si>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</si>
  <si>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</si>
  <si>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</si>
  <si>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</si>
  <si>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</si>
  <si>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</si>
  <si>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</si>
  <si>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</si>
  <si>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</si>
  <si>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</si>
  <si>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</si>
  <si>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</si>
  <si>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</si>
  <si>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</si>
  <si>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</si>
  <si>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</si>
  <si>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</si>
  <si>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</si>
  <si>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</si>
  <si>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</si>
  <si>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</si>
  <si>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</si>
  <si>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</si>
  <si>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</si>
  <si>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</si>
  <si>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</si>
  <si>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</si>
  <si>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</si>
  <si>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</si>
  <si>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</si>
  <si>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</si>
  <si>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</si>
  <si>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</si>
  <si>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</si>
  <si>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</si>
  <si>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</si>
  <si>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</si>
  <si>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</si>
  <si>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</si>
  <si>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</si>
  <si>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</si>
  <si>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</si>
  <si>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</si>
  <si>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</si>
  <si>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</si>
  <si>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</si>
  <si>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</si>
  <si>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</si>
  <si>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</si>
  <si>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</si>
  <si>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</si>
  <si>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</si>
  <si>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</si>
  <si>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</si>
  <si>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</si>
  <si>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</si>
  <si>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</si>
  <si>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</si>
  <si>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</si>
  <si>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</si>
  <si>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</si>
  <si>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</si>
  <si>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</si>
  <si>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</si>
  <si>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</si>
  <si>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</si>
  <si>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</si>
  <si>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</si>
  <si>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</si>
  <si>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</si>
  <si>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</si>
  <si>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</si>
  <si>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</si>
  <si>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</si>
  <si>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</si>
  <si>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</si>
  <si>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</si>
  <si>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</si>
  <si>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</si>
  <si>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</si>
  <si>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</si>
  <si>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</si>
  <si>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</si>
  <si>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</si>
  <si>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</si>
  <si>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</si>
  <si>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</si>
  <si>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</si>
  <si>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</si>
  <si>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</si>
  <si>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</si>
  <si>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</si>
  <si>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</si>
  <si>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</si>
  <si>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</si>
  <si>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</si>
  <si>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</si>
  <si>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</si>
  <si>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</si>
  <si>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</si>
  <si>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</si>
  <si>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</si>
  <si>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</si>
  <si>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</si>
  <si>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</si>
  <si>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</si>
  <si>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</si>
  <si>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</si>
  <si>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</si>
  <si>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</si>
  <si>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</si>
  <si>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</si>
  <si>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</si>
  <si>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</si>
  <si>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</si>
  <si>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</si>
  <si>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</si>
  <si>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</si>
  <si>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</si>
  <si>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</si>
  <si>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</si>
  <si>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</si>
  <si>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</si>
  <si>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</si>
  <si>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</si>
  <si>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</si>
  <si>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</si>
  <si>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</si>
  <si>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</si>
  <si>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</si>
  <si>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</si>
  <si>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</si>
  <si>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</si>
  <si>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</si>
  <si>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</si>
  <si>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</si>
  <si>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</si>
  <si>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</si>
  <si>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</si>
  <si>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</si>
  <si>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</si>
  <si>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</si>
  <si>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</si>
  <si>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</si>
  <si>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</si>
  <si>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</si>
  <si>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</si>
  <si>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</si>
  <si>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</si>
  <si>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</si>
  <si>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</si>
  <si>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</si>
  <si>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</si>
  <si>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</si>
  <si>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</si>
  <si>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</si>
  <si>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</si>
  <si>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</si>
  <si>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</si>
  <si>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</si>
  <si>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</si>
  <si>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</si>
  <si>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</si>
  <si>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</si>
  <si>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</si>
  <si>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</si>
  <si>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</si>
  <si>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</si>
  <si>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</si>
  <si>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</si>
  <si>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</si>
  <si>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</si>
  <si>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</si>
  <si>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</si>
  <si>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</si>
  <si>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</si>
  <si>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</si>
  <si>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</si>
  <si>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</si>
  <si>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</si>
  <si>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</si>
  <si>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</si>
  <si>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</si>
  <si>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</si>
  <si>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</si>
  <si>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</si>
  <si>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</si>
  <si>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</si>
  <si>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</si>
  <si>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</si>
  <si>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</si>
  <si>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</si>
  <si>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</si>
  <si>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</si>
  <si>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</si>
  <si>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</si>
  <si>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</si>
  <si>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</si>
  <si>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</si>
  <si>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</si>
  <si>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</si>
  <si>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</si>
  <si>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</si>
  <si>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</si>
  <si>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</si>
  <si>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</si>
  <si>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</si>
  <si>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</si>
  <si>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</si>
  <si>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</si>
  <si>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</si>
  <si>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</si>
  <si>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</si>
  <si>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</si>
  <si>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</si>
  <si>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</si>
  <si>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</si>
  <si>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</si>
  <si>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</si>
  <si>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</si>
  <si>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</si>
  <si>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</si>
  <si>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</si>
  <si>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</si>
  <si>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</si>
  <si>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</si>
  <si>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</si>
  <si>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</si>
  <si>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</si>
  <si>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</si>
  <si>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</si>
  <si>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</si>
  <si>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</si>
  <si>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</si>
  <si>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</si>
  <si>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</si>
  <si>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</si>
  <si>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</si>
  <si>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</si>
  <si>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</si>
  <si>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</si>
  <si>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</si>
  <si>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</si>
  <si>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</si>
  <si>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</si>
  <si>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</si>
  <si>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</si>
  <si>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</si>
  <si>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</si>
  <si>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</si>
  <si>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</si>
  <si>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</si>
  <si>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</si>
  <si>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</si>
  <si>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</si>
  <si>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</si>
  <si>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</si>
  <si>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</si>
  <si>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</si>
  <si>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</si>
  <si>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</si>
  <si>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</si>
  <si>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</si>
  <si>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</si>
  <si>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</si>
  <si>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</si>
  <si>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</si>
  <si>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</si>
  <si>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</si>
  <si>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</si>
  <si>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</si>
  <si>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</si>
  <si>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</si>
  <si>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</si>
  <si>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</si>
  <si>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</si>
  <si>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</si>
  <si>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</si>
  <si>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</si>
  <si>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</si>
  <si>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</si>
  <si>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</si>
  <si>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</si>
  <si>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</si>
  <si>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</si>
  <si>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</si>
  <si>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</si>
  <si>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</si>
  <si>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</si>
  <si>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</si>
  <si>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</si>
  <si>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</si>
  <si>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</si>
  <si>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</si>
  <si>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</si>
  <si>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</si>
  <si>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</si>
  <si>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</si>
  <si>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</si>
  <si>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</si>
  <si>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</si>
  <si>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</si>
  <si>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</si>
  <si>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</si>
  <si>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</si>
  <si>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</si>
  <si>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</si>
  <si>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</si>
  <si>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</si>
  <si>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</si>
  <si>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</si>
  <si>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</si>
  <si>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</si>
  <si>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</si>
  <si>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</si>
  <si>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</si>
  <si>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</si>
  <si>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</si>
  <si>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</si>
  <si>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</si>
  <si>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</si>
  <si>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</si>
  <si>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</si>
  <si>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</si>
  <si>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</si>
  <si>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</si>
  <si>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</si>
  <si>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</si>
  <si>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</si>
  <si>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</si>
  <si>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</si>
  <si>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</si>
  <si>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</si>
  <si>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</si>
  <si>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</si>
  <si>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</si>
  <si>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</si>
  <si>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</si>
  <si>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</si>
  <si>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</si>
  <si>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</si>
  <si>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</si>
  <si>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</si>
  <si>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</si>
  <si>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</si>
  <si>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</si>
  <si>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</si>
  <si>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</si>
  <si>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</si>
  <si>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</si>
  <si>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</si>
  <si>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</si>
  <si>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</si>
  <si>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</si>
  <si>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</si>
  <si>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</si>
  <si>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</si>
  <si>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</si>
  <si>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</si>
  <si>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</si>
  <si>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</si>
  <si>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</si>
  <si>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</si>
  <si>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</si>
  <si>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</si>
  <si>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</si>
  <si>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</si>
  <si>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</si>
  <si>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</si>
  <si>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</si>
  <si>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</si>
  <si>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</si>
  <si>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</si>
  <si>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</si>
  <si>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</si>
  <si>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</si>
  <si>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</si>
  <si>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</si>
  <si>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</si>
  <si>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</si>
  <si>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</si>
  <si>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</si>
  <si>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</si>
  <si>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</si>
  <si>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</si>
  <si>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</si>
  <si>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</si>
  <si>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</si>
  <si>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</si>
  <si>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</si>
  <si>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</si>
  <si>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</si>
  <si>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</si>
  <si>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</si>
  <si>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</si>
  <si>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</si>
  <si>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</si>
  <si>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</si>
  <si>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</si>
  <si>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</si>
  <si>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</si>
  <si>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</si>
  <si>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</si>
  <si>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</si>
  <si>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</si>
  <si>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</si>
  <si>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</si>
  <si>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</si>
  <si>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</si>
  <si>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</si>
  <si>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</si>
  <si>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</si>
  <si>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</si>
  <si>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</si>
  <si>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</si>
  <si>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</si>
  <si>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</si>
  <si>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</si>
  <si>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</si>
  <si>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</si>
  <si>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</si>
  <si>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</si>
  <si>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</si>
  <si>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</si>
  <si>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</si>
  <si>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</si>
  <si>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</si>
  <si>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</si>
  <si>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</si>
  <si>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</si>
  <si>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</si>
  <si>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</si>
  <si>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</si>
  <si>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</si>
  <si>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</si>
  <si>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</si>
  <si>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</si>
  <si>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</si>
  <si>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</si>
  <si>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</si>
  <si>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</si>
  <si>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</si>
  <si>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</si>
  <si>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</si>
  <si>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</si>
  <si>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</si>
  <si>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</si>
  <si>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</si>
  <si>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</si>
  <si>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</si>
  <si>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</si>
  <si>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</si>
  <si>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</si>
  <si>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</si>
  <si>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</si>
  <si>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</si>
  <si>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</si>
  <si>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</si>
  <si>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</si>
  <si>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</si>
  <si>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</si>
  <si>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</si>
  <si>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</si>
  <si>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</si>
  <si>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</si>
  <si>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</si>
  <si>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</si>
  <si>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</si>
  <si>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</si>
  <si>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</si>
  <si>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</si>
  <si>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</si>
  <si>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</si>
  <si>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</si>
  <si>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</si>
  <si>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</si>
  <si>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</si>
  <si>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</si>
  <si>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</si>
  <si>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</si>
  <si>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</si>
  <si>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</si>
  <si>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</si>
  <si>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</si>
  <si>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</si>
  <si>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</si>
  <si>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</si>
  <si>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</si>
  <si>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</si>
  <si>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</si>
  <si>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</si>
  <si>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</si>
  <si>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</si>
  <si>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</si>
  <si>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</si>
  <si>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</si>
  <si>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</si>
  <si>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</si>
  <si>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</si>
  <si>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</si>
  <si>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</si>
  <si>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</si>
  <si>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</si>
  <si>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</si>
  <si>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</si>
  <si>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</si>
  <si>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</si>
  <si>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</si>
  <si>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</si>
  <si>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</si>
  <si>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</si>
  <si>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</si>
  <si>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</si>
  <si>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</si>
  <si>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</si>
  <si>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</si>
  <si>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</si>
  <si>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</si>
  <si>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</si>
  <si>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</si>
  <si>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</si>
  <si>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</si>
  <si>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</si>
  <si>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</si>
  <si>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</si>
  <si>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</si>
  <si>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</si>
  <si>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</si>
  <si>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</si>
  <si>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</si>
  <si>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</si>
  <si>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</si>
  <si>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</si>
  <si>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</si>
  <si>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</si>
  <si>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</si>
  <si>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</si>
  <si>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</si>
  <si>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</si>
  <si>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</si>
  <si>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</si>
  <si>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</si>
  <si>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</si>
  <si>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</si>
  <si>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</si>
  <si>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</si>
  <si>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</si>
  <si>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</si>
  <si>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</si>
  <si>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</si>
  <si>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</si>
  <si>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</si>
  <si>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</si>
  <si>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</si>
  <si>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</si>
  <si>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</si>
  <si>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</si>
  <si>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</si>
  <si>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</si>
  <si>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</si>
  <si>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</si>
  <si>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</si>
  <si>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</si>
  <si>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</si>
  <si>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</si>
  <si>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</si>
  <si>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</si>
  <si>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</si>
  <si>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</si>
  <si>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</si>
  <si>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</si>
  <si>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</si>
  <si>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</si>
  <si>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</si>
  <si>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</si>
  <si>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</si>
  <si>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</si>
  <si>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</si>
  <si>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</si>
  <si>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</si>
  <si>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</si>
  <si>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</si>
  <si>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</si>
  <si>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</si>
  <si>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</si>
  <si>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</si>
  <si>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</si>
  <si>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</si>
  <si>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</si>
  <si>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</si>
  <si>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</si>
  <si>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</si>
  <si>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</si>
  <si>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</si>
  <si>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</si>
  <si>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</si>
  <si>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</si>
  <si>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</si>
  <si>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</si>
  <si>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</si>
  <si>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</si>
  <si>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</si>
  <si>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</si>
  <si>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</si>
  <si>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</si>
  <si>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</si>
  <si>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</si>
  <si>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</si>
  <si>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</si>
  <si>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</si>
  <si>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</si>
  <si>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</si>
  <si>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</si>
  <si>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</si>
  <si>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</si>
  <si>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</si>
  <si>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</si>
  <si>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</si>
  <si>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</si>
  <si>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</si>
  <si>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</si>
  <si>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</si>
  <si>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</si>
  <si>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</si>
  <si>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</si>
  <si>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</si>
  <si>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</si>
  <si>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</si>
  <si>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</si>
  <si>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</si>
  <si>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</si>
  <si>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</si>
  <si>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</si>
  <si>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</si>
  <si>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</si>
  <si>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</si>
  <si>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</si>
  <si>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</si>
  <si>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</si>
  <si>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</si>
  <si>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</si>
  <si>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</si>
  <si>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</si>
  <si>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</si>
  <si>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</si>
  <si>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</si>
  <si>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</si>
  <si>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</si>
  <si>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</si>
  <si>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</si>
  <si>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</si>
  <si>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</si>
  <si>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</si>
  <si>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</si>
  <si>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</si>
  <si>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</si>
  <si>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</si>
  <si>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</si>
  <si>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</si>
  <si>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</si>
  <si>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</si>
  <si>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</si>
  <si>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</si>
  <si>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</si>
  <si>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</si>
  <si>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</si>
  <si>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</si>
  <si>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</si>
  <si>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</si>
  <si>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</si>
  <si>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</si>
  <si>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</si>
  <si>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</si>
  <si>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</si>
  <si>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</si>
  <si>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</si>
  <si>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</si>
  <si>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</si>
  <si>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</si>
  <si>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</si>
  <si>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</si>
  <si>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</si>
  <si>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</si>
  <si>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</si>
  <si>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</si>
  <si>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</si>
  <si>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</si>
  <si>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</si>
  <si>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</si>
  <si>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</si>
  <si>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</si>
  <si>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</si>
  <si>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</si>
  <si>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</si>
  <si>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</si>
  <si>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</si>
  <si>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</si>
  <si>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</si>
  <si>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</si>
  <si>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</si>
  <si>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</si>
  <si>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</si>
  <si>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</si>
  <si>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</si>
  <si>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</si>
  <si>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</si>
  <si>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</si>
  <si>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</si>
  <si>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</si>
  <si>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</si>
  <si>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</si>
  <si>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</si>
  <si>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</si>
  <si>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</si>
  <si>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</si>
  <si>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</si>
  <si>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</si>
  <si>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</si>
  <si>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</si>
  <si>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</si>
  <si>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</si>
  <si>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</si>
  <si>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</si>
  <si>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</si>
  <si>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</si>
  <si>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</si>
  <si>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</si>
  <si>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</si>
  <si>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</si>
  <si>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</si>
  <si>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</si>
  <si>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</si>
  <si>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</si>
  <si>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</si>
  <si>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</si>
  <si>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</si>
  <si>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</si>
  <si>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</si>
  <si>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</si>
  <si>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</si>
  <si>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</si>
  <si>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</si>
  <si>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</si>
  <si>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</si>
  <si>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</si>
  <si>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</si>
  <si>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</si>
  <si>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</si>
  <si>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</si>
  <si>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</si>
  <si>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</si>
  <si>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</si>
  <si>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</si>
  <si>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</si>
  <si>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</si>
  <si>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</si>
  <si>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</si>
  <si>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</si>
  <si>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</si>
  <si>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</si>
  <si>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</si>
  <si>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</si>
  <si>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</si>
  <si>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</si>
  <si>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</si>
  <si>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</si>
  <si>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</si>
  <si>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</si>
  <si>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</si>
  <si>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</si>
  <si>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</si>
  <si>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</si>
  <si>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</si>
  <si>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</si>
  <si>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</si>
  <si>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</si>
  <si>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</si>
  <si>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</si>
  <si>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</si>
  <si>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</si>
  <si>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</si>
  <si>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</si>
  <si>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</si>
  <si>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</si>
  <si>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</si>
  <si>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</si>
  <si>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</si>
  <si>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</si>
  <si>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</si>
  <si>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</si>
  <si>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</si>
  <si>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</si>
  <si>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</si>
  <si>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</si>
  <si>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</si>
  <si>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</si>
  <si>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</si>
  <si>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</si>
  <si>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</si>
  <si>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</si>
  <si>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</si>
  <si>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</si>
  <si>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</si>
  <si>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</si>
  <si>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</si>
  <si>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</si>
  <si>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</si>
  <si>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</si>
  <si>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</si>
  <si>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</si>
  <si>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</si>
  <si>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</si>
  <si>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</si>
  <si>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</si>
  <si>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</si>
  <si>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</si>
  <si>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</si>
  <si>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</si>
  <si>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</si>
  <si>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</si>
  <si>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</si>
  <si>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</si>
  <si>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</si>
  <si>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</si>
  <si>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</si>
  <si>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</si>
  <si>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</si>
  <si>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</si>
  <si>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</si>
  <si>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</si>
  <si>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</si>
  <si>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</si>
  <si>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</si>
  <si>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</si>
  <si>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</si>
  <si>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</si>
  <si>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</si>
  <si>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</si>
  <si>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</si>
  <si>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</si>
  <si>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</si>
  <si>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</si>
  <si>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</si>
  <si>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</si>
  <si>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</si>
  <si>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</si>
  <si>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</si>
  <si>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</si>
  <si>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</si>
  <si>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</si>
  <si>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</si>
  <si>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</si>
  <si>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</si>
  <si>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</si>
  <si>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</si>
  <si>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</si>
  <si>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</si>
  <si>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</si>
  <si>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</si>
  <si>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</si>
  <si>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</si>
  <si>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</si>
  <si>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</si>
  <si>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</si>
  <si>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</si>
  <si>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</si>
  <si>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</si>
  <si>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</si>
  <si>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</si>
  <si>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</si>
  <si>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</si>
  <si>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</si>
  <si>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</si>
  <si>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</si>
  <si>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</si>
  <si>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</si>
  <si>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</si>
  <si>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</si>
  <si>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</si>
  <si>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</si>
  <si>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</si>
  <si>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</si>
  <si>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</si>
  <si>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</si>
  <si>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</si>
  <si>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</si>
  <si>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</si>
  <si>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</si>
  <si>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</si>
  <si>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</si>
  <si>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</si>
  <si>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</si>
  <si>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</si>
  <si>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</si>
  <si>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</si>
  <si>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</si>
  <si>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</si>
  <si>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</si>
  <si>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</si>
  <si>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</si>
  <si>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</si>
  <si>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</si>
  <si>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</si>
  <si>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</si>
  <si>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</si>
  <si>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</si>
  <si>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</si>
  <si>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</si>
  <si>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</si>
  <si>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</si>
  <si>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</si>
  <si>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</si>
  <si>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</si>
  <si>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</si>
  <si>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</si>
  <si>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</si>
  <si>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</si>
  <si>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</si>
  <si>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</si>
  <si>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</si>
  <si>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</si>
  <si>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</si>
  <si>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</si>
  <si>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</si>
  <si>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</si>
  <si>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</si>
  <si>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</si>
  <si>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</si>
  <si>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</si>
  <si>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</si>
  <si>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</si>
  <si>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</si>
  <si>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</si>
  <si>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</si>
  <si>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</si>
  <si>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</si>
  <si>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</si>
  <si>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</si>
  <si>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</si>
  <si>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</si>
  <si>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</si>
  <si>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</si>
  <si>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</si>
  <si>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</si>
  <si>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</si>
  <si>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</si>
  <si>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</si>
  <si>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</si>
  <si>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</si>
  <si>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</si>
  <si>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</si>
  <si>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</si>
  <si>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</si>
  <si>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</si>
  <si>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</si>
  <si>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</si>
  <si>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</si>
  <si>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</si>
  <si>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</si>
  <si>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</si>
  <si>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</si>
  <si>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</si>
  <si>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</si>
  <si>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</si>
  <si>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</si>
  <si>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</si>
  <si>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</si>
  <si>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</si>
  <si>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</si>
  <si>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</si>
  <si>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</si>
  <si>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</si>
  <si>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</si>
  <si>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</si>
  <si>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</si>
  <si>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</si>
  <si>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</si>
  <si>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</si>
  <si>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</si>
  <si>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</si>
  <si>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</si>
  <si>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</si>
  <si>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</si>
  <si>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</si>
  <si>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</si>
  <si>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</si>
  <si>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</si>
  <si>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</si>
  <si>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</si>
  <si>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</si>
  <si>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</si>
  <si>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</si>
  <si>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</si>
  <si>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</si>
  <si>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</si>
  <si>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</si>
  <si>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</si>
  <si>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</si>
  <si>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</si>
  <si>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</si>
  <si>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</si>
  <si>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</si>
  <si>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</si>
  <si>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</si>
  <si>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</si>
  <si>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</si>
  <si>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</si>
  <si>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</si>
  <si>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</si>
  <si>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</si>
  <si>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</si>
  <si>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</si>
  <si>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</si>
  <si>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</si>
  <si>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</si>
  <si>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</si>
  <si>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</si>
  <si>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</si>
  <si>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</si>
  <si>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</si>
  <si>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</si>
  <si>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</si>
  <si>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</si>
  <si>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</si>
  <si>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</si>
  <si>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</si>
  <si>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</si>
  <si>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</si>
  <si>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</si>
  <si>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</si>
  <si>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</si>
  <si>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</si>
  <si>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</si>
  <si>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</si>
  <si>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</si>
  <si>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</si>
  <si>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</si>
  <si>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</si>
  <si>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</si>
  <si>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</si>
  <si>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</si>
  <si>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</si>
  <si>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</si>
  <si>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</si>
  <si>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</si>
  <si>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</si>
  <si>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</si>
  <si>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</si>
  <si>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</si>
  <si>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</si>
  <si>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</si>
  <si>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</si>
  <si>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</si>
  <si>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</si>
  <si>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</si>
  <si>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</si>
  <si>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</si>
  <si>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</si>
  <si>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</si>
  <si>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</si>
  <si>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</si>
  <si>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</si>
  <si>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</si>
  <si>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</si>
  <si>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</si>
  <si>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</si>
  <si>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</si>
  <si>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</si>
  <si>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</si>
  <si>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</si>
  <si>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</si>
  <si>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</si>
  <si>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</si>
  <si>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</si>
  <si>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</si>
  <si>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</si>
  <si>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</si>
  <si>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</si>
  <si>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</si>
  <si>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</si>
  <si>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</si>
  <si>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</si>
  <si>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</si>
  <si>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</si>
  <si>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</si>
  <si>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</si>
  <si>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</si>
  <si>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</si>
  <si>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</si>
  <si>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Outcome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</si>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</sst>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4C57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172" fontId="0" fillId="0" borderId="0" xfId="0" applyNumberFormat="1"/>
  </cellXfs>
  <cellStyles count="1">
    <cellStyle name="Normal" xfId="0" builtinId="0"/>
  </cellStyles>
  <dxfs count="17"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rgb="FFFF4C57"/>
        </patternFill>
      </fill>
    </dxf>
    <dxf>
      <font>
        <color theme="1"/>
      </font>
      <fill>
        <patternFill>
          <bgColor theme="7" tint="0.39994506668294322"/>
        </patternFill>
      </fill>
    </dxf>
    <dxf>
      <fill>
        <patternFill>
          <bgColor rgb="FF9FFF8A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9FFF8A"/>
        </patternFill>
      </fill>
    </dxf>
    <dxf>
      <fill>
        <patternFill>
          <bgColor rgb="FF9FFF8A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rgb="FFFF4C57"/>
        </patternFill>
      </fill>
    </dxf>
    <dxf>
      <font>
        <color theme="1"/>
      </font>
      <fill>
        <patternFill>
          <bgColor theme="7" tint="0.39994506668294322"/>
        </patternFill>
      </fill>
    </dxf>
    <dxf>
      <fill>
        <patternFill>
          <bgColor rgb="FF9FFF8A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9FFF8A"/>
      <color rgb="FF79FF36"/>
      <color rgb="FFFF4C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[data-1-1-3-StarterBook.xlsx]Cateogry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E-AC45-A718-01B3435FC607}"/>
            </c:ext>
          </c:extLst>
        </c:ser>
        <c:ser>
          <c:idx val="1"/>
          <c:order val="1"/>
          <c:tx>
            <c:strRef>
              <c:f>'Cateogry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31E-AC45-A718-01B3435FC607}"/>
            </c:ext>
          </c:extLst>
        </c:ser>
        <c:ser>
          <c:idx val="2"/>
          <c:order val="2"/>
          <c:tx>
            <c:strRef>
              <c:f>'Cateogry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31E-AC45-A718-01B3435FC607}"/>
            </c:ext>
          </c:extLst>
        </c:ser>
        <c:ser>
          <c:idx val="3"/>
          <c:order val="3"/>
          <c:tx>
            <c:strRef>
              <c:f>'Cateogry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31E-AC45-A718-01B3435F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6511919"/>
        <c:axId val="1472683631"/>
      </c:barChart>
      <c:catAx>
        <c:axId val="147651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83631"/>
        <c:crosses val="autoZero"/>
        <c:auto val="1"/>
        <c:lblAlgn val="ctr"/>
        <c:lblOffset val="100"/>
        <c:noMultiLvlLbl val="0"/>
      </c:catAx>
      <c:valAx>
        <c:axId val="14726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1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4.6296296296296294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C-DD42-BCD1-1D5157EF7B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FC-DD42-BCD1-1D5157EF7B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CFC-DD42-BCD1-1D5157EF7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5487455"/>
        <c:axId val="1495489103"/>
      </c:barChart>
      <c:catAx>
        <c:axId val="149548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89103"/>
        <c:crosses val="autoZero"/>
        <c:auto val="1"/>
        <c:lblAlgn val="ctr"/>
        <c:lblOffset val="100"/>
        <c:noMultiLvlLbl val="0"/>
      </c:catAx>
      <c:valAx>
        <c:axId val="14954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8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1-EE43-898D-8C242A85F7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61-EE43-898D-8C242A85F7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61-EE43-898D-8C242A85F7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61-EE43-898D-8C242A85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118735"/>
        <c:axId val="1506120383"/>
      </c:lineChart>
      <c:catAx>
        <c:axId val="150611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120383"/>
        <c:crosses val="autoZero"/>
        <c:auto val="1"/>
        <c:lblAlgn val="ctr"/>
        <c:lblOffset val="100"/>
        <c:noMultiLvlLbl val="0"/>
      </c:catAx>
      <c:valAx>
        <c:axId val="150612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1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5E145A9-8BAD-A846-8EB4-DC7BD69B1AE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58EA98A-9361-7942-8ADF-DB20A800F74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F4A999-BFE4-7447-A3A6-20091B23233D}">
  <sheetPr/>
  <sheetViews>
    <sheetView zoomScale="19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363361</xdr:colOff>
      <xdr:row>1</xdr:row>
      <xdr:rowOff>78315</xdr:rowOff>
    </xdr:from>
    <xdr:to>
      <xdr:col>14</xdr:col>
      <xdr:colOff>197556</xdr:colOff>
      <xdr:row>23</xdr:row>
      <xdr:rowOff>14110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5BC32-3FF1-E949-A2AE-A769D8165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2</xdr:row>
      <xdr:rowOff>176211</xdr:rowOff>
    </xdr:from>
    <xdr:to>
      <xdr:col>19</xdr:col>
      <xdr:colOff>274319</xdr:colOff>
      <xdr:row>26</xdr:row>
      <xdr:rowOff>40640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DB7A8-961D-584F-BB8E-CFBBC0D3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267656</xdr:colOff>
      <xdr:row>2</xdr:row>
      <xdr:rowOff>178346</xdr:rowOff>
    </xdr:from>
    <xdr:to>
      <xdr:col>11</xdr:col>
      <xdr:colOff>708742</xdr:colOff>
      <xdr:row>17</xdr:row>
      <xdr:rowOff>53804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59657-4EF4-8449-BE5C-F41458017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2F9460-FE46-B04A-B424-92FC244615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DD9ABE-19F9-F24F-ADC5-39075BA038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rudh Kolar" refreshedDate="44489.769544444447" createdVersion="7" refreshedVersion="7" minRefreshableVersion="3" recordCount="4114" xr:uid="{8B77E62A-832F-D84E-8D76-B8495828F15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rudh Kolar" refreshedDate="44489.823987615739" createdVersion="7" refreshedVersion="7" minRefreshableVersion="3" recordCount="4114" xr:uid="{44DEA43D-B2B9-9941-891B-98054D565FC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1A55D-7ED0-FF4D-AE9E-57D52BEF0780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51570-5005-264C-B3B8-27F4EB443615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4978F-913C-914C-8F1F-1DA0AEBA8661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9" zoomScaleNormal="9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ontainsText" dxfId="16" priority="4" operator="containsText" text="live">
      <formula>NOT(ISERROR(SEARCH("live",F1)))</formula>
    </cfRule>
    <cfRule type="containsText" dxfId="15" priority="5" operator="containsText" text="successful">
      <formula>NOT(ISERROR(SEARCH("successful",F1)))</formula>
    </cfRule>
    <cfRule type="cellIs" dxfId="14" priority="6" operator="equal">
      <formula>"successful"</formula>
    </cfRule>
    <cfRule type="cellIs" dxfId="13" priority="10" operator="equal">
      <formula>"canceled"</formula>
    </cfRule>
    <cfRule type="cellIs" dxfId="12" priority="11" operator="equal">
      <formula>"failed"</formula>
    </cfRule>
    <cfRule type="cellIs" dxfId="11" priority="12" operator="equal">
      <formula>"canceled"</formula>
    </cfRule>
    <cfRule type="containsText" dxfId="10" priority="13" operator="containsText" text="canceled">
      <formula>NOT(ISERROR(SEARCH("canceled",F1)))</formula>
    </cfRule>
  </conditionalFormatting>
  <conditionalFormatting sqref="F4">
    <cfRule type="containsText" dxfId="9" priority="7" operator="containsText" text="successful">
      <formula>NOT(ISERROR(SEARCH("successful",F4)))</formula>
    </cfRule>
    <cfRule type="containsText" dxfId="8" priority="8" operator="containsText" text="successful">
      <formula>NOT(ISERROR(SEARCH("successful",F4)))</formula>
    </cfRule>
    <cfRule type="containsText" dxfId="7" priority="9" operator="containsText" text="live">
      <formula>NOT(ISERROR(SEARCH("live",F4)))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226030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01DE8-4B19-2E46-B9A8-AD9772E8970A}">
  <dimension ref="A2:F7"/>
  <sheetViews>
    <sheetView zoomScale="150" workbookViewId="0">
      <selection activeCell="E5" sqref="E5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22.33203125" bestFit="1" customWidth="1"/>
    <col min="8" max="8" width="16.1640625" bestFit="1" customWidth="1"/>
    <col min="9" max="9" width="22.33203125" bestFit="1" customWidth="1"/>
    <col min="10" max="10" width="20.5" bestFit="1" customWidth="1"/>
    <col min="11" max="11" width="26.83203125" bestFit="1" customWidth="1"/>
  </cols>
  <sheetData>
    <row r="2" spans="1:6" x14ac:dyDescent="0.2">
      <c r="A2" s="12" t="s">
        <v>8222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8315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2">
      <c r="A7" s="13" t="s">
        <v>8362</v>
      </c>
      <c r="B7" s="11">
        <v>37</v>
      </c>
      <c r="C7" s="11">
        <v>493</v>
      </c>
      <c r="D7" s="11">
        <v>24</v>
      </c>
      <c r="E7" s="11">
        <v>839</v>
      </c>
      <c r="F7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1AAFE-A1AB-E843-A58D-3C6380AD5CE4}">
  <dimension ref="A1:E7"/>
  <sheetViews>
    <sheetView zoomScale="150" workbookViewId="0">
      <selection activeCell="E4" sqref="E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4DFC3-D1FA-554F-99DC-1546B5245676}">
  <dimension ref="A1:F18"/>
  <sheetViews>
    <sheetView topLeftCell="F3" zoomScale="240"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08885-E3F8-C543-9DA8-24190CB494E9}">
  <dimension ref="A1:G6"/>
  <sheetViews>
    <sheetView topLeftCell="B1" zoomScale="239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36" customWidth="1"/>
    <col min="6" max="6" width="15" bestFit="1" customWidth="1"/>
  </cols>
  <sheetData>
    <row r="1" spans="1:7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8307</v>
      </c>
      <c r="G1" s="1" t="s">
        <v>8385</v>
      </c>
    </row>
    <row r="2" spans="1:7" ht="48" x14ac:dyDescent="0.2">
      <c r="A2" t="s">
        <v>3473</v>
      </c>
      <c r="B2" s="3" t="str">
        <f>VLOOKUP(A2,Data!$B:$C,2,FALSE)</f>
        <v>Help us get actor-writer Ian Bonar's debut play - a hilarious, heartbreaking story of grief and loss - to the 2016 Edinburgh Fringe.</v>
      </c>
      <c r="C2">
        <f>VLOOKUP(A2,Data!$B:$E,3,FALSE)</f>
        <v>2000</v>
      </c>
      <c r="D2">
        <f>VLOOKUP(A2,Data!$B:$E,4,FALSE)</f>
        <v>2020</v>
      </c>
      <c r="E2" t="str">
        <f>VLOOKUP(A2,Data!$B:$F,5,FALSE)</f>
        <v>successful</v>
      </c>
      <c r="F2">
        <f>VLOOKUP(A2,Data!$B:$T,15,FALSE)</f>
        <v>51.79</v>
      </c>
      <c r="G2">
        <f>VLOOKUP(A2,Data!$B:$T,11,FALSE)</f>
        <v>39</v>
      </c>
    </row>
    <row r="3" spans="1:7" ht="48" x14ac:dyDescent="0.2">
      <c r="A3" t="s">
        <v>3616</v>
      </c>
      <c r="B3" s="3" t="str">
        <f>VLOOKUP(A3,Data!$B:$C,2,FALSE)</f>
        <v>The play yet to be described as "A surefire Edinburgh Fringe Festival Cult Hit". Coming to the Underbelly, Edinburgh, 5th-30th August.</v>
      </c>
      <c r="C3">
        <f>VLOOKUP(A3,Data!$B:$E,3,FALSE)</f>
        <v>2000</v>
      </c>
      <c r="D3">
        <f>VLOOKUP(A3,Data!$B:$E,4,FALSE)</f>
        <v>2020</v>
      </c>
      <c r="E3" t="str">
        <f>VLOOKUP(A3,Data!$B:$F,5,FALSE)</f>
        <v>successful</v>
      </c>
      <c r="F3">
        <f>VLOOKUP(A3,Data!$B:$T,15,FALSE)</f>
        <v>36.07</v>
      </c>
      <c r="G3">
        <f>VLOOKUP(A3,Data!$B:$T,11,FALSE)</f>
        <v>56</v>
      </c>
    </row>
    <row r="4" spans="1:7" ht="48" x14ac:dyDescent="0.2">
      <c r="A4" t="s">
        <v>3178</v>
      </c>
      <c r="B4" s="3" t="str">
        <f>VLOOKUP(A4,Data!$B:$C,2,FALSE)</f>
        <v>Cutting Off Kate Bush is a one-woman show written &amp; performed by Lucy Benson-Brown, premiering at the Edinburgh Fringe Festival 2014</v>
      </c>
      <c r="C4">
        <f>VLOOKUP(A4,Data!$B:$E,3,FALSE)</f>
        <v>1500</v>
      </c>
      <c r="D4">
        <f>VLOOKUP(A4,Data!$B:$E,4,FALSE)</f>
        <v>2576</v>
      </c>
      <c r="E4" t="str">
        <f>VLOOKUP(A4,Data!$B:$F,5,FALSE)</f>
        <v>successful</v>
      </c>
      <c r="F4">
        <f>VLOOKUP(A4,Data!$B:$T,15,FALSE)</f>
        <v>33.03</v>
      </c>
      <c r="G4">
        <f>VLOOKUP(A4,Data!$B:$T,11,FALSE)</f>
        <v>78</v>
      </c>
    </row>
    <row r="5" spans="1:7" ht="48" x14ac:dyDescent="0.2">
      <c r="A5" t="s">
        <v>3329</v>
      </c>
      <c r="B5" s="3" t="str">
        <f>VLOOKUP(A5,Data!$B:$C,2,FALSE)</f>
        <v>Jestia and Raedon is a brand new romantic comedy play going to the Edinburgh Fringe Festival this summer.</v>
      </c>
      <c r="C5">
        <f>VLOOKUP(A5,Data!$B:$E,3,FALSE)</f>
        <v>1000</v>
      </c>
      <c r="D5">
        <f>VLOOKUP(A5,Data!$B:$E,4,FALSE)</f>
        <v>1168</v>
      </c>
      <c r="E5" t="str">
        <f>VLOOKUP(A5,Data!$B:$F,5,FALSE)</f>
        <v>successful</v>
      </c>
      <c r="F5">
        <f>VLOOKUP(A5,Data!$B:$T,15,FALSE)</f>
        <v>44.92</v>
      </c>
      <c r="G5">
        <f>VLOOKUP(A5,Data!$B:$T,11,FALSE)</f>
        <v>26</v>
      </c>
    </row>
    <row r="6" spans="1:7" ht="48" x14ac:dyDescent="0.2">
      <c r="A6" s="17" t="s">
        <v>3221</v>
      </c>
      <c r="B6" s="3" t="str">
        <f>VLOOKUP(A6,Data!$B:$C,2,FALSE)</f>
        <v>A one-man show about love, loss, and motorways, written &amp; performed by Ben Norris. Help us get to the 2015 Edinburgh Fringe and beyond!</v>
      </c>
      <c r="C6">
        <f>VLOOKUP(A6,Data!$B:$E,3,FALSE)</f>
        <v>4000</v>
      </c>
      <c r="D6">
        <f>VLOOKUP(A6,Data!$B:$E,4,FALSE)</f>
        <v>4137</v>
      </c>
      <c r="E6" t="str">
        <f>VLOOKUP(A6,Data!$B:$F,5,FALSE)</f>
        <v>successful</v>
      </c>
      <c r="F6">
        <f>VLOOKUP(A6,Data!$B:$T,15,FALSE)</f>
        <v>36.61</v>
      </c>
      <c r="G6">
        <f>VLOOKUP(A6,Data!$B:$T,11,FALSE)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1F5FE-B32A-1043-96D2-3AB9095926C4}">
  <dimension ref="A1:G9"/>
  <sheetViews>
    <sheetView tabSelected="1" zoomScale="200" workbookViewId="0">
      <selection activeCell="B9" sqref="B9"/>
    </sheetView>
  </sheetViews>
  <sheetFormatPr baseColWidth="10" defaultRowHeight="15" x14ac:dyDescent="0.2"/>
  <cols>
    <col min="1" max="1" width="28.6640625" bestFit="1" customWidth="1"/>
    <col min="2" max="2" width="36" customWidth="1"/>
    <col min="6" max="6" width="15" bestFit="1" customWidth="1"/>
  </cols>
  <sheetData>
    <row r="1" spans="1:7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8307</v>
      </c>
      <c r="G1" s="1" t="s">
        <v>8385</v>
      </c>
    </row>
    <row r="2" spans="1:7" ht="48" x14ac:dyDescent="0.2">
      <c r="A2" t="s">
        <v>3473</v>
      </c>
      <c r="B2" s="3">
        <f>VLOOKUP(A2,Data!$B$1:$T$4115,3,FALSE)</f>
        <v>2000</v>
      </c>
      <c r="C2">
        <f>VLOOKUP(A2,Data!$B:$E,3,FALSE)</f>
        <v>2000</v>
      </c>
      <c r="D2">
        <f>VLOOKUP(A2,Data!$B:$E,4,FALSE)</f>
        <v>2020</v>
      </c>
      <c r="E2" t="str">
        <f>VLOOKUP(A2,Data!$B:$F,5,FALSE)</f>
        <v>successful</v>
      </c>
      <c r="F2">
        <f>VLOOKUP(A2,Data!$B:$T,15,FALSE)</f>
        <v>51.79</v>
      </c>
      <c r="G2">
        <f>VLOOKUP(A2,Data!$B:$T,11,FALSE)</f>
        <v>39</v>
      </c>
    </row>
    <row r="3" spans="1:7" x14ac:dyDescent="0.2">
      <c r="A3" t="s">
        <v>3616</v>
      </c>
      <c r="B3" s="3">
        <f>VLOOKUP(A3,Data!$B$1:$T$4115,3,FALSE)</f>
        <v>2000</v>
      </c>
      <c r="C3">
        <f>VLOOKUP(A3,Data!$B:$E,3,FALSE)</f>
        <v>2000</v>
      </c>
      <c r="D3">
        <f>VLOOKUP(A3,Data!$B:$E,4,FALSE)</f>
        <v>2020</v>
      </c>
      <c r="E3" t="str">
        <f>VLOOKUP(A3,Data!$B:$F,5,FALSE)</f>
        <v>successful</v>
      </c>
      <c r="F3">
        <f>VLOOKUP(A3,Data!$B:$T,15,FALSE)</f>
        <v>36.07</v>
      </c>
      <c r="G3">
        <f>VLOOKUP(A3,Data!$B:$T,11,FALSE)</f>
        <v>56</v>
      </c>
    </row>
    <row r="4" spans="1:7" x14ac:dyDescent="0.2">
      <c r="A4" t="s">
        <v>3178</v>
      </c>
      <c r="B4" s="3">
        <f>VLOOKUP(A4,Data!$B$1:$T$4115,3,FALSE)</f>
        <v>1500</v>
      </c>
      <c r="C4">
        <f>VLOOKUP(A4,Data!$B:$E,3,FALSE)</f>
        <v>1500</v>
      </c>
      <c r="D4">
        <f>VLOOKUP(A4,Data!$B:$E,4,FALSE)</f>
        <v>2576</v>
      </c>
      <c r="E4" t="str">
        <f>VLOOKUP(A4,Data!$B:$F,5,FALSE)</f>
        <v>successful</v>
      </c>
      <c r="F4">
        <f>VLOOKUP(A4,Data!$B:$T,15,FALSE)</f>
        <v>33.03</v>
      </c>
      <c r="G4">
        <f>VLOOKUP(A4,Data!$B:$T,11,FALSE)</f>
        <v>78</v>
      </c>
    </row>
    <row r="5" spans="1:7" x14ac:dyDescent="0.2">
      <c r="A5" t="s">
        <v>3329</v>
      </c>
      <c r="B5" s="3">
        <f>VLOOKUP(A5,Data!$B$1:$T$4115,3,FALSE)</f>
        <v>1000</v>
      </c>
      <c r="C5">
        <f>VLOOKUP(A5,Data!$B:$E,3,FALSE)</f>
        <v>1000</v>
      </c>
      <c r="D5">
        <f>VLOOKUP(A5,Data!$B:$E,4,FALSE)</f>
        <v>1168</v>
      </c>
      <c r="E5" t="str">
        <f>VLOOKUP(A5,Data!$B:$F,5,FALSE)</f>
        <v>successful</v>
      </c>
      <c r="F5">
        <f>VLOOKUP(A5,Data!$B:$T,15,FALSE)</f>
        <v>44.92</v>
      </c>
      <c r="G5">
        <f>VLOOKUP(A5,Data!$B:$T,11,FALSE)</f>
        <v>26</v>
      </c>
    </row>
    <row r="6" spans="1:7" x14ac:dyDescent="0.2">
      <c r="A6" s="17" t="s">
        <v>3221</v>
      </c>
      <c r="B6" s="3">
        <f>VLOOKUP(A6,Data!$B$1:$T$4115,3,FALSE)</f>
        <v>4000</v>
      </c>
      <c r="C6">
        <f>VLOOKUP(A6,Data!$B:$E,3,FALSE)</f>
        <v>4000</v>
      </c>
      <c r="D6">
        <f>VLOOKUP(A6,Data!$B:$E,4,FALSE)</f>
        <v>4137</v>
      </c>
      <c r="E6" t="str">
        <f>VLOOKUP(A6,Data!$B:$F,5,FALSE)</f>
        <v>successful</v>
      </c>
      <c r="F6">
        <f>VLOOKUP(A6,Data!$B:$T,15,FALSE)</f>
        <v>36.61</v>
      </c>
      <c r="G6">
        <f>VLOOKUP(A6,Data!$B:$T,11,FALSE)</f>
        <v>113</v>
      </c>
    </row>
    <row r="9" spans="1:7" x14ac:dyDescent="0.2">
      <c r="B9" t="e">
        <f>qua</f>
        <v>#NAME?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D393F-22F7-BD40-8B07-CD597272B1B6}">
  <dimension ref="A1:T413"/>
  <sheetViews>
    <sheetView topLeftCell="C1" workbookViewId="0">
      <selection activeCell="R4" sqref="R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6" priority="4" operator="containsText" text="live">
      <formula>NOT(ISERROR(SEARCH("live",F1)))</formula>
    </cfRule>
    <cfRule type="containsText" dxfId="5" priority="5" operator="containsText" text="successful">
      <formula>NOT(ISERROR(SEARCH("successful",F1)))</formula>
    </cfRule>
    <cfRule type="cellIs" dxfId="4" priority="6" operator="equal">
      <formula>"successful"</formula>
    </cfRule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"canceled"</formula>
    </cfRule>
    <cfRule type="containsText" dxfId="0" priority="10" operator="containsText" text="canceled">
      <formula>NOT(ISERROR(SEARCH("canceled",F1)))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226030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FA8A8-4651-904B-8BC3-EC3B3346EA9E}">
  <dimension ref="A1:T251"/>
  <sheetViews>
    <sheetView topLeftCell="C1" workbookViewId="0">
      <selection sqref="A1:T251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9">
        <v>0</v>
      </c>
      <c r="P2" s="24">
        <v>0</v>
      </c>
      <c r="Q2" s="30" t="s">
        <v>8315</v>
      </c>
      <c r="R2" s="24" t="s">
        <v>8316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32">
        <v>32</v>
      </c>
      <c r="P3" s="24">
        <v>60.67</v>
      </c>
      <c r="Q3" s="30" t="s">
        <v>8315</v>
      </c>
      <c r="R3" s="24" t="s">
        <v>8316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9">
        <v>0</v>
      </c>
      <c r="P4" s="24">
        <v>0</v>
      </c>
      <c r="Q4" s="30" t="s">
        <v>8315</v>
      </c>
      <c r="R4" s="24" t="s">
        <v>8316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9">
        <v>0</v>
      </c>
      <c r="P5" s="24">
        <v>0</v>
      </c>
      <c r="Q5" s="30" t="s">
        <v>8315</v>
      </c>
      <c r="R5" s="24" t="s">
        <v>8316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9">
        <v>0</v>
      </c>
      <c r="P6" s="24">
        <v>23.33</v>
      </c>
      <c r="Q6" s="30" t="s">
        <v>8315</v>
      </c>
      <c r="R6" s="24" t="s">
        <v>8316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33">
        <v>4</v>
      </c>
      <c r="P7" s="24">
        <v>23.92</v>
      </c>
      <c r="Q7" s="30" t="s">
        <v>8315</v>
      </c>
      <c r="R7" s="24" t="s">
        <v>8316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34">
        <v>2</v>
      </c>
      <c r="P8" s="24">
        <v>15.83</v>
      </c>
      <c r="Q8" s="30" t="s">
        <v>8315</v>
      </c>
      <c r="R8" s="24" t="s">
        <v>8316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35">
        <v>50</v>
      </c>
      <c r="P9" s="24">
        <v>60</v>
      </c>
      <c r="Q9" s="30" t="s">
        <v>8315</v>
      </c>
      <c r="R9" s="24" t="s">
        <v>8316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36">
        <v>5</v>
      </c>
      <c r="P10" s="24">
        <v>24.33</v>
      </c>
      <c r="Q10" s="30" t="s">
        <v>8315</v>
      </c>
      <c r="R10" s="24" t="s">
        <v>8316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37">
        <v>7</v>
      </c>
      <c r="P11" s="24">
        <v>29.56</v>
      </c>
      <c r="Q11" s="30" t="s">
        <v>8315</v>
      </c>
      <c r="R11" s="24" t="s">
        <v>8316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9">
        <v>0</v>
      </c>
      <c r="P12" s="24">
        <v>18.329999999999998</v>
      </c>
      <c r="Q12" s="30" t="s">
        <v>8315</v>
      </c>
      <c r="R12" s="24" t="s">
        <v>8316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9">
        <v>0</v>
      </c>
      <c r="P13" s="24">
        <v>20</v>
      </c>
      <c r="Q13" s="30" t="s">
        <v>8315</v>
      </c>
      <c r="R13" s="24" t="s">
        <v>8316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9">
        <v>0</v>
      </c>
      <c r="P14" s="24">
        <v>0</v>
      </c>
      <c r="Q14" s="30" t="s">
        <v>8315</v>
      </c>
      <c r="R14" s="24" t="s">
        <v>8316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38">
        <v>1</v>
      </c>
      <c r="P15" s="24">
        <v>22.5</v>
      </c>
      <c r="Q15" s="30" t="s">
        <v>8315</v>
      </c>
      <c r="R15" s="24" t="s">
        <v>8316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39">
        <v>20</v>
      </c>
      <c r="P16" s="24">
        <v>50.4</v>
      </c>
      <c r="Q16" s="30" t="s">
        <v>8315</v>
      </c>
      <c r="R16" s="24" t="s">
        <v>8316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40">
        <v>42</v>
      </c>
      <c r="P17" s="24">
        <v>105.03</v>
      </c>
      <c r="Q17" s="30" t="s">
        <v>8315</v>
      </c>
      <c r="R17" s="24" t="s">
        <v>8316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38">
        <v>1</v>
      </c>
      <c r="P18" s="24">
        <v>35.4</v>
      </c>
      <c r="Q18" s="30" t="s">
        <v>8315</v>
      </c>
      <c r="R18" s="24" t="s">
        <v>8316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41">
        <v>15</v>
      </c>
      <c r="P19" s="24">
        <v>83.33</v>
      </c>
      <c r="Q19" s="30" t="s">
        <v>8315</v>
      </c>
      <c r="R19" s="24" t="s">
        <v>8316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36">
        <v>5</v>
      </c>
      <c r="P20" s="24">
        <v>35.92</v>
      </c>
      <c r="Q20" s="30" t="s">
        <v>8315</v>
      </c>
      <c r="R20" s="24" t="s">
        <v>8316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9">
        <v>0</v>
      </c>
      <c r="P21" s="24">
        <v>0</v>
      </c>
      <c r="Q21" s="30" t="s">
        <v>8315</v>
      </c>
      <c r="R21" s="24" t="s">
        <v>8316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42">
        <v>38</v>
      </c>
      <c r="P22" s="24">
        <v>119.13</v>
      </c>
      <c r="Q22" s="30" t="s">
        <v>8315</v>
      </c>
      <c r="R22" s="24" t="s">
        <v>8316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36">
        <v>5</v>
      </c>
      <c r="P23" s="24">
        <v>90.33</v>
      </c>
      <c r="Q23" s="30" t="s">
        <v>8315</v>
      </c>
      <c r="R23" s="24" t="s">
        <v>8316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9">
        <v>0</v>
      </c>
      <c r="P24" s="24">
        <v>2.33</v>
      </c>
      <c r="Q24" s="30" t="s">
        <v>8315</v>
      </c>
      <c r="R24" s="24" t="s">
        <v>8316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9">
        <v>0</v>
      </c>
      <c r="P25" s="24">
        <v>0</v>
      </c>
      <c r="Q25" s="30" t="s">
        <v>8315</v>
      </c>
      <c r="R25" s="24" t="s">
        <v>8316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43">
        <v>11</v>
      </c>
      <c r="P26" s="24">
        <v>108.33</v>
      </c>
      <c r="Q26" s="30" t="s">
        <v>8315</v>
      </c>
      <c r="R26" s="24" t="s">
        <v>8316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9">
        <v>0</v>
      </c>
      <c r="P27" s="24">
        <v>29</v>
      </c>
      <c r="Q27" s="30" t="s">
        <v>8315</v>
      </c>
      <c r="R27" s="24" t="s">
        <v>8316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44">
        <v>23</v>
      </c>
      <c r="P28" s="24">
        <v>96.55</v>
      </c>
      <c r="Q28" s="30" t="s">
        <v>8315</v>
      </c>
      <c r="R28" s="24" t="s">
        <v>8316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9">
        <v>0</v>
      </c>
      <c r="P29" s="24">
        <v>0</v>
      </c>
      <c r="Q29" s="30" t="s">
        <v>8315</v>
      </c>
      <c r="R29" s="24" t="s">
        <v>8316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45">
        <v>34</v>
      </c>
      <c r="P30" s="24">
        <v>63</v>
      </c>
      <c r="Q30" s="30" t="s">
        <v>8315</v>
      </c>
      <c r="R30" s="24" t="s">
        <v>8316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46">
        <v>19</v>
      </c>
      <c r="P31" s="24">
        <v>381.6</v>
      </c>
      <c r="Q31" s="30" t="s">
        <v>8315</v>
      </c>
      <c r="R31" s="24" t="s">
        <v>8316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9">
        <v>0</v>
      </c>
      <c r="P32" s="24">
        <v>46.25</v>
      </c>
      <c r="Q32" s="30" t="s">
        <v>8315</v>
      </c>
      <c r="R32" s="24" t="s">
        <v>8316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47">
        <v>33</v>
      </c>
      <c r="P33" s="24">
        <v>26</v>
      </c>
      <c r="Q33" s="30" t="s">
        <v>8315</v>
      </c>
      <c r="R33" s="24" t="s">
        <v>8316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36">
        <v>5</v>
      </c>
      <c r="P34" s="24">
        <v>10</v>
      </c>
      <c r="Q34" s="30" t="s">
        <v>8315</v>
      </c>
      <c r="R34" s="24" t="s">
        <v>8316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9">
        <v>0</v>
      </c>
      <c r="P35" s="24">
        <v>5</v>
      </c>
      <c r="Q35" s="30" t="s">
        <v>8315</v>
      </c>
      <c r="R35" s="24" t="s">
        <v>8316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9">
        <v>0</v>
      </c>
      <c r="P36" s="24">
        <v>0</v>
      </c>
      <c r="Q36" s="30" t="s">
        <v>8315</v>
      </c>
      <c r="R36" s="24" t="s">
        <v>8316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42">
        <v>38</v>
      </c>
      <c r="P37" s="24">
        <v>81.569999999999993</v>
      </c>
      <c r="Q37" s="30" t="s">
        <v>8315</v>
      </c>
      <c r="R37" s="24" t="s">
        <v>8316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38">
        <v>1</v>
      </c>
      <c r="P38" s="24">
        <v>7</v>
      </c>
      <c r="Q38" s="30" t="s">
        <v>8315</v>
      </c>
      <c r="R38" s="24" t="s">
        <v>8316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48">
        <v>3</v>
      </c>
      <c r="P39" s="24">
        <v>27.3</v>
      </c>
      <c r="Q39" s="30" t="s">
        <v>8315</v>
      </c>
      <c r="R39" s="24" t="s">
        <v>8316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49">
        <v>9</v>
      </c>
      <c r="P40" s="24">
        <v>29.41</v>
      </c>
      <c r="Q40" s="30" t="s">
        <v>8315</v>
      </c>
      <c r="R40" s="24" t="s">
        <v>8316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38">
        <v>1</v>
      </c>
      <c r="P41" s="24">
        <v>12.5</v>
      </c>
      <c r="Q41" s="30" t="s">
        <v>8315</v>
      </c>
      <c r="R41" s="24" t="s">
        <v>8316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9">
        <v>0</v>
      </c>
      <c r="P42" s="24">
        <v>0</v>
      </c>
      <c r="Q42" s="30" t="s">
        <v>8315</v>
      </c>
      <c r="R42" s="24" t="s">
        <v>8316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36">
        <v>5</v>
      </c>
      <c r="P43" s="24">
        <v>5.75</v>
      </c>
      <c r="Q43" s="30" t="s">
        <v>8315</v>
      </c>
      <c r="R43" s="24" t="s">
        <v>8316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50">
        <v>21</v>
      </c>
      <c r="P44" s="24">
        <v>52.08</v>
      </c>
      <c r="Q44" s="30" t="s">
        <v>8315</v>
      </c>
      <c r="R44" s="24" t="s">
        <v>8316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36">
        <v>5</v>
      </c>
      <c r="P45" s="24">
        <v>183.33</v>
      </c>
      <c r="Q45" s="30" t="s">
        <v>8315</v>
      </c>
      <c r="R45" s="24" t="s">
        <v>8316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33">
        <v>4</v>
      </c>
      <c r="P46" s="24">
        <v>26.33</v>
      </c>
      <c r="Q46" s="30" t="s">
        <v>8315</v>
      </c>
      <c r="R46" s="24" t="s">
        <v>8316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9">
        <v>0</v>
      </c>
      <c r="P47" s="24">
        <v>0</v>
      </c>
      <c r="Q47" s="30" t="s">
        <v>8315</v>
      </c>
      <c r="R47" s="24" t="s">
        <v>8316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51">
        <v>62</v>
      </c>
      <c r="P48" s="24">
        <v>486.43</v>
      </c>
      <c r="Q48" s="30" t="s">
        <v>8315</v>
      </c>
      <c r="R48" s="24" t="s">
        <v>8316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38">
        <v>1</v>
      </c>
      <c r="P49" s="24">
        <v>3</v>
      </c>
      <c r="Q49" s="30" t="s">
        <v>8315</v>
      </c>
      <c r="R49" s="24" t="s">
        <v>8316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9">
        <v>0</v>
      </c>
      <c r="P50" s="24">
        <v>25</v>
      </c>
      <c r="Q50" s="30" t="s">
        <v>8315</v>
      </c>
      <c r="R50" s="24" t="s">
        <v>8316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38">
        <v>1</v>
      </c>
      <c r="P51" s="24">
        <v>9.75</v>
      </c>
      <c r="Q51" s="30" t="s">
        <v>8315</v>
      </c>
      <c r="R51" s="24" t="s">
        <v>8316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52">
        <v>18</v>
      </c>
      <c r="P52" s="24">
        <v>36.590000000000003</v>
      </c>
      <c r="Q52" s="30" t="s">
        <v>8315</v>
      </c>
      <c r="R52" s="24" t="s">
        <v>8316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49">
        <v>9</v>
      </c>
      <c r="P53" s="24">
        <v>80.709999999999994</v>
      </c>
      <c r="Q53" s="30" t="s">
        <v>8315</v>
      </c>
      <c r="R53" s="24" t="s">
        <v>8316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9">
        <v>0</v>
      </c>
      <c r="P54" s="24">
        <v>1</v>
      </c>
      <c r="Q54" s="30" t="s">
        <v>8315</v>
      </c>
      <c r="R54" s="24" t="s">
        <v>8316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48">
        <v>3</v>
      </c>
      <c r="P55" s="24">
        <v>52.8</v>
      </c>
      <c r="Q55" s="30" t="s">
        <v>8315</v>
      </c>
      <c r="R55" s="24" t="s">
        <v>8316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9">
        <v>0</v>
      </c>
      <c r="P56" s="24">
        <v>20</v>
      </c>
      <c r="Q56" s="30" t="s">
        <v>8315</v>
      </c>
      <c r="R56" s="24" t="s">
        <v>8316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53">
        <v>37</v>
      </c>
      <c r="P57" s="24">
        <v>46.93</v>
      </c>
      <c r="Q57" s="30" t="s">
        <v>8315</v>
      </c>
      <c r="R57" s="24" t="s">
        <v>8316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54">
        <v>14</v>
      </c>
      <c r="P58" s="24">
        <v>78.08</v>
      </c>
      <c r="Q58" s="30" t="s">
        <v>8315</v>
      </c>
      <c r="R58" s="24" t="s">
        <v>8316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9">
        <v>0</v>
      </c>
      <c r="P59" s="24">
        <v>1</v>
      </c>
      <c r="Q59" s="30" t="s">
        <v>8315</v>
      </c>
      <c r="R59" s="24" t="s">
        <v>8316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55">
        <v>22</v>
      </c>
      <c r="P60" s="24">
        <v>48.56</v>
      </c>
      <c r="Q60" s="30" t="s">
        <v>8315</v>
      </c>
      <c r="R60" s="24" t="s">
        <v>8316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56">
        <v>27</v>
      </c>
      <c r="P61" s="24">
        <v>68.099999999999994</v>
      </c>
      <c r="Q61" s="30" t="s">
        <v>8315</v>
      </c>
      <c r="R61" s="24" t="s">
        <v>8316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49">
        <v>9</v>
      </c>
      <c r="P62" s="24">
        <v>8.5</v>
      </c>
      <c r="Q62" s="30" t="s">
        <v>8315</v>
      </c>
      <c r="R62" s="24" t="s">
        <v>8316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49">
        <v>9</v>
      </c>
      <c r="P63" s="24">
        <v>60.06</v>
      </c>
      <c r="Q63" s="30" t="s">
        <v>8315</v>
      </c>
      <c r="R63" s="24" t="s">
        <v>8316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37">
        <v>7</v>
      </c>
      <c r="P64" s="24">
        <v>72.400000000000006</v>
      </c>
      <c r="Q64" s="30" t="s">
        <v>8315</v>
      </c>
      <c r="R64" s="24" t="s">
        <v>8316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57">
        <v>10</v>
      </c>
      <c r="P65" s="24">
        <v>100</v>
      </c>
      <c r="Q65" s="30" t="s">
        <v>8315</v>
      </c>
      <c r="R65" s="24" t="s">
        <v>8316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43">
        <v>11</v>
      </c>
      <c r="P66" s="24">
        <v>51.67</v>
      </c>
      <c r="Q66" s="30" t="s">
        <v>8315</v>
      </c>
      <c r="R66" s="24" t="s">
        <v>8316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9">
        <v>0</v>
      </c>
      <c r="P67" s="24">
        <v>0</v>
      </c>
      <c r="Q67" s="30" t="s">
        <v>8315</v>
      </c>
      <c r="R67" s="24" t="s">
        <v>8316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58">
        <v>28</v>
      </c>
      <c r="P68" s="24">
        <v>61</v>
      </c>
      <c r="Q68" s="30" t="s">
        <v>8315</v>
      </c>
      <c r="R68" s="24" t="s">
        <v>8316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50">
        <v>21</v>
      </c>
      <c r="P69" s="24">
        <v>37.5</v>
      </c>
      <c r="Q69" s="30" t="s">
        <v>8315</v>
      </c>
      <c r="R69" s="24" t="s">
        <v>8316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52">
        <v>18</v>
      </c>
      <c r="P70" s="24">
        <v>25.57</v>
      </c>
      <c r="Q70" s="30" t="s">
        <v>8315</v>
      </c>
      <c r="R70" s="24" t="s">
        <v>8316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9">
        <v>0</v>
      </c>
      <c r="P71" s="24">
        <v>0</v>
      </c>
      <c r="Q71" s="30" t="s">
        <v>8315</v>
      </c>
      <c r="R71" s="24" t="s">
        <v>8316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34">
        <v>2</v>
      </c>
      <c r="P72" s="24">
        <v>25</v>
      </c>
      <c r="Q72" s="30" t="s">
        <v>8315</v>
      </c>
      <c r="R72" s="24" t="s">
        <v>8316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9">
        <v>0</v>
      </c>
      <c r="P73" s="24">
        <v>0</v>
      </c>
      <c r="Q73" s="30" t="s">
        <v>8315</v>
      </c>
      <c r="R73" s="24" t="s">
        <v>8316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9">
        <v>0</v>
      </c>
      <c r="P74" s="24">
        <v>0</v>
      </c>
      <c r="Q74" s="30" t="s">
        <v>8315</v>
      </c>
      <c r="R74" s="24" t="s">
        <v>8316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57">
        <v>10</v>
      </c>
      <c r="P75" s="24">
        <v>10</v>
      </c>
      <c r="Q75" s="30" t="s">
        <v>8315</v>
      </c>
      <c r="R75" s="24" t="s">
        <v>8316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34">
        <v>2</v>
      </c>
      <c r="P76" s="24">
        <v>202</v>
      </c>
      <c r="Q76" s="30" t="s">
        <v>8315</v>
      </c>
      <c r="R76" s="24" t="s">
        <v>8316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49">
        <v>9</v>
      </c>
      <c r="P77" s="24">
        <v>25.65</v>
      </c>
      <c r="Q77" s="30" t="s">
        <v>8315</v>
      </c>
      <c r="R77" s="24" t="s">
        <v>8316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50">
        <v>21</v>
      </c>
      <c r="P78" s="24">
        <v>56.05</v>
      </c>
      <c r="Q78" s="30" t="s">
        <v>8315</v>
      </c>
      <c r="R78" s="24" t="s">
        <v>8316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59">
        <v>41</v>
      </c>
      <c r="P79" s="24">
        <v>81.319999999999993</v>
      </c>
      <c r="Q79" s="30" t="s">
        <v>8315</v>
      </c>
      <c r="R79" s="24" t="s">
        <v>8316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34">
        <v>2</v>
      </c>
      <c r="P80" s="24">
        <v>70.17</v>
      </c>
      <c r="Q80" s="30" t="s">
        <v>8315</v>
      </c>
      <c r="R80" s="24" t="s">
        <v>8316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48">
        <v>3</v>
      </c>
      <c r="P81" s="24">
        <v>23.63</v>
      </c>
      <c r="Q81" s="30" t="s">
        <v>8315</v>
      </c>
      <c r="R81" s="24" t="s">
        <v>8316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60">
        <v>16</v>
      </c>
      <c r="P82" s="24">
        <v>188.56</v>
      </c>
      <c r="Q82" s="30" t="s">
        <v>8315</v>
      </c>
      <c r="R82" s="24" t="s">
        <v>8316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60">
        <v>16</v>
      </c>
      <c r="P83" s="24">
        <v>49.51</v>
      </c>
      <c r="Q83" s="30" t="s">
        <v>8315</v>
      </c>
      <c r="R83" s="24" t="s">
        <v>8316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33">
        <v>4</v>
      </c>
      <c r="P84" s="24">
        <v>9.5</v>
      </c>
      <c r="Q84" s="30" t="s">
        <v>8315</v>
      </c>
      <c r="R84" s="24" t="s">
        <v>8316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9">
        <v>0</v>
      </c>
      <c r="P85" s="24">
        <v>10</v>
      </c>
      <c r="Q85" s="30" t="s">
        <v>8315</v>
      </c>
      <c r="R85" s="24" t="s">
        <v>8316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9">
        <v>0</v>
      </c>
      <c r="P86" s="24">
        <v>13</v>
      </c>
      <c r="Q86" s="30" t="s">
        <v>8315</v>
      </c>
      <c r="R86" s="24" t="s">
        <v>8316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60">
        <v>16</v>
      </c>
      <c r="P87" s="24">
        <v>89.4</v>
      </c>
      <c r="Q87" s="30" t="s">
        <v>8315</v>
      </c>
      <c r="R87" s="24" t="s">
        <v>8316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48">
        <v>3</v>
      </c>
      <c r="P88" s="24">
        <v>25</v>
      </c>
      <c r="Q88" s="30" t="s">
        <v>8315</v>
      </c>
      <c r="R88" s="24" t="s">
        <v>8316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9">
        <v>0</v>
      </c>
      <c r="P89" s="24">
        <v>1</v>
      </c>
      <c r="Q89" s="30" t="s">
        <v>8315</v>
      </c>
      <c r="R89" s="24" t="s">
        <v>8316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36">
        <v>5</v>
      </c>
      <c r="P90" s="24">
        <v>65</v>
      </c>
      <c r="Q90" s="30" t="s">
        <v>8315</v>
      </c>
      <c r="R90" s="24" t="s">
        <v>8316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9">
        <v>0</v>
      </c>
      <c r="P91" s="24">
        <v>1</v>
      </c>
      <c r="Q91" s="30" t="s">
        <v>8315</v>
      </c>
      <c r="R91" s="24" t="s">
        <v>8316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52">
        <v>18</v>
      </c>
      <c r="P92" s="24">
        <v>81.540000000000006</v>
      </c>
      <c r="Q92" s="30" t="s">
        <v>8315</v>
      </c>
      <c r="R92" s="24" t="s">
        <v>8316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36">
        <v>5</v>
      </c>
      <c r="P93" s="24">
        <v>100</v>
      </c>
      <c r="Q93" s="30" t="s">
        <v>8315</v>
      </c>
      <c r="R93" s="24" t="s">
        <v>8316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9">
        <v>0</v>
      </c>
      <c r="P94" s="24">
        <v>1</v>
      </c>
      <c r="Q94" s="30" t="s">
        <v>8315</v>
      </c>
      <c r="R94" s="24" t="s">
        <v>8316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9">
        <v>0</v>
      </c>
      <c r="P95" s="24">
        <v>0</v>
      </c>
      <c r="Q95" s="30" t="s">
        <v>8315</v>
      </c>
      <c r="R95" s="24" t="s">
        <v>8316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38">
        <v>1</v>
      </c>
      <c r="P96" s="24">
        <v>20</v>
      </c>
      <c r="Q96" s="30" t="s">
        <v>8315</v>
      </c>
      <c r="R96" s="24" t="s">
        <v>8316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38">
        <v>1</v>
      </c>
      <c r="P97" s="24">
        <v>5.5</v>
      </c>
      <c r="Q97" s="30" t="s">
        <v>8315</v>
      </c>
      <c r="R97" s="24" t="s">
        <v>8316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61">
        <v>13</v>
      </c>
      <c r="P98" s="24">
        <v>50.2</v>
      </c>
      <c r="Q98" s="30" t="s">
        <v>8315</v>
      </c>
      <c r="R98" s="24" t="s">
        <v>8316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38">
        <v>1</v>
      </c>
      <c r="P99" s="24">
        <v>13.11</v>
      </c>
      <c r="Q99" s="30" t="s">
        <v>8315</v>
      </c>
      <c r="R99" s="24" t="s">
        <v>8316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62">
        <v>17</v>
      </c>
      <c r="P100" s="24">
        <v>315.5</v>
      </c>
      <c r="Q100" s="30" t="s">
        <v>8315</v>
      </c>
      <c r="R100" s="24" t="s">
        <v>8316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47">
        <v>33</v>
      </c>
      <c r="P101" s="24">
        <v>37.14</v>
      </c>
      <c r="Q101" s="30" t="s">
        <v>8315</v>
      </c>
      <c r="R101" s="24" t="s">
        <v>8316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9">
        <v>0</v>
      </c>
      <c r="P102" s="24">
        <v>0</v>
      </c>
      <c r="Q102" s="30" t="s">
        <v>8315</v>
      </c>
      <c r="R102" s="24" t="s">
        <v>8316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55">
        <v>22</v>
      </c>
      <c r="P103" s="24">
        <v>128.27000000000001</v>
      </c>
      <c r="Q103" s="30" t="s">
        <v>8315</v>
      </c>
      <c r="R103" s="24" t="s">
        <v>8316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48">
        <v>3</v>
      </c>
      <c r="P104" s="24">
        <v>47.27</v>
      </c>
      <c r="Q104" s="30" t="s">
        <v>8315</v>
      </c>
      <c r="R104" s="24" t="s">
        <v>8316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36">
        <v>5</v>
      </c>
      <c r="P105" s="24">
        <v>50</v>
      </c>
      <c r="Q105" s="30" t="s">
        <v>8315</v>
      </c>
      <c r="R105" s="24" t="s">
        <v>8316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43">
        <v>11</v>
      </c>
      <c r="P106" s="24">
        <v>42.5</v>
      </c>
      <c r="Q106" s="30" t="s">
        <v>8315</v>
      </c>
      <c r="R106" s="24" t="s">
        <v>8316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38">
        <v>1</v>
      </c>
      <c r="P107" s="24">
        <v>62.5</v>
      </c>
      <c r="Q107" s="30" t="s">
        <v>8315</v>
      </c>
      <c r="R107" s="24" t="s">
        <v>8316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36">
        <v>5</v>
      </c>
      <c r="P108" s="24">
        <v>27</v>
      </c>
      <c r="Q108" s="30" t="s">
        <v>8315</v>
      </c>
      <c r="R108" s="24" t="s">
        <v>8316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38">
        <v>1</v>
      </c>
      <c r="P109" s="24">
        <v>25</v>
      </c>
      <c r="Q109" s="30" t="s">
        <v>8315</v>
      </c>
      <c r="R109" s="24" t="s">
        <v>8316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9">
        <v>0</v>
      </c>
      <c r="P110" s="24">
        <v>0</v>
      </c>
      <c r="Q110" s="30" t="s">
        <v>8315</v>
      </c>
      <c r="R110" s="24" t="s">
        <v>8316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9">
        <v>0</v>
      </c>
      <c r="P111" s="24">
        <v>1.5</v>
      </c>
      <c r="Q111" s="30" t="s">
        <v>8315</v>
      </c>
      <c r="R111" s="24" t="s">
        <v>8316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41">
        <v>15</v>
      </c>
      <c r="P112" s="24">
        <v>38.25</v>
      </c>
      <c r="Q112" s="30" t="s">
        <v>8315</v>
      </c>
      <c r="R112" s="24" t="s">
        <v>8316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49">
        <v>9</v>
      </c>
      <c r="P113" s="24">
        <v>16.25</v>
      </c>
      <c r="Q113" s="30" t="s">
        <v>8315</v>
      </c>
      <c r="R113" s="24" t="s">
        <v>8316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9">
        <v>0</v>
      </c>
      <c r="P114" s="24">
        <v>33.75</v>
      </c>
      <c r="Q114" s="30" t="s">
        <v>8315</v>
      </c>
      <c r="R114" s="24" t="s">
        <v>8316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48">
        <v>3</v>
      </c>
      <c r="P115" s="24">
        <v>61.67</v>
      </c>
      <c r="Q115" s="30" t="s">
        <v>8315</v>
      </c>
      <c r="R115" s="24" t="s">
        <v>8316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53">
        <v>37</v>
      </c>
      <c r="P116" s="24">
        <v>83.14</v>
      </c>
      <c r="Q116" s="30" t="s">
        <v>8315</v>
      </c>
      <c r="R116" s="24" t="s">
        <v>8316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9">
        <v>0</v>
      </c>
      <c r="P117" s="24">
        <v>1</v>
      </c>
      <c r="Q117" s="30" t="s">
        <v>8315</v>
      </c>
      <c r="R117" s="24" t="s">
        <v>8316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57">
        <v>10</v>
      </c>
      <c r="P118" s="24">
        <v>142.86000000000001</v>
      </c>
      <c r="Q118" s="30" t="s">
        <v>8315</v>
      </c>
      <c r="R118" s="24" t="s">
        <v>8316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63">
        <v>8</v>
      </c>
      <c r="P119" s="24">
        <v>10.17</v>
      </c>
      <c r="Q119" s="30" t="s">
        <v>8315</v>
      </c>
      <c r="R119" s="24" t="s">
        <v>8316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41">
        <v>15</v>
      </c>
      <c r="P120" s="24">
        <v>57.25</v>
      </c>
      <c r="Q120" s="30" t="s">
        <v>8315</v>
      </c>
      <c r="R120" s="24" t="s">
        <v>8316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57">
        <v>10</v>
      </c>
      <c r="P121" s="24">
        <v>5</v>
      </c>
      <c r="Q121" s="30" t="s">
        <v>8315</v>
      </c>
      <c r="R121" s="24" t="s">
        <v>8316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61">
        <v>13</v>
      </c>
      <c r="P122" s="24">
        <v>93</v>
      </c>
      <c r="Q122" s="30" t="s">
        <v>8315</v>
      </c>
      <c r="R122" s="24" t="s">
        <v>8316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34">
        <v>2</v>
      </c>
      <c r="P123" s="24">
        <v>32.36</v>
      </c>
      <c r="Q123" s="30" t="s">
        <v>8315</v>
      </c>
      <c r="R123" s="24" t="s">
        <v>8316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9">
        <v>0</v>
      </c>
      <c r="P124" s="24">
        <v>0</v>
      </c>
      <c r="Q124" s="30" t="s">
        <v>8315</v>
      </c>
      <c r="R124" s="24" t="s">
        <v>8316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9">
        <v>0</v>
      </c>
      <c r="P125" s="24">
        <v>1</v>
      </c>
      <c r="Q125" s="30" t="s">
        <v>8315</v>
      </c>
      <c r="R125" s="24" t="s">
        <v>8316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60">
        <v>16</v>
      </c>
      <c r="P126" s="24">
        <v>91.83</v>
      </c>
      <c r="Q126" s="30" t="s">
        <v>8315</v>
      </c>
      <c r="R126" s="24" t="s">
        <v>8316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43">
        <v>11</v>
      </c>
      <c r="P127" s="24">
        <v>45.83</v>
      </c>
      <c r="Q127" s="30" t="s">
        <v>8315</v>
      </c>
      <c r="R127" s="24" t="s">
        <v>8316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9">
        <v>0</v>
      </c>
      <c r="P128" s="24">
        <v>0</v>
      </c>
      <c r="Q128" s="30" t="s">
        <v>8315</v>
      </c>
      <c r="R128" s="24" t="s">
        <v>8316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64">
        <v>86</v>
      </c>
      <c r="P129" s="24">
        <v>248.5</v>
      </c>
      <c r="Q129" s="30" t="s">
        <v>8315</v>
      </c>
      <c r="R129" s="24" t="s">
        <v>8316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65">
        <v>12</v>
      </c>
      <c r="P130" s="24">
        <v>79.400000000000006</v>
      </c>
      <c r="Q130" s="30" t="s">
        <v>8315</v>
      </c>
      <c r="R130" s="24" t="s">
        <v>8316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9">
        <v>0</v>
      </c>
      <c r="P131" s="24">
        <v>5.5</v>
      </c>
      <c r="Q131" s="30" t="s">
        <v>8315</v>
      </c>
      <c r="R131" s="24" t="s">
        <v>8316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38">
        <v>1</v>
      </c>
      <c r="P132" s="24">
        <v>25</v>
      </c>
      <c r="Q132" s="30" t="s">
        <v>8315</v>
      </c>
      <c r="R132" s="24" t="s">
        <v>8316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9">
        <v>0</v>
      </c>
      <c r="P133" s="24">
        <v>0</v>
      </c>
      <c r="Q133" s="30" t="s">
        <v>8315</v>
      </c>
      <c r="R133" s="24" t="s">
        <v>8316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66">
        <v>36</v>
      </c>
      <c r="P134" s="24">
        <v>137.08000000000001</v>
      </c>
      <c r="Q134" s="30" t="s">
        <v>8315</v>
      </c>
      <c r="R134" s="24" t="s">
        <v>8316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9">
        <v>0</v>
      </c>
      <c r="P135" s="24">
        <v>0</v>
      </c>
      <c r="Q135" s="30" t="s">
        <v>8315</v>
      </c>
      <c r="R135" s="24" t="s">
        <v>8316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9">
        <v>0</v>
      </c>
      <c r="P136" s="24">
        <v>5</v>
      </c>
      <c r="Q136" s="30" t="s">
        <v>8315</v>
      </c>
      <c r="R136" s="24" t="s">
        <v>8316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48">
        <v>3</v>
      </c>
      <c r="P137" s="24">
        <v>39</v>
      </c>
      <c r="Q137" s="30" t="s">
        <v>8315</v>
      </c>
      <c r="R137" s="24" t="s">
        <v>8316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48">
        <v>3</v>
      </c>
      <c r="P138" s="24">
        <v>50.5</v>
      </c>
      <c r="Q138" s="30" t="s">
        <v>8315</v>
      </c>
      <c r="R138" s="24" t="s">
        <v>8316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38">
        <v>1</v>
      </c>
      <c r="P139" s="24">
        <v>25</v>
      </c>
      <c r="Q139" s="30" t="s">
        <v>8315</v>
      </c>
      <c r="R139" s="24" t="s">
        <v>8316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9">
        <v>0</v>
      </c>
      <c r="P140" s="24">
        <v>25</v>
      </c>
      <c r="Q140" s="30" t="s">
        <v>8315</v>
      </c>
      <c r="R140" s="24" t="s">
        <v>8316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9">
        <v>0</v>
      </c>
      <c r="P141" s="24">
        <v>0</v>
      </c>
      <c r="Q141" s="30" t="s">
        <v>8315</v>
      </c>
      <c r="R141" s="24" t="s">
        <v>8316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67">
        <v>24</v>
      </c>
      <c r="P142" s="24">
        <v>53.13</v>
      </c>
      <c r="Q142" s="30" t="s">
        <v>8315</v>
      </c>
      <c r="R142" s="24" t="s">
        <v>8316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9">
        <v>0</v>
      </c>
      <c r="P143" s="24">
        <v>0</v>
      </c>
      <c r="Q143" s="30" t="s">
        <v>8315</v>
      </c>
      <c r="R143" s="24" t="s">
        <v>8316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9">
        <v>0</v>
      </c>
      <c r="P144" s="24">
        <v>7</v>
      </c>
      <c r="Q144" s="30" t="s">
        <v>8315</v>
      </c>
      <c r="R144" s="24" t="s">
        <v>8316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32">
        <v>32</v>
      </c>
      <c r="P145" s="24">
        <v>40.06</v>
      </c>
      <c r="Q145" s="30" t="s">
        <v>8315</v>
      </c>
      <c r="R145" s="24" t="s">
        <v>8316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67">
        <v>24</v>
      </c>
      <c r="P146" s="24">
        <v>24.33</v>
      </c>
      <c r="Q146" s="30" t="s">
        <v>8315</v>
      </c>
      <c r="R146" s="24" t="s">
        <v>8316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34">
        <v>2</v>
      </c>
      <c r="P147" s="24">
        <v>11.25</v>
      </c>
      <c r="Q147" s="30" t="s">
        <v>8315</v>
      </c>
      <c r="R147" s="24" t="s">
        <v>8316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68">
        <v>6</v>
      </c>
      <c r="P148" s="24">
        <v>42</v>
      </c>
      <c r="Q148" s="30" t="s">
        <v>8315</v>
      </c>
      <c r="R148" s="24" t="s">
        <v>8316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54">
        <v>14</v>
      </c>
      <c r="P149" s="24">
        <v>71.25</v>
      </c>
      <c r="Q149" s="30" t="s">
        <v>8315</v>
      </c>
      <c r="R149" s="24" t="s">
        <v>8316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38">
        <v>1</v>
      </c>
      <c r="P150" s="24">
        <v>22.5</v>
      </c>
      <c r="Q150" s="30" t="s">
        <v>8315</v>
      </c>
      <c r="R150" s="24" t="s">
        <v>8316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67">
        <v>24</v>
      </c>
      <c r="P151" s="24">
        <v>41</v>
      </c>
      <c r="Q151" s="30" t="s">
        <v>8315</v>
      </c>
      <c r="R151" s="24" t="s">
        <v>8316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43">
        <v>11</v>
      </c>
      <c r="P152" s="24">
        <v>47.91</v>
      </c>
      <c r="Q152" s="30" t="s">
        <v>8315</v>
      </c>
      <c r="R152" s="24" t="s">
        <v>8316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37">
        <v>7</v>
      </c>
      <c r="P153" s="24">
        <v>35.17</v>
      </c>
      <c r="Q153" s="30" t="s">
        <v>8315</v>
      </c>
      <c r="R153" s="24" t="s">
        <v>8316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9">
        <v>0</v>
      </c>
      <c r="P154" s="24">
        <v>5.5</v>
      </c>
      <c r="Q154" s="30" t="s">
        <v>8315</v>
      </c>
      <c r="R154" s="24" t="s">
        <v>8316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38">
        <v>1</v>
      </c>
      <c r="P155" s="24">
        <v>22.67</v>
      </c>
      <c r="Q155" s="30" t="s">
        <v>8315</v>
      </c>
      <c r="R155" s="24" t="s">
        <v>8316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50">
        <v>21</v>
      </c>
      <c r="P156" s="24">
        <v>26.38</v>
      </c>
      <c r="Q156" s="30" t="s">
        <v>8315</v>
      </c>
      <c r="R156" s="24" t="s">
        <v>8316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69">
        <v>78</v>
      </c>
      <c r="P157" s="24">
        <v>105.54</v>
      </c>
      <c r="Q157" s="30" t="s">
        <v>8315</v>
      </c>
      <c r="R157" s="24" t="s">
        <v>8316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9">
        <v>0</v>
      </c>
      <c r="P158" s="24">
        <v>0</v>
      </c>
      <c r="Q158" s="30" t="s">
        <v>8315</v>
      </c>
      <c r="R158" s="24" t="s">
        <v>8316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70">
        <v>48</v>
      </c>
      <c r="P159" s="24">
        <v>62</v>
      </c>
      <c r="Q159" s="30" t="s">
        <v>8315</v>
      </c>
      <c r="R159" s="24" t="s">
        <v>8316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38">
        <v>1</v>
      </c>
      <c r="P160" s="24">
        <v>217.5</v>
      </c>
      <c r="Q160" s="30" t="s">
        <v>8315</v>
      </c>
      <c r="R160" s="24" t="s">
        <v>8316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43">
        <v>11</v>
      </c>
      <c r="P161" s="24">
        <v>26.75</v>
      </c>
      <c r="Q161" s="30" t="s">
        <v>8315</v>
      </c>
      <c r="R161" s="24" t="s">
        <v>8316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52">
        <v>18</v>
      </c>
      <c r="P162" s="24">
        <v>64.290000000000006</v>
      </c>
      <c r="Q162" s="30" t="s">
        <v>8315</v>
      </c>
      <c r="R162" s="24" t="s">
        <v>8316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33">
        <v>4</v>
      </c>
      <c r="P163" s="24">
        <v>175</v>
      </c>
      <c r="Q163" s="30" t="s">
        <v>8315</v>
      </c>
      <c r="R163" s="24" t="s">
        <v>8316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71">
        <v>35</v>
      </c>
      <c r="P164" s="24">
        <v>84.28</v>
      </c>
      <c r="Q164" s="30" t="s">
        <v>8315</v>
      </c>
      <c r="R164" s="24" t="s">
        <v>8316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3981</v>
      </c>
      <c r="C165" s="25" t="s">
        <v>8387</v>
      </c>
      <c r="D165" s="26">
        <v>2000</v>
      </c>
      <c r="E165" s="27">
        <v>641</v>
      </c>
      <c r="F165" s="28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32">
        <v>32</v>
      </c>
      <c r="P165" s="24">
        <v>33.74</v>
      </c>
      <c r="Q165" s="30" t="s">
        <v>8315</v>
      </c>
      <c r="R165" s="24" t="s">
        <v>8316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34">
        <v>2</v>
      </c>
      <c r="P166" s="24">
        <v>8</v>
      </c>
      <c r="Q166" s="30" t="s">
        <v>8315</v>
      </c>
      <c r="R166" s="24" t="s">
        <v>8316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9">
        <v>0</v>
      </c>
      <c r="P167" s="24">
        <v>0</v>
      </c>
      <c r="Q167" s="30" t="s">
        <v>8315</v>
      </c>
      <c r="R167" s="24" t="s">
        <v>8316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39">
        <v>20</v>
      </c>
      <c r="P168" s="24">
        <v>100</v>
      </c>
      <c r="Q168" s="30" t="s">
        <v>8315</v>
      </c>
      <c r="R168" s="24" t="s">
        <v>8316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36">
        <v>5</v>
      </c>
      <c r="P169" s="24">
        <v>60.11</v>
      </c>
      <c r="Q169" s="30" t="s">
        <v>8315</v>
      </c>
      <c r="R169" s="24" t="s">
        <v>8316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9">
        <v>0</v>
      </c>
      <c r="P170" s="24">
        <v>3</v>
      </c>
      <c r="Q170" s="30" t="s">
        <v>8315</v>
      </c>
      <c r="R170" s="24" t="s">
        <v>8316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9">
        <v>0</v>
      </c>
      <c r="P171" s="24">
        <v>5</v>
      </c>
      <c r="Q171" s="30" t="s">
        <v>8315</v>
      </c>
      <c r="R171" s="24" t="s">
        <v>8316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62">
        <v>17</v>
      </c>
      <c r="P172" s="24">
        <v>29.24</v>
      </c>
      <c r="Q172" s="30" t="s">
        <v>8315</v>
      </c>
      <c r="R172" s="24" t="s">
        <v>8316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72">
        <v>57</v>
      </c>
      <c r="P173" s="24">
        <v>59.58</v>
      </c>
      <c r="Q173" s="30" t="s">
        <v>8315</v>
      </c>
      <c r="R173" s="24" t="s">
        <v>8316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62">
        <v>17</v>
      </c>
      <c r="P174" s="24">
        <v>82.57</v>
      </c>
      <c r="Q174" s="30" t="s">
        <v>8315</v>
      </c>
      <c r="R174" s="24" t="s">
        <v>8316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9">
        <v>0</v>
      </c>
      <c r="P175" s="24">
        <v>10</v>
      </c>
      <c r="Q175" s="30" t="s">
        <v>8315</v>
      </c>
      <c r="R175" s="24" t="s">
        <v>8316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34">
        <v>2</v>
      </c>
      <c r="P176" s="24">
        <v>5.75</v>
      </c>
      <c r="Q176" s="30" t="s">
        <v>8315</v>
      </c>
      <c r="R176" s="24" t="s">
        <v>8316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57">
        <v>10</v>
      </c>
      <c r="P177" s="24">
        <v>100.5</v>
      </c>
      <c r="Q177" s="30" t="s">
        <v>8315</v>
      </c>
      <c r="R177" s="24" t="s">
        <v>8316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9">
        <v>0</v>
      </c>
      <c r="P178" s="24">
        <v>1</v>
      </c>
      <c r="Q178" s="30" t="s">
        <v>8315</v>
      </c>
      <c r="R178" s="24" t="s">
        <v>8316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38">
        <v>1</v>
      </c>
      <c r="P179" s="24">
        <v>20</v>
      </c>
      <c r="Q179" s="30" t="s">
        <v>8315</v>
      </c>
      <c r="R179" s="24" t="s">
        <v>8316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9">
        <v>0</v>
      </c>
      <c r="P180" s="24">
        <v>2</v>
      </c>
      <c r="Q180" s="30" t="s">
        <v>8315</v>
      </c>
      <c r="R180" s="24" t="s">
        <v>8316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9">
        <v>0</v>
      </c>
      <c r="P181" s="24">
        <v>5</v>
      </c>
      <c r="Q181" s="30" t="s">
        <v>8315</v>
      </c>
      <c r="R181" s="24" t="s">
        <v>8316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67">
        <v>24</v>
      </c>
      <c r="P182" s="24">
        <v>45.84</v>
      </c>
      <c r="Q182" s="30" t="s">
        <v>8315</v>
      </c>
      <c r="R182" s="24" t="s">
        <v>8316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38">
        <v>1</v>
      </c>
      <c r="P183" s="24">
        <v>13</v>
      </c>
      <c r="Q183" s="30" t="s">
        <v>8315</v>
      </c>
      <c r="R183" s="24" t="s">
        <v>8316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9">
        <v>0</v>
      </c>
      <c r="P184" s="24">
        <v>0</v>
      </c>
      <c r="Q184" s="30" t="s">
        <v>8315</v>
      </c>
      <c r="R184" s="24" t="s">
        <v>8316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9">
        <v>0</v>
      </c>
      <c r="P185" s="24">
        <v>1</v>
      </c>
      <c r="Q185" s="30" t="s">
        <v>8315</v>
      </c>
      <c r="R185" s="24" t="s">
        <v>8316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38">
        <v>1</v>
      </c>
      <c r="P186" s="24">
        <v>52.5</v>
      </c>
      <c r="Q186" s="30" t="s">
        <v>8315</v>
      </c>
      <c r="R186" s="24" t="s">
        <v>8316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38">
        <v>1</v>
      </c>
      <c r="P187" s="24">
        <v>7.25</v>
      </c>
      <c r="Q187" s="30" t="s">
        <v>8315</v>
      </c>
      <c r="R187" s="24" t="s">
        <v>8316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62">
        <v>17</v>
      </c>
      <c r="P188" s="24">
        <v>33.33</v>
      </c>
      <c r="Q188" s="30" t="s">
        <v>8315</v>
      </c>
      <c r="R188" s="24" t="s">
        <v>8316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38">
        <v>1</v>
      </c>
      <c r="P189" s="24">
        <v>62.5</v>
      </c>
      <c r="Q189" s="30" t="s">
        <v>8315</v>
      </c>
      <c r="R189" s="24" t="s">
        <v>8316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73">
        <v>70</v>
      </c>
      <c r="P190" s="24">
        <v>63.56</v>
      </c>
      <c r="Q190" s="30" t="s">
        <v>8315</v>
      </c>
      <c r="R190" s="24" t="s">
        <v>8316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9">
        <v>0</v>
      </c>
      <c r="P191" s="24">
        <v>0</v>
      </c>
      <c r="Q191" s="30" t="s">
        <v>8315</v>
      </c>
      <c r="R191" s="24" t="s">
        <v>8316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38">
        <v>1</v>
      </c>
      <c r="P192" s="24">
        <v>10</v>
      </c>
      <c r="Q192" s="30" t="s">
        <v>8315</v>
      </c>
      <c r="R192" s="24" t="s">
        <v>8316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9">
        <v>0</v>
      </c>
      <c r="P193" s="24">
        <v>0</v>
      </c>
      <c r="Q193" s="30" t="s">
        <v>8315</v>
      </c>
      <c r="R193" s="24" t="s">
        <v>8316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37">
        <v>7</v>
      </c>
      <c r="P194" s="24">
        <v>30.71</v>
      </c>
      <c r="Q194" s="30" t="s">
        <v>8315</v>
      </c>
      <c r="R194" s="24" t="s">
        <v>8316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58">
        <v>28</v>
      </c>
      <c r="P195" s="24">
        <v>51</v>
      </c>
      <c r="Q195" s="30" t="s">
        <v>8315</v>
      </c>
      <c r="R195" s="24" t="s">
        <v>8316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9">
        <v>0</v>
      </c>
      <c r="P196" s="24">
        <v>0</v>
      </c>
      <c r="Q196" s="30" t="s">
        <v>8315</v>
      </c>
      <c r="R196" s="24" t="s">
        <v>8316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60">
        <v>16</v>
      </c>
      <c r="P197" s="24">
        <v>66.67</v>
      </c>
      <c r="Q197" s="30" t="s">
        <v>8315</v>
      </c>
      <c r="R197" s="24" t="s">
        <v>8316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9">
        <v>0</v>
      </c>
      <c r="P198" s="24">
        <v>0</v>
      </c>
      <c r="Q198" s="30" t="s">
        <v>8315</v>
      </c>
      <c r="R198" s="24" t="s">
        <v>8316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37">
        <v>7</v>
      </c>
      <c r="P199" s="24">
        <v>59</v>
      </c>
      <c r="Q199" s="30" t="s">
        <v>8315</v>
      </c>
      <c r="R199" s="24" t="s">
        <v>8316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38">
        <v>1</v>
      </c>
      <c r="P200" s="24">
        <v>100</v>
      </c>
      <c r="Q200" s="30" t="s">
        <v>8315</v>
      </c>
      <c r="R200" s="24" t="s">
        <v>8316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53">
        <v>37</v>
      </c>
      <c r="P201" s="24">
        <v>147.4</v>
      </c>
      <c r="Q201" s="30" t="s">
        <v>8315</v>
      </c>
      <c r="R201" s="24" t="s">
        <v>8316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74">
        <v>47</v>
      </c>
      <c r="P202" s="24">
        <v>166.06</v>
      </c>
      <c r="Q202" s="30" t="s">
        <v>8315</v>
      </c>
      <c r="R202" s="24" t="s">
        <v>8316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43">
        <v>11</v>
      </c>
      <c r="P203" s="24">
        <v>40</v>
      </c>
      <c r="Q203" s="30" t="s">
        <v>8315</v>
      </c>
      <c r="R203" s="24" t="s">
        <v>8316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65">
        <v>12</v>
      </c>
      <c r="P204" s="24">
        <v>75.25</v>
      </c>
      <c r="Q204" s="30" t="s">
        <v>8315</v>
      </c>
      <c r="R204" s="24" t="s">
        <v>8316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75">
        <v>60</v>
      </c>
      <c r="P205" s="24">
        <v>60</v>
      </c>
      <c r="Q205" s="30" t="s">
        <v>8315</v>
      </c>
      <c r="R205" s="24" t="s">
        <v>8316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76">
        <v>31</v>
      </c>
      <c r="P206" s="24">
        <v>1250</v>
      </c>
      <c r="Q206" s="30" t="s">
        <v>8315</v>
      </c>
      <c r="R206" s="24" t="s">
        <v>8316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9">
        <v>0</v>
      </c>
      <c r="P207" s="24">
        <v>7</v>
      </c>
      <c r="Q207" s="30" t="s">
        <v>8315</v>
      </c>
      <c r="R207" s="24" t="s">
        <v>8316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42">
        <v>38</v>
      </c>
      <c r="P208" s="24">
        <v>56.25</v>
      </c>
      <c r="Q208" s="30" t="s">
        <v>8315</v>
      </c>
      <c r="R208" s="24" t="s">
        <v>8316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63">
        <v>8</v>
      </c>
      <c r="P209" s="24">
        <v>38.33</v>
      </c>
      <c r="Q209" s="30" t="s">
        <v>8315</v>
      </c>
      <c r="R209" s="24" t="s">
        <v>8316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34">
        <v>2</v>
      </c>
      <c r="P210" s="24">
        <v>27.5</v>
      </c>
      <c r="Q210" s="30" t="s">
        <v>8315</v>
      </c>
      <c r="R210" s="24" t="s">
        <v>8316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9">
        <v>0</v>
      </c>
      <c r="P211" s="24">
        <v>16</v>
      </c>
      <c r="Q211" s="30" t="s">
        <v>8315</v>
      </c>
      <c r="R211" s="24" t="s">
        <v>8316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9">
        <v>0</v>
      </c>
      <c r="P212" s="24">
        <v>1</v>
      </c>
      <c r="Q212" s="30" t="s">
        <v>8315</v>
      </c>
      <c r="R212" s="24" t="s">
        <v>8316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9">
        <v>0</v>
      </c>
      <c r="P213" s="24">
        <v>0</v>
      </c>
      <c r="Q213" s="30" t="s">
        <v>8315</v>
      </c>
      <c r="R213" s="24" t="s">
        <v>8316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42">
        <v>38</v>
      </c>
      <c r="P214" s="24">
        <v>86.62</v>
      </c>
      <c r="Q214" s="30" t="s">
        <v>8315</v>
      </c>
      <c r="R214" s="24" t="s">
        <v>8316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9">
        <v>0</v>
      </c>
      <c r="P215" s="24">
        <v>0</v>
      </c>
      <c r="Q215" s="30" t="s">
        <v>8315</v>
      </c>
      <c r="R215" s="24" t="s">
        <v>8316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77">
        <v>53</v>
      </c>
      <c r="P216" s="24">
        <v>88.33</v>
      </c>
      <c r="Q216" s="30" t="s">
        <v>8315</v>
      </c>
      <c r="R216" s="24" t="s">
        <v>8316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48">
        <v>3</v>
      </c>
      <c r="P217" s="24">
        <v>23.75</v>
      </c>
      <c r="Q217" s="30" t="s">
        <v>8315</v>
      </c>
      <c r="R217" s="24" t="s">
        <v>8316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9">
        <v>0</v>
      </c>
      <c r="P218" s="24">
        <v>0</v>
      </c>
      <c r="Q218" s="30" t="s">
        <v>8315</v>
      </c>
      <c r="R218" s="24" t="s">
        <v>8316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34">
        <v>2</v>
      </c>
      <c r="P219" s="24">
        <v>163.33000000000001</v>
      </c>
      <c r="Q219" s="30" t="s">
        <v>8315</v>
      </c>
      <c r="R219" s="24" t="s">
        <v>8316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38">
        <v>1</v>
      </c>
      <c r="P220" s="24">
        <v>6.75</v>
      </c>
      <c r="Q220" s="30" t="s">
        <v>8315</v>
      </c>
      <c r="R220" s="24" t="s">
        <v>8316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9">
        <v>0</v>
      </c>
      <c r="P221" s="24">
        <v>25</v>
      </c>
      <c r="Q221" s="30" t="s">
        <v>8315</v>
      </c>
      <c r="R221" s="24" t="s">
        <v>8316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78">
        <v>61</v>
      </c>
      <c r="P222" s="24">
        <v>179.12</v>
      </c>
      <c r="Q222" s="30" t="s">
        <v>8315</v>
      </c>
      <c r="R222" s="24" t="s">
        <v>8316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38">
        <v>1</v>
      </c>
      <c r="P223" s="24">
        <v>34.950000000000003</v>
      </c>
      <c r="Q223" s="30" t="s">
        <v>8315</v>
      </c>
      <c r="R223" s="24" t="s">
        <v>8316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62">
        <v>17</v>
      </c>
      <c r="P224" s="24">
        <v>27.5</v>
      </c>
      <c r="Q224" s="30" t="s">
        <v>8315</v>
      </c>
      <c r="R224" s="24" t="s">
        <v>8316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38">
        <v>1</v>
      </c>
      <c r="P225" s="24">
        <v>18.5</v>
      </c>
      <c r="Q225" s="30" t="s">
        <v>8315</v>
      </c>
      <c r="R225" s="24" t="s">
        <v>8316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9">
        <v>0</v>
      </c>
      <c r="P226" s="24">
        <v>0</v>
      </c>
      <c r="Q226" s="30" t="s">
        <v>8315</v>
      </c>
      <c r="R226" s="24" t="s">
        <v>8316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49">
        <v>9</v>
      </c>
      <c r="P227" s="24">
        <v>222.5</v>
      </c>
      <c r="Q227" s="30" t="s">
        <v>8315</v>
      </c>
      <c r="R227" s="24" t="s">
        <v>8316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9">
        <v>0</v>
      </c>
      <c r="P228" s="24">
        <v>5</v>
      </c>
      <c r="Q228" s="30" t="s">
        <v>8315</v>
      </c>
      <c r="R228" s="24" t="s">
        <v>8316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9">
        <v>0</v>
      </c>
      <c r="P229" s="24">
        <v>0</v>
      </c>
      <c r="Q229" s="30" t="s">
        <v>8315</v>
      </c>
      <c r="R229" s="24" t="s">
        <v>8316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60">
        <v>16</v>
      </c>
      <c r="P230" s="24">
        <v>29.17</v>
      </c>
      <c r="Q230" s="30" t="s">
        <v>8315</v>
      </c>
      <c r="R230" s="24" t="s">
        <v>8316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34">
        <v>2</v>
      </c>
      <c r="P231" s="24">
        <v>1.5</v>
      </c>
      <c r="Q231" s="30" t="s">
        <v>8315</v>
      </c>
      <c r="R231" s="24" t="s">
        <v>8316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55">
        <v>22</v>
      </c>
      <c r="P232" s="24">
        <v>126.5</v>
      </c>
      <c r="Q232" s="30" t="s">
        <v>8315</v>
      </c>
      <c r="R232" s="24" t="s">
        <v>8316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9">
        <v>0</v>
      </c>
      <c r="P233" s="24">
        <v>10</v>
      </c>
      <c r="Q233" s="30" t="s">
        <v>8315</v>
      </c>
      <c r="R233" s="24" t="s">
        <v>8316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36">
        <v>5</v>
      </c>
      <c r="P234" s="24">
        <v>9.4</v>
      </c>
      <c r="Q234" s="30" t="s">
        <v>8315</v>
      </c>
      <c r="R234" s="24" t="s">
        <v>8316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9">
        <v>0</v>
      </c>
      <c r="P235" s="24">
        <v>0</v>
      </c>
      <c r="Q235" s="30" t="s">
        <v>8315</v>
      </c>
      <c r="R235" s="24" t="s">
        <v>8316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36">
        <v>5</v>
      </c>
      <c r="P236" s="24">
        <v>30</v>
      </c>
      <c r="Q236" s="30" t="s">
        <v>8315</v>
      </c>
      <c r="R236" s="24" t="s">
        <v>8316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48">
        <v>3</v>
      </c>
      <c r="P237" s="24">
        <v>10.67</v>
      </c>
      <c r="Q237" s="30" t="s">
        <v>8315</v>
      </c>
      <c r="R237" s="24" t="s">
        <v>8316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61">
        <v>13</v>
      </c>
      <c r="P238" s="24">
        <v>25.5</v>
      </c>
      <c r="Q238" s="30" t="s">
        <v>8315</v>
      </c>
      <c r="R238" s="24" t="s">
        <v>8316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9">
        <v>0</v>
      </c>
      <c r="P239" s="24">
        <v>20</v>
      </c>
      <c r="Q239" s="30" t="s">
        <v>8315</v>
      </c>
      <c r="R239" s="24" t="s">
        <v>8316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53">
        <v>37</v>
      </c>
      <c r="P240" s="24">
        <v>91.25</v>
      </c>
      <c r="Q240" s="30" t="s">
        <v>8315</v>
      </c>
      <c r="R240" s="24" t="s">
        <v>8316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9">
        <v>0</v>
      </c>
      <c r="P241" s="24">
        <v>0</v>
      </c>
      <c r="Q241" s="30" t="s">
        <v>8315</v>
      </c>
      <c r="R241" s="24" t="s">
        <v>8316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38">
        <v>1</v>
      </c>
      <c r="P242" s="24">
        <v>50</v>
      </c>
      <c r="Q242" s="30" t="s">
        <v>8315</v>
      </c>
      <c r="R242" s="24" t="s">
        <v>8316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9">
        <v>0</v>
      </c>
      <c r="P243" s="24">
        <v>0</v>
      </c>
      <c r="Q243" s="30" t="s">
        <v>8315</v>
      </c>
      <c r="R243" s="24" t="s">
        <v>8316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9">
        <v>0</v>
      </c>
      <c r="P244" s="24">
        <v>0</v>
      </c>
      <c r="Q244" s="30" t="s">
        <v>8315</v>
      </c>
      <c r="R244" s="24" t="s">
        <v>8316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56">
        <v>27</v>
      </c>
      <c r="P245" s="24">
        <v>22.83</v>
      </c>
      <c r="Q245" s="30" t="s">
        <v>8315</v>
      </c>
      <c r="R245" s="24" t="s">
        <v>8316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57">
        <v>10</v>
      </c>
      <c r="P246" s="24">
        <v>16.670000000000002</v>
      </c>
      <c r="Q246" s="30" t="s">
        <v>8315</v>
      </c>
      <c r="R246" s="24" t="s">
        <v>8316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79">
        <v>71</v>
      </c>
      <c r="P247" s="24">
        <v>106.97</v>
      </c>
      <c r="Q247" s="30" t="s">
        <v>8315</v>
      </c>
      <c r="R247" s="24" t="s">
        <v>8316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34">
        <v>2</v>
      </c>
      <c r="P248" s="24">
        <v>10.25</v>
      </c>
      <c r="Q248" s="30" t="s">
        <v>8315</v>
      </c>
      <c r="R248" s="24" t="s">
        <v>8316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34">
        <v>2</v>
      </c>
      <c r="P249" s="24">
        <v>59</v>
      </c>
      <c r="Q249" s="30" t="s">
        <v>8315</v>
      </c>
      <c r="R249" s="24" t="s">
        <v>8316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48">
        <v>3</v>
      </c>
      <c r="P250" s="24">
        <v>15.67</v>
      </c>
      <c r="Q250" s="30" t="s">
        <v>8315</v>
      </c>
      <c r="R250" s="24" t="s">
        <v>8316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9">
        <v>0</v>
      </c>
      <c r="P251" s="24">
        <v>1</v>
      </c>
      <c r="Q251" s="30" t="s">
        <v>8315</v>
      </c>
      <c r="R251" s="24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7223D-7E54-2047-8084-14747A0AF335}">
  <dimension ref="A1:C14"/>
  <sheetViews>
    <sheetView zoomScale="223" workbookViewId="0"/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80">
        <f>AVERAGE('Successful US Kickstarters'!D:D)</f>
        <v>5048.8786407766993</v>
      </c>
      <c r="C2" s="80">
        <f>AVERAGE('Failed US Kickstarters'!D:D)</f>
        <v>10554.212</v>
      </c>
    </row>
    <row r="3" spans="1:3" x14ac:dyDescent="0.2">
      <c r="A3" t="s">
        <v>8391</v>
      </c>
      <c r="B3" s="80">
        <f>MEDIAN('Successful US Kickstarters'!D:D)</f>
        <v>3000</v>
      </c>
      <c r="C3" s="80">
        <f>MEDIAN('Failed US Kickstarters'!D:D)</f>
        <v>5000</v>
      </c>
    </row>
    <row r="4" spans="1:3" x14ac:dyDescent="0.2">
      <c r="A4" t="s">
        <v>8394</v>
      </c>
      <c r="B4" s="80">
        <f>_xlfn.STDEV.P('Successful US Kickstarters'!D:D)</f>
        <v>7748.7537726373303</v>
      </c>
      <c r="C4" s="80">
        <f>_xlfn.STDEV.P('Failed US Kickstarters'!D:D)</f>
        <v>21967.731061515115</v>
      </c>
    </row>
    <row r="5" spans="1:3" x14ac:dyDescent="0.2">
      <c r="A5" t="s">
        <v>8395</v>
      </c>
      <c r="B5" s="80">
        <f>_xlfn.QUARTILE.EXC('Successful US Kickstarters'!D:D,3)</f>
        <v>5000</v>
      </c>
      <c r="C5" s="80">
        <f>_xlfn.QUARTILE.EXC('Failed US Kickstarters'!D:D,3)</f>
        <v>10000</v>
      </c>
    </row>
    <row r="6" spans="1:3" x14ac:dyDescent="0.2">
      <c r="A6" t="s">
        <v>8396</v>
      </c>
      <c r="B6" s="80">
        <f>_xlfn.QUARTILE.EXC('Successful US Kickstarters'!D:D,1)</f>
        <v>1500</v>
      </c>
      <c r="C6" s="80">
        <f>_xlfn.QUARTILE.EXC('Failed US Kickstarters'!D:D,1)</f>
        <v>2000</v>
      </c>
    </row>
    <row r="7" spans="1:3" x14ac:dyDescent="0.2">
      <c r="A7" t="s">
        <v>8397</v>
      </c>
      <c r="B7" s="80">
        <f>B5-B6</f>
        <v>3500</v>
      </c>
      <c r="C7" s="80">
        <f>C5-C6</f>
        <v>8000</v>
      </c>
    </row>
    <row r="8" spans="1:3" x14ac:dyDescent="0.2">
      <c r="B8" s="80"/>
      <c r="C8" s="80"/>
    </row>
    <row r="9" spans="1:3" x14ac:dyDescent="0.2">
      <c r="A9" t="s">
        <v>8392</v>
      </c>
      <c r="B9" s="80">
        <f>AVERAGE('Successful US Kickstarters'!E:E)</f>
        <v>5601.5458009708727</v>
      </c>
      <c r="C9" s="80">
        <f>AVERAGE('Failed US Kickstarters'!E:E)</f>
        <v>558.65484000000004</v>
      </c>
    </row>
    <row r="10" spans="1:3" x14ac:dyDescent="0.2">
      <c r="A10" t="s">
        <v>8393</v>
      </c>
      <c r="B10" s="80">
        <f>MEDIAN('Successful US Kickstarters'!E:E)</f>
        <v>3167.5</v>
      </c>
      <c r="C10" s="80">
        <f>MEDIAN('Failed US Kickstarters'!E:E)</f>
        <v>103</v>
      </c>
    </row>
    <row r="11" spans="1:3" x14ac:dyDescent="0.2">
      <c r="A11" t="s">
        <v>8394</v>
      </c>
      <c r="B11" s="80">
        <f>_xlfn.STDEV.P('Successful US Kickstarters'!E:E)</f>
        <v>8334.5731699164608</v>
      </c>
      <c r="C11" s="80">
        <f>_xlfn.STDEV.P('Failed US Kickstarters'!E:E)</f>
        <v>1330.5230280400915</v>
      </c>
    </row>
    <row r="12" spans="1:3" x14ac:dyDescent="0.2">
      <c r="A12" t="s">
        <v>8395</v>
      </c>
      <c r="B12" s="80">
        <f>_xlfn.QUARTILE.EXC('Successful US Kickstarters'!E:E,3)</f>
        <v>5699</v>
      </c>
      <c r="C12" s="80">
        <f>_xlfn.QUARTILE.EXC('Failed US Kickstarters'!E:E,3)</f>
        <v>501</v>
      </c>
    </row>
    <row r="13" spans="1:3" x14ac:dyDescent="0.2">
      <c r="A13" t="s">
        <v>8396</v>
      </c>
      <c r="B13" s="80">
        <f>_xlfn.QUARTILE.EXC('Successful US Kickstarters'!E:E,1)</f>
        <v>1716.5074999999999</v>
      </c>
      <c r="C13" s="80">
        <f>_xlfn.QUARTILE.EXC('Failed US Kickstarters'!E:E,1)</f>
        <v>9.25</v>
      </c>
    </row>
    <row r="14" spans="1:3" x14ac:dyDescent="0.2">
      <c r="A14" t="s">
        <v>8397</v>
      </c>
      <c r="B14" s="80">
        <f>B12-B13</f>
        <v>3982.4925000000003</v>
      </c>
      <c r="C14" s="8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Data</vt:lpstr>
      <vt:lpstr>Cateogry Statistics</vt:lpstr>
      <vt:lpstr>Subcategory Statistics</vt:lpstr>
      <vt:lpstr>Outcomes based on Launch Date</vt:lpstr>
      <vt:lpstr>Edinburgh Research</vt:lpstr>
      <vt:lpstr>Edinburgh Research (2)</vt:lpstr>
      <vt:lpstr>Successful US Kickstarters</vt:lpstr>
      <vt:lpstr>Failed US Kickstarters</vt:lpstr>
      <vt:lpstr>Descriptive Statistics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Anirudh Kolar</cp:lastModifiedBy>
  <dcterms:created xsi:type="dcterms:W3CDTF">2017-04-20T15:17:24Z</dcterms:created>
  <dcterms:modified xsi:type="dcterms:W3CDTF">2021-10-22T03:40:29Z</dcterms:modified>
</cp:coreProperties>
</file>