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sa/Documents/"/>
    </mc:Choice>
  </mc:AlternateContent>
  <xr:revisionPtr revIDLastSave="0" documentId="8_{3E915EA8-A58A-414A-98DD-8BB636BDF38B}" xr6:coauthVersionLast="47" xr6:coauthVersionMax="47" xr10:uidLastSave="{00000000-0000-0000-0000-000000000000}"/>
  <bookViews>
    <workbookView xWindow="0" yWindow="740" windowWidth="29400" windowHeight="18380" xr2:uid="{C357D8E9-039F-2041-9131-AE1A0FDCD09F}"/>
  </bookViews>
  <sheets>
    <sheet name="JP Morg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1" l="1"/>
  <c r="AF3" i="1" s="1"/>
  <c r="AG3" i="1" s="1"/>
  <c r="AH3" i="1" s="1"/>
  <c r="AE4" i="1"/>
  <c r="AF4" i="1" s="1"/>
  <c r="AG4" i="1" s="1"/>
  <c r="AH4" i="1" s="1"/>
  <c r="AE5" i="1"/>
  <c r="AF5" i="1" s="1"/>
  <c r="AG5" i="1" s="1"/>
  <c r="AH5" i="1" s="1"/>
  <c r="AE6" i="1"/>
  <c r="AF6" i="1" s="1"/>
  <c r="AG6" i="1" s="1"/>
  <c r="AH6" i="1" s="1"/>
  <c r="AE7" i="1"/>
  <c r="AF7" i="1" s="1"/>
  <c r="AG7" i="1" s="1"/>
  <c r="AH7" i="1" s="1"/>
  <c r="AE8" i="1"/>
  <c r="AF8" i="1" s="1"/>
  <c r="AG8" i="1" s="1"/>
  <c r="AH8" i="1" s="1"/>
  <c r="AE9" i="1"/>
  <c r="AF9" i="1" s="1"/>
  <c r="AG9" i="1" s="1"/>
  <c r="AH9" i="1" s="1"/>
  <c r="AE10" i="1"/>
  <c r="AF10" i="1" s="1"/>
  <c r="AG10" i="1" s="1"/>
  <c r="AH10" i="1" s="1"/>
  <c r="AE11" i="1"/>
  <c r="AF11" i="1" s="1"/>
  <c r="AG11" i="1" s="1"/>
  <c r="AH11" i="1" s="1"/>
  <c r="AE12" i="1"/>
  <c r="AF12" i="1" s="1"/>
  <c r="AG12" i="1" s="1"/>
  <c r="AH12" i="1" s="1"/>
  <c r="AE13" i="1"/>
  <c r="AF13" i="1" s="1"/>
  <c r="AG13" i="1" s="1"/>
  <c r="AH13" i="1" s="1"/>
  <c r="AE14" i="1"/>
  <c r="AF14" i="1" s="1"/>
  <c r="AG14" i="1" s="1"/>
  <c r="AH14" i="1" s="1"/>
  <c r="AE15" i="1"/>
  <c r="AF15" i="1" s="1"/>
  <c r="AG15" i="1" s="1"/>
  <c r="AH15" i="1" s="1"/>
  <c r="AE16" i="1"/>
  <c r="AF16" i="1" s="1"/>
  <c r="AG16" i="1" s="1"/>
  <c r="AH16" i="1" s="1"/>
  <c r="AE17" i="1"/>
  <c r="AF17" i="1" s="1"/>
  <c r="AG17" i="1" s="1"/>
  <c r="AH17" i="1" s="1"/>
  <c r="AE18" i="1"/>
  <c r="AF18" i="1" s="1"/>
  <c r="AG18" i="1" s="1"/>
  <c r="AH18" i="1" s="1"/>
  <c r="AE19" i="1"/>
  <c r="AF19" i="1" s="1"/>
  <c r="AG19" i="1" s="1"/>
  <c r="AH19" i="1" s="1"/>
  <c r="AE20" i="1"/>
  <c r="AF20" i="1" s="1"/>
  <c r="AG20" i="1" s="1"/>
  <c r="AH20" i="1" s="1"/>
  <c r="AE21" i="1"/>
  <c r="AF21" i="1" s="1"/>
  <c r="AG21" i="1" s="1"/>
  <c r="AH21" i="1" s="1"/>
  <c r="AE22" i="1"/>
  <c r="AF22" i="1" s="1"/>
  <c r="AG22" i="1" s="1"/>
  <c r="AH22" i="1" s="1"/>
  <c r="AE23" i="1"/>
  <c r="AF23" i="1" s="1"/>
  <c r="AG23" i="1" s="1"/>
  <c r="AH23" i="1" s="1"/>
  <c r="AE24" i="1"/>
  <c r="AF24" i="1" s="1"/>
  <c r="AG24" i="1" s="1"/>
  <c r="AH24" i="1" s="1"/>
  <c r="AE25" i="1"/>
  <c r="AF25" i="1" s="1"/>
  <c r="AG25" i="1" s="1"/>
  <c r="AH25" i="1" s="1"/>
  <c r="AE26" i="1"/>
  <c r="AF26" i="1" s="1"/>
  <c r="AG26" i="1" s="1"/>
  <c r="AH26" i="1" s="1"/>
  <c r="AE27" i="1"/>
  <c r="AF27" i="1" s="1"/>
  <c r="AG27" i="1" s="1"/>
  <c r="AH27" i="1" s="1"/>
  <c r="AE28" i="1"/>
  <c r="AF28" i="1" s="1"/>
  <c r="AG28" i="1" s="1"/>
  <c r="AH28" i="1" s="1"/>
  <c r="AE29" i="1"/>
  <c r="AF29" i="1" s="1"/>
  <c r="AG29" i="1" s="1"/>
  <c r="AH29" i="1" s="1"/>
  <c r="AE30" i="1"/>
  <c r="AF30" i="1" s="1"/>
  <c r="AG30" i="1" s="1"/>
  <c r="AH30" i="1" s="1"/>
  <c r="AE31" i="1"/>
  <c r="AF31" i="1" s="1"/>
  <c r="AG31" i="1" s="1"/>
  <c r="AH31" i="1" s="1"/>
  <c r="AE32" i="1"/>
  <c r="AF32" i="1" s="1"/>
  <c r="AG32" i="1" s="1"/>
  <c r="AH32" i="1" s="1"/>
  <c r="AE33" i="1"/>
  <c r="AF33" i="1" s="1"/>
  <c r="AG33" i="1" s="1"/>
  <c r="AH33" i="1" s="1"/>
  <c r="AE34" i="1"/>
  <c r="AF34" i="1" s="1"/>
  <c r="AG34" i="1" s="1"/>
  <c r="AH34" i="1" s="1"/>
  <c r="AE35" i="1"/>
  <c r="AF35" i="1" s="1"/>
  <c r="AG35" i="1" s="1"/>
  <c r="AH35" i="1" s="1"/>
  <c r="AE36" i="1"/>
  <c r="AF36" i="1" s="1"/>
  <c r="AG36" i="1" s="1"/>
  <c r="AH36" i="1" s="1"/>
  <c r="AE37" i="1"/>
  <c r="AF37" i="1" s="1"/>
  <c r="AG37" i="1" s="1"/>
  <c r="AH37" i="1" s="1"/>
  <c r="AE38" i="1"/>
  <c r="AF38" i="1" s="1"/>
  <c r="AG38" i="1" s="1"/>
  <c r="AH38" i="1" s="1"/>
  <c r="AE39" i="1"/>
  <c r="AF39" i="1" s="1"/>
  <c r="AG39" i="1" s="1"/>
  <c r="AH39" i="1" s="1"/>
  <c r="AE40" i="1"/>
  <c r="AF40" i="1" s="1"/>
  <c r="AG40" i="1" s="1"/>
  <c r="AH40" i="1" s="1"/>
  <c r="AE41" i="1"/>
  <c r="AF41" i="1" s="1"/>
  <c r="AG41" i="1" s="1"/>
  <c r="AH41" i="1" s="1"/>
  <c r="AE42" i="1"/>
  <c r="AF42" i="1" s="1"/>
  <c r="AG42" i="1" s="1"/>
  <c r="AH42" i="1" s="1"/>
  <c r="AE43" i="1"/>
  <c r="AF43" i="1" s="1"/>
  <c r="AG43" i="1" s="1"/>
  <c r="AH43" i="1" s="1"/>
  <c r="AE44" i="1"/>
  <c r="AF44" i="1" s="1"/>
  <c r="AG44" i="1" s="1"/>
  <c r="AH44" i="1" s="1"/>
  <c r="AE45" i="1"/>
  <c r="AF45" i="1" s="1"/>
  <c r="AG45" i="1" s="1"/>
  <c r="AH45" i="1" s="1"/>
  <c r="AE46" i="1"/>
  <c r="AF46" i="1" s="1"/>
  <c r="AG46" i="1" s="1"/>
  <c r="AH46" i="1" s="1"/>
  <c r="AE47" i="1"/>
  <c r="AF47" i="1" s="1"/>
  <c r="AG47" i="1" s="1"/>
  <c r="AH47" i="1" s="1"/>
  <c r="AE48" i="1"/>
  <c r="AF48" i="1" s="1"/>
  <c r="AG48" i="1" s="1"/>
  <c r="AH48" i="1" s="1"/>
  <c r="AE49" i="1"/>
  <c r="AF49" i="1" s="1"/>
  <c r="AG49" i="1" s="1"/>
  <c r="AH49" i="1" s="1"/>
  <c r="AE50" i="1"/>
  <c r="AF50" i="1" s="1"/>
  <c r="AG50" i="1" s="1"/>
  <c r="AH50" i="1" s="1"/>
  <c r="AE51" i="1"/>
  <c r="AF51" i="1" s="1"/>
  <c r="AG51" i="1" s="1"/>
  <c r="AH51" i="1" s="1"/>
  <c r="AE52" i="1"/>
  <c r="AF52" i="1" s="1"/>
  <c r="AG52" i="1" s="1"/>
  <c r="AH52" i="1" s="1"/>
  <c r="AE53" i="1"/>
  <c r="AF53" i="1" s="1"/>
  <c r="AG53" i="1" s="1"/>
  <c r="AH53" i="1" s="1"/>
  <c r="AE54" i="1"/>
  <c r="AF54" i="1" s="1"/>
  <c r="AG54" i="1" s="1"/>
  <c r="AH54" i="1" s="1"/>
  <c r="AE55" i="1"/>
  <c r="AF55" i="1" s="1"/>
  <c r="AG55" i="1" s="1"/>
  <c r="AH55" i="1" s="1"/>
  <c r="AE56" i="1"/>
  <c r="AF56" i="1" s="1"/>
  <c r="AG56" i="1" s="1"/>
  <c r="AH56" i="1" s="1"/>
  <c r="AE57" i="1"/>
  <c r="AF57" i="1" s="1"/>
  <c r="AG57" i="1" s="1"/>
  <c r="AH57" i="1" s="1"/>
  <c r="AE58" i="1"/>
  <c r="AF58" i="1" s="1"/>
  <c r="AG58" i="1" s="1"/>
  <c r="AH58" i="1" s="1"/>
  <c r="AE59" i="1"/>
  <c r="AF59" i="1" s="1"/>
  <c r="AG59" i="1" s="1"/>
  <c r="AH59" i="1" s="1"/>
  <c r="AE60" i="1"/>
  <c r="AF60" i="1" s="1"/>
  <c r="AG60" i="1" s="1"/>
  <c r="AH60" i="1" s="1"/>
  <c r="AE61" i="1"/>
  <c r="AF61" i="1" s="1"/>
  <c r="AG61" i="1" s="1"/>
  <c r="AH61" i="1" s="1"/>
  <c r="AE62" i="1"/>
  <c r="AF62" i="1" s="1"/>
  <c r="AG62" i="1" s="1"/>
  <c r="AH62" i="1" s="1"/>
  <c r="AE63" i="1"/>
  <c r="AF63" i="1" s="1"/>
  <c r="AG63" i="1" s="1"/>
  <c r="AH63" i="1" s="1"/>
  <c r="AE64" i="1"/>
  <c r="AF64" i="1" s="1"/>
  <c r="AG64" i="1" s="1"/>
  <c r="AH64" i="1" s="1"/>
  <c r="AE65" i="1"/>
  <c r="AF65" i="1" s="1"/>
  <c r="AG65" i="1" s="1"/>
  <c r="AH65" i="1" s="1"/>
  <c r="AE66" i="1"/>
  <c r="AF66" i="1" s="1"/>
  <c r="AG66" i="1" s="1"/>
  <c r="AH66" i="1" s="1"/>
  <c r="AE67" i="1"/>
  <c r="AF67" i="1" s="1"/>
  <c r="AG67" i="1" s="1"/>
  <c r="AH67" i="1" s="1"/>
  <c r="AE68" i="1"/>
  <c r="AF68" i="1" s="1"/>
  <c r="AG68" i="1" s="1"/>
  <c r="AH68" i="1" s="1"/>
  <c r="AE69" i="1"/>
  <c r="AF69" i="1" s="1"/>
  <c r="AG69" i="1" s="1"/>
  <c r="AH69" i="1" s="1"/>
  <c r="AE70" i="1"/>
  <c r="AF70" i="1" s="1"/>
  <c r="AG70" i="1" s="1"/>
  <c r="AH70" i="1" s="1"/>
  <c r="AE71" i="1"/>
  <c r="AF71" i="1" s="1"/>
  <c r="AG71" i="1" s="1"/>
  <c r="AH71" i="1" s="1"/>
  <c r="AE72" i="1"/>
  <c r="AF72" i="1" s="1"/>
  <c r="AG72" i="1" s="1"/>
  <c r="AH72" i="1" s="1"/>
  <c r="AE73" i="1"/>
  <c r="AF73" i="1" s="1"/>
  <c r="AG73" i="1" s="1"/>
  <c r="AH73" i="1" s="1"/>
  <c r="AE74" i="1"/>
  <c r="AF74" i="1" s="1"/>
  <c r="AG74" i="1" s="1"/>
  <c r="AH74" i="1" s="1"/>
  <c r="AE75" i="1"/>
  <c r="AF75" i="1" s="1"/>
  <c r="AG75" i="1" s="1"/>
  <c r="AH75" i="1" s="1"/>
  <c r="AE76" i="1"/>
  <c r="AF76" i="1" s="1"/>
  <c r="AG76" i="1" s="1"/>
  <c r="AH76" i="1" s="1"/>
  <c r="AE77" i="1"/>
  <c r="AF77" i="1" s="1"/>
  <c r="AG77" i="1" s="1"/>
  <c r="AH77" i="1" s="1"/>
  <c r="AE78" i="1"/>
  <c r="AF78" i="1" s="1"/>
  <c r="AG78" i="1" s="1"/>
  <c r="AH78" i="1" s="1"/>
  <c r="AE79" i="1"/>
  <c r="AF79" i="1" s="1"/>
  <c r="AG79" i="1" s="1"/>
  <c r="AH79" i="1" s="1"/>
  <c r="AE80" i="1"/>
  <c r="AF80" i="1" s="1"/>
  <c r="AG80" i="1" s="1"/>
  <c r="AH80" i="1" s="1"/>
  <c r="AE81" i="1"/>
  <c r="AF81" i="1" s="1"/>
  <c r="AG81" i="1" s="1"/>
  <c r="AH81" i="1" s="1"/>
  <c r="AE82" i="1"/>
  <c r="AF82" i="1" s="1"/>
  <c r="AG82" i="1" s="1"/>
  <c r="AH82" i="1" s="1"/>
  <c r="AE83" i="1"/>
  <c r="AF83" i="1" s="1"/>
  <c r="AG83" i="1" s="1"/>
  <c r="AH83" i="1" s="1"/>
  <c r="AE84" i="1"/>
  <c r="AF84" i="1" s="1"/>
  <c r="AG84" i="1" s="1"/>
  <c r="AH84" i="1" s="1"/>
  <c r="AE85" i="1"/>
  <c r="AF85" i="1" s="1"/>
  <c r="AG85" i="1" s="1"/>
  <c r="AH85" i="1" s="1"/>
  <c r="AE86" i="1"/>
  <c r="AF86" i="1" s="1"/>
  <c r="AG86" i="1" s="1"/>
  <c r="AH86" i="1" s="1"/>
  <c r="AE87" i="1"/>
  <c r="AF87" i="1" s="1"/>
  <c r="AG87" i="1" s="1"/>
  <c r="AH87" i="1" s="1"/>
  <c r="AE88" i="1"/>
  <c r="AF88" i="1" s="1"/>
  <c r="AG88" i="1" s="1"/>
  <c r="AH88" i="1" s="1"/>
  <c r="AE89" i="1"/>
  <c r="AF89" i="1" s="1"/>
  <c r="AG89" i="1" s="1"/>
  <c r="AH89" i="1" s="1"/>
  <c r="AE90" i="1"/>
  <c r="AF90" i="1" s="1"/>
  <c r="AG90" i="1" s="1"/>
  <c r="AH90" i="1" s="1"/>
  <c r="AE91" i="1"/>
  <c r="AF91" i="1" s="1"/>
  <c r="AG91" i="1" s="1"/>
  <c r="AH91" i="1" s="1"/>
  <c r="AE92" i="1"/>
  <c r="AF92" i="1" s="1"/>
  <c r="AG92" i="1" s="1"/>
  <c r="AH92" i="1" s="1"/>
  <c r="AE93" i="1"/>
  <c r="AF93" i="1" s="1"/>
  <c r="AG93" i="1" s="1"/>
  <c r="AH93" i="1" s="1"/>
  <c r="AE94" i="1"/>
  <c r="AF94" i="1" s="1"/>
  <c r="AG94" i="1" s="1"/>
  <c r="AH94" i="1" s="1"/>
  <c r="AE95" i="1"/>
  <c r="AF95" i="1" s="1"/>
  <c r="AG95" i="1" s="1"/>
  <c r="AH95" i="1" s="1"/>
  <c r="AE96" i="1"/>
  <c r="AF96" i="1" s="1"/>
  <c r="AG96" i="1" s="1"/>
  <c r="AH96" i="1" s="1"/>
  <c r="AE97" i="1"/>
  <c r="AF97" i="1" s="1"/>
  <c r="AG97" i="1" s="1"/>
  <c r="AH97" i="1" s="1"/>
  <c r="AE98" i="1"/>
  <c r="AF98" i="1" s="1"/>
  <c r="AG98" i="1" s="1"/>
  <c r="AH98" i="1" s="1"/>
  <c r="AE99" i="1"/>
  <c r="AF99" i="1" s="1"/>
  <c r="AG99" i="1" s="1"/>
  <c r="AH99" i="1" s="1"/>
  <c r="AE100" i="1"/>
  <c r="AF100" i="1" s="1"/>
  <c r="AG100" i="1" s="1"/>
  <c r="AH100" i="1" s="1"/>
  <c r="AE101" i="1"/>
  <c r="AF101" i="1" s="1"/>
  <c r="AG101" i="1" s="1"/>
  <c r="AH101" i="1" s="1"/>
  <c r="AE2" i="1"/>
  <c r="AF2" i="1" s="1"/>
  <c r="AG2" i="1" s="1"/>
  <c r="AH2" i="1" s="1"/>
  <c r="AD101" i="1"/>
  <c r="AD99" i="1"/>
  <c r="AD100" i="1"/>
  <c r="AD4" i="1"/>
  <c r="AD5" i="1"/>
  <c r="AD6" i="1"/>
  <c r="AD7" i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3" i="1"/>
  <c r="AC5" i="1"/>
  <c r="AC4" i="1"/>
  <c r="AC3" i="1"/>
  <c r="AC2" i="1"/>
  <c r="AC1" i="1"/>
  <c r="AA6" i="1"/>
  <c r="AA2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6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21" i="1"/>
  <c r="M4" i="1"/>
  <c r="M5" i="1"/>
  <c r="M6" i="1"/>
  <c r="M7" i="1"/>
  <c r="M8" i="1"/>
  <c r="M9" i="1"/>
  <c r="M22" i="1"/>
  <c r="M23" i="1"/>
  <c r="M25" i="1"/>
  <c r="M27" i="1"/>
  <c r="M30" i="1"/>
  <c r="M31" i="1"/>
  <c r="M33" i="1"/>
  <c r="M46" i="1"/>
  <c r="M47" i="1"/>
  <c r="M48" i="1"/>
  <c r="M49" i="1"/>
  <c r="M50" i="1"/>
  <c r="M51" i="1"/>
  <c r="M52" i="1"/>
  <c r="M54" i="1"/>
  <c r="M55" i="1"/>
  <c r="M57" i="1"/>
  <c r="M70" i="1"/>
  <c r="M71" i="1"/>
  <c r="M72" i="1"/>
  <c r="M73" i="1"/>
  <c r="M75" i="1"/>
  <c r="M78" i="1"/>
  <c r="M79" i="1"/>
  <c r="M80" i="1"/>
  <c r="M81" i="1"/>
  <c r="M94" i="1"/>
  <c r="M95" i="1"/>
  <c r="M96" i="1"/>
  <c r="M97" i="1"/>
  <c r="M99" i="1"/>
  <c r="M102" i="1"/>
  <c r="M103" i="1"/>
  <c r="M105" i="1"/>
  <c r="M118" i="1"/>
  <c r="M119" i="1"/>
  <c r="M121" i="1"/>
  <c r="M123" i="1"/>
  <c r="M124" i="1"/>
  <c r="M125" i="1"/>
  <c r="M126" i="1"/>
  <c r="M127" i="1"/>
  <c r="M128" i="1"/>
  <c r="M129" i="1"/>
  <c r="M134" i="1"/>
  <c r="M142" i="1"/>
  <c r="M143" i="1"/>
  <c r="M145" i="1"/>
  <c r="M146" i="1"/>
  <c r="M147" i="1"/>
  <c r="M150" i="1"/>
  <c r="M151" i="1"/>
  <c r="M153" i="1"/>
  <c r="M166" i="1"/>
  <c r="M167" i="1"/>
  <c r="M168" i="1"/>
  <c r="M169" i="1"/>
  <c r="M170" i="1"/>
  <c r="M171" i="1"/>
  <c r="M172" i="1"/>
  <c r="M173" i="1"/>
  <c r="M174" i="1"/>
  <c r="M175" i="1"/>
  <c r="M177" i="1"/>
  <c r="L6" i="1"/>
  <c r="L7" i="1"/>
  <c r="L8" i="1"/>
  <c r="L9" i="1"/>
  <c r="L20" i="1"/>
  <c r="L22" i="1"/>
  <c r="L23" i="1"/>
  <c r="L26" i="1"/>
  <c r="L28" i="1"/>
  <c r="L29" i="1"/>
  <c r="L30" i="1"/>
  <c r="L31" i="1"/>
  <c r="L33" i="1"/>
  <c r="L34" i="1"/>
  <c r="L44" i="1"/>
  <c r="L46" i="1"/>
  <c r="L47" i="1"/>
  <c r="L54" i="1"/>
  <c r="L55" i="1"/>
  <c r="L56" i="1"/>
  <c r="L57" i="1"/>
  <c r="L58" i="1"/>
  <c r="L59" i="1"/>
  <c r="L60" i="1"/>
  <c r="L61" i="1"/>
  <c r="L62" i="1"/>
  <c r="L63" i="1"/>
  <c r="L70" i="1"/>
  <c r="L71" i="1"/>
  <c r="L78" i="1"/>
  <c r="L79" i="1"/>
  <c r="L81" i="1"/>
  <c r="L82" i="1"/>
  <c r="L83" i="1"/>
  <c r="L92" i="1"/>
  <c r="L94" i="1"/>
  <c r="L95" i="1"/>
  <c r="L100" i="1"/>
  <c r="L101" i="1"/>
  <c r="L102" i="1"/>
  <c r="L103" i="1"/>
  <c r="L104" i="1"/>
  <c r="L105" i="1"/>
  <c r="L106" i="1"/>
  <c r="L116" i="1"/>
  <c r="L118" i="1"/>
  <c r="L119" i="1"/>
  <c r="L126" i="1"/>
  <c r="L127" i="1"/>
  <c r="L129" i="1"/>
  <c r="L130" i="1"/>
  <c r="L131" i="1"/>
  <c r="L132" i="1"/>
  <c r="L133" i="1"/>
  <c r="L134" i="1"/>
  <c r="L135" i="1"/>
  <c r="L142" i="1"/>
  <c r="L143" i="1"/>
  <c r="L150" i="1"/>
  <c r="L151" i="1"/>
  <c r="L153" i="1"/>
  <c r="L154" i="1"/>
  <c r="L155" i="1"/>
  <c r="L164" i="1"/>
  <c r="L166" i="1"/>
  <c r="L167" i="1"/>
  <c r="L172" i="1"/>
  <c r="L173" i="1"/>
  <c r="L174" i="1"/>
  <c r="L175" i="1"/>
  <c r="L176" i="1"/>
  <c r="L177" i="1"/>
  <c r="L178" i="1"/>
  <c r="L188" i="1"/>
  <c r="K4" i="1"/>
  <c r="L4" i="1" s="1"/>
  <c r="K5" i="1"/>
  <c r="L5" i="1" s="1"/>
  <c r="K6" i="1"/>
  <c r="K7" i="1"/>
  <c r="K8" i="1"/>
  <c r="K9" i="1"/>
  <c r="K10" i="1"/>
  <c r="M10" i="1" s="1"/>
  <c r="K11" i="1"/>
  <c r="M11" i="1" s="1"/>
  <c r="K12" i="1"/>
  <c r="M12" i="1" s="1"/>
  <c r="K13" i="1"/>
  <c r="M13" i="1" s="1"/>
  <c r="K14" i="1"/>
  <c r="L14" i="1" s="1"/>
  <c r="K15" i="1"/>
  <c r="M15" i="1" s="1"/>
  <c r="K16" i="1"/>
  <c r="K17" i="1"/>
  <c r="L17" i="1" s="1"/>
  <c r="K18" i="1"/>
  <c r="K19" i="1"/>
  <c r="K20" i="1"/>
  <c r="M20" i="1" s="1"/>
  <c r="K21" i="1"/>
  <c r="K22" i="1"/>
  <c r="K23" i="1"/>
  <c r="K24" i="1"/>
  <c r="L24" i="1" s="1"/>
  <c r="K25" i="1"/>
  <c r="L25" i="1" s="1"/>
  <c r="K26" i="1"/>
  <c r="M26" i="1" s="1"/>
  <c r="K27" i="1"/>
  <c r="L27" i="1" s="1"/>
  <c r="K28" i="1"/>
  <c r="M28" i="1" s="1"/>
  <c r="K29" i="1"/>
  <c r="M29" i="1" s="1"/>
  <c r="K30" i="1"/>
  <c r="K31" i="1"/>
  <c r="K32" i="1"/>
  <c r="M32" i="1" s="1"/>
  <c r="K33" i="1"/>
  <c r="K34" i="1"/>
  <c r="M34" i="1" s="1"/>
  <c r="K35" i="1"/>
  <c r="M35" i="1" s="1"/>
  <c r="K36" i="1"/>
  <c r="M36" i="1" s="1"/>
  <c r="K37" i="1"/>
  <c r="M37" i="1" s="1"/>
  <c r="K38" i="1"/>
  <c r="M38" i="1" s="1"/>
  <c r="K39" i="1"/>
  <c r="M39" i="1" s="1"/>
  <c r="K40" i="1"/>
  <c r="K41" i="1"/>
  <c r="L41" i="1" s="1"/>
  <c r="K42" i="1"/>
  <c r="K43" i="1"/>
  <c r="K44" i="1"/>
  <c r="M44" i="1" s="1"/>
  <c r="K45" i="1"/>
  <c r="K46" i="1"/>
  <c r="K47" i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K55" i="1"/>
  <c r="K56" i="1"/>
  <c r="M56" i="1" s="1"/>
  <c r="K57" i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L65" i="1" s="1"/>
  <c r="K66" i="1"/>
  <c r="K67" i="1"/>
  <c r="K68" i="1"/>
  <c r="M68" i="1" s="1"/>
  <c r="K69" i="1"/>
  <c r="K70" i="1"/>
  <c r="K71" i="1"/>
  <c r="K72" i="1"/>
  <c r="L72" i="1" s="1"/>
  <c r="K73" i="1"/>
  <c r="L73" i="1" s="1"/>
  <c r="K74" i="1"/>
  <c r="L74" i="1" s="1"/>
  <c r="K75" i="1"/>
  <c r="L75" i="1" s="1"/>
  <c r="K76" i="1"/>
  <c r="M76" i="1" s="1"/>
  <c r="K77" i="1"/>
  <c r="M77" i="1" s="1"/>
  <c r="K78" i="1"/>
  <c r="K79" i="1"/>
  <c r="K80" i="1"/>
  <c r="L80" i="1" s="1"/>
  <c r="K81" i="1"/>
  <c r="K82" i="1"/>
  <c r="M82" i="1" s="1"/>
  <c r="K83" i="1"/>
  <c r="M83" i="1" s="1"/>
  <c r="K84" i="1"/>
  <c r="M84" i="1" s="1"/>
  <c r="K85" i="1"/>
  <c r="M85" i="1" s="1"/>
  <c r="K86" i="1"/>
  <c r="L86" i="1" s="1"/>
  <c r="K87" i="1"/>
  <c r="M87" i="1" s="1"/>
  <c r="K88" i="1"/>
  <c r="K89" i="1"/>
  <c r="L89" i="1" s="1"/>
  <c r="K90" i="1"/>
  <c r="M90" i="1" s="1"/>
  <c r="K91" i="1"/>
  <c r="K92" i="1"/>
  <c r="M92" i="1" s="1"/>
  <c r="K93" i="1"/>
  <c r="K94" i="1"/>
  <c r="K95" i="1"/>
  <c r="K96" i="1"/>
  <c r="L96" i="1" s="1"/>
  <c r="K97" i="1"/>
  <c r="L97" i="1" s="1"/>
  <c r="K98" i="1"/>
  <c r="L98" i="1" s="1"/>
  <c r="K99" i="1"/>
  <c r="L99" i="1" s="1"/>
  <c r="K100" i="1"/>
  <c r="M100" i="1" s="1"/>
  <c r="K101" i="1"/>
  <c r="M101" i="1" s="1"/>
  <c r="K102" i="1"/>
  <c r="K103" i="1"/>
  <c r="K104" i="1"/>
  <c r="M104" i="1" s="1"/>
  <c r="K105" i="1"/>
  <c r="K106" i="1"/>
  <c r="M106" i="1" s="1"/>
  <c r="K107" i="1"/>
  <c r="M107" i="1" s="1"/>
  <c r="K108" i="1"/>
  <c r="M108" i="1" s="1"/>
  <c r="K109" i="1"/>
  <c r="M109" i="1" s="1"/>
  <c r="K110" i="1"/>
  <c r="L110" i="1" s="1"/>
  <c r="K111" i="1"/>
  <c r="M111" i="1" s="1"/>
  <c r="K112" i="1"/>
  <c r="K113" i="1"/>
  <c r="L113" i="1" s="1"/>
  <c r="K114" i="1"/>
  <c r="M114" i="1" s="1"/>
  <c r="K115" i="1"/>
  <c r="K116" i="1"/>
  <c r="M116" i="1" s="1"/>
  <c r="K117" i="1"/>
  <c r="K118" i="1"/>
  <c r="K119" i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K127" i="1"/>
  <c r="K128" i="1"/>
  <c r="L128" i="1" s="1"/>
  <c r="K129" i="1"/>
  <c r="K130" i="1"/>
  <c r="M130" i="1" s="1"/>
  <c r="K131" i="1"/>
  <c r="M131" i="1" s="1"/>
  <c r="K132" i="1"/>
  <c r="M132" i="1" s="1"/>
  <c r="K133" i="1"/>
  <c r="M133" i="1" s="1"/>
  <c r="K134" i="1"/>
  <c r="K135" i="1"/>
  <c r="M135" i="1" s="1"/>
  <c r="K136" i="1"/>
  <c r="K137" i="1"/>
  <c r="L137" i="1" s="1"/>
  <c r="K138" i="1"/>
  <c r="M138" i="1" s="1"/>
  <c r="K139" i="1"/>
  <c r="K140" i="1"/>
  <c r="M140" i="1" s="1"/>
  <c r="K141" i="1"/>
  <c r="K142" i="1"/>
  <c r="K143" i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K151" i="1"/>
  <c r="K152" i="1"/>
  <c r="M152" i="1" s="1"/>
  <c r="K153" i="1"/>
  <c r="K154" i="1"/>
  <c r="M154" i="1" s="1"/>
  <c r="K155" i="1"/>
  <c r="M155" i="1" s="1"/>
  <c r="K156" i="1"/>
  <c r="M156" i="1" s="1"/>
  <c r="K157" i="1"/>
  <c r="M157" i="1" s="1"/>
  <c r="K158" i="1"/>
  <c r="M158" i="1" s="1"/>
  <c r="K159" i="1"/>
  <c r="M159" i="1" s="1"/>
  <c r="K160" i="1"/>
  <c r="K161" i="1"/>
  <c r="L161" i="1" s="1"/>
  <c r="K162" i="1"/>
  <c r="M162" i="1" s="1"/>
  <c r="K163" i="1"/>
  <c r="K164" i="1"/>
  <c r="M164" i="1" s="1"/>
  <c r="K165" i="1"/>
  <c r="K166" i="1"/>
  <c r="K167" i="1"/>
  <c r="K168" i="1"/>
  <c r="L168" i="1" s="1"/>
  <c r="K169" i="1"/>
  <c r="L169" i="1" s="1"/>
  <c r="K170" i="1"/>
  <c r="L170" i="1" s="1"/>
  <c r="K171" i="1"/>
  <c r="L171" i="1" s="1"/>
  <c r="K172" i="1"/>
  <c r="K173" i="1"/>
  <c r="K174" i="1"/>
  <c r="K175" i="1"/>
  <c r="K176" i="1"/>
  <c r="M176" i="1" s="1"/>
  <c r="K177" i="1"/>
  <c r="K178" i="1"/>
  <c r="M178" i="1" s="1"/>
  <c r="K179" i="1"/>
  <c r="M179" i="1" s="1"/>
  <c r="K180" i="1"/>
  <c r="M180" i="1" s="1"/>
  <c r="K181" i="1"/>
  <c r="M181" i="1" s="1"/>
  <c r="K182" i="1"/>
  <c r="L182" i="1" s="1"/>
  <c r="K183" i="1"/>
  <c r="M183" i="1" s="1"/>
  <c r="K184" i="1"/>
  <c r="K185" i="1"/>
  <c r="L185" i="1" s="1"/>
  <c r="K186" i="1"/>
  <c r="M186" i="1" s="1"/>
  <c r="K187" i="1"/>
  <c r="K188" i="1"/>
  <c r="M188" i="1" s="1"/>
  <c r="K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AI2" i="1" l="1"/>
  <c r="M160" i="1"/>
  <c r="L160" i="1"/>
  <c r="M89" i="1"/>
  <c r="M113" i="1"/>
  <c r="M110" i="1"/>
  <c r="L39" i="1"/>
  <c r="M149" i="1"/>
  <c r="M184" i="1"/>
  <c r="L184" i="1"/>
  <c r="L186" i="1"/>
  <c r="L152" i="1"/>
  <c r="L114" i="1"/>
  <c r="L38" i="1"/>
  <c r="M148" i="1"/>
  <c r="M16" i="1"/>
  <c r="L16" i="1"/>
  <c r="M24" i="1"/>
  <c r="L181" i="1"/>
  <c r="L77" i="1"/>
  <c r="L35" i="1"/>
  <c r="M185" i="1"/>
  <c r="L138" i="1"/>
  <c r="M40" i="1"/>
  <c r="L40" i="1"/>
  <c r="L37" i="1"/>
  <c r="M65" i="1"/>
  <c r="L109" i="1"/>
  <c r="L180" i="1"/>
  <c r="L108" i="1"/>
  <c r="L76" i="1"/>
  <c r="M182" i="1"/>
  <c r="M144" i="1"/>
  <c r="M42" i="1"/>
  <c r="L42" i="1"/>
  <c r="M64" i="1"/>
  <c r="L64" i="1"/>
  <c r="L183" i="1"/>
  <c r="L36" i="1"/>
  <c r="L3" i="1"/>
  <c r="M3" i="1"/>
  <c r="L165" i="1"/>
  <c r="M165" i="1"/>
  <c r="L141" i="1"/>
  <c r="M141" i="1"/>
  <c r="L117" i="1"/>
  <c r="M117" i="1"/>
  <c r="L93" i="1"/>
  <c r="M93" i="1"/>
  <c r="L69" i="1"/>
  <c r="M69" i="1"/>
  <c r="L45" i="1"/>
  <c r="M45" i="1"/>
  <c r="L21" i="1"/>
  <c r="M21" i="1"/>
  <c r="L179" i="1"/>
  <c r="L107" i="1"/>
  <c r="M17" i="1"/>
  <c r="M136" i="1"/>
  <c r="L136" i="1"/>
  <c r="L111" i="1"/>
  <c r="L32" i="1"/>
  <c r="M98" i="1"/>
  <c r="M14" i="1"/>
  <c r="M86" i="1"/>
  <c r="L187" i="1"/>
  <c r="M187" i="1"/>
  <c r="L163" i="1"/>
  <c r="M163" i="1"/>
  <c r="L139" i="1"/>
  <c r="M139" i="1"/>
  <c r="L115" i="1"/>
  <c r="M115" i="1"/>
  <c r="L91" i="1"/>
  <c r="M91" i="1"/>
  <c r="L67" i="1"/>
  <c r="M67" i="1"/>
  <c r="L43" i="1"/>
  <c r="M43" i="1"/>
  <c r="L19" i="1"/>
  <c r="M19" i="1"/>
  <c r="L140" i="1"/>
  <c r="L68" i="1"/>
  <c r="M137" i="1"/>
  <c r="M53" i="1"/>
  <c r="M112" i="1"/>
  <c r="L112" i="1"/>
  <c r="L15" i="1"/>
  <c r="M41" i="1"/>
  <c r="L162" i="1"/>
  <c r="L90" i="1"/>
  <c r="M122" i="1"/>
  <c r="M18" i="1"/>
  <c r="L18" i="1"/>
  <c r="L159" i="1"/>
  <c r="L87" i="1"/>
  <c r="L13" i="1"/>
  <c r="L158" i="1"/>
  <c r="L12" i="1"/>
  <c r="M120" i="1"/>
  <c r="L157" i="1"/>
  <c r="L85" i="1"/>
  <c r="L11" i="1"/>
  <c r="M66" i="1"/>
  <c r="L66" i="1"/>
  <c r="M88" i="1"/>
  <c r="L88" i="1"/>
  <c r="M161" i="1"/>
  <c r="L156" i="1"/>
  <c r="L84" i="1"/>
  <c r="L10" i="1"/>
  <c r="M74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N16" i="1"/>
  <c r="N17" i="1" s="1"/>
  <c r="P17" i="1" l="1"/>
  <c r="Q17" i="1" s="1"/>
  <c r="N18" i="1"/>
  <c r="N19" i="1" l="1"/>
  <c r="P18" i="1"/>
  <c r="Q18" i="1" s="1"/>
  <c r="N20" i="1" l="1"/>
  <c r="P19" i="1"/>
  <c r="Q19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2" i="1"/>
  <c r="N21" i="1" l="1"/>
  <c r="P20" i="1"/>
  <c r="Q20" i="1" s="1"/>
  <c r="B197" i="1"/>
  <c r="B198" i="1" s="1"/>
  <c r="B194" i="1"/>
  <c r="B195" i="1" s="1"/>
  <c r="B191" i="1"/>
  <c r="B192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H27" i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N22" i="1" l="1"/>
  <c r="P21" i="1"/>
  <c r="Q21" i="1" s="1"/>
  <c r="G29" i="1"/>
  <c r="I28" i="1"/>
  <c r="N23" i="1" l="1"/>
  <c r="P22" i="1"/>
  <c r="Q22" i="1" s="1"/>
  <c r="G30" i="1"/>
  <c r="I29" i="1"/>
  <c r="N24" i="1" l="1"/>
  <c r="P23" i="1"/>
  <c r="Q23" i="1" s="1"/>
  <c r="G31" i="1"/>
  <c r="I30" i="1"/>
  <c r="N25" i="1" l="1"/>
  <c r="P24" i="1"/>
  <c r="Q24" i="1" s="1"/>
  <c r="G32" i="1"/>
  <c r="I31" i="1"/>
  <c r="N26" i="1" l="1"/>
  <c r="P25" i="1"/>
  <c r="Q25" i="1" s="1"/>
  <c r="G33" i="1"/>
  <c r="I32" i="1"/>
  <c r="N27" i="1" l="1"/>
  <c r="P26" i="1"/>
  <c r="Q26" i="1" s="1"/>
  <c r="G34" i="1"/>
  <c r="I33" i="1"/>
  <c r="N28" i="1" l="1"/>
  <c r="P27" i="1"/>
  <c r="Q27" i="1" s="1"/>
  <c r="G35" i="1"/>
  <c r="I34" i="1"/>
  <c r="N29" i="1" l="1"/>
  <c r="P28" i="1"/>
  <c r="Q28" i="1" s="1"/>
  <c r="G36" i="1"/>
  <c r="I35" i="1"/>
  <c r="N30" i="1" l="1"/>
  <c r="P29" i="1"/>
  <c r="Q29" i="1" s="1"/>
  <c r="G37" i="1"/>
  <c r="I36" i="1"/>
  <c r="J36" i="1" s="1"/>
  <c r="N31" i="1" l="1"/>
  <c r="P30" i="1"/>
  <c r="Q30" i="1" s="1"/>
  <c r="G38" i="1"/>
  <c r="I37" i="1"/>
  <c r="J37" i="1" s="1"/>
  <c r="N32" i="1" l="1"/>
  <c r="P31" i="1"/>
  <c r="Q31" i="1" s="1"/>
  <c r="G39" i="1"/>
  <c r="I38" i="1"/>
  <c r="J38" i="1" s="1"/>
  <c r="N33" i="1" l="1"/>
  <c r="P32" i="1"/>
  <c r="Q32" i="1" s="1"/>
  <c r="G40" i="1"/>
  <c r="I39" i="1"/>
  <c r="J39" i="1" s="1"/>
  <c r="N34" i="1" l="1"/>
  <c r="P33" i="1"/>
  <c r="Q33" i="1" s="1"/>
  <c r="G41" i="1"/>
  <c r="I40" i="1"/>
  <c r="J40" i="1" s="1"/>
  <c r="N35" i="1" l="1"/>
  <c r="P34" i="1"/>
  <c r="Q34" i="1" s="1"/>
  <c r="G42" i="1"/>
  <c r="I41" i="1"/>
  <c r="J41" i="1" s="1"/>
  <c r="N36" i="1" l="1"/>
  <c r="P35" i="1"/>
  <c r="Q35" i="1" s="1"/>
  <c r="G43" i="1"/>
  <c r="I42" i="1"/>
  <c r="J42" i="1" s="1"/>
  <c r="N37" i="1" l="1"/>
  <c r="P36" i="1"/>
  <c r="Q36" i="1" s="1"/>
  <c r="G44" i="1"/>
  <c r="I43" i="1"/>
  <c r="J43" i="1" s="1"/>
  <c r="N38" i="1" l="1"/>
  <c r="P37" i="1"/>
  <c r="Q37" i="1" s="1"/>
  <c r="G45" i="1"/>
  <c r="I44" i="1"/>
  <c r="J44" i="1" s="1"/>
  <c r="N39" i="1" l="1"/>
  <c r="P38" i="1"/>
  <c r="Q38" i="1" s="1"/>
  <c r="G46" i="1"/>
  <c r="I45" i="1"/>
  <c r="J45" i="1" s="1"/>
  <c r="N40" i="1" l="1"/>
  <c r="P39" i="1"/>
  <c r="Q39" i="1" s="1"/>
  <c r="G47" i="1"/>
  <c r="I46" i="1"/>
  <c r="J46" i="1" s="1"/>
  <c r="N41" i="1" l="1"/>
  <c r="P40" i="1"/>
  <c r="Q40" i="1" s="1"/>
  <c r="G48" i="1"/>
  <c r="I47" i="1"/>
  <c r="J47" i="1" s="1"/>
  <c r="N42" i="1" l="1"/>
  <c r="P41" i="1"/>
  <c r="Q41" i="1" s="1"/>
  <c r="G49" i="1"/>
  <c r="I48" i="1"/>
  <c r="J48" i="1" s="1"/>
  <c r="N43" i="1" l="1"/>
  <c r="P42" i="1"/>
  <c r="Q42" i="1" s="1"/>
  <c r="G50" i="1"/>
  <c r="I49" i="1"/>
  <c r="J49" i="1" s="1"/>
  <c r="N44" i="1" l="1"/>
  <c r="P43" i="1"/>
  <c r="Q43" i="1" s="1"/>
  <c r="G51" i="1"/>
  <c r="I50" i="1"/>
  <c r="J50" i="1" s="1"/>
  <c r="N45" i="1" l="1"/>
  <c r="P44" i="1"/>
  <c r="Q44" i="1" s="1"/>
  <c r="G52" i="1"/>
  <c r="I51" i="1"/>
  <c r="J51" i="1" s="1"/>
  <c r="N46" i="1" l="1"/>
  <c r="P45" i="1"/>
  <c r="Q45" i="1" s="1"/>
  <c r="G53" i="1"/>
  <c r="I52" i="1"/>
  <c r="J52" i="1" s="1"/>
  <c r="N47" i="1" l="1"/>
  <c r="P46" i="1"/>
  <c r="Q46" i="1" s="1"/>
  <c r="G54" i="1"/>
  <c r="I53" i="1"/>
  <c r="J53" i="1" s="1"/>
  <c r="N48" i="1" l="1"/>
  <c r="P47" i="1"/>
  <c r="Q47" i="1" s="1"/>
  <c r="G55" i="1"/>
  <c r="I54" i="1"/>
  <c r="J54" i="1" s="1"/>
  <c r="N49" i="1" l="1"/>
  <c r="P48" i="1"/>
  <c r="Q48" i="1" s="1"/>
  <c r="G56" i="1"/>
  <c r="I55" i="1"/>
  <c r="J55" i="1" s="1"/>
  <c r="N50" i="1" l="1"/>
  <c r="P49" i="1"/>
  <c r="Q49" i="1" s="1"/>
  <c r="G57" i="1"/>
  <c r="I56" i="1"/>
  <c r="J56" i="1" s="1"/>
  <c r="N51" i="1" l="1"/>
  <c r="P50" i="1"/>
  <c r="Q50" i="1" s="1"/>
  <c r="G58" i="1"/>
  <c r="I57" i="1"/>
  <c r="J57" i="1" s="1"/>
  <c r="N52" i="1" l="1"/>
  <c r="P51" i="1"/>
  <c r="Q51" i="1" s="1"/>
  <c r="G59" i="1"/>
  <c r="I58" i="1"/>
  <c r="J58" i="1" s="1"/>
  <c r="N53" i="1" l="1"/>
  <c r="P52" i="1"/>
  <c r="Q52" i="1" s="1"/>
  <c r="G60" i="1"/>
  <c r="I59" i="1"/>
  <c r="J59" i="1" s="1"/>
  <c r="N54" i="1" l="1"/>
  <c r="P53" i="1"/>
  <c r="Q53" i="1" s="1"/>
  <c r="G61" i="1"/>
  <c r="I60" i="1"/>
  <c r="J60" i="1" s="1"/>
  <c r="N55" i="1" l="1"/>
  <c r="P54" i="1"/>
  <c r="Q54" i="1" s="1"/>
  <c r="G62" i="1"/>
  <c r="I61" i="1"/>
  <c r="J61" i="1" s="1"/>
  <c r="N56" i="1" l="1"/>
  <c r="P55" i="1"/>
  <c r="Q55" i="1" s="1"/>
  <c r="G63" i="1"/>
  <c r="I62" i="1"/>
  <c r="J62" i="1" s="1"/>
  <c r="N57" i="1" l="1"/>
  <c r="P56" i="1"/>
  <c r="Q56" i="1" s="1"/>
  <c r="G64" i="1"/>
  <c r="I63" i="1"/>
  <c r="J63" i="1" s="1"/>
  <c r="N58" i="1" l="1"/>
  <c r="P57" i="1"/>
  <c r="Q57" i="1" s="1"/>
  <c r="G65" i="1"/>
  <c r="I64" i="1"/>
  <c r="J64" i="1" s="1"/>
  <c r="N59" i="1" l="1"/>
  <c r="P58" i="1"/>
  <c r="Q58" i="1" s="1"/>
  <c r="G66" i="1"/>
  <c r="I65" i="1"/>
  <c r="J65" i="1" s="1"/>
  <c r="N60" i="1" l="1"/>
  <c r="P59" i="1"/>
  <c r="Q59" i="1" s="1"/>
  <c r="G67" i="1"/>
  <c r="I66" i="1"/>
  <c r="J66" i="1" s="1"/>
  <c r="N61" i="1" l="1"/>
  <c r="P60" i="1"/>
  <c r="Q60" i="1" s="1"/>
  <c r="G68" i="1"/>
  <c r="I67" i="1"/>
  <c r="J67" i="1" s="1"/>
  <c r="N62" i="1" l="1"/>
  <c r="P61" i="1"/>
  <c r="Q61" i="1" s="1"/>
  <c r="G69" i="1"/>
  <c r="I68" i="1"/>
  <c r="J68" i="1" s="1"/>
  <c r="N63" i="1" l="1"/>
  <c r="P62" i="1"/>
  <c r="Q62" i="1" s="1"/>
  <c r="G70" i="1"/>
  <c r="I69" i="1"/>
  <c r="J69" i="1" s="1"/>
  <c r="N64" i="1" l="1"/>
  <c r="P63" i="1"/>
  <c r="Q63" i="1" s="1"/>
  <c r="G71" i="1"/>
  <c r="I70" i="1"/>
  <c r="J70" i="1" s="1"/>
  <c r="N65" i="1" l="1"/>
  <c r="P64" i="1"/>
  <c r="Q64" i="1" s="1"/>
  <c r="G72" i="1"/>
  <c r="I71" i="1"/>
  <c r="J71" i="1" s="1"/>
  <c r="N66" i="1" l="1"/>
  <c r="P65" i="1"/>
  <c r="Q65" i="1" s="1"/>
  <c r="G73" i="1"/>
  <c r="I72" i="1"/>
  <c r="J72" i="1" s="1"/>
  <c r="N67" i="1" l="1"/>
  <c r="P66" i="1"/>
  <c r="Q66" i="1" s="1"/>
  <c r="G74" i="1"/>
  <c r="I73" i="1"/>
  <c r="J73" i="1" s="1"/>
  <c r="N68" i="1" l="1"/>
  <c r="P67" i="1"/>
  <c r="Q67" i="1" s="1"/>
  <c r="G75" i="1"/>
  <c r="I74" i="1"/>
  <c r="J74" i="1" s="1"/>
  <c r="N69" i="1" l="1"/>
  <c r="P68" i="1"/>
  <c r="Q68" i="1" s="1"/>
  <c r="G76" i="1"/>
  <c r="I75" i="1"/>
  <c r="J75" i="1" s="1"/>
  <c r="N70" i="1" l="1"/>
  <c r="P69" i="1"/>
  <c r="Q69" i="1" s="1"/>
  <c r="G77" i="1"/>
  <c r="I76" i="1"/>
  <c r="J76" i="1" s="1"/>
  <c r="N71" i="1" l="1"/>
  <c r="P70" i="1"/>
  <c r="Q70" i="1" s="1"/>
  <c r="G78" i="1"/>
  <c r="I77" i="1"/>
  <c r="J77" i="1" s="1"/>
  <c r="N72" i="1" l="1"/>
  <c r="P71" i="1"/>
  <c r="Q71" i="1" s="1"/>
  <c r="G79" i="1"/>
  <c r="I78" i="1"/>
  <c r="J78" i="1" s="1"/>
  <c r="N73" i="1" l="1"/>
  <c r="P72" i="1"/>
  <c r="Q72" i="1" s="1"/>
  <c r="G80" i="1"/>
  <c r="I79" i="1"/>
  <c r="J79" i="1" s="1"/>
  <c r="N74" i="1" l="1"/>
  <c r="P73" i="1"/>
  <c r="Q73" i="1" s="1"/>
  <c r="G81" i="1"/>
  <c r="I80" i="1"/>
  <c r="J80" i="1" s="1"/>
  <c r="N75" i="1" l="1"/>
  <c r="P74" i="1"/>
  <c r="Q74" i="1" s="1"/>
  <c r="G82" i="1"/>
  <c r="I81" i="1"/>
  <c r="J81" i="1" s="1"/>
  <c r="N76" i="1" l="1"/>
  <c r="P75" i="1"/>
  <c r="Q75" i="1" s="1"/>
  <c r="G83" i="1"/>
  <c r="I82" i="1"/>
  <c r="J82" i="1" s="1"/>
  <c r="N77" i="1" l="1"/>
  <c r="P76" i="1"/>
  <c r="Q76" i="1" s="1"/>
  <c r="G84" i="1"/>
  <c r="I83" i="1"/>
  <c r="J83" i="1" s="1"/>
  <c r="N78" i="1" l="1"/>
  <c r="P77" i="1"/>
  <c r="Q77" i="1" s="1"/>
  <c r="G85" i="1"/>
  <c r="I84" i="1"/>
  <c r="J84" i="1" s="1"/>
  <c r="N79" i="1" l="1"/>
  <c r="P78" i="1"/>
  <c r="Q78" i="1" s="1"/>
  <c r="G86" i="1"/>
  <c r="I85" i="1"/>
  <c r="J85" i="1" s="1"/>
  <c r="N80" i="1" l="1"/>
  <c r="P79" i="1"/>
  <c r="Q79" i="1" s="1"/>
  <c r="G87" i="1"/>
  <c r="I86" i="1"/>
  <c r="J86" i="1" s="1"/>
  <c r="N81" i="1" l="1"/>
  <c r="P80" i="1"/>
  <c r="Q80" i="1" s="1"/>
  <c r="G88" i="1"/>
  <c r="I87" i="1"/>
  <c r="J87" i="1" s="1"/>
  <c r="N82" i="1" l="1"/>
  <c r="P81" i="1"/>
  <c r="Q81" i="1" s="1"/>
  <c r="G89" i="1"/>
  <c r="I88" i="1"/>
  <c r="J88" i="1" s="1"/>
  <c r="N83" i="1" l="1"/>
  <c r="P82" i="1"/>
  <c r="Q82" i="1" s="1"/>
  <c r="G90" i="1"/>
  <c r="I89" i="1"/>
  <c r="J89" i="1" s="1"/>
  <c r="N84" i="1" l="1"/>
  <c r="P83" i="1"/>
  <c r="Q83" i="1" s="1"/>
  <c r="G91" i="1"/>
  <c r="I90" i="1"/>
  <c r="J90" i="1" s="1"/>
  <c r="N85" i="1" l="1"/>
  <c r="P84" i="1"/>
  <c r="Q84" i="1" s="1"/>
  <c r="G92" i="1"/>
  <c r="I91" i="1"/>
  <c r="J91" i="1" s="1"/>
  <c r="N86" i="1" l="1"/>
  <c r="P85" i="1"/>
  <c r="Q85" i="1" s="1"/>
  <c r="G93" i="1"/>
  <c r="I92" i="1"/>
  <c r="J92" i="1" s="1"/>
  <c r="N87" i="1" l="1"/>
  <c r="P86" i="1"/>
  <c r="Q86" i="1" s="1"/>
  <c r="G94" i="1"/>
  <c r="I93" i="1"/>
  <c r="J93" i="1" s="1"/>
  <c r="N88" i="1" l="1"/>
  <c r="P87" i="1"/>
  <c r="Q87" i="1" s="1"/>
  <c r="G95" i="1"/>
  <c r="I94" i="1"/>
  <c r="J94" i="1" s="1"/>
  <c r="N89" i="1" l="1"/>
  <c r="P88" i="1"/>
  <c r="Q88" i="1" s="1"/>
  <c r="G96" i="1"/>
  <c r="I95" i="1"/>
  <c r="J95" i="1" s="1"/>
  <c r="N90" i="1" l="1"/>
  <c r="P89" i="1"/>
  <c r="Q89" i="1" s="1"/>
  <c r="G97" i="1"/>
  <c r="I96" i="1"/>
  <c r="J96" i="1" s="1"/>
  <c r="N91" i="1" l="1"/>
  <c r="P90" i="1"/>
  <c r="Q90" i="1" s="1"/>
  <c r="G98" i="1"/>
  <c r="I97" i="1"/>
  <c r="J97" i="1" s="1"/>
  <c r="N92" i="1" l="1"/>
  <c r="P91" i="1"/>
  <c r="Q91" i="1" s="1"/>
  <c r="G99" i="1"/>
  <c r="I98" i="1"/>
  <c r="J98" i="1" s="1"/>
  <c r="N93" i="1" l="1"/>
  <c r="P92" i="1"/>
  <c r="Q92" i="1" s="1"/>
  <c r="G100" i="1"/>
  <c r="I99" i="1"/>
  <c r="J99" i="1" s="1"/>
  <c r="N94" i="1" l="1"/>
  <c r="P93" i="1"/>
  <c r="Q93" i="1" s="1"/>
  <c r="G101" i="1"/>
  <c r="I100" i="1"/>
  <c r="J100" i="1" s="1"/>
  <c r="N95" i="1" l="1"/>
  <c r="P94" i="1"/>
  <c r="Q94" i="1" s="1"/>
  <c r="G102" i="1"/>
  <c r="I101" i="1"/>
  <c r="J101" i="1" s="1"/>
  <c r="N96" i="1" l="1"/>
  <c r="P95" i="1"/>
  <c r="Q95" i="1" s="1"/>
  <c r="G103" i="1"/>
  <c r="I102" i="1"/>
  <c r="J102" i="1" s="1"/>
  <c r="N97" i="1" l="1"/>
  <c r="P96" i="1"/>
  <c r="Q96" i="1" s="1"/>
  <c r="G104" i="1"/>
  <c r="I103" i="1"/>
  <c r="J103" i="1" s="1"/>
  <c r="N98" i="1" l="1"/>
  <c r="P97" i="1"/>
  <c r="Q97" i="1" s="1"/>
  <c r="G105" i="1"/>
  <c r="I104" i="1"/>
  <c r="J104" i="1" s="1"/>
  <c r="N99" i="1" l="1"/>
  <c r="P98" i="1"/>
  <c r="Q98" i="1" s="1"/>
  <c r="G106" i="1"/>
  <c r="I105" i="1"/>
  <c r="J105" i="1" s="1"/>
  <c r="N100" i="1" l="1"/>
  <c r="P99" i="1"/>
  <c r="Q99" i="1" s="1"/>
  <c r="G107" i="1"/>
  <c r="I106" i="1"/>
  <c r="J106" i="1" s="1"/>
  <c r="N101" i="1" l="1"/>
  <c r="P100" i="1"/>
  <c r="Q100" i="1" s="1"/>
  <c r="G108" i="1"/>
  <c r="I107" i="1"/>
  <c r="J107" i="1" s="1"/>
  <c r="N102" i="1" l="1"/>
  <c r="P101" i="1"/>
  <c r="Q101" i="1" s="1"/>
  <c r="G109" i="1"/>
  <c r="I108" i="1"/>
  <c r="J108" i="1" s="1"/>
  <c r="N103" i="1" l="1"/>
  <c r="P102" i="1"/>
  <c r="Q102" i="1" s="1"/>
  <c r="G110" i="1"/>
  <c r="I109" i="1"/>
  <c r="J109" i="1" s="1"/>
  <c r="N104" i="1" l="1"/>
  <c r="P103" i="1"/>
  <c r="Q103" i="1" s="1"/>
  <c r="G111" i="1"/>
  <c r="I110" i="1"/>
  <c r="J110" i="1" s="1"/>
  <c r="N105" i="1" l="1"/>
  <c r="P104" i="1"/>
  <c r="Q104" i="1" s="1"/>
  <c r="G112" i="1"/>
  <c r="I111" i="1"/>
  <c r="J111" i="1" s="1"/>
  <c r="N106" i="1" l="1"/>
  <c r="P105" i="1"/>
  <c r="Q105" i="1" s="1"/>
  <c r="G113" i="1"/>
  <c r="I112" i="1"/>
  <c r="J112" i="1" s="1"/>
  <c r="N107" i="1" l="1"/>
  <c r="P106" i="1"/>
  <c r="Q106" i="1" s="1"/>
  <c r="G114" i="1"/>
  <c r="I113" i="1"/>
  <c r="J113" i="1" s="1"/>
  <c r="N108" i="1" l="1"/>
  <c r="P107" i="1"/>
  <c r="Q107" i="1" s="1"/>
  <c r="G115" i="1"/>
  <c r="I114" i="1"/>
  <c r="J114" i="1" s="1"/>
  <c r="N109" i="1" l="1"/>
  <c r="P108" i="1"/>
  <c r="Q108" i="1" s="1"/>
  <c r="G116" i="1"/>
  <c r="I115" i="1"/>
  <c r="J115" i="1" s="1"/>
  <c r="N110" i="1" l="1"/>
  <c r="P109" i="1"/>
  <c r="Q109" i="1" s="1"/>
  <c r="G117" i="1"/>
  <c r="I116" i="1"/>
  <c r="J116" i="1" s="1"/>
  <c r="N111" i="1" l="1"/>
  <c r="P110" i="1"/>
  <c r="Q110" i="1" s="1"/>
  <c r="G118" i="1"/>
  <c r="I117" i="1"/>
  <c r="J117" i="1" s="1"/>
  <c r="N112" i="1" l="1"/>
  <c r="P111" i="1"/>
  <c r="Q111" i="1" s="1"/>
  <c r="G119" i="1"/>
  <c r="I118" i="1"/>
  <c r="J118" i="1" s="1"/>
  <c r="N113" i="1" l="1"/>
  <c r="P112" i="1"/>
  <c r="Q112" i="1" s="1"/>
  <c r="G120" i="1"/>
  <c r="I119" i="1"/>
  <c r="J119" i="1" s="1"/>
  <c r="N114" i="1" l="1"/>
  <c r="P113" i="1"/>
  <c r="Q113" i="1" s="1"/>
  <c r="G121" i="1"/>
  <c r="I120" i="1"/>
  <c r="J120" i="1" s="1"/>
  <c r="N115" i="1" l="1"/>
  <c r="P114" i="1"/>
  <c r="Q114" i="1" s="1"/>
  <c r="G122" i="1"/>
  <c r="I121" i="1"/>
  <c r="J121" i="1" s="1"/>
  <c r="N116" i="1" l="1"/>
  <c r="P115" i="1"/>
  <c r="Q115" i="1" s="1"/>
  <c r="G123" i="1"/>
  <c r="I122" i="1"/>
  <c r="J122" i="1" s="1"/>
  <c r="N117" i="1" l="1"/>
  <c r="P116" i="1"/>
  <c r="Q116" i="1" s="1"/>
  <c r="G124" i="1"/>
  <c r="I123" i="1"/>
  <c r="J123" i="1" s="1"/>
  <c r="N118" i="1" l="1"/>
  <c r="P117" i="1"/>
  <c r="Q117" i="1" s="1"/>
  <c r="G125" i="1"/>
  <c r="I124" i="1"/>
  <c r="J124" i="1" s="1"/>
  <c r="N119" i="1" l="1"/>
  <c r="P118" i="1"/>
  <c r="Q118" i="1" s="1"/>
  <c r="G126" i="1"/>
  <c r="I125" i="1"/>
  <c r="J125" i="1" s="1"/>
  <c r="N120" i="1" l="1"/>
  <c r="P119" i="1"/>
  <c r="Q119" i="1" s="1"/>
  <c r="G127" i="1"/>
  <c r="I126" i="1"/>
  <c r="J126" i="1" s="1"/>
  <c r="N121" i="1" l="1"/>
  <c r="P120" i="1"/>
  <c r="Q120" i="1" s="1"/>
  <c r="G128" i="1"/>
  <c r="I127" i="1"/>
  <c r="J127" i="1" s="1"/>
  <c r="N122" i="1" l="1"/>
  <c r="P121" i="1"/>
  <c r="Q121" i="1" s="1"/>
  <c r="G129" i="1"/>
  <c r="I128" i="1"/>
  <c r="J128" i="1" s="1"/>
  <c r="N123" i="1" l="1"/>
  <c r="P122" i="1"/>
  <c r="Q122" i="1" s="1"/>
  <c r="G130" i="1"/>
  <c r="I129" i="1"/>
  <c r="J129" i="1" s="1"/>
  <c r="N124" i="1" l="1"/>
  <c r="P123" i="1"/>
  <c r="Q123" i="1" s="1"/>
  <c r="G131" i="1"/>
  <c r="I130" i="1"/>
  <c r="J130" i="1" s="1"/>
  <c r="N125" i="1" l="1"/>
  <c r="P124" i="1"/>
  <c r="Q124" i="1" s="1"/>
  <c r="G132" i="1"/>
  <c r="I131" i="1"/>
  <c r="J131" i="1" s="1"/>
  <c r="N126" i="1" l="1"/>
  <c r="P125" i="1"/>
  <c r="Q125" i="1" s="1"/>
  <c r="G133" i="1"/>
  <c r="I132" i="1"/>
  <c r="J132" i="1" s="1"/>
  <c r="N127" i="1" l="1"/>
  <c r="P126" i="1"/>
  <c r="Q126" i="1" s="1"/>
  <c r="G134" i="1"/>
  <c r="I133" i="1"/>
  <c r="J133" i="1" s="1"/>
  <c r="N128" i="1" l="1"/>
  <c r="P127" i="1"/>
  <c r="Q127" i="1" s="1"/>
  <c r="G135" i="1"/>
  <c r="I134" i="1"/>
  <c r="J134" i="1" s="1"/>
  <c r="N129" i="1" l="1"/>
  <c r="P128" i="1"/>
  <c r="Q128" i="1" s="1"/>
  <c r="G136" i="1"/>
  <c r="I135" i="1"/>
  <c r="J135" i="1" s="1"/>
  <c r="N130" i="1" l="1"/>
  <c r="P129" i="1"/>
  <c r="Q129" i="1" s="1"/>
  <c r="G137" i="1"/>
  <c r="I136" i="1"/>
  <c r="J136" i="1" s="1"/>
  <c r="N131" i="1" l="1"/>
  <c r="P130" i="1"/>
  <c r="Q130" i="1" s="1"/>
  <c r="G138" i="1"/>
  <c r="I137" i="1"/>
  <c r="J137" i="1" s="1"/>
  <c r="N132" i="1" l="1"/>
  <c r="P131" i="1"/>
  <c r="Q131" i="1" s="1"/>
  <c r="G139" i="1"/>
  <c r="I138" i="1"/>
  <c r="J138" i="1" s="1"/>
  <c r="N133" i="1" l="1"/>
  <c r="P132" i="1"/>
  <c r="Q132" i="1" s="1"/>
  <c r="G140" i="1"/>
  <c r="I139" i="1"/>
  <c r="J139" i="1" s="1"/>
  <c r="N134" i="1" l="1"/>
  <c r="P133" i="1"/>
  <c r="Q133" i="1" s="1"/>
  <c r="G141" i="1"/>
  <c r="I140" i="1"/>
  <c r="J140" i="1" s="1"/>
  <c r="N135" i="1" l="1"/>
  <c r="P134" i="1"/>
  <c r="Q134" i="1" s="1"/>
  <c r="G142" i="1"/>
  <c r="I141" i="1"/>
  <c r="J141" i="1" s="1"/>
  <c r="N136" i="1" l="1"/>
  <c r="P135" i="1"/>
  <c r="Q135" i="1" s="1"/>
  <c r="G143" i="1"/>
  <c r="I142" i="1"/>
  <c r="J142" i="1" s="1"/>
  <c r="N137" i="1" l="1"/>
  <c r="P136" i="1"/>
  <c r="Q136" i="1" s="1"/>
  <c r="G144" i="1"/>
  <c r="I143" i="1"/>
  <c r="J143" i="1" s="1"/>
  <c r="N138" i="1" l="1"/>
  <c r="P137" i="1"/>
  <c r="Q137" i="1" s="1"/>
  <c r="G145" i="1"/>
  <c r="I144" i="1"/>
  <c r="J144" i="1" s="1"/>
  <c r="N139" i="1" l="1"/>
  <c r="P138" i="1"/>
  <c r="Q138" i="1" s="1"/>
  <c r="G146" i="1"/>
  <c r="I145" i="1"/>
  <c r="J145" i="1" s="1"/>
  <c r="N140" i="1" l="1"/>
  <c r="P139" i="1"/>
  <c r="Q139" i="1" s="1"/>
  <c r="G147" i="1"/>
  <c r="I146" i="1"/>
  <c r="J146" i="1" s="1"/>
  <c r="N141" i="1" l="1"/>
  <c r="P140" i="1"/>
  <c r="Q140" i="1" s="1"/>
  <c r="G148" i="1"/>
  <c r="I147" i="1"/>
  <c r="J147" i="1" s="1"/>
  <c r="N142" i="1" l="1"/>
  <c r="P141" i="1"/>
  <c r="Q141" i="1" s="1"/>
  <c r="G149" i="1"/>
  <c r="I148" i="1"/>
  <c r="J148" i="1" s="1"/>
  <c r="N143" i="1" l="1"/>
  <c r="P142" i="1"/>
  <c r="Q142" i="1" s="1"/>
  <c r="G150" i="1"/>
  <c r="I149" i="1"/>
  <c r="J149" i="1" s="1"/>
  <c r="N144" i="1" l="1"/>
  <c r="P143" i="1"/>
  <c r="Q143" i="1" s="1"/>
  <c r="G151" i="1"/>
  <c r="I150" i="1"/>
  <c r="J150" i="1" s="1"/>
  <c r="N145" i="1" l="1"/>
  <c r="P144" i="1"/>
  <c r="Q144" i="1" s="1"/>
  <c r="G152" i="1"/>
  <c r="I151" i="1"/>
  <c r="J151" i="1" s="1"/>
  <c r="N146" i="1" l="1"/>
  <c r="P145" i="1"/>
  <c r="Q145" i="1" s="1"/>
  <c r="G153" i="1"/>
  <c r="I152" i="1"/>
  <c r="J152" i="1" s="1"/>
  <c r="N147" i="1" l="1"/>
  <c r="P146" i="1"/>
  <c r="Q146" i="1" s="1"/>
  <c r="G154" i="1"/>
  <c r="I153" i="1"/>
  <c r="J153" i="1" s="1"/>
  <c r="N148" i="1" l="1"/>
  <c r="P147" i="1"/>
  <c r="Q147" i="1" s="1"/>
  <c r="G155" i="1"/>
  <c r="I154" i="1"/>
  <c r="J154" i="1" s="1"/>
  <c r="N149" i="1" l="1"/>
  <c r="P148" i="1"/>
  <c r="Q148" i="1" s="1"/>
  <c r="G156" i="1"/>
  <c r="I155" i="1"/>
  <c r="J155" i="1" s="1"/>
  <c r="N150" i="1" l="1"/>
  <c r="P149" i="1"/>
  <c r="Q149" i="1" s="1"/>
  <c r="G157" i="1"/>
  <c r="I156" i="1"/>
  <c r="J156" i="1" s="1"/>
  <c r="N151" i="1" l="1"/>
  <c r="P150" i="1"/>
  <c r="Q150" i="1" s="1"/>
  <c r="G158" i="1"/>
  <c r="I157" i="1"/>
  <c r="J157" i="1" s="1"/>
  <c r="N152" i="1" l="1"/>
  <c r="P151" i="1"/>
  <c r="Q151" i="1" s="1"/>
  <c r="G159" i="1"/>
  <c r="I158" i="1"/>
  <c r="J158" i="1" s="1"/>
  <c r="N153" i="1" l="1"/>
  <c r="P152" i="1"/>
  <c r="Q152" i="1" s="1"/>
  <c r="G160" i="1"/>
  <c r="I159" i="1"/>
  <c r="J159" i="1" s="1"/>
  <c r="N154" i="1" l="1"/>
  <c r="P153" i="1"/>
  <c r="Q153" i="1" s="1"/>
  <c r="G161" i="1"/>
  <c r="I160" i="1"/>
  <c r="J160" i="1" s="1"/>
  <c r="N155" i="1" l="1"/>
  <c r="P154" i="1"/>
  <c r="Q154" i="1" s="1"/>
  <c r="G162" i="1"/>
  <c r="I161" i="1"/>
  <c r="J161" i="1" s="1"/>
  <c r="N156" i="1" l="1"/>
  <c r="P155" i="1"/>
  <c r="Q155" i="1" s="1"/>
  <c r="G163" i="1"/>
  <c r="I162" i="1"/>
  <c r="J162" i="1" s="1"/>
  <c r="N157" i="1" l="1"/>
  <c r="P156" i="1"/>
  <c r="Q156" i="1" s="1"/>
  <c r="G164" i="1"/>
  <c r="I163" i="1"/>
  <c r="J163" i="1" s="1"/>
  <c r="N158" i="1" l="1"/>
  <c r="P157" i="1"/>
  <c r="Q157" i="1" s="1"/>
  <c r="G165" i="1"/>
  <c r="I164" i="1"/>
  <c r="J164" i="1" s="1"/>
  <c r="N159" i="1" l="1"/>
  <c r="P158" i="1"/>
  <c r="Q158" i="1" s="1"/>
  <c r="G166" i="1"/>
  <c r="I165" i="1"/>
  <c r="J165" i="1" s="1"/>
  <c r="N160" i="1" l="1"/>
  <c r="P159" i="1"/>
  <c r="Q159" i="1" s="1"/>
  <c r="G167" i="1"/>
  <c r="I166" i="1"/>
  <c r="J166" i="1" s="1"/>
  <c r="N161" i="1" l="1"/>
  <c r="P160" i="1"/>
  <c r="Q160" i="1" s="1"/>
  <c r="G168" i="1"/>
  <c r="I167" i="1"/>
  <c r="J167" i="1" s="1"/>
  <c r="N162" i="1" l="1"/>
  <c r="P161" i="1"/>
  <c r="Q161" i="1" s="1"/>
  <c r="G169" i="1"/>
  <c r="I168" i="1"/>
  <c r="J168" i="1" s="1"/>
  <c r="N163" i="1" l="1"/>
  <c r="P162" i="1"/>
  <c r="Q162" i="1" s="1"/>
  <c r="G170" i="1"/>
  <c r="I169" i="1"/>
  <c r="J169" i="1" s="1"/>
  <c r="N164" i="1" l="1"/>
  <c r="P163" i="1"/>
  <c r="Q163" i="1" s="1"/>
  <c r="G171" i="1"/>
  <c r="I170" i="1"/>
  <c r="J170" i="1" s="1"/>
  <c r="N165" i="1" l="1"/>
  <c r="P164" i="1"/>
  <c r="Q164" i="1" s="1"/>
  <c r="G172" i="1"/>
  <c r="I171" i="1"/>
  <c r="J171" i="1" s="1"/>
  <c r="N166" i="1" l="1"/>
  <c r="P165" i="1"/>
  <c r="Q165" i="1" s="1"/>
  <c r="G173" i="1"/>
  <c r="I172" i="1"/>
  <c r="J172" i="1" s="1"/>
  <c r="N167" i="1" l="1"/>
  <c r="P166" i="1"/>
  <c r="Q166" i="1" s="1"/>
  <c r="G174" i="1"/>
  <c r="I173" i="1"/>
  <c r="J173" i="1" s="1"/>
  <c r="N168" i="1" l="1"/>
  <c r="P167" i="1"/>
  <c r="Q167" i="1" s="1"/>
  <c r="G175" i="1"/>
  <c r="I174" i="1"/>
  <c r="J174" i="1" s="1"/>
  <c r="N169" i="1" l="1"/>
  <c r="P168" i="1"/>
  <c r="Q168" i="1" s="1"/>
  <c r="G176" i="1"/>
  <c r="I175" i="1"/>
  <c r="J175" i="1" s="1"/>
  <c r="N170" i="1" l="1"/>
  <c r="P169" i="1"/>
  <c r="Q169" i="1" s="1"/>
  <c r="G177" i="1"/>
  <c r="I176" i="1"/>
  <c r="J176" i="1" s="1"/>
  <c r="N171" i="1" l="1"/>
  <c r="P170" i="1"/>
  <c r="Q170" i="1" s="1"/>
  <c r="G178" i="1"/>
  <c r="I177" i="1"/>
  <c r="J177" i="1" s="1"/>
  <c r="N172" i="1" l="1"/>
  <c r="P171" i="1"/>
  <c r="Q171" i="1" s="1"/>
  <c r="G179" i="1"/>
  <c r="I178" i="1"/>
  <c r="J178" i="1" s="1"/>
  <c r="N173" i="1" l="1"/>
  <c r="P172" i="1"/>
  <c r="Q172" i="1" s="1"/>
  <c r="G180" i="1"/>
  <c r="I179" i="1"/>
  <c r="J179" i="1" s="1"/>
  <c r="N174" i="1" l="1"/>
  <c r="P173" i="1"/>
  <c r="Q173" i="1" s="1"/>
  <c r="G181" i="1"/>
  <c r="I180" i="1"/>
  <c r="J180" i="1" s="1"/>
  <c r="N175" i="1" l="1"/>
  <c r="P174" i="1"/>
  <c r="Q174" i="1" s="1"/>
  <c r="G182" i="1"/>
  <c r="I181" i="1"/>
  <c r="J181" i="1" s="1"/>
  <c r="N176" i="1" l="1"/>
  <c r="P175" i="1"/>
  <c r="Q175" i="1" s="1"/>
  <c r="G183" i="1"/>
  <c r="I182" i="1"/>
  <c r="J182" i="1" s="1"/>
  <c r="N177" i="1" l="1"/>
  <c r="P176" i="1"/>
  <c r="Q176" i="1" s="1"/>
  <c r="G184" i="1"/>
  <c r="I183" i="1"/>
  <c r="J183" i="1" s="1"/>
  <c r="N178" i="1" l="1"/>
  <c r="P177" i="1"/>
  <c r="Q177" i="1" s="1"/>
  <c r="G185" i="1"/>
  <c r="I184" i="1"/>
  <c r="J184" i="1" s="1"/>
  <c r="N179" i="1" l="1"/>
  <c r="P178" i="1"/>
  <c r="Q178" i="1" s="1"/>
  <c r="G186" i="1"/>
  <c r="I185" i="1"/>
  <c r="J185" i="1" s="1"/>
  <c r="N180" i="1" l="1"/>
  <c r="P179" i="1"/>
  <c r="Q179" i="1" s="1"/>
  <c r="G187" i="1"/>
  <c r="I186" i="1"/>
  <c r="J186" i="1" s="1"/>
  <c r="N181" i="1" l="1"/>
  <c r="P180" i="1"/>
  <c r="Q180" i="1" s="1"/>
  <c r="G188" i="1"/>
  <c r="I188" i="1" s="1"/>
  <c r="I187" i="1"/>
  <c r="J187" i="1" s="1"/>
  <c r="J188" i="1" s="1"/>
  <c r="N182" i="1" l="1"/>
  <c r="P181" i="1"/>
  <c r="Q181" i="1" s="1"/>
  <c r="N183" i="1" l="1"/>
  <c r="P182" i="1"/>
  <c r="Q182" i="1" s="1"/>
  <c r="N184" i="1" l="1"/>
  <c r="P183" i="1"/>
  <c r="Q183" i="1" s="1"/>
  <c r="N185" i="1" l="1"/>
  <c r="P184" i="1"/>
  <c r="Q184" i="1" s="1"/>
  <c r="N186" i="1" l="1"/>
  <c r="P185" i="1"/>
  <c r="Q185" i="1" s="1"/>
  <c r="N187" i="1" l="1"/>
  <c r="P186" i="1"/>
  <c r="Q186" i="1" s="1"/>
  <c r="N188" i="1" l="1"/>
  <c r="P188" i="1" s="1"/>
  <c r="Q188" i="1" s="1"/>
  <c r="P187" i="1"/>
  <c r="Q187" i="1" s="1"/>
</calcChain>
</file>

<file path=xl/sharedStrings.xml><?xml version="1.0" encoding="utf-8"?>
<sst xmlns="http://schemas.openxmlformats.org/spreadsheetml/2006/main" count="92" uniqueCount="88">
  <si>
    <t>Date</t>
  </si>
  <si>
    <t>Return</t>
  </si>
  <si>
    <t>Log Return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</si>
  <si>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</si>
  <si>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</si>
  <si>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</si>
  <si>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</si>
  <si>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</si>
  <si>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</si>
  <si>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</si>
  <si>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</si>
  <si>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</si>
  <si>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</si>
  <si>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</si>
  <si>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</si>
  <si>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</si>
  <si>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 Return</t>
  </si>
  <si>
    <t>Annualised Return</t>
  </si>
  <si>
    <t>Annualised Volatility</t>
  </si>
  <si>
    <t>VaR as a %</t>
  </si>
  <si>
    <t xml:space="preserve">95% 1-Day VaR </t>
  </si>
  <si>
    <t>S&amp;P 500 Last Price</t>
  </si>
  <si>
    <t>Log Returns</t>
  </si>
  <si>
    <t>JPM Last Price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</si>
  <si>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</si>
  <si>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</si>
  <si>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</si>
  <si>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</si>
  <si>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</si>
  <si>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</si>
  <si>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</si>
  <si>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</si>
  <si>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</si>
  <si>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</si>
  <si>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</si>
  <si>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</si>
  <si>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</si>
  <si>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</si>
  <si>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</si>
  <si>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</si>
  <si>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</si>
  <si>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</si>
  <si>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</si>
  <si>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</si>
  <si>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</si>
  <si>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</si>
  <si>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</si>
  <si>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</si>
  <si>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Beta</t>
  </si>
  <si>
    <t>Alpha</t>
  </si>
  <si>
    <t>MACD LINE</t>
  </si>
  <si>
    <t>SIGNAL LINE</t>
  </si>
  <si>
    <t>EMA (12)</t>
  </si>
  <si>
    <t>EMA (26)</t>
  </si>
  <si>
    <t>Price Change</t>
  </si>
  <si>
    <t>Gain</t>
  </si>
  <si>
    <t>Loss</t>
  </si>
  <si>
    <t xml:space="preserve">Average Gain </t>
  </si>
  <si>
    <t>Average Loss</t>
  </si>
  <si>
    <t>RS (Relative Strength)</t>
  </si>
  <si>
    <t>RSI</t>
  </si>
  <si>
    <t>20-Day Standard Deviation</t>
  </si>
  <si>
    <t>20 Day Moving Average</t>
  </si>
  <si>
    <t>Upper Band</t>
  </si>
  <si>
    <t>Lower Band</t>
  </si>
  <si>
    <t>14-Day Lowest Low</t>
  </si>
  <si>
    <t>14-day Highest High</t>
  </si>
  <si>
    <t>%K</t>
  </si>
  <si>
    <t>%D (3-day SMA of %K)</t>
  </si>
  <si>
    <t>Call</t>
  </si>
  <si>
    <t>Underlying Price</t>
  </si>
  <si>
    <t>Strike Price (K)</t>
  </si>
  <si>
    <t>Time to Expiry (T)</t>
  </si>
  <si>
    <t>Risk -Free Rate ®</t>
  </si>
  <si>
    <t xml:space="preserve">Volatility </t>
  </si>
  <si>
    <t>Dividend Yield</t>
  </si>
  <si>
    <t>Option Type</t>
  </si>
  <si>
    <t>d1</t>
  </si>
  <si>
    <t>d2</t>
  </si>
  <si>
    <t>n(d1)</t>
  </si>
  <si>
    <t>n(d2)</t>
  </si>
  <si>
    <t>Call Option Price</t>
  </si>
  <si>
    <t>Monte Carlo estimated Call Price</t>
  </si>
  <si>
    <t>Iteration</t>
  </si>
  <si>
    <t>Random Number</t>
  </si>
  <si>
    <t>Simulated Stock Price</t>
  </si>
  <si>
    <t>Call Option PayOff</t>
  </si>
  <si>
    <t>Discounted Pay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</si>
</sst>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ED2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14" fontId="2" fillId="2" borderId="3" xfId="0" applyNumberFormat="1" applyFont="1" applyFill="1" applyBorder="1"/>
    <xf numFmtId="0" fontId="3" fillId="3" borderId="3" xfId="0" applyFont="1" applyFill="1" applyBorder="1"/>
    <xf numFmtId="0" fontId="3" fillId="3" borderId="0" xfId="0" applyFont="1" applyFill="1"/>
    <xf numFmtId="0" fontId="2" fillId="4" borderId="3" xfId="0" applyFont="1" applyFill="1" applyBorder="1"/>
    <xf numFmtId="0" fontId="2" fillId="4" borderId="0" xfId="0" applyFont="1" applyFill="1"/>
    <xf numFmtId="0" fontId="1" fillId="0" borderId="2" xfId="0" applyFont="1" applyBorder="1" applyAlignment="1">
      <alignment horizontal="centerContinuous"/>
    </xf>
    <xf numFmtId="0" fontId="2" fillId="5" borderId="3" xfId="0" applyFont="1" applyFill="1" applyBorder="1" applyAlignment="1">
      <alignment horizontal="right"/>
    </xf>
    <xf numFmtId="0" fontId="2" fillId="6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6" xfId="0" applyBorder="1"/>
    <xf numFmtId="0" fontId="0" fillId="11" borderId="4" xfId="0" applyFill="1" applyBorder="1" applyAlignment="1">
      <alignment horizontal="left"/>
    </xf>
    <xf numFmtId="0" fontId="2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FED2E5"/>
      <color rgb="FFFF9933"/>
      <color rgb="FFFFCCFF"/>
      <color rgb="FF99CC00"/>
      <color rgb="FF008080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D562-CD6F-6643-B51D-DDD23ABE9E65}">
  <dimension ref="A1:AI257"/>
  <sheetViews>
    <sheetView tabSelected="1" topLeftCell="V1" zoomScale="83" zoomScaleNormal="252" workbookViewId="0">
      <selection activeCell="AK20" sqref="AK20"/>
    </sheetView>
  </sheetViews>
  <sheetFormatPr baseColWidth="10" defaultColWidth="11" defaultRowHeight="16" x14ac:dyDescent="0.2"/>
  <cols>
    <col min="1" max="1" width="16.83203125" customWidth="1"/>
    <col min="2" max="2" width="20.33203125" customWidth="1"/>
    <col min="5" max="14" width="17.1640625" customWidth="1"/>
    <col min="15" max="15" width="14.33203125" customWidth="1"/>
    <col min="16" max="16" width="19.5" customWidth="1"/>
    <col min="17" max="17" width="17.1640625" customWidth="1"/>
    <col min="18" max="18" width="21.5" customWidth="1"/>
    <col min="19" max="19" width="22.33203125" customWidth="1"/>
    <col min="20" max="20" width="18.6640625" customWidth="1"/>
    <col min="21" max="21" width="23.33203125" customWidth="1"/>
    <col min="22" max="22" width="18.5" customWidth="1"/>
    <col min="23" max="23" width="18" customWidth="1"/>
    <col min="24" max="24" width="14.1640625" customWidth="1"/>
    <col min="25" max="25" width="18.1640625" customWidth="1"/>
    <col min="26" max="26" width="15.83203125" customWidth="1"/>
    <col min="28" max="28" width="14.5" customWidth="1"/>
    <col min="31" max="31" width="16.1640625" customWidth="1"/>
    <col min="32" max="33" width="18.1640625" customWidth="1"/>
    <col min="34" max="34" width="16.33203125" customWidth="1"/>
    <col min="35" max="35" width="28.33203125" customWidth="1"/>
  </cols>
  <sheetData>
    <row r="1" spans="1:35" x14ac:dyDescent="0.2">
      <c r="A1" s="4" t="s">
        <v>0</v>
      </c>
      <c r="B1" s="5" t="s">
        <v>23</v>
      </c>
      <c r="C1" s="5" t="s">
        <v>1</v>
      </c>
      <c r="D1" s="5" t="s">
        <v>2</v>
      </c>
      <c r="E1" s="7" t="s">
        <v>21</v>
      </c>
      <c r="F1" s="8" t="s">
        <v>22</v>
      </c>
      <c r="G1" s="11" t="s">
        <v>52</v>
      </c>
      <c r="H1" s="11" t="s">
        <v>53</v>
      </c>
      <c r="I1" s="11" t="s">
        <v>50</v>
      </c>
      <c r="J1" s="11" t="s">
        <v>51</v>
      </c>
      <c r="K1" s="12" t="s">
        <v>54</v>
      </c>
      <c r="L1" s="12" t="s">
        <v>55</v>
      </c>
      <c r="M1" s="12" t="s">
        <v>56</v>
      </c>
      <c r="N1" s="12" t="s">
        <v>57</v>
      </c>
      <c r="O1" s="12" t="s">
        <v>58</v>
      </c>
      <c r="P1" s="12" t="s">
        <v>59</v>
      </c>
      <c r="Q1" s="12" t="s">
        <v>60</v>
      </c>
      <c r="R1" s="13" t="s">
        <v>62</v>
      </c>
      <c r="S1" s="13" t="s">
        <v>61</v>
      </c>
      <c r="T1" s="13" t="s">
        <v>63</v>
      </c>
      <c r="U1" s="13" t="s">
        <v>64</v>
      </c>
      <c r="V1" s="14" t="s">
        <v>65</v>
      </c>
      <c r="W1" s="14" t="s">
        <v>66</v>
      </c>
      <c r="X1" s="14" t="s">
        <v>67</v>
      </c>
      <c r="Y1" s="15" t="s">
        <v>68</v>
      </c>
      <c r="Z1" s="16" t="s">
        <v>76</v>
      </c>
      <c r="AA1" s="17" t="s">
        <v>69</v>
      </c>
      <c r="AB1" s="19" t="s">
        <v>77</v>
      </c>
      <c r="AC1">
        <f>(LN(AA2/AA3) + (AA5 - AA7 + (AA6^2)/2) * AA4) / (AA6 * SQRT(AA4))</f>
        <v>3.8313702931959188</v>
      </c>
      <c r="AD1" s="20" t="s">
        <v>83</v>
      </c>
      <c r="AE1" s="20" t="s">
        <v>84</v>
      </c>
      <c r="AF1" s="20" t="s">
        <v>85</v>
      </c>
      <c r="AG1" s="20" t="s">
        <v>86</v>
      </c>
      <c r="AH1" s="20" t="s">
        <v>87</v>
      </c>
      <c r="AI1" s="20" t="s">
        <v>82</v>
      </c>
    </row>
    <row r="2" spans="1:35" x14ac:dyDescent="0.2">
      <c r="A2" s="1">
        <v>45474</v>
      </c>
      <c r="B2">
        <v>205.45</v>
      </c>
      <c r="C2">
        <f>(B3/B2)-1</f>
        <v>1.6451691409102187E-2</v>
      </c>
      <c r="D2">
        <f t="shared" ref="D2:D33" si="0">LN(B3/B2)</f>
        <v>1.6317828519266248E-2</v>
      </c>
      <c r="E2">
        <v>4967.2299999999996</v>
      </c>
      <c r="F2">
        <f t="shared" ref="F2:F33" si="1">LN(E3/E2)</f>
        <v>8.6933277348877659E-3</v>
      </c>
      <c r="Z2" s="16" t="s">
        <v>70</v>
      </c>
      <c r="AA2">
        <f>B188</f>
        <v>242.85</v>
      </c>
      <c r="AB2" s="18" t="s">
        <v>78</v>
      </c>
      <c r="AC2">
        <f>AC1-AA6*SQRT(AA4)</f>
        <v>3.7006460211959187</v>
      </c>
      <c r="AD2">
        <v>1</v>
      </c>
      <c r="AE2">
        <f ca="1">RAND()</f>
        <v>0.26417952540511269</v>
      </c>
      <c r="AF2">
        <f ca="1">$AA$2 * EXP(($AA$5 - 0.5 * $AA$6^2) * $AA$4 + $AA$6 * SQRT($AA$4) * NORMSINV(AE2))</f>
        <v>224.07396727173659</v>
      </c>
      <c r="AG2">
        <f ca="1">MAX(AF2 - $AA$3, 0)</f>
        <v>74.073967271736592</v>
      </c>
      <c r="AH2">
        <f ca="1">AG2 * EXP(-$AA$5 * $AA$4)</f>
        <v>73.300259688620088</v>
      </c>
      <c r="AI2">
        <f ca="1">AVERAGE(AH2:AH101)</f>
        <v>92.585737016993249</v>
      </c>
    </row>
    <row r="3" spans="1:35" x14ac:dyDescent="0.2">
      <c r="A3" s="1">
        <v>45475</v>
      </c>
      <c r="B3">
        <v>208.83</v>
      </c>
      <c r="C3">
        <f t="shared" ref="C3:C66" si="2">(B4/B3)-1</f>
        <v>-6.7040176219901326E-4</v>
      </c>
      <c r="D3">
        <f t="shared" si="0"/>
        <v>-6.7062658194571147E-4</v>
      </c>
      <c r="E3">
        <v>5010.6000000000004</v>
      </c>
      <c r="F3">
        <f t="shared" si="1"/>
        <v>1.1893624576650831E-2</v>
      </c>
      <c r="K3">
        <f>B3-B2</f>
        <v>3.3800000000000239</v>
      </c>
      <c r="L3">
        <f>IF(K3&gt;0,K3,0)</f>
        <v>3.3800000000000239</v>
      </c>
      <c r="M3">
        <f>IF(K3&lt;0,ABS(K3),0)</f>
        <v>0</v>
      </c>
      <c r="Z3" s="16" t="s">
        <v>71</v>
      </c>
      <c r="AA3">
        <v>150</v>
      </c>
      <c r="AB3" t="s">
        <v>79</v>
      </c>
      <c r="AC3">
        <f>_xlfn.NORM.S.DIST(AC1,TRUE)</f>
        <v>0.99993628422555825</v>
      </c>
      <c r="AD3">
        <f>AD2+1</f>
        <v>2</v>
      </c>
      <c r="AE3">
        <f t="shared" ref="AE3:AE66" ca="1" si="3">RAND()</f>
        <v>0.39364274120756493</v>
      </c>
      <c r="AF3">
        <f t="shared" ref="AF3:AF66" ca="1" si="4">$AA$2 * EXP(($AA$5 - 0.5 * $AA$6^2) * $AA$4 + $AA$6 * SQRT($AA$4) * NORMSINV(AE3))</f>
        <v>234.89186896860349</v>
      </c>
      <c r="AG3">
        <f t="shared" ref="AG3:AG66" ca="1" si="5">MAX(AF3 - $AA$3, 0)</f>
        <v>84.89186896860349</v>
      </c>
      <c r="AH3">
        <f t="shared" ref="AH3:AH66" ca="1" si="6">AG3 * EXP(-$AA$5 * $AA$4)</f>
        <v>84.005167672789369</v>
      </c>
    </row>
    <row r="4" spans="1:35" x14ac:dyDescent="0.2">
      <c r="A4" s="1">
        <v>45476</v>
      </c>
      <c r="B4">
        <v>208.69</v>
      </c>
      <c r="C4">
        <f t="shared" si="2"/>
        <v>-1.8688006133499524E-2</v>
      </c>
      <c r="D4">
        <f t="shared" si="0"/>
        <v>-1.8864833418518238E-2</v>
      </c>
      <c r="E4">
        <v>5070.55</v>
      </c>
      <c r="F4">
        <f t="shared" si="1"/>
        <v>2.1297196541228134E-4</v>
      </c>
      <c r="K4">
        <f t="shared" ref="K4:K67" si="7">B4-B3</f>
        <v>-0.14000000000001478</v>
      </c>
      <c r="L4">
        <f t="shared" ref="L4:L67" si="8">IF(K4&gt;0,K4,0)</f>
        <v>0</v>
      </c>
      <c r="M4">
        <f t="shared" ref="M4:M67" si="9">IF(K4&lt;0,ABS(K4),0)</f>
        <v>0.14000000000001478</v>
      </c>
      <c r="Z4" s="16" t="s">
        <v>72</v>
      </c>
      <c r="AA4">
        <v>0.25</v>
      </c>
      <c r="AB4" t="s">
        <v>80</v>
      </c>
      <c r="AC4">
        <f>_xlfn.NORM.S.DIST(AC2,TRUE)</f>
        <v>0.99989247435585649</v>
      </c>
      <c r="AD4">
        <f t="shared" ref="AD4:AD67" si="10">AD3+1</f>
        <v>3</v>
      </c>
      <c r="AE4">
        <f t="shared" ca="1" si="3"/>
        <v>0.31546302887639555</v>
      </c>
      <c r="AF4">
        <f t="shared" ca="1" si="4"/>
        <v>228.51377582561636</v>
      </c>
      <c r="AG4">
        <f t="shared" ca="1" si="5"/>
        <v>78.513775825616364</v>
      </c>
      <c r="AH4">
        <f t="shared" ca="1" si="6"/>
        <v>77.693694142768962</v>
      </c>
    </row>
    <row r="5" spans="1:35" x14ac:dyDescent="0.2">
      <c r="A5" s="1">
        <v>45478</v>
      </c>
      <c r="B5">
        <v>204.79</v>
      </c>
      <c r="C5">
        <f t="shared" si="2"/>
        <v>1.8555593534841375E-3</v>
      </c>
      <c r="D5">
        <f t="shared" si="0"/>
        <v>1.8538399298934317E-3</v>
      </c>
      <c r="E5">
        <v>5071.63</v>
      </c>
      <c r="F5">
        <f t="shared" si="1"/>
        <v>-4.5869419014574458E-3</v>
      </c>
      <c r="K5">
        <f t="shared" si="7"/>
        <v>-3.9000000000000057</v>
      </c>
      <c r="L5">
        <f t="shared" si="8"/>
        <v>0</v>
      </c>
      <c r="M5">
        <f t="shared" si="9"/>
        <v>3.9000000000000057</v>
      </c>
      <c r="Z5" s="16" t="s">
        <v>73</v>
      </c>
      <c r="AA5">
        <v>4.2000000000000003E-2</v>
      </c>
      <c r="AB5" t="s">
        <v>81</v>
      </c>
      <c r="AC5">
        <f>AA2 * EXP(-AA7 * AA4) * AC3 - AA3 * EXP(-AA5 * AA4) * AC4</f>
        <v>94.417247118722884</v>
      </c>
      <c r="AD5">
        <f t="shared" si="10"/>
        <v>4</v>
      </c>
      <c r="AE5">
        <f t="shared" ca="1" si="3"/>
        <v>0.93241711361620816</v>
      </c>
      <c r="AF5">
        <f t="shared" ca="1" si="4"/>
        <v>295.80679994833713</v>
      </c>
      <c r="AG5">
        <f t="shared" ca="1" si="5"/>
        <v>145.80679994833713</v>
      </c>
      <c r="AH5">
        <f t="shared" ca="1" si="6"/>
        <v>144.28383809081794</v>
      </c>
    </row>
    <row r="6" spans="1:35" x14ac:dyDescent="0.2">
      <c r="A6" s="1">
        <v>45481</v>
      </c>
      <c r="B6">
        <v>205.17</v>
      </c>
      <c r="C6">
        <f t="shared" si="2"/>
        <v>1.1990057025881073E-2</v>
      </c>
      <c r="D6">
        <f t="shared" si="0"/>
        <v>1.1918745743767407E-2</v>
      </c>
      <c r="E6">
        <v>5048.42</v>
      </c>
      <c r="F6">
        <f t="shared" si="1"/>
        <v>1.0157373516560254E-2</v>
      </c>
      <c r="K6">
        <f t="shared" si="7"/>
        <v>0.37999999999999545</v>
      </c>
      <c r="L6">
        <f t="shared" si="8"/>
        <v>0.37999999999999545</v>
      </c>
      <c r="M6">
        <f t="shared" si="9"/>
        <v>0</v>
      </c>
      <c r="Z6" s="16" t="s">
        <v>74</v>
      </c>
      <c r="AA6">
        <f>0.261448544</f>
        <v>0.261448544</v>
      </c>
      <c r="AD6">
        <f t="shared" si="10"/>
        <v>5</v>
      </c>
      <c r="AE6">
        <f t="shared" ca="1" si="3"/>
        <v>9.4164906928087322E-2</v>
      </c>
      <c r="AF6">
        <f t="shared" ca="1" si="4"/>
        <v>204.88053645333176</v>
      </c>
      <c r="AG6">
        <f t="shared" ca="1" si="5"/>
        <v>54.880536453331757</v>
      </c>
      <c r="AH6">
        <f t="shared" ca="1" si="6"/>
        <v>54.307305549366845</v>
      </c>
    </row>
    <row r="7" spans="1:35" x14ac:dyDescent="0.2">
      <c r="A7" s="1">
        <v>45482</v>
      </c>
      <c r="B7">
        <v>207.63</v>
      </c>
      <c r="C7">
        <f t="shared" si="2"/>
        <v>8.1876414776282935E-4</v>
      </c>
      <c r="D7">
        <f t="shared" si="0"/>
        <v>8.1842914324531954E-4</v>
      </c>
      <c r="E7">
        <v>5099.96</v>
      </c>
      <c r="F7">
        <f t="shared" si="1"/>
        <v>3.1734156874775382E-3</v>
      </c>
      <c r="K7">
        <f t="shared" si="7"/>
        <v>2.460000000000008</v>
      </c>
      <c r="L7">
        <f t="shared" si="8"/>
        <v>2.460000000000008</v>
      </c>
      <c r="M7">
        <f t="shared" si="9"/>
        <v>0</v>
      </c>
      <c r="Z7" s="16" t="s">
        <v>75</v>
      </c>
      <c r="AA7">
        <v>0</v>
      </c>
      <c r="AD7">
        <f t="shared" si="10"/>
        <v>6</v>
      </c>
      <c r="AE7">
        <f t="shared" ca="1" si="3"/>
        <v>0.1800086803352311</v>
      </c>
      <c r="AF7">
        <f t="shared" ca="1" si="4"/>
        <v>215.88447805357231</v>
      </c>
      <c r="AG7">
        <f t="shared" ca="1" si="5"/>
        <v>65.884478053572309</v>
      </c>
      <c r="AH7">
        <f t="shared" ca="1" si="6"/>
        <v>65.196310237573982</v>
      </c>
    </row>
    <row r="8" spans="1:35" x14ac:dyDescent="0.2">
      <c r="A8" s="1">
        <v>45483</v>
      </c>
      <c r="B8">
        <v>207.8</v>
      </c>
      <c r="C8">
        <f t="shared" si="2"/>
        <v>-1.6843118383061961E-3</v>
      </c>
      <c r="D8">
        <f t="shared" si="0"/>
        <v>-1.6857318862502433E-3</v>
      </c>
      <c r="E8">
        <v>5116.17</v>
      </c>
      <c r="F8">
        <f t="shared" si="1"/>
        <v>-1.5855554753445709E-2</v>
      </c>
      <c r="K8">
        <f t="shared" si="7"/>
        <v>0.17000000000001592</v>
      </c>
      <c r="L8">
        <f t="shared" si="8"/>
        <v>0.17000000000001592</v>
      </c>
      <c r="M8">
        <f t="shared" si="9"/>
        <v>0</v>
      </c>
      <c r="AD8">
        <f t="shared" si="10"/>
        <v>7</v>
      </c>
      <c r="AE8">
        <f t="shared" ca="1" si="3"/>
        <v>0.1744667092971941</v>
      </c>
      <c r="AF8">
        <f t="shared" ca="1" si="4"/>
        <v>215.28340856191213</v>
      </c>
      <c r="AG8">
        <f t="shared" ca="1" si="5"/>
        <v>65.283408561912125</v>
      </c>
      <c r="AH8">
        <f t="shared" ca="1" si="6"/>
        <v>64.601518957285577</v>
      </c>
    </row>
    <row r="9" spans="1:35" x14ac:dyDescent="0.2">
      <c r="A9" s="1">
        <v>45484</v>
      </c>
      <c r="B9">
        <v>207.45</v>
      </c>
      <c r="C9">
        <f t="shared" si="2"/>
        <v>-1.2099301036394228E-2</v>
      </c>
      <c r="D9">
        <f t="shared" si="0"/>
        <v>-1.217309340730497E-2</v>
      </c>
      <c r="E9">
        <v>5035.6899999999996</v>
      </c>
      <c r="F9">
        <f t="shared" si="1"/>
        <v>-3.4413923648739225E-3</v>
      </c>
      <c r="K9">
        <f t="shared" si="7"/>
        <v>-0.35000000000002274</v>
      </c>
      <c r="L9">
        <f t="shared" si="8"/>
        <v>0</v>
      </c>
      <c r="M9">
        <f t="shared" si="9"/>
        <v>0.35000000000002274</v>
      </c>
      <c r="AD9">
        <f t="shared" si="10"/>
        <v>8</v>
      </c>
      <c r="AE9">
        <f t="shared" ca="1" si="3"/>
        <v>0.15204165115735224</v>
      </c>
      <c r="AF9">
        <f t="shared" ca="1" si="4"/>
        <v>212.73602698021213</v>
      </c>
      <c r="AG9">
        <f t="shared" ca="1" si="5"/>
        <v>62.736026980212131</v>
      </c>
      <c r="AH9">
        <f t="shared" ca="1" si="6"/>
        <v>62.080744947981728</v>
      </c>
    </row>
    <row r="10" spans="1:35" x14ac:dyDescent="0.2">
      <c r="A10" s="1">
        <v>45485</v>
      </c>
      <c r="B10">
        <v>204.94</v>
      </c>
      <c r="C10">
        <f t="shared" si="2"/>
        <v>2.4934127061579048E-2</v>
      </c>
      <c r="D10">
        <f t="shared" si="0"/>
        <v>2.4628344243819263E-2</v>
      </c>
      <c r="E10">
        <v>5018.3900000000003</v>
      </c>
      <c r="F10">
        <f t="shared" si="1"/>
        <v>9.0870134013374317E-3</v>
      </c>
      <c r="K10">
        <f t="shared" si="7"/>
        <v>-2.5099999999999909</v>
      </c>
      <c r="L10">
        <f t="shared" si="8"/>
        <v>0</v>
      </c>
      <c r="M10">
        <f t="shared" si="9"/>
        <v>2.5099999999999909</v>
      </c>
      <c r="AD10">
        <f t="shared" si="10"/>
        <v>9</v>
      </c>
      <c r="AE10">
        <f t="shared" ca="1" si="3"/>
        <v>0.4900867932979508</v>
      </c>
      <c r="AF10">
        <f t="shared" ca="1" si="4"/>
        <v>242.53617764286682</v>
      </c>
      <c r="AG10">
        <f t="shared" ca="1" si="5"/>
        <v>92.536177642866818</v>
      </c>
      <c r="AH10">
        <f t="shared" ca="1" si="6"/>
        <v>91.569631027478223</v>
      </c>
    </row>
    <row r="11" spans="1:35" x14ac:dyDescent="0.2">
      <c r="A11" s="1">
        <v>45488</v>
      </c>
      <c r="B11">
        <v>210.05</v>
      </c>
      <c r="C11">
        <f t="shared" si="2"/>
        <v>1.6995953344441705E-2</v>
      </c>
      <c r="D11">
        <f t="shared" si="0"/>
        <v>1.6853138046158237E-2</v>
      </c>
      <c r="E11">
        <v>5064.2</v>
      </c>
      <c r="F11">
        <f t="shared" si="1"/>
        <v>1.247858860899914E-2</v>
      </c>
      <c r="K11">
        <f t="shared" si="7"/>
        <v>5.1100000000000136</v>
      </c>
      <c r="L11">
        <f t="shared" si="8"/>
        <v>5.1100000000000136</v>
      </c>
      <c r="M11">
        <f t="shared" si="9"/>
        <v>0</v>
      </c>
      <c r="AD11">
        <f t="shared" si="10"/>
        <v>10</v>
      </c>
      <c r="AE11">
        <f t="shared" ca="1" si="3"/>
        <v>0.85229366731041767</v>
      </c>
      <c r="AF11">
        <f t="shared" ca="1" si="4"/>
        <v>278.9908973436651</v>
      </c>
      <c r="AG11">
        <f t="shared" ca="1" si="5"/>
        <v>128.9908973436651</v>
      </c>
      <c r="AH11">
        <f t="shared" ca="1" si="6"/>
        <v>127.64357872278333</v>
      </c>
    </row>
    <row r="12" spans="1:35" x14ac:dyDescent="0.2">
      <c r="A12" s="1">
        <v>45489</v>
      </c>
      <c r="B12">
        <v>213.62</v>
      </c>
      <c r="C12">
        <f t="shared" si="2"/>
        <v>1.5213931279842718E-2</v>
      </c>
      <c r="D12">
        <f t="shared" si="0"/>
        <v>1.5099360018766071E-2</v>
      </c>
      <c r="E12">
        <v>5127.79</v>
      </c>
      <c r="F12">
        <f t="shared" si="1"/>
        <v>1.0273136069376812E-2</v>
      </c>
      <c r="K12">
        <f t="shared" si="7"/>
        <v>3.5699999999999932</v>
      </c>
      <c r="L12">
        <f t="shared" si="8"/>
        <v>3.5699999999999932</v>
      </c>
      <c r="M12">
        <f t="shared" si="9"/>
        <v>0</v>
      </c>
      <c r="AD12">
        <f t="shared" si="10"/>
        <v>11</v>
      </c>
      <c r="AE12">
        <f t="shared" ca="1" si="3"/>
        <v>0.60446077642731333</v>
      </c>
      <c r="AF12">
        <f t="shared" ca="1" si="4"/>
        <v>251.8993938390166</v>
      </c>
      <c r="AG12">
        <f t="shared" ca="1" si="5"/>
        <v>101.8993938390166</v>
      </c>
      <c r="AH12">
        <f t="shared" ca="1" si="6"/>
        <v>100.83504779907788</v>
      </c>
    </row>
    <row r="13" spans="1:35" x14ac:dyDescent="0.2">
      <c r="A13" s="1">
        <v>45490</v>
      </c>
      <c r="B13">
        <v>216.87</v>
      </c>
      <c r="C13">
        <f t="shared" si="2"/>
        <v>-3.1770184903398446E-2</v>
      </c>
      <c r="D13">
        <f t="shared" si="0"/>
        <v>-3.2285807593520337E-2</v>
      </c>
      <c r="E13">
        <v>5180.74</v>
      </c>
      <c r="F13">
        <f t="shared" si="1"/>
        <v>1.3425358193505205E-3</v>
      </c>
      <c r="G13">
        <f>AVERAGE(D2:D13)</f>
        <v>1.817466063114707E-3</v>
      </c>
      <c r="K13">
        <f t="shared" si="7"/>
        <v>3.25</v>
      </c>
      <c r="L13">
        <f t="shared" si="8"/>
        <v>3.25</v>
      </c>
      <c r="M13">
        <f t="shared" si="9"/>
        <v>0</v>
      </c>
      <c r="AD13">
        <f t="shared" si="10"/>
        <v>12</v>
      </c>
      <c r="AE13">
        <f t="shared" ca="1" si="3"/>
        <v>0.73444542016919534</v>
      </c>
      <c r="AF13">
        <f t="shared" ca="1" si="4"/>
        <v>264.08577669024066</v>
      </c>
      <c r="AG13">
        <f t="shared" ca="1" si="5"/>
        <v>114.08577669024066</v>
      </c>
      <c r="AH13">
        <f t="shared" ca="1" si="6"/>
        <v>112.89414305966751</v>
      </c>
    </row>
    <row r="14" spans="1:35" x14ac:dyDescent="0.2">
      <c r="A14" s="1">
        <v>45491</v>
      </c>
      <c r="B14">
        <v>209.98</v>
      </c>
      <c r="C14">
        <f t="shared" si="2"/>
        <v>-9.5247166396794647E-4</v>
      </c>
      <c r="D14">
        <f t="shared" si="0"/>
        <v>-9.5292555333734044E-4</v>
      </c>
      <c r="E14">
        <v>5187.7</v>
      </c>
      <c r="F14">
        <f t="shared" si="1"/>
        <v>-5.7829262956225704E-6</v>
      </c>
      <c r="G14">
        <f t="shared" ref="G14:G45" si="11">(D14*(2/(12+1)))+(G13*(1-(2/(12+1))))</f>
        <v>1.3912519682759304E-3</v>
      </c>
      <c r="K14">
        <f t="shared" si="7"/>
        <v>-6.8900000000000148</v>
      </c>
      <c r="L14">
        <f t="shared" si="8"/>
        <v>0</v>
      </c>
      <c r="M14">
        <f t="shared" si="9"/>
        <v>6.8900000000000148</v>
      </c>
      <c r="AD14">
        <f t="shared" si="10"/>
        <v>13</v>
      </c>
      <c r="AE14">
        <f t="shared" ca="1" si="3"/>
        <v>0.50100836063425913</v>
      </c>
      <c r="AF14">
        <f t="shared" ca="1" si="4"/>
        <v>243.40578999271312</v>
      </c>
      <c r="AG14">
        <f t="shared" ca="1" si="5"/>
        <v>93.405789992713125</v>
      </c>
      <c r="AH14">
        <f t="shared" ca="1" si="6"/>
        <v>92.430160217690599</v>
      </c>
    </row>
    <row r="15" spans="1:35" x14ac:dyDescent="0.2">
      <c r="A15" s="1">
        <v>45492</v>
      </c>
      <c r="B15">
        <v>209.78</v>
      </c>
      <c r="C15">
        <f t="shared" si="2"/>
        <v>2.3834493278673818E-3</v>
      </c>
      <c r="D15">
        <f t="shared" si="0"/>
        <v>2.3806134177895566E-3</v>
      </c>
      <c r="E15">
        <v>5187.67</v>
      </c>
      <c r="F15">
        <f t="shared" si="1"/>
        <v>5.0780025958913483E-3</v>
      </c>
      <c r="G15">
        <f t="shared" si="11"/>
        <v>1.5434614220472575E-3</v>
      </c>
      <c r="K15">
        <f t="shared" si="7"/>
        <v>-0.19999999999998863</v>
      </c>
      <c r="L15">
        <f t="shared" si="8"/>
        <v>0</v>
      </c>
      <c r="M15">
        <f t="shared" si="9"/>
        <v>0.19999999999998863</v>
      </c>
      <c r="AD15">
        <f t="shared" si="10"/>
        <v>14</v>
      </c>
      <c r="AE15">
        <f t="shared" ca="1" si="3"/>
        <v>0.69520871693705422</v>
      </c>
      <c r="AF15">
        <f t="shared" ca="1" si="4"/>
        <v>260.12347903021265</v>
      </c>
      <c r="AG15">
        <f t="shared" ca="1" si="5"/>
        <v>110.12347903021265</v>
      </c>
      <c r="AH15">
        <f t="shared" ca="1" si="6"/>
        <v>108.97323186588454</v>
      </c>
    </row>
    <row r="16" spans="1:35" x14ac:dyDescent="0.2">
      <c r="A16" s="1">
        <v>45495</v>
      </c>
      <c r="B16">
        <v>210.28</v>
      </c>
      <c r="C16">
        <f t="shared" si="2"/>
        <v>2.3777820049453169E-4</v>
      </c>
      <c r="D16">
        <f t="shared" si="0"/>
        <v>2.3774993573862292E-4</v>
      </c>
      <c r="E16">
        <v>5214.08</v>
      </c>
      <c r="F16">
        <f t="shared" si="1"/>
        <v>1.6480214063461682E-3</v>
      </c>
      <c r="G16">
        <f t="shared" si="11"/>
        <v>1.3425827318459291E-3</v>
      </c>
      <c r="K16">
        <f t="shared" si="7"/>
        <v>0.5</v>
      </c>
      <c r="L16">
        <f t="shared" si="8"/>
        <v>0.5</v>
      </c>
      <c r="M16">
        <f t="shared" si="9"/>
        <v>0</v>
      </c>
      <c r="N16">
        <f>AVERAGE(L3:L16)</f>
        <v>1.3442857142857179</v>
      </c>
      <c r="O16">
        <f>AVERAGE(M3:M16)</f>
        <v>0.999285714285717</v>
      </c>
      <c r="V16">
        <f>MIN(B3:B16)</f>
        <v>204.79</v>
      </c>
      <c r="W16">
        <f>MAX(B3:B16)</f>
        <v>216.87</v>
      </c>
      <c r="X16">
        <f>((B16-V16)/(W16-V16))*100</f>
        <v>45.447019867549699</v>
      </c>
      <c r="AD16">
        <f t="shared" si="10"/>
        <v>15</v>
      </c>
      <c r="AE16">
        <f t="shared" ca="1" si="3"/>
        <v>0.32080179463234504</v>
      </c>
      <c r="AF16">
        <f t="shared" ca="1" si="4"/>
        <v>228.96128036986886</v>
      </c>
      <c r="AG16">
        <f t="shared" ca="1" si="5"/>
        <v>78.961280369868859</v>
      </c>
      <c r="AH16">
        <f t="shared" ca="1" si="6"/>
        <v>78.136524471880563</v>
      </c>
    </row>
    <row r="17" spans="1:34" x14ac:dyDescent="0.2">
      <c r="A17" s="1">
        <v>45496</v>
      </c>
      <c r="B17">
        <v>210.33</v>
      </c>
      <c r="C17">
        <f t="shared" si="2"/>
        <v>-8.2727143060904451E-3</v>
      </c>
      <c r="D17">
        <f t="shared" si="0"/>
        <v>-8.3071231079498362E-3</v>
      </c>
      <c r="E17">
        <v>5222.68</v>
      </c>
      <c r="F17">
        <f t="shared" si="1"/>
        <v>-2.4128455417182781E-4</v>
      </c>
      <c r="G17">
        <f t="shared" si="11"/>
        <v>-1.4198739735341958E-4</v>
      </c>
      <c r="K17">
        <f t="shared" si="7"/>
        <v>5.0000000000011369E-2</v>
      </c>
      <c r="L17">
        <f t="shared" si="8"/>
        <v>5.0000000000011369E-2</v>
      </c>
      <c r="M17">
        <f t="shared" si="9"/>
        <v>0</v>
      </c>
      <c r="N17">
        <f>(N16*13+L17)/14</f>
        <v>1.2518367346938817</v>
      </c>
      <c r="O17">
        <f>(O16*13+M17)/14</f>
        <v>0.92790816326530856</v>
      </c>
      <c r="P17">
        <f>N17/O17</f>
        <v>1.3490955077802835</v>
      </c>
      <c r="Q17">
        <f>100-(100/(1+P17))</f>
        <v>57.430423893453195</v>
      </c>
      <c r="V17">
        <f t="shared" ref="V17:V80" si="12">MIN(B4:B17)</f>
        <v>204.79</v>
      </c>
      <c r="W17">
        <f t="shared" ref="W17:W80" si="13">MAX(B4:B17)</f>
        <v>216.87</v>
      </c>
      <c r="X17">
        <f t="shared" ref="X17:X80" si="14">((B17-V17)/(W17-V17))*100</f>
        <v>45.860927152318006</v>
      </c>
      <c r="AD17">
        <f t="shared" si="10"/>
        <v>16</v>
      </c>
      <c r="AE17">
        <f t="shared" ca="1" si="3"/>
        <v>0.21216306622111314</v>
      </c>
      <c r="AF17">
        <f t="shared" ca="1" si="4"/>
        <v>219.1943788177866</v>
      </c>
      <c r="AG17">
        <f t="shared" ca="1" si="5"/>
        <v>69.1943788177866</v>
      </c>
      <c r="AH17">
        <f t="shared" ca="1" si="6"/>
        <v>68.471638865112496</v>
      </c>
    </row>
    <row r="18" spans="1:34" x14ac:dyDescent="0.2">
      <c r="A18" s="1">
        <v>45497</v>
      </c>
      <c r="B18">
        <v>208.59</v>
      </c>
      <c r="C18">
        <f t="shared" si="2"/>
        <v>3.8352749412706721E-4</v>
      </c>
      <c r="D18">
        <f t="shared" si="0"/>
        <v>3.8345396625706396E-4</v>
      </c>
      <c r="E18">
        <v>5221.42</v>
      </c>
      <c r="F18">
        <f t="shared" si="1"/>
        <v>4.8261000617198218E-3</v>
      </c>
      <c r="G18">
        <f t="shared" si="11"/>
        <v>-6.1150264490268278E-5</v>
      </c>
      <c r="K18">
        <f t="shared" si="7"/>
        <v>-1.7400000000000091</v>
      </c>
      <c r="L18">
        <f t="shared" si="8"/>
        <v>0</v>
      </c>
      <c r="M18">
        <f t="shared" si="9"/>
        <v>1.7400000000000091</v>
      </c>
      <c r="N18">
        <f t="shared" ref="N18:N81" si="15">(N17*13+L18)/14</f>
        <v>1.1624198250728901</v>
      </c>
      <c r="O18">
        <f t="shared" ref="O18:O81" si="16">(O17*13+M18)/14</f>
        <v>0.98591472303207284</v>
      </c>
      <c r="P18">
        <f t="shared" ref="P18:P81" si="17">N18/O18</f>
        <v>1.1790267433049333</v>
      </c>
      <c r="Q18">
        <f t="shared" ref="Q18:Q81" si="18">100-(100/(1+P18))</f>
        <v>54.107951952746653</v>
      </c>
      <c r="V18">
        <f t="shared" si="12"/>
        <v>204.79</v>
      </c>
      <c r="W18">
        <f t="shared" si="13"/>
        <v>216.87</v>
      </c>
      <c r="X18">
        <f t="shared" si="14"/>
        <v>31.456953642384168</v>
      </c>
      <c r="Y18">
        <f>AVERAGE(X16:X18)</f>
        <v>40.921633554083954</v>
      </c>
      <c r="AD18">
        <f t="shared" si="10"/>
        <v>17</v>
      </c>
      <c r="AE18">
        <f t="shared" ca="1" si="3"/>
        <v>0.8912504156429828</v>
      </c>
      <c r="AF18">
        <f t="shared" ca="1" si="4"/>
        <v>285.89065703219768</v>
      </c>
      <c r="AG18">
        <f t="shared" ca="1" si="5"/>
        <v>135.89065703219768</v>
      </c>
      <c r="AH18">
        <f t="shared" ca="1" si="6"/>
        <v>134.4712699561039</v>
      </c>
    </row>
    <row r="19" spans="1:34" x14ac:dyDescent="0.2">
      <c r="A19" s="1">
        <v>45498</v>
      </c>
      <c r="B19">
        <v>208.67</v>
      </c>
      <c r="C19">
        <f t="shared" si="2"/>
        <v>1.7108352901710866E-2</v>
      </c>
      <c r="D19">
        <f t="shared" si="0"/>
        <v>1.6963653084190861E-2</v>
      </c>
      <c r="E19">
        <v>5246.68</v>
      </c>
      <c r="F19">
        <f t="shared" si="1"/>
        <v>1.1647879688045933E-2</v>
      </c>
      <c r="G19">
        <f t="shared" si="11"/>
        <v>2.5580502506914438E-3</v>
      </c>
      <c r="K19">
        <f t="shared" si="7"/>
        <v>7.9999999999984084E-2</v>
      </c>
      <c r="L19">
        <f t="shared" si="8"/>
        <v>7.9999999999984084E-2</v>
      </c>
      <c r="M19">
        <f t="shared" si="9"/>
        <v>0</v>
      </c>
      <c r="N19">
        <f t="shared" si="15"/>
        <v>1.0851041232819683</v>
      </c>
      <c r="O19">
        <f t="shared" si="16"/>
        <v>0.91549224281549624</v>
      </c>
      <c r="P19">
        <f t="shared" si="17"/>
        <v>1.1852685064210366</v>
      </c>
      <c r="Q19">
        <f t="shared" si="18"/>
        <v>54.239033003877026</v>
      </c>
      <c r="V19">
        <f t="shared" si="12"/>
        <v>204.94</v>
      </c>
      <c r="W19">
        <f t="shared" si="13"/>
        <v>216.87</v>
      </c>
      <c r="X19">
        <f t="shared" si="14"/>
        <v>31.265716680636945</v>
      </c>
      <c r="Y19">
        <f t="shared" ref="Y19:Y82" si="19">AVERAGE(X17:X19)</f>
        <v>36.194532491779704</v>
      </c>
      <c r="AD19">
        <f t="shared" si="10"/>
        <v>18</v>
      </c>
      <c r="AE19">
        <f t="shared" ca="1" si="3"/>
        <v>0.42241826954815731</v>
      </c>
      <c r="AF19">
        <f t="shared" ca="1" si="4"/>
        <v>237.17906412715837</v>
      </c>
      <c r="AG19">
        <f t="shared" ca="1" si="5"/>
        <v>87.17906412715837</v>
      </c>
      <c r="AH19">
        <f t="shared" ca="1" si="6"/>
        <v>86.268472923682765</v>
      </c>
    </row>
    <row r="20" spans="1:34" x14ac:dyDescent="0.2">
      <c r="A20" s="1">
        <v>45499</v>
      </c>
      <c r="B20">
        <v>212.24</v>
      </c>
      <c r="C20">
        <f t="shared" si="2"/>
        <v>-6.5491895966830471E-3</v>
      </c>
      <c r="D20">
        <f t="shared" si="0"/>
        <v>-6.5707296369153937E-3</v>
      </c>
      <c r="E20">
        <v>5308.15</v>
      </c>
      <c r="F20">
        <f t="shared" si="1"/>
        <v>-2.08387430730016E-3</v>
      </c>
      <c r="G20">
        <f t="shared" si="11"/>
        <v>1.153622575675007E-3</v>
      </c>
      <c r="K20">
        <f t="shared" si="7"/>
        <v>3.5700000000000216</v>
      </c>
      <c r="L20">
        <f t="shared" si="8"/>
        <v>3.5700000000000216</v>
      </c>
      <c r="M20">
        <f t="shared" si="9"/>
        <v>0</v>
      </c>
      <c r="N20">
        <f t="shared" si="15"/>
        <v>1.2625966859046862</v>
      </c>
      <c r="O20">
        <f t="shared" si="16"/>
        <v>0.85009993975724651</v>
      </c>
      <c r="P20">
        <f t="shared" si="17"/>
        <v>1.4852332377122996</v>
      </c>
      <c r="Q20">
        <f t="shared" si="18"/>
        <v>59.762327944699571</v>
      </c>
      <c r="V20">
        <f t="shared" si="12"/>
        <v>204.94</v>
      </c>
      <c r="W20">
        <f t="shared" si="13"/>
        <v>216.87</v>
      </c>
      <c r="X20">
        <f t="shared" si="14"/>
        <v>61.190276613579272</v>
      </c>
      <c r="Y20">
        <f t="shared" si="19"/>
        <v>41.304315645533457</v>
      </c>
      <c r="AD20">
        <f t="shared" si="10"/>
        <v>19</v>
      </c>
      <c r="AE20">
        <f t="shared" ca="1" si="3"/>
        <v>0.69921068071278758</v>
      </c>
      <c r="AF20">
        <f t="shared" ca="1" si="4"/>
        <v>260.51354007828058</v>
      </c>
      <c r="AG20">
        <f t="shared" ca="1" si="5"/>
        <v>110.51354007828058</v>
      </c>
      <c r="AH20">
        <f t="shared" ca="1" si="6"/>
        <v>109.35921870000278</v>
      </c>
    </row>
    <row r="21" spans="1:34" x14ac:dyDescent="0.2">
      <c r="A21" s="1">
        <v>45502</v>
      </c>
      <c r="B21">
        <v>210.85</v>
      </c>
      <c r="C21">
        <f t="shared" si="2"/>
        <v>2.0583353094617118E-2</v>
      </c>
      <c r="D21">
        <f t="shared" si="0"/>
        <v>2.037437861388397E-2</v>
      </c>
      <c r="E21">
        <v>5297.1</v>
      </c>
      <c r="F21">
        <f t="shared" si="1"/>
        <v>1.1641104408194052E-3</v>
      </c>
      <c r="G21">
        <f t="shared" si="11"/>
        <v>4.1106619661686935E-3</v>
      </c>
      <c r="K21">
        <f t="shared" si="7"/>
        <v>-1.3900000000000148</v>
      </c>
      <c r="L21">
        <f t="shared" si="8"/>
        <v>0</v>
      </c>
      <c r="M21">
        <f t="shared" si="9"/>
        <v>1.3900000000000148</v>
      </c>
      <c r="N21">
        <f t="shared" si="15"/>
        <v>1.1724112083400657</v>
      </c>
      <c r="O21">
        <f t="shared" si="16"/>
        <v>0.88866422977458714</v>
      </c>
      <c r="P21">
        <f t="shared" si="17"/>
        <v>1.3192960502499937</v>
      </c>
      <c r="Q21">
        <f t="shared" si="18"/>
        <v>56.883469021032859</v>
      </c>
      <c r="R21">
        <f>AVERAGE(B2:B21)</f>
        <v>209.10050000000007</v>
      </c>
      <c r="S21">
        <f>_xlfn.STDEV.S(B2:B21)</f>
        <v>2.9971784538479778</v>
      </c>
      <c r="T21">
        <f>R21+(2*S21)</f>
        <v>215.09485690769603</v>
      </c>
      <c r="U21">
        <f>R21-(2*S21)</f>
        <v>203.10614309230411</v>
      </c>
      <c r="V21">
        <f t="shared" si="12"/>
        <v>204.94</v>
      </c>
      <c r="W21">
        <f t="shared" si="13"/>
        <v>216.87</v>
      </c>
      <c r="X21">
        <f t="shared" si="14"/>
        <v>49.538977367979825</v>
      </c>
      <c r="Y21">
        <f t="shared" si="19"/>
        <v>47.33165688739868</v>
      </c>
      <c r="AD21">
        <f t="shared" si="10"/>
        <v>20</v>
      </c>
      <c r="AE21">
        <f t="shared" ca="1" si="3"/>
        <v>0.86218417709061101</v>
      </c>
      <c r="AF21">
        <f t="shared" ca="1" si="4"/>
        <v>280.59523769965284</v>
      </c>
      <c r="AG21">
        <f t="shared" ca="1" si="5"/>
        <v>130.59523769965284</v>
      </c>
      <c r="AH21">
        <f t="shared" ca="1" si="6"/>
        <v>129.23116163556875</v>
      </c>
    </row>
    <row r="22" spans="1:34" x14ac:dyDescent="0.2">
      <c r="A22" s="1">
        <v>45503</v>
      </c>
      <c r="B22">
        <v>215.19</v>
      </c>
      <c r="C22">
        <f t="shared" si="2"/>
        <v>-1.1106464055021026E-2</v>
      </c>
      <c r="D22">
        <f t="shared" si="0"/>
        <v>-1.1168601338963307E-2</v>
      </c>
      <c r="E22">
        <v>5303.27</v>
      </c>
      <c r="F22">
        <f t="shared" si="1"/>
        <v>9.159960683443537E-4</v>
      </c>
      <c r="G22">
        <f t="shared" si="11"/>
        <v>1.7600060730714624E-3</v>
      </c>
      <c r="K22">
        <f t="shared" si="7"/>
        <v>4.3400000000000034</v>
      </c>
      <c r="L22">
        <f t="shared" si="8"/>
        <v>4.3400000000000034</v>
      </c>
      <c r="M22">
        <f t="shared" si="9"/>
        <v>0</v>
      </c>
      <c r="N22">
        <f t="shared" si="15"/>
        <v>1.3986675506014898</v>
      </c>
      <c r="O22">
        <f t="shared" si="16"/>
        <v>0.82518821336211656</v>
      </c>
      <c r="P22">
        <f t="shared" si="17"/>
        <v>1.6949679212004376</v>
      </c>
      <c r="Q22">
        <f t="shared" si="18"/>
        <v>62.893806930564011</v>
      </c>
      <c r="R22">
        <f t="shared" ref="R22:R85" si="20">AVERAGE(B3:B22)</f>
        <v>209.58750000000001</v>
      </c>
      <c r="S22">
        <f t="shared" ref="S22:S85" si="21">_xlfn.STDEV.S(B3:B22)</f>
        <v>3.1597049745689567</v>
      </c>
      <c r="T22">
        <f t="shared" ref="T22:T85" si="22">R22+(2*S22)</f>
        <v>215.90690994913791</v>
      </c>
      <c r="U22">
        <f t="shared" ref="U22:U85" si="23">R22-(2*S22)</f>
        <v>203.2680900508621</v>
      </c>
      <c r="V22">
        <f t="shared" si="12"/>
        <v>204.94</v>
      </c>
      <c r="W22">
        <f t="shared" si="13"/>
        <v>216.87</v>
      </c>
      <c r="X22">
        <f t="shared" si="14"/>
        <v>85.917854149203649</v>
      </c>
      <c r="Y22">
        <f t="shared" si="19"/>
        <v>65.549036043587577</v>
      </c>
      <c r="AD22">
        <f t="shared" si="10"/>
        <v>21</v>
      </c>
      <c r="AE22">
        <f t="shared" ca="1" si="3"/>
        <v>0.56607326203834074</v>
      </c>
      <c r="AF22">
        <f t="shared" ca="1" si="4"/>
        <v>248.6758379015516</v>
      </c>
      <c r="AG22">
        <f t="shared" ca="1" si="5"/>
        <v>98.675837901551603</v>
      </c>
      <c r="AH22">
        <f t="shared" ca="1" si="6"/>
        <v>97.645162120750854</v>
      </c>
    </row>
    <row r="23" spans="1:34" x14ac:dyDescent="0.2">
      <c r="A23" s="1">
        <v>45504</v>
      </c>
      <c r="B23">
        <v>212.8</v>
      </c>
      <c r="C23">
        <f t="shared" si="2"/>
        <v>-2.2744360902255623E-2</v>
      </c>
      <c r="D23">
        <f t="shared" si="0"/>
        <v>-2.3007003951974279E-2</v>
      </c>
      <c r="E23">
        <v>5308.13</v>
      </c>
      <c r="F23">
        <f t="shared" si="1"/>
        <v>2.498698327390512E-3</v>
      </c>
      <c r="G23">
        <f t="shared" si="11"/>
        <v>-2.0503031615509591E-3</v>
      </c>
      <c r="K23">
        <f t="shared" si="7"/>
        <v>-2.3899999999999864</v>
      </c>
      <c r="L23">
        <f t="shared" si="8"/>
        <v>0</v>
      </c>
      <c r="M23">
        <f t="shared" si="9"/>
        <v>2.3899999999999864</v>
      </c>
      <c r="N23">
        <f t="shared" si="15"/>
        <v>1.2987627255585263</v>
      </c>
      <c r="O23">
        <f t="shared" si="16"/>
        <v>0.93696048383625008</v>
      </c>
      <c r="P23">
        <f t="shared" si="17"/>
        <v>1.3861446111803233</v>
      </c>
      <c r="Q23">
        <f t="shared" si="18"/>
        <v>58.091391640117614</v>
      </c>
      <c r="R23">
        <f t="shared" si="20"/>
        <v>209.786</v>
      </c>
      <c r="S23">
        <f t="shared" si="21"/>
        <v>3.2334540762407498</v>
      </c>
      <c r="T23">
        <f t="shared" si="22"/>
        <v>216.2529081524815</v>
      </c>
      <c r="U23">
        <f t="shared" si="23"/>
        <v>203.31909184751851</v>
      </c>
      <c r="V23">
        <f t="shared" si="12"/>
        <v>204.94</v>
      </c>
      <c r="W23">
        <f t="shared" si="13"/>
        <v>216.87</v>
      </c>
      <c r="X23">
        <f t="shared" si="14"/>
        <v>65.884325230511394</v>
      </c>
      <c r="Y23">
        <f t="shared" si="19"/>
        <v>67.113718915898289</v>
      </c>
      <c r="AD23">
        <f t="shared" si="10"/>
        <v>22</v>
      </c>
      <c r="AE23">
        <f t="shared" ca="1" si="3"/>
        <v>0.10533012334586001</v>
      </c>
      <c r="AF23">
        <f t="shared" ca="1" si="4"/>
        <v>206.59599735875699</v>
      </c>
      <c r="AG23">
        <f t="shared" ca="1" si="5"/>
        <v>56.595997358756989</v>
      </c>
      <c r="AH23">
        <f t="shared" ca="1" si="6"/>
        <v>56.004848349957776</v>
      </c>
    </row>
    <row r="24" spans="1:34" x14ac:dyDescent="0.2">
      <c r="A24" s="1">
        <v>45505</v>
      </c>
      <c r="B24">
        <v>207.96</v>
      </c>
      <c r="C24">
        <f t="shared" si="2"/>
        <v>-4.2412002308136243E-2</v>
      </c>
      <c r="D24">
        <f t="shared" si="0"/>
        <v>-4.3337658555576843E-2</v>
      </c>
      <c r="E24">
        <v>5321.41</v>
      </c>
      <c r="F24">
        <f t="shared" si="1"/>
        <v>-2.7097176835470336E-3</v>
      </c>
      <c r="G24">
        <f t="shared" si="11"/>
        <v>-8.4022039914010953E-3</v>
      </c>
      <c r="K24">
        <f t="shared" si="7"/>
        <v>-4.8400000000000034</v>
      </c>
      <c r="L24">
        <f t="shared" si="8"/>
        <v>0</v>
      </c>
      <c r="M24">
        <f t="shared" si="9"/>
        <v>4.8400000000000034</v>
      </c>
      <c r="N24">
        <f t="shared" si="15"/>
        <v>1.2059939594472031</v>
      </c>
      <c r="O24">
        <f t="shared" si="16"/>
        <v>1.2157490207050896</v>
      </c>
      <c r="P24">
        <f t="shared" si="17"/>
        <v>0.99197608956145489</v>
      </c>
      <c r="Q24">
        <f t="shared" si="18"/>
        <v>49.798594208018038</v>
      </c>
      <c r="R24">
        <f t="shared" si="20"/>
        <v>209.74950000000004</v>
      </c>
      <c r="S24">
        <f t="shared" si="21"/>
        <v>3.2505521393336148</v>
      </c>
      <c r="T24">
        <f t="shared" si="22"/>
        <v>216.25060427866728</v>
      </c>
      <c r="U24">
        <f t="shared" si="23"/>
        <v>203.2483957213328</v>
      </c>
      <c r="V24">
        <f t="shared" si="12"/>
        <v>207.96</v>
      </c>
      <c r="W24">
        <f t="shared" si="13"/>
        <v>216.87</v>
      </c>
      <c r="X24">
        <f t="shared" si="14"/>
        <v>0</v>
      </c>
      <c r="Y24">
        <f t="shared" si="19"/>
        <v>50.600726459905012</v>
      </c>
      <c r="AD24">
        <f t="shared" si="10"/>
        <v>23</v>
      </c>
      <c r="AE24">
        <f t="shared" ca="1" si="3"/>
        <v>0.25997563277254143</v>
      </c>
      <c r="AF24">
        <f t="shared" ca="1" si="4"/>
        <v>223.69619764096578</v>
      </c>
      <c r="AG24">
        <f t="shared" ca="1" si="5"/>
        <v>73.696197640965778</v>
      </c>
      <c r="AH24">
        <f t="shared" ca="1" si="6"/>
        <v>72.926435887116469</v>
      </c>
    </row>
    <row r="25" spans="1:34" x14ac:dyDescent="0.2">
      <c r="A25" s="1">
        <v>45506</v>
      </c>
      <c r="B25">
        <v>199.14</v>
      </c>
      <c r="C25">
        <f t="shared" si="2"/>
        <v>-2.1291553680827469E-2</v>
      </c>
      <c r="D25">
        <f t="shared" si="0"/>
        <v>-2.1521488446423025E-2</v>
      </c>
      <c r="E25">
        <v>5307.01</v>
      </c>
      <c r="F25">
        <f t="shared" si="1"/>
        <v>-7.4081767856449404E-3</v>
      </c>
      <c r="G25">
        <f t="shared" si="11"/>
        <v>-1.0420555446019854E-2</v>
      </c>
      <c r="K25">
        <f t="shared" si="7"/>
        <v>-8.8200000000000216</v>
      </c>
      <c r="L25">
        <f t="shared" si="8"/>
        <v>0</v>
      </c>
      <c r="M25">
        <f t="shared" si="9"/>
        <v>8.8200000000000216</v>
      </c>
      <c r="N25">
        <f t="shared" si="15"/>
        <v>1.1198515337724029</v>
      </c>
      <c r="O25">
        <f t="shared" si="16"/>
        <v>1.7589098049404419</v>
      </c>
      <c r="P25">
        <f t="shared" si="17"/>
        <v>0.63667365468482451</v>
      </c>
      <c r="Q25">
        <f t="shared" si="18"/>
        <v>38.90046454052743</v>
      </c>
      <c r="R25">
        <f t="shared" si="20"/>
        <v>209.46700000000004</v>
      </c>
      <c r="S25">
        <f t="shared" si="21"/>
        <v>3.8873913591182716</v>
      </c>
      <c r="T25">
        <f t="shared" si="22"/>
        <v>217.24178271823658</v>
      </c>
      <c r="U25">
        <f t="shared" si="23"/>
        <v>201.6922172817635</v>
      </c>
      <c r="V25">
        <f t="shared" si="12"/>
        <v>199.14</v>
      </c>
      <c r="W25">
        <f t="shared" si="13"/>
        <v>216.87</v>
      </c>
      <c r="X25">
        <f t="shared" si="14"/>
        <v>0</v>
      </c>
      <c r="Y25">
        <f t="shared" si="19"/>
        <v>21.961441743503798</v>
      </c>
      <c r="AD25">
        <f t="shared" si="10"/>
        <v>24</v>
      </c>
      <c r="AE25">
        <f t="shared" ca="1" si="3"/>
        <v>0.82390097800566808</v>
      </c>
      <c r="AF25">
        <f t="shared" ca="1" si="4"/>
        <v>274.79265189128932</v>
      </c>
      <c r="AG25">
        <f t="shared" ca="1" si="5"/>
        <v>124.79265189128932</v>
      </c>
      <c r="AH25">
        <f t="shared" ca="1" si="6"/>
        <v>123.48918422725414</v>
      </c>
    </row>
    <row r="26" spans="1:34" x14ac:dyDescent="0.2">
      <c r="A26" s="1">
        <v>45509</v>
      </c>
      <c r="B26">
        <v>194.9</v>
      </c>
      <c r="C26">
        <f t="shared" si="2"/>
        <v>2.7911749615187276E-2</v>
      </c>
      <c r="D26">
        <f t="shared" si="0"/>
        <v>2.7529316670103027E-2</v>
      </c>
      <c r="E26">
        <v>5267.84</v>
      </c>
      <c r="F26">
        <f t="shared" si="1"/>
        <v>6.9765789150719763E-3</v>
      </c>
      <c r="G26">
        <f t="shared" si="11"/>
        <v>-4.5821135820009497E-3</v>
      </c>
      <c r="K26">
        <f t="shared" si="7"/>
        <v>-4.2399999999999807</v>
      </c>
      <c r="L26">
        <f t="shared" si="8"/>
        <v>0</v>
      </c>
      <c r="M26">
        <f t="shared" si="9"/>
        <v>4.2399999999999807</v>
      </c>
      <c r="N26">
        <f t="shared" si="15"/>
        <v>1.0398621385029456</v>
      </c>
      <c r="O26">
        <f t="shared" si="16"/>
        <v>1.9361305331589804</v>
      </c>
      <c r="P26">
        <f t="shared" si="17"/>
        <v>0.53708266085051193</v>
      </c>
      <c r="Q26">
        <f t="shared" si="18"/>
        <v>34.941690159547349</v>
      </c>
      <c r="R26">
        <f t="shared" si="20"/>
        <v>208.95349999999999</v>
      </c>
      <c r="S26">
        <f t="shared" si="21"/>
        <v>5.0030730293332839</v>
      </c>
      <c r="T26">
        <f t="shared" si="22"/>
        <v>218.95964605866655</v>
      </c>
      <c r="U26">
        <f t="shared" si="23"/>
        <v>198.94735394133343</v>
      </c>
      <c r="V26">
        <f t="shared" si="12"/>
        <v>194.9</v>
      </c>
      <c r="W26">
        <f t="shared" si="13"/>
        <v>216.87</v>
      </c>
      <c r="X26">
        <f t="shared" si="14"/>
        <v>0</v>
      </c>
      <c r="Y26">
        <f t="shared" si="19"/>
        <v>0</v>
      </c>
      <c r="AD26">
        <f t="shared" si="10"/>
        <v>25</v>
      </c>
      <c r="AE26">
        <f t="shared" ca="1" si="3"/>
        <v>0.61421388495574147</v>
      </c>
      <c r="AF26">
        <f t="shared" ca="1" si="4"/>
        <v>252.73747119300239</v>
      </c>
      <c r="AG26">
        <f t="shared" ca="1" si="5"/>
        <v>102.73747119300239</v>
      </c>
      <c r="AH26">
        <f t="shared" ca="1" si="6"/>
        <v>101.66437137858797</v>
      </c>
    </row>
    <row r="27" spans="1:34" x14ac:dyDescent="0.2">
      <c r="A27" s="1">
        <v>45510</v>
      </c>
      <c r="B27">
        <v>200.34</v>
      </c>
      <c r="C27">
        <f t="shared" si="2"/>
        <v>2.9949086552871762E-4</v>
      </c>
      <c r="D27">
        <f t="shared" si="0"/>
        <v>2.9944602709169486E-4</v>
      </c>
      <c r="E27">
        <v>5304.72</v>
      </c>
      <c r="F27">
        <f t="shared" si="1"/>
        <v>2.4880404548013993E-4</v>
      </c>
      <c r="G27">
        <f t="shared" si="11"/>
        <v>-3.8311044113713121E-3</v>
      </c>
      <c r="H27">
        <f>AVERAGE(D2:D27)</f>
        <v>-9.5720485071956697E-4</v>
      </c>
      <c r="K27">
        <f t="shared" si="7"/>
        <v>5.4399999999999977</v>
      </c>
      <c r="L27">
        <f t="shared" si="8"/>
        <v>5.4399999999999977</v>
      </c>
      <c r="M27">
        <f t="shared" si="9"/>
        <v>0</v>
      </c>
      <c r="N27">
        <f t="shared" si="15"/>
        <v>1.3541577000384493</v>
      </c>
      <c r="O27">
        <f t="shared" si="16"/>
        <v>1.7978354950761961</v>
      </c>
      <c r="P27">
        <f t="shared" si="17"/>
        <v>0.75321557714659382</v>
      </c>
      <c r="Q27">
        <f t="shared" si="18"/>
        <v>42.961948716681647</v>
      </c>
      <c r="R27">
        <f t="shared" si="20"/>
        <v>208.58900000000003</v>
      </c>
      <c r="S27">
        <f t="shared" si="21"/>
        <v>5.3575700501351617</v>
      </c>
      <c r="T27">
        <f t="shared" si="22"/>
        <v>219.30414010027036</v>
      </c>
      <c r="U27">
        <f t="shared" si="23"/>
        <v>197.87385989972969</v>
      </c>
      <c r="V27">
        <f t="shared" si="12"/>
        <v>194.9</v>
      </c>
      <c r="W27">
        <f t="shared" si="13"/>
        <v>215.19</v>
      </c>
      <c r="X27">
        <f t="shared" si="14"/>
        <v>26.811237062592408</v>
      </c>
      <c r="Y27">
        <f t="shared" si="19"/>
        <v>8.937079020864136</v>
      </c>
      <c r="AD27">
        <f t="shared" si="10"/>
        <v>26</v>
      </c>
      <c r="AE27">
        <f t="shared" ca="1" si="3"/>
        <v>0.98089927349407857</v>
      </c>
      <c r="AF27">
        <f t="shared" ca="1" si="4"/>
        <v>319.05069278712</v>
      </c>
      <c r="AG27">
        <f t="shared" ca="1" si="5"/>
        <v>169.05069278712</v>
      </c>
      <c r="AH27">
        <f t="shared" ca="1" si="6"/>
        <v>167.28494690151518</v>
      </c>
    </row>
    <row r="28" spans="1:34" x14ac:dyDescent="0.2">
      <c r="A28" s="1">
        <v>45511</v>
      </c>
      <c r="B28">
        <v>200.4</v>
      </c>
      <c r="C28">
        <f t="shared" si="2"/>
        <v>1.8263473053892199E-2</v>
      </c>
      <c r="D28">
        <f t="shared" si="0"/>
        <v>1.8098699036449339E-2</v>
      </c>
      <c r="E28">
        <v>5306.04</v>
      </c>
      <c r="F28">
        <f t="shared" si="1"/>
        <v>-7.3943469365055463E-3</v>
      </c>
      <c r="G28">
        <f t="shared" si="11"/>
        <v>-4.5728849632198105E-4</v>
      </c>
      <c r="H28">
        <f t="shared" ref="H28:H59" si="24">(D28*(2/(26+1)))+(H27*(1-(2/(26+1))))</f>
        <v>4.5434358536701859E-4</v>
      </c>
      <c r="I28">
        <f>G28-H28</f>
        <v>-9.1163208168899964E-4</v>
      </c>
      <c r="K28">
        <f t="shared" si="7"/>
        <v>6.0000000000002274E-2</v>
      </c>
      <c r="L28">
        <f t="shared" si="8"/>
        <v>6.0000000000002274E-2</v>
      </c>
      <c r="M28">
        <f t="shared" si="9"/>
        <v>0</v>
      </c>
      <c r="N28">
        <f t="shared" si="15"/>
        <v>1.2617178643214173</v>
      </c>
      <c r="O28">
        <f t="shared" si="16"/>
        <v>1.6694186739993249</v>
      </c>
      <c r="P28">
        <f t="shared" si="17"/>
        <v>0.75578276676323286</v>
      </c>
      <c r="Q28">
        <f t="shared" si="18"/>
        <v>43.04534598870169</v>
      </c>
      <c r="R28">
        <f t="shared" si="20"/>
        <v>208.21899999999999</v>
      </c>
      <c r="S28">
        <f t="shared" si="21"/>
        <v>5.661814754633844</v>
      </c>
      <c r="T28">
        <f t="shared" si="22"/>
        <v>219.54262950926767</v>
      </c>
      <c r="U28">
        <f t="shared" si="23"/>
        <v>196.89537049073232</v>
      </c>
      <c r="V28">
        <f t="shared" si="12"/>
        <v>194.9</v>
      </c>
      <c r="W28">
        <f t="shared" si="13"/>
        <v>215.19</v>
      </c>
      <c r="X28">
        <f t="shared" si="14"/>
        <v>27.106949236076893</v>
      </c>
      <c r="Y28">
        <f t="shared" si="19"/>
        <v>17.972728766223099</v>
      </c>
      <c r="AD28">
        <f t="shared" si="10"/>
        <v>27</v>
      </c>
      <c r="AE28">
        <f t="shared" ca="1" si="3"/>
        <v>0.96786924373237559</v>
      </c>
      <c r="AF28">
        <f t="shared" ca="1" si="4"/>
        <v>309.91146726335307</v>
      </c>
      <c r="AG28">
        <f t="shared" ca="1" si="5"/>
        <v>159.91146726335307</v>
      </c>
      <c r="AH28">
        <f t="shared" ca="1" si="6"/>
        <v>158.2411812046212</v>
      </c>
    </row>
    <row r="29" spans="1:34" x14ac:dyDescent="0.2">
      <c r="A29" s="1">
        <v>45512</v>
      </c>
      <c r="B29">
        <v>204.06</v>
      </c>
      <c r="C29">
        <f t="shared" si="2"/>
        <v>8.5269038518083207E-3</v>
      </c>
      <c r="D29">
        <f t="shared" si="0"/>
        <v>8.490755152790172E-3</v>
      </c>
      <c r="E29">
        <v>5266.95</v>
      </c>
      <c r="F29">
        <f t="shared" si="1"/>
        <v>-5.9929167225422977E-3</v>
      </c>
      <c r="G29">
        <f t="shared" si="11"/>
        <v>9.1933360354142716E-4</v>
      </c>
      <c r="H29">
        <f t="shared" si="24"/>
        <v>1.0496333311020671E-3</v>
      </c>
      <c r="I29">
        <f t="shared" ref="I29:I92" si="25">G29-H29</f>
        <v>-1.3029972756063994E-4</v>
      </c>
      <c r="K29">
        <f t="shared" si="7"/>
        <v>3.6599999999999966</v>
      </c>
      <c r="L29">
        <f t="shared" si="8"/>
        <v>3.6599999999999966</v>
      </c>
      <c r="M29">
        <f t="shared" si="9"/>
        <v>0</v>
      </c>
      <c r="N29">
        <f t="shared" si="15"/>
        <v>1.4330237311556016</v>
      </c>
      <c r="O29">
        <f t="shared" si="16"/>
        <v>1.5501744829993729</v>
      </c>
      <c r="P29">
        <f t="shared" si="17"/>
        <v>0.92442737696397836</v>
      </c>
      <c r="Q29">
        <f t="shared" si="18"/>
        <v>48.036490648058468</v>
      </c>
      <c r="R29">
        <f t="shared" si="20"/>
        <v>208.04949999999999</v>
      </c>
      <c r="S29">
        <f t="shared" si="21"/>
        <v>5.7363021969503016</v>
      </c>
      <c r="T29">
        <f t="shared" si="22"/>
        <v>219.52210439390061</v>
      </c>
      <c r="U29">
        <f t="shared" si="23"/>
        <v>196.57689560609938</v>
      </c>
      <c r="V29">
        <f t="shared" si="12"/>
        <v>194.9</v>
      </c>
      <c r="W29">
        <f t="shared" si="13"/>
        <v>215.19</v>
      </c>
      <c r="X29">
        <f t="shared" si="14"/>
        <v>45.145391818629868</v>
      </c>
      <c r="Y29">
        <f t="shared" si="19"/>
        <v>33.021192705766389</v>
      </c>
      <c r="AD29">
        <f t="shared" si="10"/>
        <v>28</v>
      </c>
      <c r="AE29">
        <f t="shared" ca="1" si="3"/>
        <v>0.98619576071005755</v>
      </c>
      <c r="AF29">
        <f t="shared" ca="1" si="4"/>
        <v>324.52405496125698</v>
      </c>
      <c r="AG29">
        <f t="shared" ca="1" si="5"/>
        <v>174.52405496125698</v>
      </c>
      <c r="AH29">
        <f t="shared" ca="1" si="6"/>
        <v>172.70113943866301</v>
      </c>
    </row>
    <row r="30" spans="1:34" x14ac:dyDescent="0.2">
      <c r="A30" s="1">
        <v>45513</v>
      </c>
      <c r="B30">
        <v>205.8</v>
      </c>
      <c r="C30">
        <f t="shared" si="2"/>
        <v>1.8950437317784008E-3</v>
      </c>
      <c r="D30">
        <f t="shared" si="0"/>
        <v>1.8932504016742791E-3</v>
      </c>
      <c r="E30">
        <v>5235.4799999999996</v>
      </c>
      <c r="F30">
        <f t="shared" si="1"/>
        <v>7.9958649115222311E-3</v>
      </c>
      <c r="G30">
        <f t="shared" si="11"/>
        <v>1.0691669571003275E-3</v>
      </c>
      <c r="H30">
        <f t="shared" si="24"/>
        <v>1.1121234844777865E-3</v>
      </c>
      <c r="I30">
        <f t="shared" si="25"/>
        <v>-4.2956527377459005E-5</v>
      </c>
      <c r="K30">
        <f t="shared" si="7"/>
        <v>1.7400000000000091</v>
      </c>
      <c r="L30">
        <f t="shared" si="8"/>
        <v>1.7400000000000091</v>
      </c>
      <c r="M30">
        <f t="shared" si="9"/>
        <v>0</v>
      </c>
      <c r="N30">
        <f t="shared" si="15"/>
        <v>1.4549506075016307</v>
      </c>
      <c r="O30">
        <f t="shared" si="16"/>
        <v>1.4394477342137033</v>
      </c>
      <c r="P30">
        <f t="shared" si="17"/>
        <v>1.0107700147212333</v>
      </c>
      <c r="Q30">
        <f t="shared" si="18"/>
        <v>50.267808218801349</v>
      </c>
      <c r="R30">
        <f t="shared" si="20"/>
        <v>208.09250000000003</v>
      </c>
      <c r="S30">
        <f t="shared" si="21"/>
        <v>5.7149498086850663</v>
      </c>
      <c r="T30">
        <f t="shared" si="22"/>
        <v>219.52239961737016</v>
      </c>
      <c r="U30">
        <f t="shared" si="23"/>
        <v>196.6626003826299</v>
      </c>
      <c r="V30">
        <f t="shared" si="12"/>
        <v>194.9</v>
      </c>
      <c r="W30">
        <f t="shared" si="13"/>
        <v>215.19</v>
      </c>
      <c r="X30">
        <f t="shared" si="14"/>
        <v>53.721044849679686</v>
      </c>
      <c r="Y30">
        <f t="shared" si="19"/>
        <v>41.99112863479548</v>
      </c>
      <c r="AD30">
        <f t="shared" si="10"/>
        <v>29</v>
      </c>
      <c r="AE30">
        <f t="shared" ca="1" si="3"/>
        <v>0.74138420682345851</v>
      </c>
      <c r="AF30">
        <f t="shared" ca="1" si="4"/>
        <v>264.82230048978181</v>
      </c>
      <c r="AG30">
        <f t="shared" ca="1" si="5"/>
        <v>114.82230048978181</v>
      </c>
      <c r="AH30">
        <f t="shared" ca="1" si="6"/>
        <v>113.62297381845711</v>
      </c>
    </row>
    <row r="31" spans="1:34" x14ac:dyDescent="0.2">
      <c r="A31" s="1">
        <v>45516</v>
      </c>
      <c r="B31">
        <v>206.19</v>
      </c>
      <c r="C31">
        <f t="shared" si="2"/>
        <v>8.4873175226731767E-3</v>
      </c>
      <c r="D31">
        <f t="shared" si="0"/>
        <v>8.4515027482005289E-3</v>
      </c>
      <c r="E31">
        <v>5277.51</v>
      </c>
      <c r="F31">
        <f t="shared" si="1"/>
        <v>1.1154342969859781E-3</v>
      </c>
      <c r="G31">
        <f t="shared" si="11"/>
        <v>2.204910924961897E-3</v>
      </c>
      <c r="H31">
        <f t="shared" si="24"/>
        <v>1.6557812077165081E-3</v>
      </c>
      <c r="I31">
        <f t="shared" si="25"/>
        <v>5.4912971724538893E-4</v>
      </c>
      <c r="K31">
        <f t="shared" si="7"/>
        <v>0.38999999999998636</v>
      </c>
      <c r="L31">
        <f t="shared" si="8"/>
        <v>0.38999999999998636</v>
      </c>
      <c r="M31">
        <f t="shared" si="9"/>
        <v>0</v>
      </c>
      <c r="N31">
        <f t="shared" si="15"/>
        <v>1.378882706965799</v>
      </c>
      <c r="O31">
        <f t="shared" si="16"/>
        <v>1.3366300389127246</v>
      </c>
      <c r="P31">
        <f t="shared" si="17"/>
        <v>1.0316113410764318</v>
      </c>
      <c r="Q31">
        <f t="shared" si="18"/>
        <v>50.777986921939579</v>
      </c>
      <c r="R31">
        <f t="shared" si="20"/>
        <v>207.89950000000005</v>
      </c>
      <c r="S31">
        <f t="shared" si="21"/>
        <v>5.7105400933619883</v>
      </c>
      <c r="T31">
        <f t="shared" si="22"/>
        <v>219.32058018672402</v>
      </c>
      <c r="U31">
        <f t="shared" si="23"/>
        <v>196.47841981327608</v>
      </c>
      <c r="V31">
        <f t="shared" si="12"/>
        <v>194.9</v>
      </c>
      <c r="W31">
        <f t="shared" si="13"/>
        <v>215.19</v>
      </c>
      <c r="X31">
        <f t="shared" si="14"/>
        <v>55.643173977328722</v>
      </c>
      <c r="Y31">
        <f t="shared" si="19"/>
        <v>51.50320354854609</v>
      </c>
      <c r="AD31">
        <f t="shared" si="10"/>
        <v>30</v>
      </c>
      <c r="AE31">
        <f t="shared" ca="1" si="3"/>
        <v>0.77772156833223893</v>
      </c>
      <c r="AF31">
        <f t="shared" ca="1" si="4"/>
        <v>268.90038481767215</v>
      </c>
      <c r="AG31">
        <f t="shared" ca="1" si="5"/>
        <v>118.90038481767215</v>
      </c>
      <c r="AH31">
        <f t="shared" ca="1" si="6"/>
        <v>117.65846228054883</v>
      </c>
    </row>
    <row r="32" spans="1:34" x14ac:dyDescent="0.2">
      <c r="A32" s="1">
        <v>45517</v>
      </c>
      <c r="B32">
        <v>207.94</v>
      </c>
      <c r="C32">
        <f t="shared" si="2"/>
        <v>1.1060882947004025E-2</v>
      </c>
      <c r="D32">
        <f t="shared" si="0"/>
        <v>1.100015874642162E-2</v>
      </c>
      <c r="E32">
        <v>5283.4</v>
      </c>
      <c r="F32">
        <f t="shared" si="1"/>
        <v>1.5016920495655548E-3</v>
      </c>
      <c r="G32">
        <f t="shared" si="11"/>
        <v>3.558025974417239E-3</v>
      </c>
      <c r="H32">
        <f t="shared" si="24"/>
        <v>2.3479573216946643E-3</v>
      </c>
      <c r="I32">
        <f t="shared" si="25"/>
        <v>1.2100686527225747E-3</v>
      </c>
      <c r="K32">
        <f t="shared" si="7"/>
        <v>1.75</v>
      </c>
      <c r="L32">
        <f t="shared" si="8"/>
        <v>1.75</v>
      </c>
      <c r="M32">
        <f t="shared" si="9"/>
        <v>0</v>
      </c>
      <c r="N32">
        <f t="shared" si="15"/>
        <v>1.4053910850396705</v>
      </c>
      <c r="O32">
        <f t="shared" si="16"/>
        <v>1.2411564647046729</v>
      </c>
      <c r="P32">
        <f t="shared" si="17"/>
        <v>1.1323238648836078</v>
      </c>
      <c r="Q32">
        <f t="shared" si="18"/>
        <v>53.102808796140138</v>
      </c>
      <c r="R32">
        <f t="shared" si="20"/>
        <v>207.61550000000003</v>
      </c>
      <c r="S32">
        <f t="shared" si="21"/>
        <v>5.5500568750049295</v>
      </c>
      <c r="T32">
        <f t="shared" si="22"/>
        <v>218.71561375000988</v>
      </c>
      <c r="U32">
        <f t="shared" si="23"/>
        <v>196.51538624999017</v>
      </c>
      <c r="V32">
        <f t="shared" si="12"/>
        <v>194.9</v>
      </c>
      <c r="W32">
        <f t="shared" si="13"/>
        <v>215.19</v>
      </c>
      <c r="X32">
        <f t="shared" si="14"/>
        <v>64.268112370625914</v>
      </c>
      <c r="Y32">
        <f t="shared" si="19"/>
        <v>57.877443732544776</v>
      </c>
      <c r="AD32">
        <f t="shared" si="10"/>
        <v>31</v>
      </c>
      <c r="AE32">
        <f t="shared" ca="1" si="3"/>
        <v>0.91887170058322531</v>
      </c>
      <c r="AF32">
        <f t="shared" ca="1" si="4"/>
        <v>292.0980758076783</v>
      </c>
      <c r="AG32">
        <f t="shared" ca="1" si="5"/>
        <v>142.0980758076783</v>
      </c>
      <c r="AH32">
        <f t="shared" ca="1" si="6"/>
        <v>140.61385182389535</v>
      </c>
    </row>
    <row r="33" spans="1:34" x14ac:dyDescent="0.2">
      <c r="A33" s="1">
        <v>45518</v>
      </c>
      <c r="B33">
        <v>210.24</v>
      </c>
      <c r="C33">
        <f t="shared" si="2"/>
        <v>6.2309741248096628E-3</v>
      </c>
      <c r="D33">
        <f t="shared" si="0"/>
        <v>6.2116418698307139E-3</v>
      </c>
      <c r="E33">
        <v>5291.34</v>
      </c>
      <c r="F33">
        <f t="shared" si="1"/>
        <v>1.1778026448059028E-2</v>
      </c>
      <c r="G33">
        <f t="shared" si="11"/>
        <v>3.9662745737116204E-3</v>
      </c>
      <c r="H33">
        <f t="shared" si="24"/>
        <v>2.6341561771121495E-3</v>
      </c>
      <c r="I33">
        <f t="shared" si="25"/>
        <v>1.3321183965994709E-3</v>
      </c>
      <c r="K33">
        <f t="shared" si="7"/>
        <v>2.3000000000000114</v>
      </c>
      <c r="L33">
        <f t="shared" si="8"/>
        <v>2.3000000000000114</v>
      </c>
      <c r="M33">
        <f t="shared" si="9"/>
        <v>0</v>
      </c>
      <c r="N33">
        <f t="shared" si="15"/>
        <v>1.4692917218225521</v>
      </c>
      <c r="O33">
        <f t="shared" si="16"/>
        <v>1.152502431511482</v>
      </c>
      <c r="P33">
        <f t="shared" si="17"/>
        <v>1.2748708216568427</v>
      </c>
      <c r="Q33">
        <f t="shared" si="18"/>
        <v>56.041460003795905</v>
      </c>
      <c r="R33">
        <f t="shared" si="20"/>
        <v>207.28400000000002</v>
      </c>
      <c r="S33">
        <f t="shared" si="21"/>
        <v>5.1519228908907619</v>
      </c>
      <c r="T33">
        <f t="shared" si="22"/>
        <v>217.58784578178154</v>
      </c>
      <c r="U33">
        <f t="shared" si="23"/>
        <v>196.9801542182185</v>
      </c>
      <c r="V33">
        <f t="shared" si="12"/>
        <v>194.9</v>
      </c>
      <c r="W33">
        <f t="shared" si="13"/>
        <v>215.19</v>
      </c>
      <c r="X33">
        <f t="shared" si="14"/>
        <v>75.603745687530861</v>
      </c>
      <c r="Y33">
        <f t="shared" si="19"/>
        <v>65.171677345161825</v>
      </c>
      <c r="AD33">
        <f t="shared" si="10"/>
        <v>32</v>
      </c>
      <c r="AE33">
        <f t="shared" ca="1" si="3"/>
        <v>0.27971953499442315</v>
      </c>
      <c r="AF33">
        <f t="shared" ca="1" si="4"/>
        <v>225.45015157801907</v>
      </c>
      <c r="AG33">
        <f t="shared" ca="1" si="5"/>
        <v>75.450151578019074</v>
      </c>
      <c r="AH33">
        <f t="shared" ca="1" si="6"/>
        <v>74.662069657024446</v>
      </c>
    </row>
    <row r="34" spans="1:34" x14ac:dyDescent="0.2">
      <c r="A34" s="1">
        <v>45519</v>
      </c>
      <c r="B34">
        <v>211.55</v>
      </c>
      <c r="C34">
        <f t="shared" si="2"/>
        <v>1.1439376034034554E-2</v>
      </c>
      <c r="D34">
        <f t="shared" ref="D34:D65" si="26">LN(B35/B34)</f>
        <v>1.1374441112783072E-2</v>
      </c>
      <c r="E34">
        <v>5354.03</v>
      </c>
      <c r="F34">
        <f t="shared" ref="F34:F65" si="27">LN(E35/E34)</f>
        <v>-1.9986943175659869E-4</v>
      </c>
      <c r="G34">
        <f t="shared" si="11"/>
        <v>5.1059925027995366E-3</v>
      </c>
      <c r="H34">
        <f t="shared" si="24"/>
        <v>3.2815846908655511E-3</v>
      </c>
      <c r="I34">
        <f t="shared" si="25"/>
        <v>1.8244078119339854E-3</v>
      </c>
      <c r="K34">
        <f t="shared" si="7"/>
        <v>1.3100000000000023</v>
      </c>
      <c r="L34">
        <f t="shared" si="8"/>
        <v>1.3100000000000023</v>
      </c>
      <c r="M34">
        <f t="shared" si="9"/>
        <v>0</v>
      </c>
      <c r="N34">
        <f t="shared" si="15"/>
        <v>1.4579137416923698</v>
      </c>
      <c r="O34">
        <f t="shared" si="16"/>
        <v>1.0701808292606618</v>
      </c>
      <c r="P34">
        <f t="shared" si="17"/>
        <v>1.3623059784200906</v>
      </c>
      <c r="Q34">
        <f t="shared" si="18"/>
        <v>57.66848117326446</v>
      </c>
      <c r="R34">
        <f t="shared" si="20"/>
        <v>207.36250000000004</v>
      </c>
      <c r="S34">
        <f t="shared" si="21"/>
        <v>5.2068324293536117</v>
      </c>
      <c r="T34">
        <f t="shared" si="22"/>
        <v>217.77616485870726</v>
      </c>
      <c r="U34">
        <f t="shared" si="23"/>
        <v>196.94883514129282</v>
      </c>
      <c r="V34">
        <f t="shared" si="12"/>
        <v>194.9</v>
      </c>
      <c r="W34">
        <f t="shared" si="13"/>
        <v>215.19</v>
      </c>
      <c r="X34">
        <f t="shared" si="14"/>
        <v>82.060128141941902</v>
      </c>
      <c r="Y34">
        <f t="shared" si="19"/>
        <v>73.977328733366221</v>
      </c>
      <c r="AD34">
        <f t="shared" si="10"/>
        <v>33</v>
      </c>
      <c r="AE34">
        <f t="shared" ca="1" si="3"/>
        <v>0.509939707774833</v>
      </c>
      <c r="AF34">
        <f t="shared" ca="1" si="4"/>
        <v>244.11926659040955</v>
      </c>
      <c r="AG34">
        <f t="shared" ca="1" si="5"/>
        <v>94.119266590409552</v>
      </c>
      <c r="AH34">
        <f t="shared" ca="1" si="6"/>
        <v>93.136184504212864</v>
      </c>
    </row>
    <row r="35" spans="1:34" x14ac:dyDescent="0.2">
      <c r="A35" s="1">
        <v>45520</v>
      </c>
      <c r="B35">
        <v>213.97</v>
      </c>
      <c r="C35">
        <f t="shared" si="2"/>
        <v>6.9168575033882185E-3</v>
      </c>
      <c r="D35">
        <f t="shared" si="26"/>
        <v>6.8930457829873958E-3</v>
      </c>
      <c r="E35">
        <v>5352.96</v>
      </c>
      <c r="F35">
        <f t="shared" si="27"/>
        <v>-1.1158931807150971E-3</v>
      </c>
      <c r="G35">
        <f t="shared" si="11"/>
        <v>5.380923776674592E-3</v>
      </c>
      <c r="H35">
        <f t="shared" si="24"/>
        <v>3.5491003273190212E-3</v>
      </c>
      <c r="I35">
        <f t="shared" si="25"/>
        <v>1.8318234493555708E-3</v>
      </c>
      <c r="K35">
        <f t="shared" si="7"/>
        <v>2.4199999999999875</v>
      </c>
      <c r="L35">
        <f t="shared" si="8"/>
        <v>2.4199999999999875</v>
      </c>
      <c r="M35">
        <f t="shared" si="9"/>
        <v>0</v>
      </c>
      <c r="N35">
        <f t="shared" si="15"/>
        <v>1.5266341887143426</v>
      </c>
      <c r="O35">
        <f t="shared" si="16"/>
        <v>0.99373934145632881</v>
      </c>
      <c r="P35">
        <f t="shared" si="17"/>
        <v>1.5362521387923058</v>
      </c>
      <c r="Q35">
        <f t="shared" si="18"/>
        <v>60.571743451494029</v>
      </c>
      <c r="R35">
        <f t="shared" si="20"/>
        <v>207.57200000000006</v>
      </c>
      <c r="S35">
        <f t="shared" si="21"/>
        <v>5.3902832656744986</v>
      </c>
      <c r="T35">
        <f t="shared" si="22"/>
        <v>218.35256653134905</v>
      </c>
      <c r="U35">
        <f t="shared" si="23"/>
        <v>196.79143346865106</v>
      </c>
      <c r="V35">
        <f t="shared" si="12"/>
        <v>194.9</v>
      </c>
      <c r="W35">
        <f t="shared" si="13"/>
        <v>215.19</v>
      </c>
      <c r="X35">
        <f t="shared" si="14"/>
        <v>93.98718580581567</v>
      </c>
      <c r="Y35">
        <f t="shared" si="19"/>
        <v>83.883686545096154</v>
      </c>
      <c r="AD35">
        <f t="shared" si="10"/>
        <v>34</v>
      </c>
      <c r="AE35">
        <f t="shared" ca="1" si="3"/>
        <v>0.56569463212323678</v>
      </c>
      <c r="AF35">
        <f t="shared" ca="1" si="4"/>
        <v>248.64455952453307</v>
      </c>
      <c r="AG35">
        <f t="shared" ca="1" si="5"/>
        <v>98.644559524533065</v>
      </c>
      <c r="AH35">
        <f t="shared" ca="1" si="6"/>
        <v>97.614210448489445</v>
      </c>
    </row>
    <row r="36" spans="1:34" x14ac:dyDescent="0.2">
      <c r="A36" s="1">
        <v>45523</v>
      </c>
      <c r="B36">
        <v>215.45</v>
      </c>
      <c r="C36">
        <f t="shared" si="2"/>
        <v>-4.3165467625898568E-3</v>
      </c>
      <c r="D36">
        <f t="shared" si="26"/>
        <v>-4.3258899471224944E-3</v>
      </c>
      <c r="E36">
        <v>5346.99</v>
      </c>
      <c r="F36">
        <f t="shared" si="27"/>
        <v>2.5775665246065955E-3</v>
      </c>
      <c r="G36">
        <f t="shared" si="11"/>
        <v>3.8875678191673483E-3</v>
      </c>
      <c r="H36">
        <f t="shared" si="24"/>
        <v>2.9657677143974277E-3</v>
      </c>
      <c r="I36">
        <f t="shared" si="25"/>
        <v>9.2180010476992057E-4</v>
      </c>
      <c r="J36">
        <f>AVERAGE(I28:I36)</f>
        <v>7.316066439999792E-4</v>
      </c>
      <c r="K36">
        <f t="shared" si="7"/>
        <v>1.4799999999999898</v>
      </c>
      <c r="L36">
        <f t="shared" si="8"/>
        <v>1.4799999999999898</v>
      </c>
      <c r="M36">
        <f t="shared" si="9"/>
        <v>0</v>
      </c>
      <c r="N36">
        <f t="shared" si="15"/>
        <v>1.5233031752347461</v>
      </c>
      <c r="O36">
        <f t="shared" si="16"/>
        <v>0.92275795992373388</v>
      </c>
      <c r="P36">
        <f t="shared" si="17"/>
        <v>1.6508155349433642</v>
      </c>
      <c r="Q36">
        <f t="shared" si="18"/>
        <v>62.275760541694368</v>
      </c>
      <c r="R36">
        <f t="shared" si="20"/>
        <v>207.83050000000003</v>
      </c>
      <c r="S36">
        <f t="shared" si="21"/>
        <v>5.6449376249409244</v>
      </c>
      <c r="T36">
        <f t="shared" si="22"/>
        <v>219.12037524988187</v>
      </c>
      <c r="U36">
        <f t="shared" si="23"/>
        <v>196.54062475011818</v>
      </c>
      <c r="V36">
        <f t="shared" si="12"/>
        <v>194.9</v>
      </c>
      <c r="W36">
        <f t="shared" si="13"/>
        <v>215.45</v>
      </c>
      <c r="X36">
        <f t="shared" si="14"/>
        <v>100</v>
      </c>
      <c r="Y36">
        <f t="shared" si="19"/>
        <v>92.015771315919196</v>
      </c>
      <c r="AD36">
        <f t="shared" si="10"/>
        <v>35</v>
      </c>
      <c r="AE36">
        <f t="shared" ca="1" si="3"/>
        <v>7.6441140953060205E-2</v>
      </c>
      <c r="AF36">
        <f t="shared" ca="1" si="4"/>
        <v>201.85287362118413</v>
      </c>
      <c r="AG36">
        <f t="shared" ca="1" si="5"/>
        <v>51.852873621184131</v>
      </c>
      <c r="AH36">
        <f t="shared" ca="1" si="6"/>
        <v>51.311266859662666</v>
      </c>
    </row>
    <row r="37" spans="1:34" x14ac:dyDescent="0.2">
      <c r="A37" s="1">
        <v>45524</v>
      </c>
      <c r="B37">
        <v>214.52</v>
      </c>
      <c r="C37">
        <f t="shared" si="2"/>
        <v>3.7292560134249975E-4</v>
      </c>
      <c r="D37">
        <f t="shared" si="26"/>
        <v>3.7285608187362086E-4</v>
      </c>
      <c r="E37">
        <v>5360.79</v>
      </c>
      <c r="F37">
        <f t="shared" si="27"/>
        <v>2.7067548434573357E-3</v>
      </c>
      <c r="G37">
        <f t="shared" si="11"/>
        <v>3.346842936506775E-3</v>
      </c>
      <c r="H37">
        <f t="shared" si="24"/>
        <v>2.7737001860623309E-3</v>
      </c>
      <c r="I37">
        <f t="shared" si="25"/>
        <v>5.7314275044444401E-4</v>
      </c>
      <c r="J37">
        <f>(I37*(2/(9+1)))+(J36*(1-(2/(9+1))))</f>
        <v>6.9991386528887216E-4</v>
      </c>
      <c r="K37">
        <f t="shared" si="7"/>
        <v>-0.9299999999999784</v>
      </c>
      <c r="L37">
        <f t="shared" si="8"/>
        <v>0</v>
      </c>
      <c r="M37">
        <f t="shared" si="9"/>
        <v>0.9299999999999784</v>
      </c>
      <c r="N37">
        <f t="shared" si="15"/>
        <v>1.4144958055751213</v>
      </c>
      <c r="O37">
        <f t="shared" si="16"/>
        <v>0.92327524850060849</v>
      </c>
      <c r="P37">
        <f t="shared" si="17"/>
        <v>1.5320412930729499</v>
      </c>
      <c r="Q37">
        <f t="shared" si="18"/>
        <v>60.506173310215864</v>
      </c>
      <c r="R37">
        <f t="shared" si="20"/>
        <v>208.04000000000002</v>
      </c>
      <c r="S37">
        <f t="shared" si="21"/>
        <v>5.8176917108166935</v>
      </c>
      <c r="T37">
        <f t="shared" si="22"/>
        <v>219.6753834216334</v>
      </c>
      <c r="U37">
        <f t="shared" si="23"/>
        <v>196.40461657836664</v>
      </c>
      <c r="V37">
        <f t="shared" si="12"/>
        <v>194.9</v>
      </c>
      <c r="W37">
        <f t="shared" si="13"/>
        <v>215.45</v>
      </c>
      <c r="X37">
        <f t="shared" si="14"/>
        <v>95.47445255474463</v>
      </c>
      <c r="Y37">
        <f t="shared" si="19"/>
        <v>96.487212786853433</v>
      </c>
      <c r="AD37">
        <f t="shared" si="10"/>
        <v>36</v>
      </c>
      <c r="AE37">
        <f t="shared" ca="1" si="3"/>
        <v>1.7178132052620643E-2</v>
      </c>
      <c r="AF37">
        <f t="shared" ca="1" si="4"/>
        <v>184.52862456937407</v>
      </c>
      <c r="AG37">
        <f t="shared" ca="1" si="5"/>
        <v>34.528624569374074</v>
      </c>
      <c r="AH37">
        <f t="shared" ca="1" si="6"/>
        <v>34.167970757409272</v>
      </c>
    </row>
    <row r="38" spans="1:34" x14ac:dyDescent="0.2">
      <c r="A38" s="1">
        <v>45525</v>
      </c>
      <c r="B38">
        <v>214.6</v>
      </c>
      <c r="C38">
        <f t="shared" si="2"/>
        <v>9.4594594594594739E-3</v>
      </c>
      <c r="D38">
        <f t="shared" si="26"/>
        <v>9.4149989346018828E-3</v>
      </c>
      <c r="E38">
        <v>5375.32</v>
      </c>
      <c r="F38">
        <f t="shared" si="27"/>
        <v>8.4677271718827819E-3</v>
      </c>
      <c r="G38">
        <f t="shared" si="11"/>
        <v>4.280405397752176E-3</v>
      </c>
      <c r="H38">
        <f t="shared" si="24"/>
        <v>3.2656482415097049E-3</v>
      </c>
      <c r="I38">
        <f t="shared" si="25"/>
        <v>1.014757156242471E-3</v>
      </c>
      <c r="J38">
        <f t="shared" ref="J38:J101" si="28">(I38*(2/(9+1)))+(J37*(1-(2/(9+1))))</f>
        <v>7.6288252347959191E-4</v>
      </c>
      <c r="K38">
        <f t="shared" si="7"/>
        <v>7.9999999999984084E-2</v>
      </c>
      <c r="L38">
        <f t="shared" si="8"/>
        <v>7.9999999999984084E-2</v>
      </c>
      <c r="M38">
        <f t="shared" si="9"/>
        <v>0</v>
      </c>
      <c r="N38">
        <f t="shared" si="15"/>
        <v>1.3191746766054686</v>
      </c>
      <c r="O38">
        <f t="shared" si="16"/>
        <v>0.85732701646485077</v>
      </c>
      <c r="P38">
        <f t="shared" si="17"/>
        <v>1.5387065276970109</v>
      </c>
      <c r="Q38">
        <f t="shared" si="18"/>
        <v>60.60986218414341</v>
      </c>
      <c r="R38">
        <f t="shared" si="20"/>
        <v>208.34050000000002</v>
      </c>
      <c r="S38">
        <f t="shared" si="21"/>
        <v>5.9999574340595387</v>
      </c>
      <c r="T38">
        <f t="shared" si="22"/>
        <v>220.3404148681191</v>
      </c>
      <c r="U38">
        <f t="shared" si="23"/>
        <v>196.34058513188094</v>
      </c>
      <c r="V38">
        <f t="shared" si="12"/>
        <v>194.9</v>
      </c>
      <c r="W38">
        <f t="shared" si="13"/>
        <v>215.45</v>
      </c>
      <c r="X38">
        <f t="shared" si="14"/>
        <v>95.863746958637492</v>
      </c>
      <c r="Y38">
        <f t="shared" si="19"/>
        <v>97.112733171127374</v>
      </c>
      <c r="AD38">
        <f t="shared" si="10"/>
        <v>37</v>
      </c>
      <c r="AE38">
        <f t="shared" ca="1" si="3"/>
        <v>0.82929902995299576</v>
      </c>
      <c r="AF38">
        <f t="shared" ca="1" si="4"/>
        <v>275.55037856337458</v>
      </c>
      <c r="AG38">
        <f t="shared" ca="1" si="5"/>
        <v>125.55037856337458</v>
      </c>
      <c r="AH38">
        <f t="shared" ca="1" si="6"/>
        <v>124.23899639315437</v>
      </c>
    </row>
    <row r="39" spans="1:34" x14ac:dyDescent="0.2">
      <c r="A39" s="1">
        <v>45526</v>
      </c>
      <c r="B39">
        <v>216.63</v>
      </c>
      <c r="C39">
        <f t="shared" si="2"/>
        <v>7.7551585652957389E-3</v>
      </c>
      <c r="D39">
        <f t="shared" si="26"/>
        <v>7.7252418959048805E-3</v>
      </c>
      <c r="E39">
        <v>5421.03</v>
      </c>
      <c r="F39">
        <f t="shared" si="27"/>
        <v>2.341828672305396E-3</v>
      </c>
      <c r="G39">
        <f t="shared" si="11"/>
        <v>4.8103802436218228E-3</v>
      </c>
      <c r="H39">
        <f t="shared" si="24"/>
        <v>3.5959885122056438E-3</v>
      </c>
      <c r="I39">
        <f t="shared" si="25"/>
        <v>1.2143917314161789E-3</v>
      </c>
      <c r="J39">
        <f t="shared" si="28"/>
        <v>8.5318436506690932E-4</v>
      </c>
      <c r="K39">
        <f t="shared" si="7"/>
        <v>2.0300000000000011</v>
      </c>
      <c r="L39">
        <f t="shared" si="8"/>
        <v>2.0300000000000011</v>
      </c>
      <c r="M39">
        <f t="shared" si="9"/>
        <v>0</v>
      </c>
      <c r="N39">
        <f t="shared" si="15"/>
        <v>1.3699479139907924</v>
      </c>
      <c r="O39">
        <f t="shared" si="16"/>
        <v>0.79608937243164724</v>
      </c>
      <c r="P39">
        <f t="shared" si="17"/>
        <v>1.7208468815584108</v>
      </c>
      <c r="Q39">
        <f t="shared" si="18"/>
        <v>63.246737375120752</v>
      </c>
      <c r="R39">
        <f t="shared" si="20"/>
        <v>208.73849999999999</v>
      </c>
      <c r="S39">
        <f t="shared" si="21"/>
        <v>6.2804184196847732</v>
      </c>
      <c r="T39">
        <f t="shared" si="22"/>
        <v>221.29933683936954</v>
      </c>
      <c r="U39">
        <f t="shared" si="23"/>
        <v>196.17766316063043</v>
      </c>
      <c r="V39">
        <f t="shared" si="12"/>
        <v>194.9</v>
      </c>
      <c r="W39">
        <f t="shared" si="13"/>
        <v>216.63</v>
      </c>
      <c r="X39">
        <f t="shared" si="14"/>
        <v>100</v>
      </c>
      <c r="Y39">
        <f t="shared" si="19"/>
        <v>97.112733171127374</v>
      </c>
      <c r="AD39">
        <f t="shared" si="10"/>
        <v>38</v>
      </c>
      <c r="AE39">
        <f t="shared" ca="1" si="3"/>
        <v>0.35505549655027258</v>
      </c>
      <c r="AF39">
        <f t="shared" ca="1" si="4"/>
        <v>231.78458345795707</v>
      </c>
      <c r="AG39">
        <f t="shared" ca="1" si="5"/>
        <v>81.784583457957069</v>
      </c>
      <c r="AH39">
        <f t="shared" ca="1" si="6"/>
        <v>80.930337968832433</v>
      </c>
    </row>
    <row r="40" spans="1:34" x14ac:dyDescent="0.2">
      <c r="A40" s="1">
        <v>45527</v>
      </c>
      <c r="B40">
        <v>218.31</v>
      </c>
      <c r="C40">
        <f t="shared" si="2"/>
        <v>3.9393522971920003E-3</v>
      </c>
      <c r="D40">
        <f t="shared" si="26"/>
        <v>3.9316133665227944E-3</v>
      </c>
      <c r="E40">
        <v>5433.74</v>
      </c>
      <c r="F40">
        <f t="shared" si="27"/>
        <v>-3.9391312700216223E-4</v>
      </c>
      <c r="G40">
        <f t="shared" si="11"/>
        <v>4.6751853394527412E-3</v>
      </c>
      <c r="H40">
        <f t="shared" si="24"/>
        <v>3.6208496125254329E-3</v>
      </c>
      <c r="I40">
        <f t="shared" si="25"/>
        <v>1.0543357269273083E-3</v>
      </c>
      <c r="J40">
        <f t="shared" si="28"/>
        <v>8.9341463743898921E-4</v>
      </c>
      <c r="K40">
        <f t="shared" si="7"/>
        <v>1.6800000000000068</v>
      </c>
      <c r="L40">
        <f t="shared" si="8"/>
        <v>1.6800000000000068</v>
      </c>
      <c r="M40">
        <f t="shared" si="9"/>
        <v>0</v>
      </c>
      <c r="N40">
        <f t="shared" si="15"/>
        <v>1.3920944915628792</v>
      </c>
      <c r="O40">
        <f t="shared" si="16"/>
        <v>0.73922584582938666</v>
      </c>
      <c r="P40">
        <f t="shared" si="17"/>
        <v>1.8831788680237442</v>
      </c>
      <c r="Q40">
        <f t="shared" si="18"/>
        <v>65.316060994667197</v>
      </c>
      <c r="R40">
        <f t="shared" si="20"/>
        <v>209.042</v>
      </c>
      <c r="S40">
        <f t="shared" si="21"/>
        <v>6.5972096174702601</v>
      </c>
      <c r="T40">
        <f t="shared" si="22"/>
        <v>222.23641923494051</v>
      </c>
      <c r="U40">
        <f t="shared" si="23"/>
        <v>195.84758076505949</v>
      </c>
      <c r="V40">
        <f t="shared" si="12"/>
        <v>200.34</v>
      </c>
      <c r="W40">
        <f t="shared" si="13"/>
        <v>218.31</v>
      </c>
      <c r="X40">
        <f t="shared" si="14"/>
        <v>100</v>
      </c>
      <c r="Y40">
        <f t="shared" si="19"/>
        <v>98.621248986212493</v>
      </c>
      <c r="AD40">
        <f t="shared" si="10"/>
        <v>39</v>
      </c>
      <c r="AE40">
        <f t="shared" ca="1" si="3"/>
        <v>0.82025668154543085</v>
      </c>
      <c r="AF40">
        <f t="shared" ca="1" si="4"/>
        <v>274.2905424731926</v>
      </c>
      <c r="AG40">
        <f t="shared" ca="1" si="5"/>
        <v>124.2905424731926</v>
      </c>
      <c r="AH40">
        <f t="shared" ca="1" si="6"/>
        <v>122.99231937588773</v>
      </c>
    </row>
    <row r="41" spans="1:34" x14ac:dyDescent="0.2">
      <c r="A41" s="1">
        <v>45530</v>
      </c>
      <c r="B41">
        <v>219.17</v>
      </c>
      <c r="C41">
        <f t="shared" si="2"/>
        <v>4.6082949308756671E-3</v>
      </c>
      <c r="D41">
        <f t="shared" si="26"/>
        <v>4.5977092486295494E-3</v>
      </c>
      <c r="E41">
        <v>5431.6</v>
      </c>
      <c r="F41">
        <f t="shared" si="27"/>
        <v>7.6351859201040807E-3</v>
      </c>
      <c r="G41">
        <f t="shared" si="11"/>
        <v>4.6632659408645579E-3</v>
      </c>
      <c r="H41">
        <f t="shared" si="24"/>
        <v>3.6932095855701824E-3</v>
      </c>
      <c r="I41">
        <f t="shared" si="25"/>
        <v>9.7005635529437547E-4</v>
      </c>
      <c r="J41">
        <f t="shared" si="28"/>
        <v>9.0874298101006651E-4</v>
      </c>
      <c r="K41">
        <f t="shared" si="7"/>
        <v>0.85999999999998522</v>
      </c>
      <c r="L41">
        <f t="shared" si="8"/>
        <v>0.85999999999998522</v>
      </c>
      <c r="M41">
        <f t="shared" si="9"/>
        <v>0</v>
      </c>
      <c r="N41">
        <f t="shared" si="15"/>
        <v>1.3540877421655295</v>
      </c>
      <c r="O41">
        <f t="shared" si="16"/>
        <v>0.68642399969871615</v>
      </c>
      <c r="P41">
        <f t="shared" si="17"/>
        <v>1.9726695785110413</v>
      </c>
      <c r="Q41">
        <f t="shared" si="18"/>
        <v>66.360203393312133</v>
      </c>
      <c r="R41">
        <f t="shared" si="20"/>
        <v>209.458</v>
      </c>
      <c r="S41">
        <f t="shared" si="21"/>
        <v>6.9690546062764591</v>
      </c>
      <c r="T41">
        <f t="shared" si="22"/>
        <v>223.39610921255291</v>
      </c>
      <c r="U41">
        <f t="shared" si="23"/>
        <v>195.51989078744708</v>
      </c>
      <c r="V41">
        <f t="shared" si="12"/>
        <v>200.4</v>
      </c>
      <c r="W41">
        <f t="shared" si="13"/>
        <v>219.17</v>
      </c>
      <c r="X41">
        <f t="shared" si="14"/>
        <v>100</v>
      </c>
      <c r="Y41">
        <f t="shared" si="19"/>
        <v>100</v>
      </c>
      <c r="AD41">
        <f t="shared" si="10"/>
        <v>40</v>
      </c>
      <c r="AE41">
        <f t="shared" ca="1" si="3"/>
        <v>0.85450697873090542</v>
      </c>
      <c r="AF41">
        <f t="shared" ca="1" si="4"/>
        <v>279.34268267022463</v>
      </c>
      <c r="AG41">
        <f t="shared" ca="1" si="5"/>
        <v>129.34268267022463</v>
      </c>
      <c r="AH41">
        <f t="shared" ca="1" si="6"/>
        <v>127.99168962788534</v>
      </c>
    </row>
    <row r="42" spans="1:34" x14ac:dyDescent="0.2">
      <c r="A42" s="1">
        <v>45531</v>
      </c>
      <c r="B42">
        <v>220.18</v>
      </c>
      <c r="C42">
        <f t="shared" si="2"/>
        <v>5.0413298210554292E-3</v>
      </c>
      <c r="D42">
        <f t="shared" si="26"/>
        <v>5.028664865517494E-3</v>
      </c>
      <c r="E42">
        <v>5473.23</v>
      </c>
      <c r="F42">
        <f t="shared" si="27"/>
        <v>2.5181897678469146E-3</v>
      </c>
      <c r="G42">
        <f t="shared" si="11"/>
        <v>4.7194811600419322E-3</v>
      </c>
      <c r="H42">
        <f t="shared" si="24"/>
        <v>3.7921321988996131E-3</v>
      </c>
      <c r="I42">
        <f t="shared" si="25"/>
        <v>9.2734896114231909E-4</v>
      </c>
      <c r="J42">
        <f t="shared" si="28"/>
        <v>9.1246417703651716E-4</v>
      </c>
      <c r="K42">
        <f t="shared" si="7"/>
        <v>1.0100000000000193</v>
      </c>
      <c r="L42">
        <f t="shared" si="8"/>
        <v>1.0100000000000193</v>
      </c>
      <c r="M42">
        <f t="shared" si="9"/>
        <v>0</v>
      </c>
      <c r="N42">
        <f t="shared" si="15"/>
        <v>1.3295100462965643</v>
      </c>
      <c r="O42">
        <f t="shared" si="16"/>
        <v>0.63739371400595068</v>
      </c>
      <c r="P42">
        <f t="shared" si="17"/>
        <v>2.0858537150307574</v>
      </c>
      <c r="Q42">
        <f t="shared" si="18"/>
        <v>67.594056868958461</v>
      </c>
      <c r="R42">
        <f t="shared" si="20"/>
        <v>209.70749999999998</v>
      </c>
      <c r="S42">
        <f t="shared" si="21"/>
        <v>7.2679801545075629</v>
      </c>
      <c r="T42">
        <f t="shared" si="22"/>
        <v>224.24346030901512</v>
      </c>
      <c r="U42">
        <f t="shared" si="23"/>
        <v>195.17153969098484</v>
      </c>
      <c r="V42">
        <f t="shared" si="12"/>
        <v>204.06</v>
      </c>
      <c r="W42">
        <f t="shared" si="13"/>
        <v>220.18</v>
      </c>
      <c r="X42">
        <f t="shared" si="14"/>
        <v>100</v>
      </c>
      <c r="Y42">
        <f t="shared" si="19"/>
        <v>100</v>
      </c>
      <c r="AD42">
        <f t="shared" si="10"/>
        <v>41</v>
      </c>
      <c r="AE42">
        <f t="shared" ca="1" si="3"/>
        <v>0.87298545928727078</v>
      </c>
      <c r="AF42">
        <f t="shared" ca="1" si="4"/>
        <v>282.45124714157663</v>
      </c>
      <c r="AG42">
        <f t="shared" ca="1" si="5"/>
        <v>132.45124714157663</v>
      </c>
      <c r="AH42">
        <f t="shared" ca="1" si="6"/>
        <v>131.06778493371704</v>
      </c>
    </row>
    <row r="43" spans="1:34" x14ac:dyDescent="0.2">
      <c r="A43" s="1">
        <v>45532</v>
      </c>
      <c r="B43">
        <v>221.29</v>
      </c>
      <c r="C43">
        <f t="shared" si="2"/>
        <v>4.1574404627413575E-3</v>
      </c>
      <c r="D43">
        <f t="shared" si="26"/>
        <v>4.1488221855330177E-3</v>
      </c>
      <c r="E43">
        <v>5487.03</v>
      </c>
      <c r="F43">
        <f t="shared" si="27"/>
        <v>-2.5291522760688338E-3</v>
      </c>
      <c r="G43">
        <f t="shared" si="11"/>
        <v>4.631687471655945E-3</v>
      </c>
      <c r="H43">
        <f t="shared" si="24"/>
        <v>3.8185536793909763E-3</v>
      </c>
      <c r="I43">
        <f t="shared" si="25"/>
        <v>8.1313379226496865E-4</v>
      </c>
      <c r="J43">
        <f t="shared" si="28"/>
        <v>8.9259810008220758E-4</v>
      </c>
      <c r="K43">
        <f t="shared" si="7"/>
        <v>1.1099999999999852</v>
      </c>
      <c r="L43">
        <f t="shared" si="8"/>
        <v>1.1099999999999852</v>
      </c>
      <c r="M43">
        <f t="shared" si="9"/>
        <v>0</v>
      </c>
      <c r="N43">
        <f t="shared" si="15"/>
        <v>1.31383075727538</v>
      </c>
      <c r="O43">
        <f t="shared" si="16"/>
        <v>0.59186559157695418</v>
      </c>
      <c r="P43">
        <f t="shared" si="17"/>
        <v>2.2198127006755657</v>
      </c>
      <c r="Q43">
        <f t="shared" si="18"/>
        <v>68.942292829946766</v>
      </c>
      <c r="R43">
        <f t="shared" si="20"/>
        <v>210.13199999999998</v>
      </c>
      <c r="S43">
        <f t="shared" si="21"/>
        <v>7.6935855715893871</v>
      </c>
      <c r="T43">
        <f t="shared" si="22"/>
        <v>225.51917114317874</v>
      </c>
      <c r="U43">
        <f t="shared" si="23"/>
        <v>194.74482885682121</v>
      </c>
      <c r="V43">
        <f t="shared" si="12"/>
        <v>205.8</v>
      </c>
      <c r="W43">
        <f t="shared" si="13"/>
        <v>221.29</v>
      </c>
      <c r="X43">
        <f t="shared" si="14"/>
        <v>100</v>
      </c>
      <c r="Y43">
        <f t="shared" si="19"/>
        <v>100</v>
      </c>
      <c r="AD43">
        <f t="shared" si="10"/>
        <v>42</v>
      </c>
      <c r="AE43">
        <f t="shared" ca="1" si="3"/>
        <v>5.2725719570999807E-2</v>
      </c>
      <c r="AF43">
        <f t="shared" ca="1" si="4"/>
        <v>196.91250478939611</v>
      </c>
      <c r="AG43">
        <f t="shared" ca="1" si="5"/>
        <v>46.91250478939611</v>
      </c>
      <c r="AH43">
        <f t="shared" ca="1" si="6"/>
        <v>46.422500513462118</v>
      </c>
    </row>
    <row r="44" spans="1:34" x14ac:dyDescent="0.2">
      <c r="A44" s="1">
        <v>45533</v>
      </c>
      <c r="B44">
        <v>222.21</v>
      </c>
      <c r="C44">
        <f t="shared" si="2"/>
        <v>1.1655641060258404E-2</v>
      </c>
      <c r="D44">
        <f t="shared" si="26"/>
        <v>1.158823732622858E-2</v>
      </c>
      <c r="E44">
        <v>5473.17</v>
      </c>
      <c r="F44">
        <f t="shared" si="27"/>
        <v>-1.5633874377691908E-3</v>
      </c>
      <c r="G44">
        <f t="shared" si="11"/>
        <v>5.7019259108209656E-3</v>
      </c>
      <c r="H44">
        <f t="shared" si="24"/>
        <v>4.3940858013789474E-3</v>
      </c>
      <c r="I44">
        <f t="shared" si="25"/>
        <v>1.3078401094420182E-3</v>
      </c>
      <c r="J44">
        <f t="shared" si="28"/>
        <v>9.7564650195416979E-4</v>
      </c>
      <c r="K44">
        <f t="shared" si="7"/>
        <v>0.92000000000001592</v>
      </c>
      <c r="L44">
        <f t="shared" si="8"/>
        <v>0.92000000000001592</v>
      </c>
      <c r="M44">
        <f t="shared" si="9"/>
        <v>0</v>
      </c>
      <c r="N44">
        <f t="shared" si="15"/>
        <v>1.2856999888985683</v>
      </c>
      <c r="O44">
        <f t="shared" si="16"/>
        <v>0.54958947789288604</v>
      </c>
      <c r="P44">
        <f t="shared" si="17"/>
        <v>2.3393824674881216</v>
      </c>
      <c r="Q44">
        <f t="shared" si="18"/>
        <v>70.054343587896994</v>
      </c>
      <c r="R44">
        <f t="shared" si="20"/>
        <v>210.84449999999998</v>
      </c>
      <c r="S44">
        <f t="shared" si="21"/>
        <v>8.1293532305693539</v>
      </c>
      <c r="T44">
        <f t="shared" si="22"/>
        <v>227.10320646113868</v>
      </c>
      <c r="U44">
        <f t="shared" si="23"/>
        <v>194.58579353886128</v>
      </c>
      <c r="V44">
        <f t="shared" si="12"/>
        <v>206.19</v>
      </c>
      <c r="W44">
        <f t="shared" si="13"/>
        <v>222.21</v>
      </c>
      <c r="X44">
        <f t="shared" si="14"/>
        <v>100</v>
      </c>
      <c r="Y44">
        <f t="shared" si="19"/>
        <v>100</v>
      </c>
      <c r="AD44">
        <f t="shared" si="10"/>
        <v>43</v>
      </c>
      <c r="AE44">
        <f t="shared" ca="1" si="3"/>
        <v>0.38642834277101878</v>
      </c>
      <c r="AF44">
        <f t="shared" ca="1" si="4"/>
        <v>234.31521082487694</v>
      </c>
      <c r="AG44">
        <f t="shared" ca="1" si="5"/>
        <v>84.315210824876942</v>
      </c>
      <c r="AH44">
        <f t="shared" ca="1" si="6"/>
        <v>83.434532762259309</v>
      </c>
    </row>
    <row r="45" spans="1:34" x14ac:dyDescent="0.2">
      <c r="A45" s="1">
        <v>45534</v>
      </c>
      <c r="B45">
        <v>224.8</v>
      </c>
      <c r="C45">
        <f t="shared" si="2"/>
        <v>-2.0017793594305999E-2</v>
      </c>
      <c r="D45">
        <f t="shared" si="26"/>
        <v>-2.0220864211238518E-2</v>
      </c>
      <c r="E45">
        <v>5464.62</v>
      </c>
      <c r="F45">
        <f t="shared" si="27"/>
        <v>-3.0698792218004059E-3</v>
      </c>
      <c r="G45">
        <f t="shared" si="11"/>
        <v>1.7138043535810448E-3</v>
      </c>
      <c r="H45">
        <f t="shared" si="24"/>
        <v>2.5707561708146909E-3</v>
      </c>
      <c r="I45">
        <f t="shared" si="25"/>
        <v>-8.569518172336461E-4</v>
      </c>
      <c r="J45">
        <f t="shared" si="28"/>
        <v>6.091268381166067E-4</v>
      </c>
      <c r="K45">
        <f t="shared" si="7"/>
        <v>2.5900000000000034</v>
      </c>
      <c r="L45">
        <f t="shared" si="8"/>
        <v>2.5900000000000034</v>
      </c>
      <c r="M45">
        <f t="shared" si="9"/>
        <v>0</v>
      </c>
      <c r="N45">
        <f t="shared" si="15"/>
        <v>1.3788642754058136</v>
      </c>
      <c r="O45">
        <f t="shared" si="16"/>
        <v>0.5103330866148228</v>
      </c>
      <c r="P45">
        <f t="shared" si="17"/>
        <v>2.7018908073395607</v>
      </c>
      <c r="Q45">
        <f t="shared" si="18"/>
        <v>72.986777513335937</v>
      </c>
      <c r="R45">
        <f t="shared" si="20"/>
        <v>212.12749999999997</v>
      </c>
      <c r="S45">
        <f t="shared" si="21"/>
        <v>8.2093662009349178</v>
      </c>
      <c r="T45">
        <f t="shared" si="22"/>
        <v>228.54623240186982</v>
      </c>
      <c r="U45">
        <f t="shared" si="23"/>
        <v>195.70876759813012</v>
      </c>
      <c r="V45">
        <f t="shared" si="12"/>
        <v>207.94</v>
      </c>
      <c r="W45">
        <f t="shared" si="13"/>
        <v>224.8</v>
      </c>
      <c r="X45">
        <f t="shared" si="14"/>
        <v>100</v>
      </c>
      <c r="Y45">
        <f t="shared" si="19"/>
        <v>100</v>
      </c>
      <c r="AD45">
        <f t="shared" si="10"/>
        <v>44</v>
      </c>
      <c r="AE45">
        <f t="shared" ca="1" si="3"/>
        <v>0.56576386304513293</v>
      </c>
      <c r="AF45">
        <f t="shared" ca="1" si="4"/>
        <v>248.6502779803611</v>
      </c>
      <c r="AG45">
        <f t="shared" ca="1" si="5"/>
        <v>98.650277980361096</v>
      </c>
      <c r="AH45">
        <f t="shared" ca="1" si="6"/>
        <v>97.619869174660749</v>
      </c>
    </row>
    <row r="46" spans="1:34" x14ac:dyDescent="0.2">
      <c r="A46" s="1">
        <v>45538</v>
      </c>
      <c r="B46">
        <v>220.3</v>
      </c>
      <c r="C46">
        <f t="shared" si="2"/>
        <v>-4.4030866999545948E-3</v>
      </c>
      <c r="D46">
        <f t="shared" si="26"/>
        <v>-4.412808834963187E-3</v>
      </c>
      <c r="E46">
        <v>5447.87</v>
      </c>
      <c r="F46">
        <f t="shared" si="27"/>
        <v>3.9259309005764296E-3</v>
      </c>
      <c r="G46">
        <f t="shared" ref="G46:G77" si="29">(D46*(2/(12+1)))+(G45*(1-(2/(12+1))))</f>
        <v>7.7124847842039367E-4</v>
      </c>
      <c r="H46">
        <f t="shared" si="24"/>
        <v>2.0534550592755888E-3</v>
      </c>
      <c r="I46">
        <f t="shared" si="25"/>
        <v>-1.2822065808551952E-3</v>
      </c>
      <c r="J46">
        <f t="shared" si="28"/>
        <v>2.3086015432224633E-4</v>
      </c>
      <c r="K46">
        <f t="shared" si="7"/>
        <v>-4.5</v>
      </c>
      <c r="L46">
        <f t="shared" si="8"/>
        <v>0</v>
      </c>
      <c r="M46">
        <f t="shared" si="9"/>
        <v>4.5</v>
      </c>
      <c r="N46">
        <f t="shared" si="15"/>
        <v>1.2803739700196839</v>
      </c>
      <c r="O46">
        <f t="shared" si="16"/>
        <v>0.7953092947137641</v>
      </c>
      <c r="P46">
        <f t="shared" si="17"/>
        <v>1.6099069613922934</v>
      </c>
      <c r="Q46">
        <f t="shared" si="18"/>
        <v>61.684457921575287</v>
      </c>
      <c r="R46">
        <f t="shared" si="20"/>
        <v>213.39749999999998</v>
      </c>
      <c r="S46">
        <f t="shared" si="21"/>
        <v>7.3205736581370804</v>
      </c>
      <c r="T46">
        <f t="shared" si="22"/>
        <v>228.03864731627414</v>
      </c>
      <c r="U46">
        <f t="shared" si="23"/>
        <v>198.75635268372582</v>
      </c>
      <c r="V46">
        <f t="shared" si="12"/>
        <v>210.24</v>
      </c>
      <c r="W46">
        <f t="shared" si="13"/>
        <v>224.8</v>
      </c>
      <c r="X46">
        <f t="shared" si="14"/>
        <v>69.093406593406598</v>
      </c>
      <c r="Y46">
        <f t="shared" si="19"/>
        <v>89.697802197802204</v>
      </c>
      <c r="AD46">
        <f t="shared" si="10"/>
        <v>45</v>
      </c>
      <c r="AE46">
        <f t="shared" ca="1" si="3"/>
        <v>0.30365709417245401</v>
      </c>
      <c r="AF46">
        <f t="shared" ca="1" si="4"/>
        <v>227.51562208501252</v>
      </c>
      <c r="AG46">
        <f t="shared" ca="1" si="5"/>
        <v>77.515622085012524</v>
      </c>
      <c r="AH46">
        <f t="shared" ca="1" si="6"/>
        <v>76.705966185293335</v>
      </c>
    </row>
    <row r="47" spans="1:34" x14ac:dyDescent="0.2">
      <c r="A47" s="1">
        <v>45539</v>
      </c>
      <c r="B47">
        <v>219.33</v>
      </c>
      <c r="C47">
        <f t="shared" si="2"/>
        <v>-7.750877672913048E-3</v>
      </c>
      <c r="D47">
        <f t="shared" si="26"/>
        <v>-7.7810718473585779E-3</v>
      </c>
      <c r="E47">
        <v>5469.3</v>
      </c>
      <c r="F47">
        <f t="shared" si="27"/>
        <v>1.5711783413408377E-3</v>
      </c>
      <c r="G47">
        <f t="shared" si="29"/>
        <v>-5.4449311016098673E-4</v>
      </c>
      <c r="H47">
        <f t="shared" si="24"/>
        <v>1.3249715847100949E-3</v>
      </c>
      <c r="I47">
        <f t="shared" si="25"/>
        <v>-1.8694646948710816E-3</v>
      </c>
      <c r="J47">
        <f t="shared" si="28"/>
        <v>-1.8920481551641926E-4</v>
      </c>
      <c r="K47">
        <f t="shared" si="7"/>
        <v>-0.96999999999999886</v>
      </c>
      <c r="L47">
        <f t="shared" si="8"/>
        <v>0</v>
      </c>
      <c r="M47">
        <f t="shared" si="9"/>
        <v>0.96999999999999886</v>
      </c>
      <c r="N47">
        <f t="shared" si="15"/>
        <v>1.1889186864468493</v>
      </c>
      <c r="O47">
        <f t="shared" si="16"/>
        <v>0.80778720223420941</v>
      </c>
      <c r="P47">
        <f t="shared" si="17"/>
        <v>1.4718216420840682</v>
      </c>
      <c r="Q47">
        <f t="shared" si="18"/>
        <v>59.544006615425957</v>
      </c>
      <c r="R47">
        <f t="shared" si="20"/>
        <v>214.34700000000004</v>
      </c>
      <c r="S47">
        <f t="shared" si="21"/>
        <v>6.7468917599923461</v>
      </c>
      <c r="T47">
        <f t="shared" si="22"/>
        <v>227.84078351998474</v>
      </c>
      <c r="U47">
        <f t="shared" si="23"/>
        <v>200.85321648001533</v>
      </c>
      <c r="V47">
        <f t="shared" si="12"/>
        <v>211.55</v>
      </c>
      <c r="W47">
        <f t="shared" si="13"/>
        <v>224.8</v>
      </c>
      <c r="X47">
        <f t="shared" si="14"/>
        <v>58.716981132075489</v>
      </c>
      <c r="Y47">
        <f t="shared" si="19"/>
        <v>75.936795908494034</v>
      </c>
      <c r="AD47">
        <f t="shared" si="10"/>
        <v>46</v>
      </c>
      <c r="AE47">
        <f t="shared" ca="1" si="3"/>
        <v>8.3283721960322521E-2</v>
      </c>
      <c r="AF47">
        <f t="shared" ca="1" si="4"/>
        <v>203.07316633805868</v>
      </c>
      <c r="AG47">
        <f t="shared" ca="1" si="5"/>
        <v>53.073166338058684</v>
      </c>
      <c r="AH47">
        <f t="shared" ca="1" si="6"/>
        <v>52.518813536822563</v>
      </c>
    </row>
    <row r="48" spans="1:34" x14ac:dyDescent="0.2">
      <c r="A48" s="1">
        <v>45540</v>
      </c>
      <c r="B48">
        <v>217.63</v>
      </c>
      <c r="C48">
        <f t="shared" si="2"/>
        <v>-2.3755916004227329E-2</v>
      </c>
      <c r="D48">
        <f t="shared" si="26"/>
        <v>-2.4042637774108352E-2</v>
      </c>
      <c r="E48">
        <v>5477.9</v>
      </c>
      <c r="F48">
        <f t="shared" si="27"/>
        <v>9.068706560974762E-4</v>
      </c>
      <c r="G48">
        <f t="shared" si="29"/>
        <v>-4.159592289229813E-3</v>
      </c>
      <c r="H48">
        <f t="shared" si="24"/>
        <v>-5.5411059001719723E-4</v>
      </c>
      <c r="I48">
        <f t="shared" si="25"/>
        <v>-3.6054816992126155E-3</v>
      </c>
      <c r="J48">
        <f t="shared" si="28"/>
        <v>-8.7246019225565847E-4</v>
      </c>
      <c r="K48">
        <f t="shared" si="7"/>
        <v>-1.7000000000000171</v>
      </c>
      <c r="L48">
        <f t="shared" si="8"/>
        <v>0</v>
      </c>
      <c r="M48">
        <f t="shared" si="9"/>
        <v>1.7000000000000171</v>
      </c>
      <c r="N48">
        <f t="shared" si="15"/>
        <v>1.1039959231292171</v>
      </c>
      <c r="O48">
        <f t="shared" si="16"/>
        <v>0.87151668778891</v>
      </c>
      <c r="P48">
        <f t="shared" si="17"/>
        <v>1.2667524771443228</v>
      </c>
      <c r="Q48">
        <f t="shared" si="18"/>
        <v>55.884023064582244</v>
      </c>
      <c r="R48">
        <f t="shared" si="20"/>
        <v>215.20850000000002</v>
      </c>
      <c r="S48">
        <f t="shared" si="21"/>
        <v>5.9218865015163962</v>
      </c>
      <c r="T48">
        <f t="shared" si="22"/>
        <v>227.05227300303281</v>
      </c>
      <c r="U48">
        <f t="shared" si="23"/>
        <v>203.36472699696722</v>
      </c>
      <c r="V48">
        <f t="shared" si="12"/>
        <v>213.97</v>
      </c>
      <c r="W48">
        <f t="shared" si="13"/>
        <v>224.8</v>
      </c>
      <c r="X48">
        <f t="shared" si="14"/>
        <v>33.795013850415437</v>
      </c>
      <c r="Y48">
        <f t="shared" si="19"/>
        <v>53.868467191965841</v>
      </c>
      <c r="AD48">
        <f t="shared" si="10"/>
        <v>47</v>
      </c>
      <c r="AE48">
        <f t="shared" ca="1" si="3"/>
        <v>0.71016198327744195</v>
      </c>
      <c r="AF48">
        <f t="shared" ca="1" si="4"/>
        <v>261.59623688480718</v>
      </c>
      <c r="AG48">
        <f t="shared" ca="1" si="5"/>
        <v>111.59623688480718</v>
      </c>
      <c r="AH48">
        <f t="shared" ca="1" si="6"/>
        <v>110.43060666537669</v>
      </c>
    </row>
    <row r="49" spans="1:34" x14ac:dyDescent="0.2">
      <c r="A49" s="1">
        <v>45541</v>
      </c>
      <c r="B49">
        <v>212.46</v>
      </c>
      <c r="C49">
        <f t="shared" si="2"/>
        <v>2.0474442247952584E-2</v>
      </c>
      <c r="D49">
        <f t="shared" si="26"/>
        <v>2.0267658611132042E-2</v>
      </c>
      <c r="E49">
        <v>5482.87</v>
      </c>
      <c r="F49">
        <f t="shared" si="27"/>
        <v>-4.0919885121458088E-3</v>
      </c>
      <c r="G49">
        <f t="shared" si="29"/>
        <v>-4.0155368917414291E-4</v>
      </c>
      <c r="H49">
        <f t="shared" si="24"/>
        <v>9.8824268414200549E-4</v>
      </c>
      <c r="I49">
        <f t="shared" si="25"/>
        <v>-1.3897963733161484E-3</v>
      </c>
      <c r="J49">
        <f t="shared" si="28"/>
        <v>-9.7592742846775652E-4</v>
      </c>
      <c r="K49">
        <f t="shared" si="7"/>
        <v>-5.1699999999999875</v>
      </c>
      <c r="L49">
        <f t="shared" si="8"/>
        <v>0</v>
      </c>
      <c r="M49">
        <f t="shared" si="9"/>
        <v>5.1699999999999875</v>
      </c>
      <c r="N49">
        <f t="shared" si="15"/>
        <v>1.0251390714771302</v>
      </c>
      <c r="O49">
        <f t="shared" si="16"/>
        <v>1.1785512100897013</v>
      </c>
      <c r="P49">
        <f t="shared" si="17"/>
        <v>0.86982989173555336</v>
      </c>
      <c r="Q49">
        <f t="shared" si="18"/>
        <v>46.519199183845963</v>
      </c>
      <c r="R49">
        <f t="shared" si="20"/>
        <v>215.62849999999997</v>
      </c>
      <c r="S49">
        <f t="shared" si="21"/>
        <v>5.3608878634243533</v>
      </c>
      <c r="T49">
        <f t="shared" si="22"/>
        <v>226.35027572684868</v>
      </c>
      <c r="U49">
        <f t="shared" si="23"/>
        <v>204.90672427315127</v>
      </c>
      <c r="V49">
        <f t="shared" si="12"/>
        <v>212.46</v>
      </c>
      <c r="W49">
        <f t="shared" si="13"/>
        <v>224.8</v>
      </c>
      <c r="X49">
        <f t="shared" si="14"/>
        <v>0</v>
      </c>
      <c r="Y49">
        <f t="shared" si="19"/>
        <v>30.837331660830312</v>
      </c>
      <c r="AD49">
        <f t="shared" si="10"/>
        <v>48</v>
      </c>
      <c r="AE49">
        <f t="shared" ca="1" si="3"/>
        <v>0.50172863129752576</v>
      </c>
      <c r="AF49">
        <f t="shared" ca="1" si="4"/>
        <v>243.46324483844546</v>
      </c>
      <c r="AG49">
        <f t="shared" ca="1" si="5"/>
        <v>93.463244838445462</v>
      </c>
      <c r="AH49">
        <f t="shared" ca="1" si="6"/>
        <v>92.487014943684954</v>
      </c>
    </row>
    <row r="50" spans="1:34" x14ac:dyDescent="0.2">
      <c r="A50" s="1">
        <v>45544</v>
      </c>
      <c r="B50">
        <v>216.81</v>
      </c>
      <c r="C50">
        <f t="shared" si="2"/>
        <v>-5.1888750518887528E-2</v>
      </c>
      <c r="D50">
        <f t="shared" si="26"/>
        <v>-5.3283431838970552E-2</v>
      </c>
      <c r="E50">
        <v>5460.48</v>
      </c>
      <c r="F50">
        <f t="shared" si="27"/>
        <v>2.6720159429360979E-3</v>
      </c>
      <c r="G50">
        <f t="shared" si="29"/>
        <v>-8.5372272506812827E-3</v>
      </c>
      <c r="H50">
        <f t="shared" si="24"/>
        <v>-3.0318813546070726E-3</v>
      </c>
      <c r="I50">
        <f t="shared" si="25"/>
        <v>-5.5053458960742097E-3</v>
      </c>
      <c r="J50">
        <f t="shared" si="28"/>
        <v>-1.8818111219890473E-3</v>
      </c>
      <c r="K50">
        <f t="shared" si="7"/>
        <v>4.3499999999999943</v>
      </c>
      <c r="L50">
        <f t="shared" si="8"/>
        <v>4.3499999999999943</v>
      </c>
      <c r="M50">
        <f t="shared" si="9"/>
        <v>0</v>
      </c>
      <c r="N50">
        <f t="shared" si="15"/>
        <v>1.2626291378001919</v>
      </c>
      <c r="O50">
        <f t="shared" si="16"/>
        <v>1.0943689807975798</v>
      </c>
      <c r="P50">
        <f t="shared" si="17"/>
        <v>1.1537508463370221</v>
      </c>
      <c r="Q50">
        <f t="shared" si="18"/>
        <v>53.569374020177705</v>
      </c>
      <c r="R50">
        <f t="shared" si="20"/>
        <v>216.17900000000003</v>
      </c>
      <c r="S50">
        <f t="shared" si="21"/>
        <v>4.8383271358687834</v>
      </c>
      <c r="T50">
        <f t="shared" si="22"/>
        <v>225.85565427173759</v>
      </c>
      <c r="U50">
        <f t="shared" si="23"/>
        <v>206.50234572826247</v>
      </c>
      <c r="V50">
        <f t="shared" si="12"/>
        <v>212.46</v>
      </c>
      <c r="W50">
        <f t="shared" si="13"/>
        <v>224.8</v>
      </c>
      <c r="X50">
        <f t="shared" si="14"/>
        <v>35.25121555915716</v>
      </c>
      <c r="Y50">
        <f t="shared" si="19"/>
        <v>23.015409803190863</v>
      </c>
      <c r="AD50">
        <f t="shared" si="10"/>
        <v>49</v>
      </c>
      <c r="AE50">
        <f t="shared" ca="1" si="3"/>
        <v>0.59145930297288207</v>
      </c>
      <c r="AF50">
        <f t="shared" ca="1" si="4"/>
        <v>250.79506576981382</v>
      </c>
      <c r="AG50">
        <f t="shared" ca="1" si="5"/>
        <v>100.79506576981382</v>
      </c>
      <c r="AH50">
        <f t="shared" ca="1" si="6"/>
        <v>99.742254511025081</v>
      </c>
    </row>
    <row r="51" spans="1:34" x14ac:dyDescent="0.2">
      <c r="A51" s="1">
        <v>45545</v>
      </c>
      <c r="B51">
        <v>205.56</v>
      </c>
      <c r="C51">
        <f t="shared" si="2"/>
        <v>8.1241486670557972E-3</v>
      </c>
      <c r="D51">
        <f t="shared" si="26"/>
        <v>8.0913254253673367E-3</v>
      </c>
      <c r="E51">
        <v>5475.09</v>
      </c>
      <c r="F51">
        <f t="shared" si="27"/>
        <v>6.1762197767835335E-3</v>
      </c>
      <c r="G51">
        <f t="shared" si="29"/>
        <v>-5.9789883774430336E-3</v>
      </c>
      <c r="H51">
        <f t="shared" si="24"/>
        <v>-2.2079401116460052E-3</v>
      </c>
      <c r="I51">
        <f t="shared" si="25"/>
        <v>-3.7710482657970284E-3</v>
      </c>
      <c r="J51">
        <f t="shared" si="28"/>
        <v>-2.2596585507506433E-3</v>
      </c>
      <c r="K51">
        <f t="shared" si="7"/>
        <v>-11.25</v>
      </c>
      <c r="L51">
        <f t="shared" si="8"/>
        <v>0</v>
      </c>
      <c r="M51">
        <f t="shared" si="9"/>
        <v>11.25</v>
      </c>
      <c r="N51">
        <f t="shared" si="15"/>
        <v>1.1724413422430353</v>
      </c>
      <c r="O51">
        <f t="shared" si="16"/>
        <v>1.8197711964548955</v>
      </c>
      <c r="P51">
        <f t="shared" si="17"/>
        <v>0.6442795360906215</v>
      </c>
      <c r="Q51">
        <f t="shared" si="18"/>
        <v>39.183090341344077</v>
      </c>
      <c r="R51">
        <f t="shared" si="20"/>
        <v>216.14750000000004</v>
      </c>
      <c r="S51">
        <f t="shared" si="21"/>
        <v>4.9083279123074943</v>
      </c>
      <c r="T51">
        <f t="shared" si="22"/>
        <v>225.96415582461503</v>
      </c>
      <c r="U51">
        <f t="shared" si="23"/>
        <v>206.33084417538504</v>
      </c>
      <c r="V51">
        <f t="shared" si="12"/>
        <v>205.56</v>
      </c>
      <c r="W51">
        <f t="shared" si="13"/>
        <v>224.8</v>
      </c>
      <c r="X51">
        <f t="shared" si="14"/>
        <v>0</v>
      </c>
      <c r="Y51">
        <f t="shared" si="19"/>
        <v>11.75040518638572</v>
      </c>
      <c r="AD51">
        <f t="shared" si="10"/>
        <v>50</v>
      </c>
      <c r="AE51">
        <f t="shared" ca="1" si="3"/>
        <v>0.63898198231111247</v>
      </c>
      <c r="AF51">
        <f t="shared" ca="1" si="4"/>
        <v>254.90814712862385</v>
      </c>
      <c r="AG51">
        <f t="shared" ca="1" si="5"/>
        <v>104.90814712862385</v>
      </c>
      <c r="AH51">
        <f t="shared" ca="1" si="6"/>
        <v>103.81237445768863</v>
      </c>
    </row>
    <row r="52" spans="1:34" x14ac:dyDescent="0.2">
      <c r="A52" s="1">
        <v>45546</v>
      </c>
      <c r="B52">
        <v>207.23</v>
      </c>
      <c r="C52">
        <f t="shared" si="2"/>
        <v>-3.0401003715677666E-3</v>
      </c>
      <c r="D52">
        <f t="shared" si="26"/>
        <v>-3.0447308638580084E-3</v>
      </c>
      <c r="E52">
        <v>5509.01</v>
      </c>
      <c r="F52">
        <f t="shared" si="27"/>
        <v>5.0715161981972666E-3</v>
      </c>
      <c r="G52">
        <f t="shared" si="29"/>
        <v>-5.5275641445837994E-3</v>
      </c>
      <c r="H52">
        <f t="shared" si="24"/>
        <v>-2.2699246118098571E-3</v>
      </c>
      <c r="I52">
        <f t="shared" si="25"/>
        <v>-3.2576395327739423E-3</v>
      </c>
      <c r="J52">
        <f t="shared" si="28"/>
        <v>-2.459254747155303E-3</v>
      </c>
      <c r="K52">
        <f t="shared" si="7"/>
        <v>1.6699999999999875</v>
      </c>
      <c r="L52">
        <f t="shared" si="8"/>
        <v>1.6699999999999875</v>
      </c>
      <c r="M52">
        <f t="shared" si="9"/>
        <v>0</v>
      </c>
      <c r="N52">
        <f t="shared" si="15"/>
        <v>1.2079812463685318</v>
      </c>
      <c r="O52">
        <f t="shared" si="16"/>
        <v>1.6897875395652602</v>
      </c>
      <c r="P52">
        <f t="shared" si="17"/>
        <v>0.71487167355921855</v>
      </c>
      <c r="Q52">
        <f t="shared" si="18"/>
        <v>41.686598745636836</v>
      </c>
      <c r="R52">
        <f t="shared" si="20"/>
        <v>216.11199999999999</v>
      </c>
      <c r="S52">
        <f t="shared" si="21"/>
        <v>4.9729559143748503</v>
      </c>
      <c r="T52">
        <f t="shared" si="22"/>
        <v>226.0579118287497</v>
      </c>
      <c r="U52">
        <f t="shared" si="23"/>
        <v>206.16608817125029</v>
      </c>
      <c r="V52">
        <f t="shared" si="12"/>
        <v>205.56</v>
      </c>
      <c r="W52">
        <f t="shared" si="13"/>
        <v>224.8</v>
      </c>
      <c r="X52">
        <f t="shared" si="14"/>
        <v>8.6798336798336102</v>
      </c>
      <c r="Y52">
        <f t="shared" si="19"/>
        <v>14.643683079663589</v>
      </c>
      <c r="AD52">
        <f t="shared" si="10"/>
        <v>51</v>
      </c>
      <c r="AE52">
        <f t="shared" ca="1" si="3"/>
        <v>0.91692867295859826</v>
      </c>
      <c r="AF52">
        <f t="shared" ca="1" si="4"/>
        <v>291.60907451314301</v>
      </c>
      <c r="AG52">
        <f t="shared" ca="1" si="5"/>
        <v>141.60907451314301</v>
      </c>
      <c r="AH52">
        <f t="shared" ca="1" si="6"/>
        <v>140.12995818085585</v>
      </c>
    </row>
    <row r="53" spans="1:34" x14ac:dyDescent="0.2">
      <c r="A53" s="1">
        <v>45547</v>
      </c>
      <c r="B53">
        <v>206.6</v>
      </c>
      <c r="C53">
        <f t="shared" si="2"/>
        <v>-1.1035818005808329E-2</v>
      </c>
      <c r="D53">
        <f t="shared" si="26"/>
        <v>-1.1097164401309015E-2</v>
      </c>
      <c r="E53">
        <v>5537.02</v>
      </c>
      <c r="F53">
        <f t="shared" si="27"/>
        <v>5.4339884131971751E-3</v>
      </c>
      <c r="G53">
        <f t="shared" si="29"/>
        <v>-6.3844257225415249E-3</v>
      </c>
      <c r="H53">
        <f t="shared" si="24"/>
        <v>-2.9237942258468316E-3</v>
      </c>
      <c r="I53">
        <f t="shared" si="25"/>
        <v>-3.4606314966946932E-3</v>
      </c>
      <c r="J53">
        <f t="shared" si="28"/>
        <v>-2.6595300970631811E-3</v>
      </c>
      <c r="K53">
        <f t="shared" si="7"/>
        <v>-0.62999999999999545</v>
      </c>
      <c r="L53">
        <f t="shared" si="8"/>
        <v>0</v>
      </c>
      <c r="M53">
        <f t="shared" si="9"/>
        <v>0.62999999999999545</v>
      </c>
      <c r="N53">
        <f t="shared" si="15"/>
        <v>1.1216968716279223</v>
      </c>
      <c r="O53">
        <f t="shared" si="16"/>
        <v>1.6140884295963127</v>
      </c>
      <c r="P53">
        <f t="shared" si="17"/>
        <v>0.6949413991577037</v>
      </c>
      <c r="Q53">
        <f t="shared" si="18"/>
        <v>41.000910090641064</v>
      </c>
      <c r="R53">
        <f t="shared" si="20"/>
        <v>215.93</v>
      </c>
      <c r="S53">
        <f t="shared" si="21"/>
        <v>5.2576300444411785</v>
      </c>
      <c r="T53">
        <f t="shared" si="22"/>
        <v>226.44526008888238</v>
      </c>
      <c r="U53">
        <f t="shared" si="23"/>
        <v>205.41473991111764</v>
      </c>
      <c r="V53">
        <f t="shared" si="12"/>
        <v>205.56</v>
      </c>
      <c r="W53">
        <f t="shared" si="13"/>
        <v>224.8</v>
      </c>
      <c r="X53">
        <f t="shared" si="14"/>
        <v>5.4054054054053609</v>
      </c>
      <c r="Y53">
        <f t="shared" si="19"/>
        <v>4.6950796950796567</v>
      </c>
      <c r="AD53">
        <f t="shared" si="10"/>
        <v>52</v>
      </c>
      <c r="AE53">
        <f t="shared" ca="1" si="3"/>
        <v>0.86161537483674533</v>
      </c>
      <c r="AF53">
        <f t="shared" ca="1" si="4"/>
        <v>280.50063914540596</v>
      </c>
      <c r="AG53">
        <f t="shared" ca="1" si="5"/>
        <v>130.50063914540596</v>
      </c>
      <c r="AH53">
        <f t="shared" ca="1" si="6"/>
        <v>129.13755116959996</v>
      </c>
    </row>
    <row r="54" spans="1:34" x14ac:dyDescent="0.2">
      <c r="A54" s="1">
        <v>45548</v>
      </c>
      <c r="B54">
        <v>204.32</v>
      </c>
      <c r="C54">
        <f t="shared" si="2"/>
        <v>1.7325763508222458E-2</v>
      </c>
      <c r="D54">
        <f t="shared" si="26"/>
        <v>1.7177383876046507E-2</v>
      </c>
      <c r="E54">
        <v>5567.19</v>
      </c>
      <c r="F54">
        <f t="shared" si="27"/>
        <v>1.0161544279964853E-3</v>
      </c>
      <c r="G54">
        <f t="shared" si="29"/>
        <v>-2.7595319381433663E-3</v>
      </c>
      <c r="H54">
        <f t="shared" si="24"/>
        <v>-1.4348180701510289E-3</v>
      </c>
      <c r="I54">
        <f t="shared" si="25"/>
        <v>-1.3247138679923374E-3</v>
      </c>
      <c r="J54">
        <f t="shared" si="28"/>
        <v>-2.3925668512490127E-3</v>
      </c>
      <c r="K54">
        <f t="shared" si="7"/>
        <v>-2.2800000000000011</v>
      </c>
      <c r="L54">
        <f t="shared" si="8"/>
        <v>0</v>
      </c>
      <c r="M54">
        <f t="shared" si="9"/>
        <v>2.2800000000000011</v>
      </c>
      <c r="N54">
        <f t="shared" si="15"/>
        <v>1.041575666511642</v>
      </c>
      <c r="O54">
        <f t="shared" si="16"/>
        <v>1.6616535417680047</v>
      </c>
      <c r="P54">
        <f t="shared" si="17"/>
        <v>0.62683082864759054</v>
      </c>
      <c r="Q54">
        <f t="shared" si="18"/>
        <v>38.530793590178313</v>
      </c>
      <c r="R54">
        <f t="shared" si="20"/>
        <v>215.5685</v>
      </c>
      <c r="S54">
        <f t="shared" si="21"/>
        <v>5.7956646910019183</v>
      </c>
      <c r="T54">
        <f t="shared" si="22"/>
        <v>227.15982938200384</v>
      </c>
      <c r="U54">
        <f t="shared" si="23"/>
        <v>203.97717061799617</v>
      </c>
      <c r="V54">
        <f t="shared" si="12"/>
        <v>204.32</v>
      </c>
      <c r="W54">
        <f t="shared" si="13"/>
        <v>224.8</v>
      </c>
      <c r="X54">
        <f t="shared" si="14"/>
        <v>0</v>
      </c>
      <c r="Y54">
        <f t="shared" si="19"/>
        <v>4.6950796950796567</v>
      </c>
      <c r="AD54">
        <f t="shared" si="10"/>
        <v>53</v>
      </c>
      <c r="AE54">
        <f t="shared" ca="1" si="3"/>
        <v>0.75209103262168786</v>
      </c>
      <c r="AF54">
        <f t="shared" ca="1" si="4"/>
        <v>265.98338516691462</v>
      </c>
      <c r="AG54">
        <f t="shared" ca="1" si="5"/>
        <v>115.98338516691462</v>
      </c>
      <c r="AH54">
        <f t="shared" ca="1" si="6"/>
        <v>114.77193088784288</v>
      </c>
    </row>
    <row r="55" spans="1:34" x14ac:dyDescent="0.2">
      <c r="A55" s="1">
        <v>45551</v>
      </c>
      <c r="B55">
        <v>207.86</v>
      </c>
      <c r="C55">
        <f t="shared" si="2"/>
        <v>6.6871933031846797E-3</v>
      </c>
      <c r="D55">
        <f t="shared" si="26"/>
        <v>6.6649332093089387E-3</v>
      </c>
      <c r="E55">
        <v>5572.85</v>
      </c>
      <c r="F55">
        <f t="shared" si="27"/>
        <v>7.4081850375864739E-4</v>
      </c>
      <c r="G55">
        <f t="shared" si="29"/>
        <v>-1.3096142231507038E-3</v>
      </c>
      <c r="H55">
        <f t="shared" si="24"/>
        <v>-8.3483649389473505E-4</v>
      </c>
      <c r="I55">
        <f t="shared" si="25"/>
        <v>-4.7477772925596877E-4</v>
      </c>
      <c r="J55">
        <f t="shared" si="28"/>
        <v>-2.0090090268504038E-3</v>
      </c>
      <c r="K55">
        <f t="shared" si="7"/>
        <v>3.5400000000000205</v>
      </c>
      <c r="L55">
        <f t="shared" si="8"/>
        <v>3.5400000000000205</v>
      </c>
      <c r="M55">
        <f t="shared" si="9"/>
        <v>0</v>
      </c>
      <c r="N55">
        <f t="shared" si="15"/>
        <v>1.2200345474750978</v>
      </c>
      <c r="O55">
        <f t="shared" si="16"/>
        <v>1.54296400307029</v>
      </c>
      <c r="P55">
        <f t="shared" si="17"/>
        <v>0.79070836717343618</v>
      </c>
      <c r="Q55">
        <f t="shared" si="18"/>
        <v>44.156177614869733</v>
      </c>
      <c r="R55">
        <f t="shared" si="20"/>
        <v>215.26300000000001</v>
      </c>
      <c r="S55">
        <f t="shared" si="21"/>
        <v>6.0402336134675441</v>
      </c>
      <c r="T55">
        <f t="shared" si="22"/>
        <v>227.3434672269351</v>
      </c>
      <c r="U55">
        <f t="shared" si="23"/>
        <v>203.18253277306491</v>
      </c>
      <c r="V55">
        <f t="shared" si="12"/>
        <v>204.32</v>
      </c>
      <c r="W55">
        <f t="shared" si="13"/>
        <v>224.8</v>
      </c>
      <c r="X55">
        <f t="shared" si="14"/>
        <v>17.285156250000082</v>
      </c>
      <c r="Y55">
        <f t="shared" si="19"/>
        <v>7.5635205518018145</v>
      </c>
      <c r="AD55">
        <f t="shared" si="10"/>
        <v>54</v>
      </c>
      <c r="AE55">
        <f t="shared" ca="1" si="3"/>
        <v>0.17983853216309098</v>
      </c>
      <c r="AF55">
        <f t="shared" ca="1" si="4"/>
        <v>215.86617437173348</v>
      </c>
      <c r="AG55">
        <f t="shared" ca="1" si="5"/>
        <v>65.866174371733479</v>
      </c>
      <c r="AH55">
        <f t="shared" ca="1" si="6"/>
        <v>65.178197738926215</v>
      </c>
    </row>
    <row r="56" spans="1:34" x14ac:dyDescent="0.2">
      <c r="A56" s="1">
        <v>45552</v>
      </c>
      <c r="B56">
        <v>209.25</v>
      </c>
      <c r="C56">
        <f t="shared" si="2"/>
        <v>-8.2198327359617185E-3</v>
      </c>
      <c r="D56">
        <f t="shared" si="26"/>
        <v>-8.2538018360157235E-3</v>
      </c>
      <c r="E56">
        <v>5576.98</v>
      </c>
      <c r="F56">
        <f t="shared" si="27"/>
        <v>1.0156283642139425E-2</v>
      </c>
      <c r="G56">
        <f t="shared" si="29"/>
        <v>-2.3779507789760913E-3</v>
      </c>
      <c r="H56">
        <f t="shared" si="24"/>
        <v>-1.3843894821999935E-3</v>
      </c>
      <c r="I56">
        <f t="shared" si="25"/>
        <v>-9.9356129677609785E-4</v>
      </c>
      <c r="J56">
        <f t="shared" si="28"/>
        <v>-1.8059194808355426E-3</v>
      </c>
      <c r="K56">
        <f t="shared" si="7"/>
        <v>1.3899999999999864</v>
      </c>
      <c r="L56">
        <f t="shared" si="8"/>
        <v>1.3899999999999864</v>
      </c>
      <c r="M56">
        <f t="shared" si="9"/>
        <v>0</v>
      </c>
      <c r="N56">
        <f t="shared" si="15"/>
        <v>1.2321749369411614</v>
      </c>
      <c r="O56">
        <f t="shared" si="16"/>
        <v>1.4327522885652695</v>
      </c>
      <c r="P56">
        <f t="shared" si="17"/>
        <v>0.86000556186515509</v>
      </c>
      <c r="Q56">
        <f t="shared" si="18"/>
        <v>46.236719905437731</v>
      </c>
      <c r="R56">
        <f t="shared" si="20"/>
        <v>214.95300000000003</v>
      </c>
      <c r="S56">
        <f t="shared" si="21"/>
        <v>6.1874372724093156</v>
      </c>
      <c r="T56">
        <f t="shared" si="22"/>
        <v>227.32787454481866</v>
      </c>
      <c r="U56">
        <f t="shared" si="23"/>
        <v>202.57812545518141</v>
      </c>
      <c r="V56">
        <f t="shared" si="12"/>
        <v>204.32</v>
      </c>
      <c r="W56">
        <f t="shared" si="13"/>
        <v>224.8</v>
      </c>
      <c r="X56">
        <f t="shared" si="14"/>
        <v>24.072265625000011</v>
      </c>
      <c r="Y56">
        <f t="shared" si="19"/>
        <v>13.785807291666698</v>
      </c>
      <c r="AD56">
        <f t="shared" si="10"/>
        <v>55</v>
      </c>
      <c r="AE56">
        <f t="shared" ca="1" si="3"/>
        <v>0.21947658936553927</v>
      </c>
      <c r="AF56">
        <f t="shared" ca="1" si="4"/>
        <v>219.91121868012954</v>
      </c>
      <c r="AG56">
        <f t="shared" ca="1" si="5"/>
        <v>69.911218680129537</v>
      </c>
      <c r="AH56">
        <f t="shared" ca="1" si="6"/>
        <v>69.180991286755244</v>
      </c>
    </row>
    <row r="57" spans="1:34" x14ac:dyDescent="0.2">
      <c r="A57" s="1">
        <v>45553</v>
      </c>
      <c r="B57">
        <v>207.53</v>
      </c>
      <c r="C57">
        <f t="shared" si="2"/>
        <v>1.4214812316291514E-2</v>
      </c>
      <c r="D57">
        <f t="shared" si="26"/>
        <v>1.4114729198468259E-2</v>
      </c>
      <c r="E57">
        <v>5633.91</v>
      </c>
      <c r="F57">
        <f t="shared" si="27"/>
        <v>-8.8016292301766504E-3</v>
      </c>
      <c r="G57">
        <f t="shared" si="29"/>
        <v>1.5938460216919368E-4</v>
      </c>
      <c r="H57">
        <f t="shared" si="24"/>
        <v>-2.363066169653082E-4</v>
      </c>
      <c r="I57">
        <f t="shared" si="25"/>
        <v>3.9569121913450188E-4</v>
      </c>
      <c r="J57">
        <f t="shared" si="28"/>
        <v>-1.3655973408415339E-3</v>
      </c>
      <c r="K57">
        <f t="shared" si="7"/>
        <v>-1.7199999999999989</v>
      </c>
      <c r="L57">
        <f t="shared" si="8"/>
        <v>0</v>
      </c>
      <c r="M57">
        <f t="shared" si="9"/>
        <v>1.7199999999999989</v>
      </c>
      <c r="N57">
        <f t="shared" si="15"/>
        <v>1.1441624414453642</v>
      </c>
      <c r="O57">
        <f t="shared" si="16"/>
        <v>1.4532699822391788</v>
      </c>
      <c r="P57">
        <f t="shared" si="17"/>
        <v>0.78730205359533689</v>
      </c>
      <c r="Q57">
        <f t="shared" si="18"/>
        <v>44.049748167166264</v>
      </c>
      <c r="R57">
        <f t="shared" si="20"/>
        <v>214.6035</v>
      </c>
      <c r="S57">
        <f t="shared" si="21"/>
        <v>6.406713809911075</v>
      </c>
      <c r="T57">
        <f t="shared" si="22"/>
        <v>227.41692761982216</v>
      </c>
      <c r="U57">
        <f t="shared" si="23"/>
        <v>201.79007238017783</v>
      </c>
      <c r="V57">
        <f t="shared" si="12"/>
        <v>204.32</v>
      </c>
      <c r="W57">
        <f t="shared" si="13"/>
        <v>224.8</v>
      </c>
      <c r="X57">
        <f t="shared" si="14"/>
        <v>15.673828125000025</v>
      </c>
      <c r="Y57">
        <f t="shared" si="19"/>
        <v>19.010416666666703</v>
      </c>
      <c r="AD57">
        <f t="shared" si="10"/>
        <v>56</v>
      </c>
      <c r="AE57">
        <f t="shared" ca="1" si="3"/>
        <v>0.15805921654000687</v>
      </c>
      <c r="AF57">
        <f t="shared" ca="1" si="4"/>
        <v>213.43938329986366</v>
      </c>
      <c r="AG57">
        <f t="shared" ca="1" si="5"/>
        <v>63.439383299863664</v>
      </c>
      <c r="AH57">
        <f t="shared" ca="1" si="6"/>
        <v>62.776754663445701</v>
      </c>
    </row>
    <row r="58" spans="1:34" x14ac:dyDescent="0.2">
      <c r="A58" s="1">
        <v>45554</v>
      </c>
      <c r="B58">
        <v>210.48</v>
      </c>
      <c r="C58">
        <f t="shared" si="2"/>
        <v>2.8981375902699114E-3</v>
      </c>
      <c r="D58">
        <f t="shared" si="26"/>
        <v>2.8939460859418471E-3</v>
      </c>
      <c r="E58">
        <v>5584.54</v>
      </c>
      <c r="F58">
        <f t="shared" si="27"/>
        <v>5.5018536287759819E-3</v>
      </c>
      <c r="G58">
        <f t="shared" si="29"/>
        <v>5.800863689034481E-4</v>
      </c>
      <c r="H58">
        <f t="shared" si="24"/>
        <v>-4.4360463795930062E-6</v>
      </c>
      <c r="I58">
        <f t="shared" si="25"/>
        <v>5.8452241528304111E-4</v>
      </c>
      <c r="J58">
        <f t="shared" si="28"/>
        <v>-9.75573389616619E-4</v>
      </c>
      <c r="K58">
        <f t="shared" si="7"/>
        <v>2.9499999999999886</v>
      </c>
      <c r="L58">
        <f t="shared" si="8"/>
        <v>2.9499999999999886</v>
      </c>
      <c r="M58">
        <f t="shared" si="9"/>
        <v>0</v>
      </c>
      <c r="N58">
        <f t="shared" si="15"/>
        <v>1.2731508384849803</v>
      </c>
      <c r="O58">
        <f t="shared" si="16"/>
        <v>1.349464983507809</v>
      </c>
      <c r="P58">
        <f t="shared" si="17"/>
        <v>0.94344859188234953</v>
      </c>
      <c r="Q58">
        <f t="shared" si="18"/>
        <v>48.545075790688216</v>
      </c>
      <c r="R58">
        <f t="shared" si="20"/>
        <v>214.39749999999998</v>
      </c>
      <c r="S58">
        <f t="shared" si="21"/>
        <v>6.4727289250239846</v>
      </c>
      <c r="T58">
        <f t="shared" si="22"/>
        <v>227.34295785004795</v>
      </c>
      <c r="U58">
        <f t="shared" si="23"/>
        <v>201.45204214995201</v>
      </c>
      <c r="V58">
        <f t="shared" si="12"/>
        <v>204.32</v>
      </c>
      <c r="W58">
        <f t="shared" si="13"/>
        <v>224.8</v>
      </c>
      <c r="X58">
        <f t="shared" si="14"/>
        <v>30.078124999999957</v>
      </c>
      <c r="Y58">
        <f t="shared" si="19"/>
        <v>23.274739583333332</v>
      </c>
      <c r="AD58">
        <f t="shared" si="10"/>
        <v>57</v>
      </c>
      <c r="AE58">
        <f t="shared" ca="1" si="3"/>
        <v>0.71222439248136094</v>
      </c>
      <c r="AF58">
        <f t="shared" ca="1" si="4"/>
        <v>261.80275784705123</v>
      </c>
      <c r="AG58">
        <f t="shared" ca="1" si="5"/>
        <v>111.80275784705123</v>
      </c>
      <c r="AH58">
        <f t="shared" ca="1" si="6"/>
        <v>110.63497050224395</v>
      </c>
    </row>
    <row r="59" spans="1:34" x14ac:dyDescent="0.2">
      <c r="A59" s="1">
        <v>45555</v>
      </c>
      <c r="B59">
        <v>211.09</v>
      </c>
      <c r="C59">
        <f t="shared" si="2"/>
        <v>1.6580605428964112E-3</v>
      </c>
      <c r="D59">
        <f t="shared" si="26"/>
        <v>1.6566874780546894E-3</v>
      </c>
      <c r="E59">
        <v>5615.35</v>
      </c>
      <c r="F59">
        <f t="shared" si="27"/>
        <v>2.822195662042845E-3</v>
      </c>
      <c r="G59">
        <f t="shared" si="29"/>
        <v>7.4571730877286981E-4</v>
      </c>
      <c r="H59">
        <f t="shared" si="24"/>
        <v>1.1861014061553901E-4</v>
      </c>
      <c r="I59">
        <f t="shared" si="25"/>
        <v>6.2710716815733084E-4</v>
      </c>
      <c r="J59">
        <f t="shared" si="28"/>
        <v>-6.5503727806182912E-4</v>
      </c>
      <c r="K59">
        <f t="shared" si="7"/>
        <v>0.61000000000001364</v>
      </c>
      <c r="L59">
        <f t="shared" si="8"/>
        <v>0.61000000000001364</v>
      </c>
      <c r="M59">
        <f t="shared" si="9"/>
        <v>0</v>
      </c>
      <c r="N59">
        <f t="shared" si="15"/>
        <v>1.22578292145034</v>
      </c>
      <c r="O59">
        <f t="shared" si="16"/>
        <v>1.2530746275429654</v>
      </c>
      <c r="P59">
        <f t="shared" si="17"/>
        <v>0.978220206927229</v>
      </c>
      <c r="Q59">
        <f t="shared" si="18"/>
        <v>49.44951039837467</v>
      </c>
      <c r="R59">
        <f t="shared" si="20"/>
        <v>214.12049999999999</v>
      </c>
      <c r="S59">
        <f t="shared" si="21"/>
        <v>6.490677910422157</v>
      </c>
      <c r="T59">
        <f t="shared" si="22"/>
        <v>227.10185582084432</v>
      </c>
      <c r="U59">
        <f t="shared" si="23"/>
        <v>201.13914417915566</v>
      </c>
      <c r="V59">
        <f t="shared" si="12"/>
        <v>204.32</v>
      </c>
      <c r="W59">
        <f t="shared" si="13"/>
        <v>220.3</v>
      </c>
      <c r="X59">
        <f t="shared" si="14"/>
        <v>42.365456821026299</v>
      </c>
      <c r="Y59">
        <f t="shared" si="19"/>
        <v>29.372469982008763</v>
      </c>
      <c r="AD59">
        <f t="shared" si="10"/>
        <v>58</v>
      </c>
      <c r="AE59">
        <f t="shared" ca="1" si="3"/>
        <v>0.17721873239735753</v>
      </c>
      <c r="AF59">
        <f t="shared" ca="1" si="4"/>
        <v>215.58316104893572</v>
      </c>
      <c r="AG59">
        <f t="shared" ca="1" si="5"/>
        <v>65.583161048935722</v>
      </c>
      <c r="AH59">
        <f t="shared" ca="1" si="6"/>
        <v>64.89814050936927</v>
      </c>
    </row>
    <row r="60" spans="1:34" x14ac:dyDescent="0.2">
      <c r="A60" s="1">
        <v>45558</v>
      </c>
      <c r="B60">
        <v>211.44</v>
      </c>
      <c r="C60">
        <f t="shared" si="2"/>
        <v>7.0942111237237704E-4</v>
      </c>
      <c r="D60">
        <f t="shared" si="26"/>
        <v>7.0916959216383809E-4</v>
      </c>
      <c r="E60">
        <v>5631.22</v>
      </c>
      <c r="F60">
        <f t="shared" si="27"/>
        <v>6.3690536600414091E-3</v>
      </c>
      <c r="G60">
        <f t="shared" si="29"/>
        <v>7.4009458314071102E-4</v>
      </c>
      <c r="H60">
        <f t="shared" ref="H60:H91" si="30">(D60*(2/(26+1)))+(H59*(1-(2/(26+1))))</f>
        <v>1.6235528517467227E-4</v>
      </c>
      <c r="I60">
        <f t="shared" si="25"/>
        <v>5.7773929796603874E-4</v>
      </c>
      <c r="J60">
        <f t="shared" si="28"/>
        <v>-4.0848196285625559E-4</v>
      </c>
      <c r="K60">
        <f t="shared" si="7"/>
        <v>0.34999999999999432</v>
      </c>
      <c r="L60">
        <f t="shared" si="8"/>
        <v>0.34999999999999432</v>
      </c>
      <c r="M60">
        <f t="shared" si="9"/>
        <v>0</v>
      </c>
      <c r="N60">
        <f t="shared" si="15"/>
        <v>1.1632269984896009</v>
      </c>
      <c r="O60">
        <f t="shared" si="16"/>
        <v>1.1635692970041822</v>
      </c>
      <c r="P60">
        <f t="shared" si="17"/>
        <v>0.99970582025886845</v>
      </c>
      <c r="Q60">
        <f t="shared" si="18"/>
        <v>49.992644424541069</v>
      </c>
      <c r="R60">
        <f t="shared" si="20"/>
        <v>213.77699999999999</v>
      </c>
      <c r="S60">
        <f t="shared" si="21"/>
        <v>6.4388721634182291</v>
      </c>
      <c r="T60">
        <f t="shared" si="22"/>
        <v>226.65474432683644</v>
      </c>
      <c r="U60">
        <f t="shared" si="23"/>
        <v>200.89925567316354</v>
      </c>
      <c r="V60">
        <f t="shared" si="12"/>
        <v>204.32</v>
      </c>
      <c r="W60">
        <f t="shared" si="13"/>
        <v>219.33</v>
      </c>
      <c r="X60">
        <f t="shared" si="14"/>
        <v>47.435043304463662</v>
      </c>
      <c r="Y60">
        <f t="shared" si="19"/>
        <v>39.959541708496637</v>
      </c>
      <c r="AD60">
        <f t="shared" si="10"/>
        <v>59</v>
      </c>
      <c r="AE60">
        <f t="shared" ca="1" si="3"/>
        <v>0.15387234384669268</v>
      </c>
      <c r="AF60">
        <f t="shared" ca="1" si="4"/>
        <v>212.95167592156446</v>
      </c>
      <c r="AG60">
        <f t="shared" ca="1" si="5"/>
        <v>62.951675921564458</v>
      </c>
      <c r="AH60">
        <f t="shared" ca="1" si="6"/>
        <v>62.294141421599967</v>
      </c>
    </row>
    <row r="61" spans="1:34" x14ac:dyDescent="0.2">
      <c r="A61" s="1">
        <v>45559</v>
      </c>
      <c r="B61">
        <v>211.59</v>
      </c>
      <c r="C61">
        <f t="shared" si="2"/>
        <v>-6.6165697811806368E-3</v>
      </c>
      <c r="D61">
        <f t="shared" si="26"/>
        <v>-6.638556316308962E-3</v>
      </c>
      <c r="E61">
        <v>5667.2</v>
      </c>
      <c r="F61">
        <f t="shared" si="27"/>
        <v>-1.4025410555021933E-2</v>
      </c>
      <c r="G61">
        <f t="shared" si="29"/>
        <v>-3.9508247831308494E-4</v>
      </c>
      <c r="H61">
        <f t="shared" si="30"/>
        <v>-3.4141594456485615E-4</v>
      </c>
      <c r="I61">
        <f t="shared" si="25"/>
        <v>-5.3666533748228786E-5</v>
      </c>
      <c r="J61">
        <f t="shared" si="28"/>
        <v>-3.3751887703465028E-4</v>
      </c>
      <c r="K61">
        <f t="shared" si="7"/>
        <v>0.15000000000000568</v>
      </c>
      <c r="L61">
        <f t="shared" si="8"/>
        <v>0.15000000000000568</v>
      </c>
      <c r="M61">
        <f t="shared" si="9"/>
        <v>0</v>
      </c>
      <c r="N61">
        <f t="shared" si="15"/>
        <v>1.0908536414546297</v>
      </c>
      <c r="O61">
        <f t="shared" si="16"/>
        <v>1.0804572043610263</v>
      </c>
      <c r="P61">
        <f t="shared" si="17"/>
        <v>1.0096222571811642</v>
      </c>
      <c r="Q61">
        <f t="shared" si="18"/>
        <v>50.239404623102182</v>
      </c>
      <c r="R61">
        <f t="shared" si="20"/>
        <v>213.398</v>
      </c>
      <c r="S61">
        <f t="shared" si="21"/>
        <v>6.3268355772101961</v>
      </c>
      <c r="T61">
        <f t="shared" si="22"/>
        <v>226.05167115442038</v>
      </c>
      <c r="U61">
        <f t="shared" si="23"/>
        <v>200.74432884557962</v>
      </c>
      <c r="V61">
        <f t="shared" si="12"/>
        <v>204.32</v>
      </c>
      <c r="W61">
        <f t="shared" si="13"/>
        <v>217.63</v>
      </c>
      <c r="X61">
        <f t="shared" si="14"/>
        <v>54.620586025544767</v>
      </c>
      <c r="Y61">
        <f t="shared" si="19"/>
        <v>48.140362050344912</v>
      </c>
      <c r="AD61">
        <f t="shared" si="10"/>
        <v>60</v>
      </c>
      <c r="AE61">
        <f t="shared" ca="1" si="3"/>
        <v>0.72372389380115165</v>
      </c>
      <c r="AF61">
        <f t="shared" ca="1" si="4"/>
        <v>262.97051916384441</v>
      </c>
      <c r="AG61">
        <f t="shared" ca="1" si="5"/>
        <v>112.97051916384441</v>
      </c>
      <c r="AH61">
        <f t="shared" ca="1" si="6"/>
        <v>111.79053447333864</v>
      </c>
    </row>
    <row r="62" spans="1:34" x14ac:dyDescent="0.2">
      <c r="A62" s="1">
        <v>45560</v>
      </c>
      <c r="B62">
        <v>210.19</v>
      </c>
      <c r="C62">
        <f t="shared" si="2"/>
        <v>-1.9506161092345264E-3</v>
      </c>
      <c r="D62">
        <f t="shared" si="26"/>
        <v>-1.9525210384308039E-3</v>
      </c>
      <c r="E62">
        <v>5588.27</v>
      </c>
      <c r="F62">
        <f t="shared" si="27"/>
        <v>-7.8470804696827295E-3</v>
      </c>
      <c r="G62">
        <f t="shared" si="29"/>
        <v>-6.3468841063888792E-4</v>
      </c>
      <c r="H62">
        <f t="shared" si="30"/>
        <v>-4.6075706262900041E-4</v>
      </c>
      <c r="I62">
        <f t="shared" si="25"/>
        <v>-1.7393134800988751E-4</v>
      </c>
      <c r="J62">
        <f t="shared" si="28"/>
        <v>-3.0480137122969775E-4</v>
      </c>
      <c r="K62">
        <f t="shared" si="7"/>
        <v>-1.4000000000000057</v>
      </c>
      <c r="L62">
        <f t="shared" si="8"/>
        <v>0</v>
      </c>
      <c r="M62">
        <f t="shared" si="9"/>
        <v>1.4000000000000057</v>
      </c>
      <c r="N62">
        <f t="shared" si="15"/>
        <v>1.0129355242078704</v>
      </c>
      <c r="O62">
        <f t="shared" si="16"/>
        <v>1.1032816897638107</v>
      </c>
      <c r="P62">
        <f t="shared" si="17"/>
        <v>0.91811142485716268</v>
      </c>
      <c r="Q62">
        <f t="shared" si="18"/>
        <v>47.865385345146585</v>
      </c>
      <c r="R62">
        <f t="shared" si="20"/>
        <v>212.89850000000001</v>
      </c>
      <c r="S62">
        <f t="shared" si="21"/>
        <v>6.1552453241117888</v>
      </c>
      <c r="T62">
        <f t="shared" si="22"/>
        <v>225.20899064822359</v>
      </c>
      <c r="U62">
        <f t="shared" si="23"/>
        <v>200.58800935177644</v>
      </c>
      <c r="V62">
        <f t="shared" si="12"/>
        <v>204.32</v>
      </c>
      <c r="W62">
        <f t="shared" si="13"/>
        <v>216.81</v>
      </c>
      <c r="X62">
        <f t="shared" si="14"/>
        <v>46.997598078462772</v>
      </c>
      <c r="Y62">
        <f t="shared" si="19"/>
        <v>49.684409136157065</v>
      </c>
      <c r="AD62">
        <f t="shared" si="10"/>
        <v>61</v>
      </c>
      <c r="AE62">
        <f t="shared" ca="1" si="3"/>
        <v>0.73602623267174139</v>
      </c>
      <c r="AF62">
        <f t="shared" ca="1" si="4"/>
        <v>264.25251942804186</v>
      </c>
      <c r="AG62">
        <f t="shared" ca="1" si="5"/>
        <v>114.25251942804186</v>
      </c>
      <c r="AH62">
        <f t="shared" ca="1" si="6"/>
        <v>113.05914415832856</v>
      </c>
    </row>
    <row r="63" spans="1:34" x14ac:dyDescent="0.2">
      <c r="A63" s="1">
        <v>45561</v>
      </c>
      <c r="B63">
        <v>209.78</v>
      </c>
      <c r="C63">
        <f t="shared" si="2"/>
        <v>3.4321670321288966E-3</v>
      </c>
      <c r="D63">
        <f t="shared" si="26"/>
        <v>3.4262905889782722E-3</v>
      </c>
      <c r="E63">
        <v>5544.59</v>
      </c>
      <c r="F63">
        <f t="shared" si="27"/>
        <v>-7.1659074070294041E-3</v>
      </c>
      <c r="G63">
        <f t="shared" si="29"/>
        <v>-9.922410697786317E-6</v>
      </c>
      <c r="H63">
        <f t="shared" si="30"/>
        <v>-1.7282760695438765E-4</v>
      </c>
      <c r="I63">
        <f t="shared" si="25"/>
        <v>1.6290519625660133E-4</v>
      </c>
      <c r="J63">
        <f t="shared" si="28"/>
        <v>-2.1126005773243795E-4</v>
      </c>
      <c r="K63">
        <f t="shared" si="7"/>
        <v>-0.40999999999999659</v>
      </c>
      <c r="L63">
        <f t="shared" si="8"/>
        <v>0</v>
      </c>
      <c r="M63">
        <f t="shared" si="9"/>
        <v>0.40999999999999659</v>
      </c>
      <c r="N63">
        <f t="shared" si="15"/>
        <v>0.94058298676445096</v>
      </c>
      <c r="O63">
        <f t="shared" si="16"/>
        <v>1.0537615690663953</v>
      </c>
      <c r="P63">
        <f t="shared" si="17"/>
        <v>0.89259564438071359</v>
      </c>
      <c r="Q63">
        <f t="shared" si="18"/>
        <v>47.162511814444372</v>
      </c>
      <c r="R63">
        <f t="shared" si="20"/>
        <v>212.32300000000004</v>
      </c>
      <c r="S63">
        <f t="shared" si="21"/>
        <v>5.8603826891388193</v>
      </c>
      <c r="T63">
        <f t="shared" si="22"/>
        <v>224.04376537827767</v>
      </c>
      <c r="U63">
        <f t="shared" si="23"/>
        <v>200.6022346217224</v>
      </c>
      <c r="V63">
        <f t="shared" si="12"/>
        <v>204.32</v>
      </c>
      <c r="W63">
        <f t="shared" si="13"/>
        <v>216.81</v>
      </c>
      <c r="X63">
        <f t="shared" si="14"/>
        <v>43.714971977582096</v>
      </c>
      <c r="Y63">
        <f t="shared" si="19"/>
        <v>48.444385360529878</v>
      </c>
      <c r="AD63">
        <f t="shared" si="10"/>
        <v>62</v>
      </c>
      <c r="AE63">
        <f t="shared" ca="1" si="3"/>
        <v>0.46525398527590645</v>
      </c>
      <c r="AF63">
        <f t="shared" ca="1" si="4"/>
        <v>240.56724205952798</v>
      </c>
      <c r="AG63">
        <f t="shared" ca="1" si="5"/>
        <v>90.567242059527985</v>
      </c>
      <c r="AH63">
        <f t="shared" ca="1" si="6"/>
        <v>89.621261109076826</v>
      </c>
    </row>
    <row r="64" spans="1:34" x14ac:dyDescent="0.2">
      <c r="A64" s="1">
        <v>45562</v>
      </c>
      <c r="B64">
        <v>210.5</v>
      </c>
      <c r="C64">
        <f t="shared" si="2"/>
        <v>1.7102137767222025E-3</v>
      </c>
      <c r="D64">
        <f t="shared" si="26"/>
        <v>1.7087530263676025E-3</v>
      </c>
      <c r="E64">
        <v>5505</v>
      </c>
      <c r="F64">
        <f t="shared" si="27"/>
        <v>1.0734189165974961E-2</v>
      </c>
      <c r="G64">
        <f t="shared" si="29"/>
        <v>2.5448919500458122E-4</v>
      </c>
      <c r="H64">
        <f t="shared" si="30"/>
        <v>-3.3451263745351339E-5</v>
      </c>
      <c r="I64">
        <f t="shared" si="25"/>
        <v>2.8794045874993256E-4</v>
      </c>
      <c r="J64">
        <f t="shared" si="28"/>
        <v>-1.1141995443596385E-4</v>
      </c>
      <c r="K64">
        <f t="shared" si="7"/>
        <v>0.71999999999999886</v>
      </c>
      <c r="L64">
        <f t="shared" si="8"/>
        <v>0.71999999999999886</v>
      </c>
      <c r="M64">
        <f t="shared" si="9"/>
        <v>0</v>
      </c>
      <c r="N64">
        <f t="shared" si="15"/>
        <v>0.92482705913841856</v>
      </c>
      <c r="O64">
        <f t="shared" si="16"/>
        <v>0.9784928855616527</v>
      </c>
      <c r="P64">
        <f t="shared" si="17"/>
        <v>0.94515460744261814</v>
      </c>
      <c r="Q64">
        <f t="shared" si="18"/>
        <v>48.590204800494249</v>
      </c>
      <c r="R64">
        <f t="shared" si="20"/>
        <v>211.73750000000004</v>
      </c>
      <c r="S64">
        <f t="shared" si="21"/>
        <v>5.3863959975205411</v>
      </c>
      <c r="T64">
        <f t="shared" si="22"/>
        <v>222.51029199504111</v>
      </c>
      <c r="U64">
        <f t="shared" si="23"/>
        <v>200.96470800495896</v>
      </c>
      <c r="V64">
        <f t="shared" si="12"/>
        <v>204.32</v>
      </c>
      <c r="W64">
        <f t="shared" si="13"/>
        <v>211.59</v>
      </c>
      <c r="X64">
        <f t="shared" si="14"/>
        <v>85.006877579092134</v>
      </c>
      <c r="Y64">
        <f t="shared" si="19"/>
        <v>58.573149211712327</v>
      </c>
      <c r="AD64">
        <f t="shared" si="10"/>
        <v>63</v>
      </c>
      <c r="AE64">
        <f t="shared" ca="1" si="3"/>
        <v>0.28630637535790648</v>
      </c>
      <c r="AF64">
        <f t="shared" ca="1" si="4"/>
        <v>226.02461361029549</v>
      </c>
      <c r="AG64">
        <f t="shared" ca="1" si="5"/>
        <v>76.024613610295489</v>
      </c>
      <c r="AH64">
        <f t="shared" ca="1" si="6"/>
        <v>75.230531394636557</v>
      </c>
    </row>
    <row r="65" spans="1:34" x14ac:dyDescent="0.2">
      <c r="A65" s="1">
        <v>45565</v>
      </c>
      <c r="B65">
        <v>210.86</v>
      </c>
      <c r="C65">
        <f t="shared" si="2"/>
        <v>-1.8116285687185929E-2</v>
      </c>
      <c r="D65">
        <f t="shared" si="26"/>
        <v>-1.8282394836267975E-2</v>
      </c>
      <c r="E65">
        <v>5564.41</v>
      </c>
      <c r="F65">
        <f t="shared" si="27"/>
        <v>-1.5593317997995005E-3</v>
      </c>
      <c r="G65">
        <f t="shared" si="29"/>
        <v>-2.5973391174988892E-3</v>
      </c>
      <c r="H65">
        <f t="shared" si="30"/>
        <v>-1.3852248617099903E-3</v>
      </c>
      <c r="I65">
        <f t="shared" si="25"/>
        <v>-1.212114255788899E-3</v>
      </c>
      <c r="J65">
        <f t="shared" si="28"/>
        <v>-3.3155881470655089E-4</v>
      </c>
      <c r="K65">
        <f t="shared" si="7"/>
        <v>0.36000000000001364</v>
      </c>
      <c r="L65">
        <f t="shared" si="8"/>
        <v>0.36000000000001364</v>
      </c>
      <c r="M65">
        <f t="shared" si="9"/>
        <v>0</v>
      </c>
      <c r="N65">
        <f t="shared" si="15"/>
        <v>0.88448226919996109</v>
      </c>
      <c r="O65">
        <f t="shared" si="16"/>
        <v>0.90860053659296314</v>
      </c>
      <c r="P65">
        <f t="shared" si="17"/>
        <v>0.97345558755287576</v>
      </c>
      <c r="Q65">
        <f t="shared" si="18"/>
        <v>49.327463647660799</v>
      </c>
      <c r="R65">
        <f t="shared" si="20"/>
        <v>211.04050000000001</v>
      </c>
      <c r="S65">
        <f t="shared" si="21"/>
        <v>4.4228884048894219</v>
      </c>
      <c r="T65">
        <f t="shared" si="22"/>
        <v>219.88627680977885</v>
      </c>
      <c r="U65">
        <f t="shared" si="23"/>
        <v>202.19472319022117</v>
      </c>
      <c r="V65">
        <f t="shared" si="12"/>
        <v>204.32</v>
      </c>
      <c r="W65">
        <f t="shared" si="13"/>
        <v>211.59</v>
      </c>
      <c r="X65">
        <f t="shared" si="14"/>
        <v>89.958734525447198</v>
      </c>
      <c r="Y65">
        <f t="shared" si="19"/>
        <v>72.893528027373804</v>
      </c>
      <c r="AD65">
        <f t="shared" si="10"/>
        <v>64</v>
      </c>
      <c r="AE65">
        <f t="shared" ca="1" si="3"/>
        <v>0.53911961721066959</v>
      </c>
      <c r="AF65">
        <f t="shared" ca="1" si="4"/>
        <v>246.46962685046742</v>
      </c>
      <c r="AG65">
        <f t="shared" ca="1" si="5"/>
        <v>96.469626850467421</v>
      </c>
      <c r="AH65">
        <f t="shared" ca="1" si="6"/>
        <v>95.461995092864697</v>
      </c>
    </row>
    <row r="66" spans="1:34" x14ac:dyDescent="0.2">
      <c r="A66" s="1">
        <v>45566</v>
      </c>
      <c r="B66">
        <v>207.04</v>
      </c>
      <c r="C66">
        <f t="shared" si="2"/>
        <v>1.2074961360124536E-3</v>
      </c>
      <c r="D66">
        <f t="shared" ref="D66:D97" si="31">LN(B67/B66)</f>
        <v>1.2067676988842555E-3</v>
      </c>
      <c r="E66">
        <v>5555.74</v>
      </c>
      <c r="F66">
        <f t="shared" ref="F66:F97" si="32">LN(E67/E66)</f>
        <v>-2.3421178443889513E-2</v>
      </c>
      <c r="G66">
        <f t="shared" si="29"/>
        <v>-2.0120919149784052E-3</v>
      </c>
      <c r="H66">
        <f t="shared" si="30"/>
        <v>-1.1932254127770834E-3</v>
      </c>
      <c r="I66">
        <f t="shared" si="25"/>
        <v>-8.1886650220132189E-4</v>
      </c>
      <c r="J66">
        <f t="shared" si="28"/>
        <v>-4.2902035220550511E-4</v>
      </c>
      <c r="K66">
        <f t="shared" si="7"/>
        <v>-3.8200000000000216</v>
      </c>
      <c r="L66">
        <f t="shared" si="8"/>
        <v>0</v>
      </c>
      <c r="M66">
        <f t="shared" si="9"/>
        <v>3.8200000000000216</v>
      </c>
      <c r="N66">
        <f t="shared" si="15"/>
        <v>0.82130496425710675</v>
      </c>
      <c r="O66">
        <f t="shared" si="16"/>
        <v>1.1165576411220388</v>
      </c>
      <c r="P66">
        <f t="shared" si="17"/>
        <v>0.73556880004132164</v>
      </c>
      <c r="Q66">
        <f t="shared" si="18"/>
        <v>42.382001798131462</v>
      </c>
      <c r="R66">
        <f t="shared" si="20"/>
        <v>210.37750000000005</v>
      </c>
      <c r="S66">
        <f t="shared" si="21"/>
        <v>3.9279777507677323</v>
      </c>
      <c r="T66">
        <f t="shared" si="22"/>
        <v>218.23345550153553</v>
      </c>
      <c r="U66">
        <f t="shared" si="23"/>
        <v>202.52154449846458</v>
      </c>
      <c r="V66">
        <f t="shared" si="12"/>
        <v>204.32</v>
      </c>
      <c r="W66">
        <f t="shared" si="13"/>
        <v>211.59</v>
      </c>
      <c r="X66">
        <f t="shared" si="14"/>
        <v>37.414030261347939</v>
      </c>
      <c r="Y66">
        <f t="shared" si="19"/>
        <v>70.793214121962421</v>
      </c>
      <c r="AD66">
        <f t="shared" si="10"/>
        <v>65</v>
      </c>
      <c r="AE66">
        <f t="shared" ca="1" si="3"/>
        <v>0.94882739378168557</v>
      </c>
      <c r="AF66">
        <f t="shared" ca="1" si="4"/>
        <v>301.25264449359946</v>
      </c>
      <c r="AG66">
        <f t="shared" ca="1" si="5"/>
        <v>151.25264449359946</v>
      </c>
      <c r="AH66">
        <f t="shared" ca="1" si="6"/>
        <v>149.67280042258025</v>
      </c>
    </row>
    <row r="67" spans="1:34" x14ac:dyDescent="0.2">
      <c r="A67" s="1">
        <v>45567</v>
      </c>
      <c r="B67">
        <v>207.29</v>
      </c>
      <c r="C67">
        <f t="shared" ref="C67:C130" si="33">(B68/B67)-1</f>
        <v>-9.9377683438660602E-3</v>
      </c>
      <c r="D67">
        <f t="shared" si="31"/>
        <v>-9.987477570403561E-3</v>
      </c>
      <c r="E67">
        <v>5427.13</v>
      </c>
      <c r="F67">
        <f t="shared" si="32"/>
        <v>-5.1559504042484414E-3</v>
      </c>
      <c r="G67">
        <f t="shared" si="29"/>
        <v>-3.2390743235053525E-3</v>
      </c>
      <c r="H67">
        <f t="shared" si="30"/>
        <v>-1.8446514985271927E-3</v>
      </c>
      <c r="I67">
        <f t="shared" si="25"/>
        <v>-1.3944228249781598E-3</v>
      </c>
      <c r="J67">
        <f t="shared" si="28"/>
        <v>-6.22100846760036E-4</v>
      </c>
      <c r="K67">
        <f t="shared" si="7"/>
        <v>0.25</v>
      </c>
      <c r="L67">
        <f t="shared" si="8"/>
        <v>0.25</v>
      </c>
      <c r="M67">
        <f t="shared" si="9"/>
        <v>0</v>
      </c>
      <c r="N67">
        <f t="shared" si="15"/>
        <v>0.78049746681017051</v>
      </c>
      <c r="O67">
        <f t="shared" si="16"/>
        <v>1.0368035238990361</v>
      </c>
      <c r="P67">
        <f t="shared" si="17"/>
        <v>0.75279206601749105</v>
      </c>
      <c r="Q67">
        <f t="shared" si="18"/>
        <v>42.948167133589642</v>
      </c>
      <c r="R67">
        <f t="shared" si="20"/>
        <v>209.77550000000005</v>
      </c>
      <c r="S67">
        <f t="shared" si="21"/>
        <v>3.3661511286709396</v>
      </c>
      <c r="T67">
        <f t="shared" si="22"/>
        <v>216.50780225734192</v>
      </c>
      <c r="U67">
        <f t="shared" si="23"/>
        <v>203.04319774265818</v>
      </c>
      <c r="V67">
        <f t="shared" si="12"/>
        <v>204.32</v>
      </c>
      <c r="W67">
        <f t="shared" si="13"/>
        <v>211.59</v>
      </c>
      <c r="X67">
        <f t="shared" si="14"/>
        <v>40.852819807427714</v>
      </c>
      <c r="Y67">
        <f t="shared" si="19"/>
        <v>56.075194864740951</v>
      </c>
      <c r="AD67">
        <f t="shared" si="10"/>
        <v>66</v>
      </c>
      <c r="AE67">
        <f t="shared" ref="AE67:AE101" ca="1" si="34">RAND()</f>
        <v>0.62269127111657607</v>
      </c>
      <c r="AF67">
        <f t="shared" ref="AF67:AF101" ca="1" si="35">$AA$2 * EXP(($AA$5 - 0.5 * $AA$6^2) * $AA$4 + $AA$6 * SQRT($AA$4) * NORMSINV(AE67))</f>
        <v>253.4732518094261</v>
      </c>
      <c r="AG67">
        <f t="shared" ref="AG67:AG101" ca="1" si="36">MAX(AF67 - $AA$3, 0)</f>
        <v>103.4732518094261</v>
      </c>
      <c r="AH67">
        <f t="shared" ref="AH67:AH101" ca="1" si="37">AG67 * EXP(-$AA$5 * $AA$4)</f>
        <v>102.39246671685791</v>
      </c>
    </row>
    <row r="68" spans="1:34" x14ac:dyDescent="0.2">
      <c r="A68" s="1">
        <v>45568</v>
      </c>
      <c r="B68">
        <v>205.23</v>
      </c>
      <c r="C68">
        <f t="shared" si="33"/>
        <v>2.9186766067339054E-2</v>
      </c>
      <c r="D68">
        <f t="shared" si="31"/>
        <v>2.8768942877312031E-2</v>
      </c>
      <c r="E68">
        <v>5399.22</v>
      </c>
      <c r="F68">
        <f t="shared" si="32"/>
        <v>1.1029442312488889E-2</v>
      </c>
      <c r="G68">
        <f t="shared" si="29"/>
        <v>1.685236015081938E-3</v>
      </c>
      <c r="H68">
        <f t="shared" si="30"/>
        <v>4.2302215894237933E-4</v>
      </c>
      <c r="I68">
        <f t="shared" si="25"/>
        <v>1.2622138561395586E-3</v>
      </c>
      <c r="J68">
        <f t="shared" si="28"/>
        <v>-2.4523790618011704E-4</v>
      </c>
      <c r="K68">
        <f t="shared" ref="K68:K131" si="38">B68-B67</f>
        <v>-2.0600000000000023</v>
      </c>
      <c r="L68">
        <f t="shared" ref="L68:L131" si="39">IF(K68&gt;0,K68,0)</f>
        <v>0</v>
      </c>
      <c r="M68">
        <f t="shared" ref="M68:M131" si="40">IF(K68&lt;0,ABS(K68),0)</f>
        <v>2.0600000000000023</v>
      </c>
      <c r="N68">
        <f t="shared" si="15"/>
        <v>0.72474764775230127</v>
      </c>
      <c r="O68">
        <f t="shared" si="16"/>
        <v>1.1098889864776764</v>
      </c>
      <c r="P68">
        <f t="shared" si="17"/>
        <v>0.65299111585235858</v>
      </c>
      <c r="Q68">
        <f t="shared" si="18"/>
        <v>39.503607102912113</v>
      </c>
      <c r="R68">
        <f t="shared" si="20"/>
        <v>209.15549999999999</v>
      </c>
      <c r="S68">
        <f t="shared" si="21"/>
        <v>2.9608755372977833</v>
      </c>
      <c r="T68">
        <f t="shared" si="22"/>
        <v>215.07725107459555</v>
      </c>
      <c r="U68">
        <f t="shared" si="23"/>
        <v>203.23374892540443</v>
      </c>
      <c r="V68">
        <f t="shared" si="12"/>
        <v>205.23</v>
      </c>
      <c r="W68">
        <f t="shared" si="13"/>
        <v>211.59</v>
      </c>
      <c r="X68">
        <f t="shared" si="14"/>
        <v>0</v>
      </c>
      <c r="Y68">
        <f t="shared" si="19"/>
        <v>26.088950022925218</v>
      </c>
      <c r="AD68">
        <f t="shared" ref="AD68:AD101" si="41">AD67+1</f>
        <v>67</v>
      </c>
      <c r="AE68">
        <f t="shared" ca="1" si="34"/>
        <v>0.14543407614799952</v>
      </c>
      <c r="AF68">
        <f t="shared" ca="1" si="35"/>
        <v>211.9448470928329</v>
      </c>
      <c r="AG68">
        <f t="shared" ca="1" si="36"/>
        <v>61.944847092832902</v>
      </c>
      <c r="AH68">
        <f t="shared" ca="1" si="37"/>
        <v>61.297828987877097</v>
      </c>
    </row>
    <row r="69" spans="1:34" x14ac:dyDescent="0.2">
      <c r="A69" s="1">
        <v>45569</v>
      </c>
      <c r="B69">
        <v>211.22</v>
      </c>
      <c r="C69">
        <f t="shared" si="33"/>
        <v>-1.372976043935159E-3</v>
      </c>
      <c r="D69">
        <f t="shared" si="31"/>
        <v>-1.3739194391486579E-3</v>
      </c>
      <c r="E69">
        <v>5459.1</v>
      </c>
      <c r="F69">
        <f t="shared" si="32"/>
        <v>8.129903108684501E-4</v>
      </c>
      <c r="G69">
        <f t="shared" si="29"/>
        <v>1.2145967144310769E-3</v>
      </c>
      <c r="H69">
        <f t="shared" si="30"/>
        <v>2.8991537389859884E-4</v>
      </c>
      <c r="I69">
        <f t="shared" si="25"/>
        <v>9.2468134053247798E-4</v>
      </c>
      <c r="J69">
        <f t="shared" si="28"/>
        <v>-1.1254056837598034E-5</v>
      </c>
      <c r="K69">
        <f t="shared" si="38"/>
        <v>5.9900000000000091</v>
      </c>
      <c r="L69">
        <f t="shared" si="39"/>
        <v>5.9900000000000091</v>
      </c>
      <c r="M69">
        <f t="shared" si="40"/>
        <v>0</v>
      </c>
      <c r="N69">
        <f t="shared" si="15"/>
        <v>1.1008371014842804</v>
      </c>
      <c r="O69">
        <f t="shared" si="16"/>
        <v>1.030611201729271</v>
      </c>
      <c r="P69">
        <f t="shared" si="17"/>
        <v>1.0681400509107379</v>
      </c>
      <c r="Q69">
        <f t="shared" si="18"/>
        <v>51.647375159161278</v>
      </c>
      <c r="R69">
        <f t="shared" si="20"/>
        <v>209.09350000000003</v>
      </c>
      <c r="S69">
        <f t="shared" si="21"/>
        <v>2.9004033748501463</v>
      </c>
      <c r="T69">
        <f t="shared" si="22"/>
        <v>214.89430674970032</v>
      </c>
      <c r="U69">
        <f t="shared" si="23"/>
        <v>203.29269325029975</v>
      </c>
      <c r="V69">
        <f t="shared" si="12"/>
        <v>205.23</v>
      </c>
      <c r="W69">
        <f t="shared" si="13"/>
        <v>211.59</v>
      </c>
      <c r="X69">
        <f t="shared" si="14"/>
        <v>94.182389937106862</v>
      </c>
      <c r="Y69">
        <f t="shared" si="19"/>
        <v>45.011736581511521</v>
      </c>
      <c r="AD69">
        <f t="shared" si="41"/>
        <v>68</v>
      </c>
      <c r="AE69">
        <f t="shared" ca="1" si="34"/>
        <v>4.1091755904188343E-2</v>
      </c>
      <c r="AF69">
        <f t="shared" ca="1" si="35"/>
        <v>193.86858033807127</v>
      </c>
      <c r="AG69">
        <f t="shared" ca="1" si="36"/>
        <v>43.868580338071268</v>
      </c>
      <c r="AH69">
        <f t="shared" ca="1" si="37"/>
        <v>43.410370058289587</v>
      </c>
    </row>
    <row r="70" spans="1:34" x14ac:dyDescent="0.2">
      <c r="A70" s="1">
        <v>45572</v>
      </c>
      <c r="B70">
        <v>210.93</v>
      </c>
      <c r="C70">
        <f t="shared" si="33"/>
        <v>-8.5336367515287392E-4</v>
      </c>
      <c r="D70">
        <f t="shared" si="31"/>
        <v>-8.5372799721479781E-4</v>
      </c>
      <c r="E70">
        <v>5463.54</v>
      </c>
      <c r="F70">
        <f t="shared" si="32"/>
        <v>-4.9724964337360253E-3</v>
      </c>
      <c r="G70">
        <f t="shared" si="29"/>
        <v>8.963929126394037E-4</v>
      </c>
      <c r="H70">
        <f t="shared" si="30"/>
        <v>2.0520105011242131E-4</v>
      </c>
      <c r="I70">
        <f t="shared" si="25"/>
        <v>6.9119186252698242E-4</v>
      </c>
      <c r="J70">
        <f t="shared" si="28"/>
        <v>1.2923512703531806E-4</v>
      </c>
      <c r="K70">
        <f t="shared" si="38"/>
        <v>-0.28999999999999204</v>
      </c>
      <c r="L70">
        <f t="shared" si="39"/>
        <v>0</v>
      </c>
      <c r="M70">
        <f t="shared" si="40"/>
        <v>0.28999999999999204</v>
      </c>
      <c r="N70">
        <f t="shared" si="15"/>
        <v>1.0222058799496889</v>
      </c>
      <c r="O70">
        <f t="shared" si="16"/>
        <v>0.97771040160575118</v>
      </c>
      <c r="P70">
        <f t="shared" si="17"/>
        <v>1.0455098751847789</v>
      </c>
      <c r="Q70">
        <f t="shared" si="18"/>
        <v>51.112433524200604</v>
      </c>
      <c r="R70">
        <f t="shared" si="20"/>
        <v>208.79950000000002</v>
      </c>
      <c r="S70">
        <f t="shared" si="21"/>
        <v>2.3162366822976157</v>
      </c>
      <c r="T70">
        <f t="shared" si="22"/>
        <v>213.43197336459525</v>
      </c>
      <c r="U70">
        <f t="shared" si="23"/>
        <v>204.1670266354048</v>
      </c>
      <c r="V70">
        <f t="shared" si="12"/>
        <v>205.23</v>
      </c>
      <c r="W70">
        <f t="shared" si="13"/>
        <v>211.59</v>
      </c>
      <c r="X70">
        <f t="shared" si="14"/>
        <v>89.622641509434047</v>
      </c>
      <c r="Y70">
        <f t="shared" si="19"/>
        <v>61.268343815513639</v>
      </c>
      <c r="AD70">
        <f t="shared" si="41"/>
        <v>69</v>
      </c>
      <c r="AE70">
        <f t="shared" ca="1" si="34"/>
        <v>3.0856914162778248E-2</v>
      </c>
      <c r="AF70">
        <f t="shared" ca="1" si="35"/>
        <v>190.59701917415205</v>
      </c>
      <c r="AG70">
        <f t="shared" ca="1" si="36"/>
        <v>40.597019174152052</v>
      </c>
      <c r="AH70">
        <f t="shared" ca="1" si="37"/>
        <v>40.172980571335749</v>
      </c>
    </row>
    <row r="71" spans="1:34" x14ac:dyDescent="0.2">
      <c r="A71" s="1">
        <v>45573</v>
      </c>
      <c r="B71">
        <v>210.75</v>
      </c>
      <c r="C71">
        <f t="shared" si="33"/>
        <v>1.2669039145907446E-2</v>
      </c>
      <c r="D71">
        <f t="shared" si="31"/>
        <v>1.2589458306453966E-2</v>
      </c>
      <c r="E71">
        <v>5436.44</v>
      </c>
      <c r="F71">
        <f t="shared" si="32"/>
        <v>1.567000529191805E-2</v>
      </c>
      <c r="G71">
        <f t="shared" si="29"/>
        <v>2.6953260501493366E-3</v>
      </c>
      <c r="H71">
        <f t="shared" si="30"/>
        <v>1.1225534394710543E-3</v>
      </c>
      <c r="I71">
        <f t="shared" si="25"/>
        <v>1.5727726106782823E-3</v>
      </c>
      <c r="J71">
        <f t="shared" si="28"/>
        <v>4.1794262376391094E-4</v>
      </c>
      <c r="K71">
        <f t="shared" si="38"/>
        <v>-0.18000000000000682</v>
      </c>
      <c r="L71">
        <f t="shared" si="39"/>
        <v>0</v>
      </c>
      <c r="M71">
        <f t="shared" si="40"/>
        <v>0.18000000000000682</v>
      </c>
      <c r="N71">
        <f t="shared" si="15"/>
        <v>0.94919117423899679</v>
      </c>
      <c r="O71">
        <f t="shared" si="16"/>
        <v>0.9207310872053408</v>
      </c>
      <c r="P71">
        <f t="shared" si="17"/>
        <v>1.030910314020177</v>
      </c>
      <c r="Q71">
        <f t="shared" si="18"/>
        <v>50.760996529654484</v>
      </c>
      <c r="R71">
        <f t="shared" si="20"/>
        <v>209.05900000000003</v>
      </c>
      <c r="S71">
        <f t="shared" si="21"/>
        <v>2.2230536134832799</v>
      </c>
      <c r="T71">
        <f t="shared" si="22"/>
        <v>213.50510722696657</v>
      </c>
      <c r="U71">
        <f t="shared" si="23"/>
        <v>204.61289277303348</v>
      </c>
      <c r="V71">
        <f t="shared" si="12"/>
        <v>205.23</v>
      </c>
      <c r="W71">
        <f t="shared" si="13"/>
        <v>211.59</v>
      </c>
      <c r="X71">
        <f t="shared" si="14"/>
        <v>86.792452830188651</v>
      </c>
      <c r="Y71">
        <f t="shared" si="19"/>
        <v>90.19916142557652</v>
      </c>
      <c r="AD71">
        <f t="shared" si="41"/>
        <v>70</v>
      </c>
      <c r="AE71">
        <f t="shared" ca="1" si="34"/>
        <v>0.27096863729089526</v>
      </c>
      <c r="AF71">
        <f t="shared" ca="1" si="35"/>
        <v>224.67898214768249</v>
      </c>
      <c r="AG71">
        <f t="shared" ca="1" si="36"/>
        <v>74.67898214768249</v>
      </c>
      <c r="AH71">
        <f t="shared" ca="1" si="37"/>
        <v>73.898955143389301</v>
      </c>
    </row>
    <row r="72" spans="1:34" x14ac:dyDescent="0.2">
      <c r="A72" s="1">
        <v>45574</v>
      </c>
      <c r="B72">
        <v>213.42</v>
      </c>
      <c r="C72">
        <f t="shared" si="33"/>
        <v>-2.7176459563301725E-3</v>
      </c>
      <c r="D72">
        <f t="shared" si="31"/>
        <v>-2.7213454602502151E-3</v>
      </c>
      <c r="E72">
        <v>5522.3</v>
      </c>
      <c r="F72">
        <f t="shared" si="32"/>
        <v>-1.3788191433053192E-2</v>
      </c>
      <c r="G72">
        <f t="shared" si="29"/>
        <v>1.8619919716263286E-3</v>
      </c>
      <c r="H72">
        <f t="shared" si="30"/>
        <v>8.3782018763984916E-4</v>
      </c>
      <c r="I72">
        <f t="shared" si="25"/>
        <v>1.0241717839864794E-3</v>
      </c>
      <c r="J72">
        <f t="shared" si="28"/>
        <v>5.3918845580842466E-4</v>
      </c>
      <c r="K72">
        <f t="shared" si="38"/>
        <v>2.6699999999999875</v>
      </c>
      <c r="L72">
        <f t="shared" si="39"/>
        <v>2.6699999999999875</v>
      </c>
      <c r="M72">
        <f t="shared" si="40"/>
        <v>0</v>
      </c>
      <c r="N72">
        <f t="shared" si="15"/>
        <v>1.0721060903647819</v>
      </c>
      <c r="O72">
        <f t="shared" si="16"/>
        <v>0.85496458097638783</v>
      </c>
      <c r="P72">
        <f t="shared" si="17"/>
        <v>1.2539771988453765</v>
      </c>
      <c r="Q72">
        <f t="shared" si="18"/>
        <v>55.63397888353704</v>
      </c>
      <c r="R72">
        <f t="shared" si="20"/>
        <v>209.36849999999998</v>
      </c>
      <c r="S72">
        <f t="shared" si="21"/>
        <v>2.3803433520574755</v>
      </c>
      <c r="T72">
        <f t="shared" si="22"/>
        <v>214.12918670411494</v>
      </c>
      <c r="U72">
        <f t="shared" si="23"/>
        <v>204.60781329588502</v>
      </c>
      <c r="V72">
        <f t="shared" si="12"/>
        <v>205.23</v>
      </c>
      <c r="W72">
        <f t="shared" si="13"/>
        <v>213.42</v>
      </c>
      <c r="X72">
        <f t="shared" si="14"/>
        <v>100</v>
      </c>
      <c r="Y72">
        <f t="shared" si="19"/>
        <v>92.138364779874223</v>
      </c>
      <c r="AD72">
        <f t="shared" si="41"/>
        <v>71</v>
      </c>
      <c r="AE72">
        <f t="shared" ca="1" si="34"/>
        <v>0.78392977959723398</v>
      </c>
      <c r="AF72">
        <f t="shared" ca="1" si="35"/>
        <v>269.64005350194475</v>
      </c>
      <c r="AG72">
        <f t="shared" ca="1" si="36"/>
        <v>119.64005350194475</v>
      </c>
      <c r="AH72">
        <f t="shared" ca="1" si="37"/>
        <v>118.3904050755368</v>
      </c>
    </row>
    <row r="73" spans="1:34" x14ac:dyDescent="0.2">
      <c r="A73" s="1">
        <v>45575</v>
      </c>
      <c r="B73">
        <v>212.84</v>
      </c>
      <c r="C73">
        <f t="shared" si="33"/>
        <v>4.4399548956962853E-2</v>
      </c>
      <c r="D73">
        <f t="shared" si="31"/>
        <v>4.3442125974649692E-2</v>
      </c>
      <c r="E73">
        <v>5446.68</v>
      </c>
      <c r="F73">
        <f t="shared" si="32"/>
        <v>-1.8552885294602865E-2</v>
      </c>
      <c r="G73">
        <f t="shared" si="29"/>
        <v>8.258935664399154E-3</v>
      </c>
      <c r="H73">
        <f t="shared" si="30"/>
        <v>3.9936946903813188E-3</v>
      </c>
      <c r="I73">
        <f t="shared" si="25"/>
        <v>4.2652409740178351E-3</v>
      </c>
      <c r="J73">
        <f t="shared" si="28"/>
        <v>1.2843989594503069E-3</v>
      </c>
      <c r="K73">
        <f t="shared" si="38"/>
        <v>-0.57999999999998408</v>
      </c>
      <c r="L73">
        <f t="shared" si="39"/>
        <v>0</v>
      </c>
      <c r="M73">
        <f t="shared" si="40"/>
        <v>0.57999999999998408</v>
      </c>
      <c r="N73">
        <f t="shared" si="15"/>
        <v>0.99552708391015454</v>
      </c>
      <c r="O73">
        <f t="shared" si="16"/>
        <v>0.83532425376378761</v>
      </c>
      <c r="P73">
        <f t="shared" si="17"/>
        <v>1.1917852012850436</v>
      </c>
      <c r="Q73">
        <f t="shared" si="18"/>
        <v>54.375091162505342</v>
      </c>
      <c r="R73">
        <f t="shared" si="20"/>
        <v>209.68049999999999</v>
      </c>
      <c r="S73">
        <f t="shared" si="21"/>
        <v>2.4071657826712238</v>
      </c>
      <c r="T73">
        <f t="shared" si="22"/>
        <v>214.49483156534245</v>
      </c>
      <c r="U73">
        <f t="shared" si="23"/>
        <v>204.86616843465754</v>
      </c>
      <c r="V73">
        <f t="shared" si="12"/>
        <v>205.23</v>
      </c>
      <c r="W73">
        <f t="shared" si="13"/>
        <v>213.42</v>
      </c>
      <c r="X73">
        <f t="shared" si="14"/>
        <v>92.918192918193114</v>
      </c>
      <c r="Y73">
        <f t="shared" si="19"/>
        <v>93.236881916127274</v>
      </c>
      <c r="AD73">
        <f t="shared" si="41"/>
        <v>72</v>
      </c>
      <c r="AE73">
        <f t="shared" ca="1" si="34"/>
        <v>0.22492379381894434</v>
      </c>
      <c r="AF73">
        <f t="shared" ca="1" si="35"/>
        <v>220.43773018935636</v>
      </c>
      <c r="AG73">
        <f t="shared" ca="1" si="36"/>
        <v>70.437730189356358</v>
      </c>
      <c r="AH73">
        <f t="shared" ca="1" si="37"/>
        <v>69.702003347764418</v>
      </c>
    </row>
    <row r="74" spans="1:34" x14ac:dyDescent="0.2">
      <c r="A74" s="1">
        <v>45576</v>
      </c>
      <c r="B74">
        <v>222.29</v>
      </c>
      <c r="C74">
        <f t="shared" si="33"/>
        <v>-3.6438886139728011E-3</v>
      </c>
      <c r="D74">
        <f t="shared" si="31"/>
        <v>-3.650543748051991E-3</v>
      </c>
      <c r="E74">
        <v>5346.56</v>
      </c>
      <c r="F74">
        <f t="shared" si="32"/>
        <v>-3.0427045496882188E-2</v>
      </c>
      <c r="G74">
        <f t="shared" si="29"/>
        <v>6.4267080624835927E-3</v>
      </c>
      <c r="H74">
        <f t="shared" si="30"/>
        <v>3.4274548060529257E-3</v>
      </c>
      <c r="I74">
        <f t="shared" si="25"/>
        <v>2.999253256430667E-3</v>
      </c>
      <c r="J74">
        <f t="shared" si="28"/>
        <v>1.627369818846379E-3</v>
      </c>
      <c r="K74">
        <f t="shared" si="38"/>
        <v>9.4499999999999886</v>
      </c>
      <c r="L74">
        <f t="shared" si="39"/>
        <v>9.4499999999999886</v>
      </c>
      <c r="M74">
        <f t="shared" si="40"/>
        <v>0</v>
      </c>
      <c r="N74">
        <f t="shared" si="15"/>
        <v>1.5994180064879997</v>
      </c>
      <c r="O74">
        <f t="shared" si="16"/>
        <v>0.77565823563780278</v>
      </c>
      <c r="P74">
        <f t="shared" si="17"/>
        <v>2.0620138264539172</v>
      </c>
      <c r="Q74">
        <f t="shared" si="18"/>
        <v>67.341754261178878</v>
      </c>
      <c r="R74">
        <f t="shared" si="20"/>
        <v>210.57900000000001</v>
      </c>
      <c r="S74">
        <f t="shared" si="21"/>
        <v>3.4352122435003536</v>
      </c>
      <c r="T74">
        <f t="shared" si="22"/>
        <v>217.44942448700073</v>
      </c>
      <c r="U74">
        <f t="shared" si="23"/>
        <v>203.70857551299929</v>
      </c>
      <c r="V74">
        <f t="shared" si="12"/>
        <v>205.23</v>
      </c>
      <c r="W74">
        <f t="shared" si="13"/>
        <v>222.29</v>
      </c>
      <c r="X74">
        <f t="shared" si="14"/>
        <v>100</v>
      </c>
      <c r="Y74">
        <f t="shared" si="19"/>
        <v>97.6393976393977</v>
      </c>
      <c r="AD74">
        <f t="shared" si="41"/>
        <v>73</v>
      </c>
      <c r="AE74">
        <f t="shared" ca="1" si="34"/>
        <v>3.5368704531006601E-2</v>
      </c>
      <c r="AF74">
        <f t="shared" ca="1" si="35"/>
        <v>192.12763893717289</v>
      </c>
      <c r="AG74">
        <f t="shared" ca="1" si="36"/>
        <v>42.12763893717289</v>
      </c>
      <c r="AH74">
        <f t="shared" ca="1" si="37"/>
        <v>41.687612907718929</v>
      </c>
    </row>
    <row r="75" spans="1:34" x14ac:dyDescent="0.2">
      <c r="A75" s="1">
        <v>45579</v>
      </c>
      <c r="B75">
        <v>221.48</v>
      </c>
      <c r="C75">
        <f t="shared" si="33"/>
        <v>4.1087231352718856E-3</v>
      </c>
      <c r="D75">
        <f t="shared" si="31"/>
        <v>4.1003053819717349E-3</v>
      </c>
      <c r="E75">
        <v>5186.33</v>
      </c>
      <c r="F75">
        <f t="shared" si="32"/>
        <v>1.0300905557719547E-2</v>
      </c>
      <c r="G75">
        <f t="shared" si="29"/>
        <v>6.0687999577894603E-3</v>
      </c>
      <c r="H75">
        <f t="shared" si="30"/>
        <v>3.4772955894543192E-3</v>
      </c>
      <c r="I75">
        <f t="shared" si="25"/>
        <v>2.5915043683351412E-3</v>
      </c>
      <c r="J75">
        <f t="shared" si="28"/>
        <v>1.8201967287441315E-3</v>
      </c>
      <c r="K75">
        <f t="shared" si="38"/>
        <v>-0.81000000000000227</v>
      </c>
      <c r="L75">
        <f t="shared" si="39"/>
        <v>0</v>
      </c>
      <c r="M75">
        <f t="shared" si="40"/>
        <v>0.81000000000000227</v>
      </c>
      <c r="N75">
        <f t="shared" si="15"/>
        <v>1.4851738631674283</v>
      </c>
      <c r="O75">
        <f t="shared" si="16"/>
        <v>0.77811121880653134</v>
      </c>
      <c r="P75">
        <f t="shared" si="17"/>
        <v>1.9086909779367931</v>
      </c>
      <c r="Q75">
        <f t="shared" si="18"/>
        <v>65.620273601242957</v>
      </c>
      <c r="R75">
        <f t="shared" si="20"/>
        <v>211.26</v>
      </c>
      <c r="S75">
        <f t="shared" si="21"/>
        <v>4.1446007997723591</v>
      </c>
      <c r="T75">
        <f t="shared" si="22"/>
        <v>219.54920159954472</v>
      </c>
      <c r="U75">
        <f t="shared" si="23"/>
        <v>202.97079840045527</v>
      </c>
      <c r="V75">
        <f t="shared" si="12"/>
        <v>205.23</v>
      </c>
      <c r="W75">
        <f t="shared" si="13"/>
        <v>222.29</v>
      </c>
      <c r="X75">
        <f t="shared" si="14"/>
        <v>95.252051582649457</v>
      </c>
      <c r="Y75">
        <f t="shared" si="19"/>
        <v>96.056748166947514</v>
      </c>
      <c r="AD75">
        <f t="shared" si="41"/>
        <v>74</v>
      </c>
      <c r="AE75">
        <f t="shared" ca="1" si="34"/>
        <v>0.12411919065396215</v>
      </c>
      <c r="AF75">
        <f t="shared" ca="1" si="35"/>
        <v>209.23546360506131</v>
      </c>
      <c r="AG75">
        <f t="shared" ca="1" si="36"/>
        <v>59.235463605061312</v>
      </c>
      <c r="AH75">
        <f t="shared" ca="1" si="37"/>
        <v>58.616745193334701</v>
      </c>
    </row>
    <row r="76" spans="1:34" x14ac:dyDescent="0.2">
      <c r="A76" s="1">
        <v>45580</v>
      </c>
      <c r="B76">
        <v>222.39</v>
      </c>
      <c r="C76">
        <f t="shared" si="33"/>
        <v>5.6207563289716322E-3</v>
      </c>
      <c r="D76">
        <f t="shared" si="31"/>
        <v>5.6050188217064787E-3</v>
      </c>
      <c r="E76">
        <v>5240.03</v>
      </c>
      <c r="F76">
        <f t="shared" si="32"/>
        <v>-7.7647563892511828E-3</v>
      </c>
      <c r="G76">
        <f t="shared" si="29"/>
        <v>5.9974490137766935E-3</v>
      </c>
      <c r="H76">
        <f t="shared" si="30"/>
        <v>3.6349047177692937E-3</v>
      </c>
      <c r="I76">
        <f t="shared" si="25"/>
        <v>2.3625442960073999E-3</v>
      </c>
      <c r="J76">
        <f t="shared" si="28"/>
        <v>1.9286662421967851E-3</v>
      </c>
      <c r="K76">
        <f t="shared" si="38"/>
        <v>0.90999999999999659</v>
      </c>
      <c r="L76">
        <f t="shared" si="39"/>
        <v>0.90999999999999659</v>
      </c>
      <c r="M76">
        <f t="shared" si="40"/>
        <v>0</v>
      </c>
      <c r="N76">
        <f t="shared" si="15"/>
        <v>1.4440900157983259</v>
      </c>
      <c r="O76">
        <f t="shared" si="16"/>
        <v>0.72253184603463627</v>
      </c>
      <c r="P76">
        <f t="shared" si="17"/>
        <v>1.9986524105805297</v>
      </c>
      <c r="Q76">
        <f t="shared" si="18"/>
        <v>66.651686721956438</v>
      </c>
      <c r="R76">
        <f t="shared" si="20"/>
        <v>211.917</v>
      </c>
      <c r="S76">
        <f t="shared" si="21"/>
        <v>4.7990153595349758</v>
      </c>
      <c r="T76">
        <f t="shared" si="22"/>
        <v>221.51503071906996</v>
      </c>
      <c r="U76">
        <f t="shared" si="23"/>
        <v>202.31896928093005</v>
      </c>
      <c r="V76">
        <f t="shared" si="12"/>
        <v>205.23</v>
      </c>
      <c r="W76">
        <f t="shared" si="13"/>
        <v>222.39</v>
      </c>
      <c r="X76">
        <f t="shared" si="14"/>
        <v>100</v>
      </c>
      <c r="Y76">
        <f t="shared" si="19"/>
        <v>98.417350527549829</v>
      </c>
      <c r="AD76">
        <f t="shared" si="41"/>
        <v>75</v>
      </c>
      <c r="AE76">
        <f t="shared" ca="1" si="34"/>
        <v>0.39918743450242677</v>
      </c>
      <c r="AF76">
        <f t="shared" ca="1" si="35"/>
        <v>235.33403241290213</v>
      </c>
      <c r="AG76">
        <f t="shared" ca="1" si="36"/>
        <v>85.334032412902133</v>
      </c>
      <c r="AH76">
        <f t="shared" ca="1" si="37"/>
        <v>84.4427126900963</v>
      </c>
    </row>
    <row r="77" spans="1:34" x14ac:dyDescent="0.2">
      <c r="A77" s="1">
        <v>45581</v>
      </c>
      <c r="B77">
        <v>223.64</v>
      </c>
      <c r="C77">
        <f t="shared" si="33"/>
        <v>3.4877481666963916E-3</v>
      </c>
      <c r="D77">
        <f t="shared" si="31"/>
        <v>3.4816800782755558E-3</v>
      </c>
      <c r="E77">
        <v>5199.5</v>
      </c>
      <c r="F77">
        <f t="shared" si="32"/>
        <v>2.2781128575607587E-2</v>
      </c>
      <c r="G77">
        <f t="shared" si="29"/>
        <v>5.6104076390842104E-3</v>
      </c>
      <c r="H77">
        <f t="shared" si="30"/>
        <v>3.6235547444734614E-3</v>
      </c>
      <c r="I77">
        <f t="shared" si="25"/>
        <v>1.9868528946107491E-3</v>
      </c>
      <c r="J77">
        <f t="shared" si="28"/>
        <v>1.940303572679578E-3</v>
      </c>
      <c r="K77">
        <f t="shared" si="38"/>
        <v>1.25</v>
      </c>
      <c r="L77">
        <f t="shared" si="39"/>
        <v>1.25</v>
      </c>
      <c r="M77">
        <f t="shared" si="40"/>
        <v>0</v>
      </c>
      <c r="N77">
        <f t="shared" si="15"/>
        <v>1.4302264432413025</v>
      </c>
      <c r="O77">
        <f t="shared" si="16"/>
        <v>0.67092242846073369</v>
      </c>
      <c r="P77">
        <f t="shared" si="17"/>
        <v>2.1317314529529217</v>
      </c>
      <c r="Q77">
        <f t="shared" si="18"/>
        <v>68.068781917520539</v>
      </c>
      <c r="R77">
        <f t="shared" si="20"/>
        <v>212.7225</v>
      </c>
      <c r="S77">
        <f t="shared" si="21"/>
        <v>5.3448783896361913</v>
      </c>
      <c r="T77">
        <f t="shared" si="22"/>
        <v>223.41225677927238</v>
      </c>
      <c r="U77">
        <f t="shared" si="23"/>
        <v>202.03274322072761</v>
      </c>
      <c r="V77">
        <f t="shared" si="12"/>
        <v>205.23</v>
      </c>
      <c r="W77">
        <f t="shared" si="13"/>
        <v>223.64</v>
      </c>
      <c r="X77">
        <f t="shared" si="14"/>
        <v>100</v>
      </c>
      <c r="Y77">
        <f t="shared" si="19"/>
        <v>98.417350527549829</v>
      </c>
      <c r="AD77">
        <f t="shared" si="41"/>
        <v>76</v>
      </c>
      <c r="AE77">
        <f t="shared" ca="1" si="34"/>
        <v>0.46916168025063143</v>
      </c>
      <c r="AF77">
        <f t="shared" ca="1" si="35"/>
        <v>240.87652400608172</v>
      </c>
      <c r="AG77">
        <f t="shared" ca="1" si="36"/>
        <v>90.876524006081723</v>
      </c>
      <c r="AH77">
        <f t="shared" ca="1" si="37"/>
        <v>89.927312584843278</v>
      </c>
    </row>
    <row r="78" spans="1:34" x14ac:dyDescent="0.2">
      <c r="A78" s="1">
        <v>45582</v>
      </c>
      <c r="B78">
        <v>224.42</v>
      </c>
      <c r="C78">
        <f t="shared" si="33"/>
        <v>4.2331343017556478E-3</v>
      </c>
      <c r="D78">
        <f t="shared" si="31"/>
        <v>4.2241997938540551E-3</v>
      </c>
      <c r="E78">
        <v>5319.31</v>
      </c>
      <c r="F78">
        <f t="shared" si="32"/>
        <v>4.660780212150723E-3</v>
      </c>
      <c r="G78">
        <f t="shared" ref="G78:G109" si="42">(D78*(2/(12+1)))+(G77*(1-(2/(12+1))))</f>
        <v>5.3971448936641865E-3</v>
      </c>
      <c r="H78">
        <f t="shared" si="30"/>
        <v>3.6680469703535053E-3</v>
      </c>
      <c r="I78">
        <f t="shared" si="25"/>
        <v>1.7290979233106811E-3</v>
      </c>
      <c r="J78">
        <f t="shared" si="28"/>
        <v>1.8980624428057988E-3</v>
      </c>
      <c r="K78">
        <f t="shared" si="38"/>
        <v>0.78000000000000114</v>
      </c>
      <c r="L78">
        <f t="shared" si="39"/>
        <v>0.78000000000000114</v>
      </c>
      <c r="M78">
        <f t="shared" si="40"/>
        <v>0</v>
      </c>
      <c r="N78">
        <f t="shared" si="15"/>
        <v>1.3837816972954953</v>
      </c>
      <c r="O78">
        <f t="shared" si="16"/>
        <v>0.62299939785639558</v>
      </c>
      <c r="P78">
        <f t="shared" si="17"/>
        <v>2.2211605694271692</v>
      </c>
      <c r="Q78">
        <f t="shared" si="18"/>
        <v>68.95528867789929</v>
      </c>
      <c r="R78">
        <f t="shared" si="20"/>
        <v>213.41949999999997</v>
      </c>
      <c r="S78">
        <f t="shared" si="21"/>
        <v>5.9155161495671225</v>
      </c>
      <c r="T78">
        <f t="shared" si="22"/>
        <v>225.25053229913422</v>
      </c>
      <c r="U78">
        <f t="shared" si="23"/>
        <v>201.58846770086572</v>
      </c>
      <c r="V78">
        <f t="shared" si="12"/>
        <v>205.23</v>
      </c>
      <c r="W78">
        <f t="shared" si="13"/>
        <v>224.42</v>
      </c>
      <c r="X78">
        <f t="shared" si="14"/>
        <v>100</v>
      </c>
      <c r="Y78">
        <f t="shared" si="19"/>
        <v>100</v>
      </c>
      <c r="AD78">
        <f t="shared" si="41"/>
        <v>77</v>
      </c>
      <c r="AE78">
        <f t="shared" ca="1" si="34"/>
        <v>0.89265894420896696</v>
      </c>
      <c r="AF78">
        <f t="shared" ca="1" si="35"/>
        <v>286.17438246080246</v>
      </c>
      <c r="AG78">
        <f t="shared" ca="1" si="36"/>
        <v>136.17438246080246</v>
      </c>
      <c r="AH78">
        <f t="shared" ca="1" si="37"/>
        <v>134.7520318534747</v>
      </c>
    </row>
    <row r="79" spans="1:34" x14ac:dyDescent="0.2">
      <c r="A79" s="1">
        <v>45583</v>
      </c>
      <c r="B79">
        <v>225.37</v>
      </c>
      <c r="C79">
        <f t="shared" si="33"/>
        <v>-1.0516040289302087E-2</v>
      </c>
      <c r="D79">
        <f t="shared" si="31"/>
        <v>-1.0571724570455536E-2</v>
      </c>
      <c r="E79">
        <v>5344.16</v>
      </c>
      <c r="F79">
        <f t="shared" si="32"/>
        <v>4.3036707511422095E-5</v>
      </c>
      <c r="G79">
        <f t="shared" si="42"/>
        <v>2.9403957453380753E-3</v>
      </c>
      <c r="H79">
        <f t="shared" si="30"/>
        <v>2.6132490784417247E-3</v>
      </c>
      <c r="I79">
        <f t="shared" si="25"/>
        <v>3.2714666689635059E-4</v>
      </c>
      <c r="J79">
        <f t="shared" si="28"/>
        <v>1.5838792876239091E-3</v>
      </c>
      <c r="K79">
        <f t="shared" si="38"/>
        <v>0.95000000000001705</v>
      </c>
      <c r="L79">
        <f t="shared" si="39"/>
        <v>0.95000000000001705</v>
      </c>
      <c r="M79">
        <f t="shared" si="40"/>
        <v>0</v>
      </c>
      <c r="N79">
        <f t="shared" si="15"/>
        <v>1.3527972903458181</v>
      </c>
      <c r="O79">
        <f t="shared" si="16"/>
        <v>0.57849944086665306</v>
      </c>
      <c r="P79">
        <f t="shared" si="17"/>
        <v>2.3384591147040443</v>
      </c>
      <c r="Q79">
        <f t="shared" si="18"/>
        <v>70.046061202440384</v>
      </c>
      <c r="R79">
        <f t="shared" si="20"/>
        <v>214.1335</v>
      </c>
      <c r="S79">
        <f t="shared" si="21"/>
        <v>6.4565970139075564</v>
      </c>
      <c r="T79">
        <f t="shared" si="22"/>
        <v>227.04669402781511</v>
      </c>
      <c r="U79">
        <f t="shared" si="23"/>
        <v>201.22030597218489</v>
      </c>
      <c r="V79">
        <f t="shared" si="12"/>
        <v>205.23</v>
      </c>
      <c r="W79">
        <f t="shared" si="13"/>
        <v>225.37</v>
      </c>
      <c r="X79">
        <f t="shared" si="14"/>
        <v>100</v>
      </c>
      <c r="Y79">
        <f t="shared" si="19"/>
        <v>100</v>
      </c>
      <c r="AD79">
        <f t="shared" si="41"/>
        <v>78</v>
      </c>
      <c r="AE79">
        <f t="shared" ca="1" si="34"/>
        <v>0.39621598815308234</v>
      </c>
      <c r="AF79">
        <f t="shared" ca="1" si="35"/>
        <v>235.09717791174756</v>
      </c>
      <c r="AG79">
        <f t="shared" ca="1" si="36"/>
        <v>85.097177911747565</v>
      </c>
      <c r="AH79">
        <f t="shared" ca="1" si="37"/>
        <v>84.208332150177895</v>
      </c>
    </row>
    <row r="80" spans="1:34" x14ac:dyDescent="0.2">
      <c r="A80" s="1">
        <v>45586</v>
      </c>
      <c r="B80">
        <v>223</v>
      </c>
      <c r="C80">
        <f t="shared" si="33"/>
        <v>5.0224215246637005E-3</v>
      </c>
      <c r="D80">
        <f t="shared" si="31"/>
        <v>5.0098512369650388E-3</v>
      </c>
      <c r="E80">
        <v>5344.39</v>
      </c>
      <c r="F80">
        <f t="shared" si="32"/>
        <v>1.6707226654933075E-2</v>
      </c>
      <c r="G80">
        <f t="shared" si="42"/>
        <v>3.2587735132806853E-3</v>
      </c>
      <c r="H80">
        <f t="shared" si="30"/>
        <v>2.7907751642582664E-3</v>
      </c>
      <c r="I80">
        <f t="shared" si="25"/>
        <v>4.6799834902241889E-4</v>
      </c>
      <c r="J80">
        <f t="shared" si="28"/>
        <v>1.3607030999036112E-3</v>
      </c>
      <c r="K80">
        <f t="shared" si="38"/>
        <v>-2.3700000000000045</v>
      </c>
      <c r="L80">
        <f t="shared" si="39"/>
        <v>0</v>
      </c>
      <c r="M80">
        <f t="shared" si="40"/>
        <v>2.3700000000000045</v>
      </c>
      <c r="N80">
        <f t="shared" si="15"/>
        <v>1.2561689124639739</v>
      </c>
      <c r="O80">
        <f t="shared" si="16"/>
        <v>0.70646376651903531</v>
      </c>
      <c r="P80">
        <f t="shared" si="17"/>
        <v>1.77810805309026</v>
      </c>
      <c r="Q80">
        <f t="shared" si="18"/>
        <v>64.004279859178311</v>
      </c>
      <c r="R80">
        <f t="shared" si="20"/>
        <v>214.71149999999997</v>
      </c>
      <c r="S80">
        <f t="shared" si="21"/>
        <v>6.7150398948534669</v>
      </c>
      <c r="T80">
        <f t="shared" si="22"/>
        <v>228.1415797897069</v>
      </c>
      <c r="U80">
        <f t="shared" si="23"/>
        <v>201.28142021029305</v>
      </c>
      <c r="V80">
        <f t="shared" si="12"/>
        <v>205.23</v>
      </c>
      <c r="W80">
        <f t="shared" si="13"/>
        <v>225.37</v>
      </c>
      <c r="X80">
        <f t="shared" si="14"/>
        <v>88.232373386295919</v>
      </c>
      <c r="Y80">
        <f t="shared" si="19"/>
        <v>96.077457795431982</v>
      </c>
      <c r="AD80">
        <f t="shared" si="41"/>
        <v>79</v>
      </c>
      <c r="AE80">
        <f t="shared" ca="1" si="34"/>
        <v>2.4801483348225406E-2</v>
      </c>
      <c r="AF80">
        <f t="shared" ca="1" si="35"/>
        <v>188.24403467240279</v>
      </c>
      <c r="AG80">
        <f t="shared" ca="1" si="36"/>
        <v>38.24403467240279</v>
      </c>
      <c r="AH80">
        <f t="shared" ca="1" si="37"/>
        <v>37.844573151373943</v>
      </c>
    </row>
    <row r="81" spans="1:34" x14ac:dyDescent="0.2">
      <c r="A81" s="1">
        <v>45587</v>
      </c>
      <c r="B81">
        <v>224.12</v>
      </c>
      <c r="C81">
        <f t="shared" si="33"/>
        <v>-3.1679457433517744E-3</v>
      </c>
      <c r="D81">
        <f t="shared" si="31"/>
        <v>-3.1729743064199123E-3</v>
      </c>
      <c r="E81">
        <v>5434.43</v>
      </c>
      <c r="F81">
        <f t="shared" si="32"/>
        <v>3.816476067632372E-3</v>
      </c>
      <c r="G81">
        <f t="shared" si="42"/>
        <v>2.2692738487113625E-3</v>
      </c>
      <c r="H81">
        <f t="shared" si="30"/>
        <v>2.3490159442080306E-3</v>
      </c>
      <c r="I81">
        <f t="shared" si="25"/>
        <v>-7.9742095496668133E-5</v>
      </c>
      <c r="J81">
        <f t="shared" si="28"/>
        <v>1.0726140608235553E-3</v>
      </c>
      <c r="K81">
        <f t="shared" si="38"/>
        <v>1.1200000000000045</v>
      </c>
      <c r="L81">
        <f t="shared" si="39"/>
        <v>1.1200000000000045</v>
      </c>
      <c r="M81">
        <f t="shared" si="40"/>
        <v>0</v>
      </c>
      <c r="N81">
        <f t="shared" si="15"/>
        <v>1.2464425615736905</v>
      </c>
      <c r="O81">
        <f t="shared" si="16"/>
        <v>0.6560020689105327</v>
      </c>
      <c r="P81">
        <f t="shared" si="17"/>
        <v>1.9000588879906164</v>
      </c>
      <c r="Q81">
        <f t="shared" si="18"/>
        <v>65.517941579011278</v>
      </c>
      <c r="R81">
        <f t="shared" si="20"/>
        <v>215.33800000000002</v>
      </c>
      <c r="S81">
        <f t="shared" si="21"/>
        <v>6.9874681808897954</v>
      </c>
      <c r="T81">
        <f t="shared" si="22"/>
        <v>229.31293636177961</v>
      </c>
      <c r="U81">
        <f t="shared" si="23"/>
        <v>201.36306363822044</v>
      </c>
      <c r="V81">
        <f t="shared" ref="V81:V144" si="43">MIN(B68:B81)</f>
        <v>205.23</v>
      </c>
      <c r="W81">
        <f t="shared" ref="W81:W144" si="44">MAX(B68:B81)</f>
        <v>225.37</v>
      </c>
      <c r="X81">
        <f t="shared" ref="X81:X144" si="45">((B81-V81)/(W81-V81))*100</f>
        <v>93.793445878848075</v>
      </c>
      <c r="Y81">
        <f t="shared" si="19"/>
        <v>94.008606421714674</v>
      </c>
      <c r="AD81">
        <f t="shared" si="41"/>
        <v>80</v>
      </c>
      <c r="AE81">
        <f t="shared" ca="1" si="34"/>
        <v>0.83635052767021212</v>
      </c>
      <c r="AF81">
        <f t="shared" ca="1" si="35"/>
        <v>276.56696709004461</v>
      </c>
      <c r="AG81">
        <f t="shared" ca="1" si="36"/>
        <v>126.56696709004461</v>
      </c>
      <c r="AH81">
        <f t="shared" ca="1" si="37"/>
        <v>125.24496658411263</v>
      </c>
    </row>
    <row r="82" spans="1:34" x14ac:dyDescent="0.2">
      <c r="A82" s="1">
        <v>45588</v>
      </c>
      <c r="B82">
        <v>223.41</v>
      </c>
      <c r="C82">
        <f t="shared" si="33"/>
        <v>7.0274383420616537E-3</v>
      </c>
      <c r="D82">
        <f t="shared" si="31"/>
        <v>7.0028609740159457E-3</v>
      </c>
      <c r="E82">
        <v>5455.21</v>
      </c>
      <c r="F82">
        <f t="shared" si="32"/>
        <v>1.6004444012785939E-2</v>
      </c>
      <c r="G82">
        <f t="shared" si="42"/>
        <v>2.9975180218351442E-3</v>
      </c>
      <c r="H82">
        <f t="shared" si="30"/>
        <v>2.6937452056752837E-3</v>
      </c>
      <c r="I82">
        <f t="shared" si="25"/>
        <v>3.0377281615986051E-4</v>
      </c>
      <c r="J82">
        <f t="shared" si="28"/>
        <v>9.1884581189081646E-4</v>
      </c>
      <c r="K82">
        <f t="shared" si="38"/>
        <v>-0.71000000000000796</v>
      </c>
      <c r="L82">
        <f t="shared" si="39"/>
        <v>0</v>
      </c>
      <c r="M82">
        <f t="shared" si="40"/>
        <v>0.71000000000000796</v>
      </c>
      <c r="N82">
        <f t="shared" ref="N82:N145" si="46">(N81*13+L82)/14</f>
        <v>1.1574109500327125</v>
      </c>
      <c r="O82">
        <f t="shared" ref="O82:O145" si="47">(O81*13+M82)/14</f>
        <v>0.65985906398835237</v>
      </c>
      <c r="P82">
        <f t="shared" ref="P82:P145" si="48">N82/O82</f>
        <v>1.7540275085971129</v>
      </c>
      <c r="Q82">
        <f t="shared" ref="Q82:Q145" si="49">100-(100/(1+P82))</f>
        <v>63.689542065997927</v>
      </c>
      <c r="R82">
        <f t="shared" si="20"/>
        <v>215.99899999999997</v>
      </c>
      <c r="S82">
        <f t="shared" si="21"/>
        <v>7.0992452526937475</v>
      </c>
      <c r="T82">
        <f t="shared" si="22"/>
        <v>230.19749050538746</v>
      </c>
      <c r="U82">
        <f t="shared" si="23"/>
        <v>201.80050949461247</v>
      </c>
      <c r="V82">
        <f t="shared" si="43"/>
        <v>210.75</v>
      </c>
      <c r="W82">
        <f t="shared" si="44"/>
        <v>225.37</v>
      </c>
      <c r="X82">
        <f t="shared" si="45"/>
        <v>86.59370725034195</v>
      </c>
      <c r="Y82">
        <f t="shared" si="19"/>
        <v>89.539842171828639</v>
      </c>
      <c r="AD82">
        <f t="shared" si="41"/>
        <v>81</v>
      </c>
      <c r="AE82">
        <f t="shared" ca="1" si="34"/>
        <v>0.47050327528960967</v>
      </c>
      <c r="AF82">
        <f t="shared" ca="1" si="35"/>
        <v>240.98274297816803</v>
      </c>
      <c r="AG82">
        <f t="shared" ca="1" si="36"/>
        <v>90.982742978168034</v>
      </c>
      <c r="AH82">
        <f t="shared" ca="1" si="37"/>
        <v>90.032422092603582</v>
      </c>
    </row>
    <row r="83" spans="1:34" x14ac:dyDescent="0.2">
      <c r="A83" s="1">
        <v>45589</v>
      </c>
      <c r="B83">
        <v>224.98</v>
      </c>
      <c r="C83">
        <f t="shared" si="33"/>
        <v>-1.1867721575251067E-2</v>
      </c>
      <c r="D83">
        <f t="shared" si="31"/>
        <v>-1.1938705150779579E-2</v>
      </c>
      <c r="E83">
        <v>5543.22</v>
      </c>
      <c r="F83">
        <f t="shared" si="32"/>
        <v>1.9878411263283945E-3</v>
      </c>
      <c r="G83">
        <f t="shared" si="42"/>
        <v>6.9963753374057119E-4</v>
      </c>
      <c r="H83">
        <f t="shared" si="30"/>
        <v>1.6098599940860348E-3</v>
      </c>
      <c r="I83">
        <f t="shared" si="25"/>
        <v>-9.102224603454636E-4</v>
      </c>
      <c r="J83">
        <f t="shared" si="28"/>
        <v>5.5303215744356043E-4</v>
      </c>
      <c r="K83">
        <f t="shared" si="38"/>
        <v>1.5699999999999932</v>
      </c>
      <c r="L83">
        <f t="shared" si="39"/>
        <v>1.5699999999999932</v>
      </c>
      <c r="M83">
        <f t="shared" si="40"/>
        <v>0</v>
      </c>
      <c r="N83">
        <f t="shared" si="46"/>
        <v>1.186881596458947</v>
      </c>
      <c r="O83">
        <f t="shared" si="47"/>
        <v>0.6127262737034701</v>
      </c>
      <c r="P83">
        <f t="shared" si="48"/>
        <v>1.9370502741544593</v>
      </c>
      <c r="Q83">
        <f t="shared" si="49"/>
        <v>65.95223415820189</v>
      </c>
      <c r="R83">
        <f t="shared" si="20"/>
        <v>216.75899999999996</v>
      </c>
      <c r="S83">
        <f t="shared" si="21"/>
        <v>7.2111637866501628</v>
      </c>
      <c r="T83">
        <f t="shared" si="22"/>
        <v>231.18132757330028</v>
      </c>
      <c r="U83">
        <f t="shared" si="23"/>
        <v>202.33667242669964</v>
      </c>
      <c r="V83">
        <f t="shared" si="43"/>
        <v>210.75</v>
      </c>
      <c r="W83">
        <f t="shared" si="44"/>
        <v>225.37</v>
      </c>
      <c r="X83">
        <f t="shared" si="45"/>
        <v>97.332421340629168</v>
      </c>
      <c r="Y83">
        <f t="shared" ref="Y83:Y146" si="50">AVERAGE(X81:X83)</f>
        <v>92.573191489939745</v>
      </c>
      <c r="AD83">
        <f t="shared" si="41"/>
        <v>82</v>
      </c>
      <c r="AE83">
        <f t="shared" ca="1" si="34"/>
        <v>0.49738318348733856</v>
      </c>
      <c r="AF83">
        <f t="shared" ca="1" si="35"/>
        <v>243.11682132297594</v>
      </c>
      <c r="AG83">
        <f t="shared" ca="1" si="36"/>
        <v>93.116821322975937</v>
      </c>
      <c r="AH83">
        <f t="shared" ca="1" si="37"/>
        <v>92.144209845194581</v>
      </c>
    </row>
    <row r="84" spans="1:34" x14ac:dyDescent="0.2">
      <c r="A84" s="1">
        <v>45590</v>
      </c>
      <c r="B84">
        <v>222.31</v>
      </c>
      <c r="C84">
        <f t="shared" si="33"/>
        <v>1.4349332013854577E-2</v>
      </c>
      <c r="D84">
        <f t="shared" si="31"/>
        <v>1.4247354728832901E-2</v>
      </c>
      <c r="E84">
        <v>5554.25</v>
      </c>
      <c r="F84">
        <f t="shared" si="32"/>
        <v>9.6753274361777754E-3</v>
      </c>
      <c r="G84">
        <f t="shared" si="42"/>
        <v>2.7839017176009297E-3</v>
      </c>
      <c r="H84">
        <f t="shared" si="30"/>
        <v>2.5459707151783951E-3</v>
      </c>
      <c r="I84">
        <f t="shared" si="25"/>
        <v>2.3793100242253465E-4</v>
      </c>
      <c r="J84">
        <f t="shared" si="28"/>
        <v>4.9001192643935529E-4</v>
      </c>
      <c r="K84">
        <f t="shared" si="38"/>
        <v>-2.6699999999999875</v>
      </c>
      <c r="L84">
        <f t="shared" si="39"/>
        <v>0</v>
      </c>
      <c r="M84">
        <f t="shared" si="40"/>
        <v>2.6699999999999875</v>
      </c>
      <c r="N84">
        <f t="shared" si="46"/>
        <v>1.1021043395690222</v>
      </c>
      <c r="O84">
        <f t="shared" si="47"/>
        <v>0.75967439701036432</v>
      </c>
      <c r="P84">
        <f t="shared" si="48"/>
        <v>1.4507588302386687</v>
      </c>
      <c r="Q84">
        <f t="shared" si="49"/>
        <v>59.196311458250896</v>
      </c>
      <c r="R84">
        <f t="shared" si="20"/>
        <v>217.34949999999998</v>
      </c>
      <c r="S84">
        <f t="shared" si="21"/>
        <v>7.154981683745727</v>
      </c>
      <c r="T84">
        <f t="shared" si="22"/>
        <v>231.65946336749144</v>
      </c>
      <c r="U84">
        <f t="shared" si="23"/>
        <v>203.03953663250851</v>
      </c>
      <c r="V84">
        <f t="shared" si="43"/>
        <v>210.75</v>
      </c>
      <c r="W84">
        <f t="shared" si="44"/>
        <v>225.37</v>
      </c>
      <c r="X84">
        <f t="shared" si="45"/>
        <v>79.069767441860463</v>
      </c>
      <c r="Y84">
        <f t="shared" si="50"/>
        <v>87.665298677610522</v>
      </c>
      <c r="AD84">
        <f t="shared" si="41"/>
        <v>83</v>
      </c>
      <c r="AE84">
        <f t="shared" ca="1" si="34"/>
        <v>0.27921585726444209</v>
      </c>
      <c r="AF84">
        <f t="shared" ca="1" si="35"/>
        <v>225.40601752288663</v>
      </c>
      <c r="AG84">
        <f t="shared" ca="1" si="36"/>
        <v>75.406017522886629</v>
      </c>
      <c r="AH84">
        <f t="shared" ca="1" si="37"/>
        <v>74.61839658507391</v>
      </c>
    </row>
    <row r="85" spans="1:34" x14ac:dyDescent="0.2">
      <c r="A85" s="1">
        <v>45593</v>
      </c>
      <c r="B85">
        <v>225.5</v>
      </c>
      <c r="C85">
        <f t="shared" si="33"/>
        <v>-1.1529933481152943E-2</v>
      </c>
      <c r="D85">
        <f t="shared" si="31"/>
        <v>-1.1596918550909815E-2</v>
      </c>
      <c r="E85">
        <v>5608.25</v>
      </c>
      <c r="F85">
        <f t="shared" si="32"/>
        <v>-1.9865481747165059E-3</v>
      </c>
      <c r="G85">
        <f t="shared" si="42"/>
        <v>5.7146783013773783E-4</v>
      </c>
      <c r="H85">
        <f t="shared" si="30"/>
        <v>1.4983492880607501E-3</v>
      </c>
      <c r="I85">
        <f t="shared" si="25"/>
        <v>-9.2688145792301229E-4</v>
      </c>
      <c r="J85">
        <f t="shared" si="28"/>
        <v>2.0663324956688179E-4</v>
      </c>
      <c r="K85">
        <f t="shared" si="38"/>
        <v>3.1899999999999977</v>
      </c>
      <c r="L85">
        <f t="shared" si="39"/>
        <v>3.1899999999999977</v>
      </c>
      <c r="M85">
        <f t="shared" si="40"/>
        <v>0</v>
      </c>
      <c r="N85">
        <f t="shared" si="46"/>
        <v>1.2512397438855203</v>
      </c>
      <c r="O85">
        <f t="shared" si="47"/>
        <v>0.70541194008105257</v>
      </c>
      <c r="P85">
        <f t="shared" si="48"/>
        <v>1.7737717109548097</v>
      </c>
      <c r="Q85">
        <f t="shared" si="49"/>
        <v>63.948006389618413</v>
      </c>
      <c r="R85">
        <f t="shared" si="20"/>
        <v>218.08149999999995</v>
      </c>
      <c r="S85">
        <f t="shared" si="21"/>
        <v>7.2048304520026889</v>
      </c>
      <c r="T85">
        <f t="shared" si="22"/>
        <v>232.49116090400531</v>
      </c>
      <c r="U85">
        <f t="shared" si="23"/>
        <v>203.67183909599459</v>
      </c>
      <c r="V85">
        <f t="shared" si="43"/>
        <v>212.84</v>
      </c>
      <c r="W85">
        <f t="shared" si="44"/>
        <v>225.5</v>
      </c>
      <c r="X85">
        <f t="shared" si="45"/>
        <v>100</v>
      </c>
      <c r="Y85">
        <f t="shared" si="50"/>
        <v>92.134062927496544</v>
      </c>
      <c r="AD85">
        <f t="shared" si="41"/>
        <v>84</v>
      </c>
      <c r="AE85">
        <f t="shared" ca="1" si="34"/>
        <v>0.41261669713285232</v>
      </c>
      <c r="AF85">
        <f t="shared" ca="1" si="35"/>
        <v>236.40185973260799</v>
      </c>
      <c r="AG85">
        <f t="shared" ca="1" si="36"/>
        <v>86.401859732607988</v>
      </c>
      <c r="AH85">
        <f t="shared" ca="1" si="37"/>
        <v>85.499386481441988</v>
      </c>
    </row>
    <row r="86" spans="1:34" x14ac:dyDescent="0.2">
      <c r="A86" s="1">
        <v>45594</v>
      </c>
      <c r="B86">
        <v>222.9</v>
      </c>
      <c r="C86">
        <f t="shared" si="33"/>
        <v>6.7743382682816655E-3</v>
      </c>
      <c r="D86">
        <f t="shared" si="31"/>
        <v>6.7514955436619433E-3</v>
      </c>
      <c r="E86">
        <v>5597.12</v>
      </c>
      <c r="F86">
        <f t="shared" si="32"/>
        <v>4.2307182841846242E-3</v>
      </c>
      <c r="G86">
        <f t="shared" si="42"/>
        <v>1.5222413245260772E-3</v>
      </c>
      <c r="H86">
        <f t="shared" si="30"/>
        <v>1.8874712329200976E-3</v>
      </c>
      <c r="I86">
        <f t="shared" si="25"/>
        <v>-3.652299083940205E-4</v>
      </c>
      <c r="J86">
        <f t="shared" si="28"/>
        <v>9.2260617974701347E-5</v>
      </c>
      <c r="K86">
        <f t="shared" si="38"/>
        <v>-2.5999999999999943</v>
      </c>
      <c r="L86">
        <f t="shared" si="39"/>
        <v>0</v>
      </c>
      <c r="M86">
        <f t="shared" si="40"/>
        <v>2.5999999999999943</v>
      </c>
      <c r="N86">
        <f t="shared" si="46"/>
        <v>1.1618654764651259</v>
      </c>
      <c r="O86">
        <f t="shared" si="47"/>
        <v>0.8407396586466912</v>
      </c>
      <c r="P86">
        <f t="shared" si="48"/>
        <v>1.3819563101559162</v>
      </c>
      <c r="Q86">
        <f t="shared" si="49"/>
        <v>58.01770184716181</v>
      </c>
      <c r="R86">
        <f t="shared" ref="R86:R149" si="51">AVERAGE(B67:B86)</f>
        <v>218.87449999999998</v>
      </c>
      <c r="S86">
        <f t="shared" ref="S86:S149" si="52">_xlfn.STDEV.S(B67:B86)</f>
        <v>6.7862410919370326</v>
      </c>
      <c r="T86">
        <f t="shared" ref="T86:T149" si="53">R86+(2*S86)</f>
        <v>232.44698218387404</v>
      </c>
      <c r="U86">
        <f t="shared" ref="U86:U149" si="54">R86-(2*S86)</f>
        <v>205.30201781612593</v>
      </c>
      <c r="V86">
        <f t="shared" si="43"/>
        <v>212.84</v>
      </c>
      <c r="W86">
        <f t="shared" si="44"/>
        <v>225.5</v>
      </c>
      <c r="X86">
        <f t="shared" si="45"/>
        <v>79.4628751974724</v>
      </c>
      <c r="Y86">
        <f t="shared" si="50"/>
        <v>86.177547546444274</v>
      </c>
      <c r="AD86">
        <f t="shared" si="41"/>
        <v>85</v>
      </c>
      <c r="AE86">
        <f t="shared" ca="1" si="34"/>
        <v>4.6344816401254763E-3</v>
      </c>
      <c r="AF86">
        <f t="shared" ca="1" si="35"/>
        <v>173.16740037037644</v>
      </c>
      <c r="AG86">
        <f t="shared" ca="1" si="36"/>
        <v>23.167400370376441</v>
      </c>
      <c r="AH86">
        <f t="shared" ca="1" si="37"/>
        <v>22.925415311281384</v>
      </c>
    </row>
    <row r="87" spans="1:34" x14ac:dyDescent="0.2">
      <c r="A87" s="1">
        <v>45595</v>
      </c>
      <c r="B87">
        <v>224.41</v>
      </c>
      <c r="C87">
        <f t="shared" si="33"/>
        <v>-1.1095762220934891E-2</v>
      </c>
      <c r="D87">
        <f t="shared" si="31"/>
        <v>-1.1157779368963726E-2</v>
      </c>
      <c r="E87">
        <v>5620.85</v>
      </c>
      <c r="F87">
        <f t="shared" si="32"/>
        <v>-8.9729494254644684E-3</v>
      </c>
      <c r="G87">
        <f t="shared" si="42"/>
        <v>-4.2853108985696953E-4</v>
      </c>
      <c r="H87">
        <f t="shared" si="30"/>
        <v>9.2115637352129594E-4</v>
      </c>
      <c r="I87">
        <f t="shared" si="25"/>
        <v>-1.3496874633782655E-3</v>
      </c>
      <c r="J87">
        <f t="shared" si="28"/>
        <v>-1.96128998295892E-4</v>
      </c>
      <c r="K87">
        <f t="shared" si="38"/>
        <v>1.5099999999999909</v>
      </c>
      <c r="L87">
        <f t="shared" si="39"/>
        <v>1.5099999999999909</v>
      </c>
      <c r="M87">
        <f t="shared" si="40"/>
        <v>0</v>
      </c>
      <c r="N87">
        <f t="shared" si="46"/>
        <v>1.1867322281461878</v>
      </c>
      <c r="O87">
        <f t="shared" si="47"/>
        <v>0.78068682588621319</v>
      </c>
      <c r="P87">
        <f t="shared" si="48"/>
        <v>1.5201130450728992</v>
      </c>
      <c r="Q87">
        <f t="shared" si="49"/>
        <v>60.319240362843608</v>
      </c>
      <c r="R87">
        <f t="shared" si="51"/>
        <v>219.73049999999995</v>
      </c>
      <c r="S87">
        <f t="shared" si="52"/>
        <v>6.3112043016243824</v>
      </c>
      <c r="T87">
        <f t="shared" si="53"/>
        <v>232.35290860324872</v>
      </c>
      <c r="U87">
        <f t="shared" si="54"/>
        <v>207.10809139675118</v>
      </c>
      <c r="V87">
        <f t="shared" si="43"/>
        <v>221.48</v>
      </c>
      <c r="W87">
        <f t="shared" si="44"/>
        <v>225.5</v>
      </c>
      <c r="X87">
        <f t="shared" si="45"/>
        <v>72.885572139303463</v>
      </c>
      <c r="Y87">
        <f t="shared" si="50"/>
        <v>84.116149112258611</v>
      </c>
      <c r="AD87">
        <f t="shared" si="41"/>
        <v>86</v>
      </c>
      <c r="AE87">
        <f t="shared" ca="1" si="34"/>
        <v>0.72795997313586391</v>
      </c>
      <c r="AF87">
        <f t="shared" ca="1" si="35"/>
        <v>263.40797144254009</v>
      </c>
      <c r="AG87">
        <f t="shared" ca="1" si="36"/>
        <v>113.40797144254009</v>
      </c>
      <c r="AH87">
        <f t="shared" ca="1" si="37"/>
        <v>112.22341753348501</v>
      </c>
    </row>
    <row r="88" spans="1:34" x14ac:dyDescent="0.2">
      <c r="A88" s="1">
        <v>45596</v>
      </c>
      <c r="B88">
        <v>221.92</v>
      </c>
      <c r="C88">
        <f t="shared" si="33"/>
        <v>4.5962509012256181E-3</v>
      </c>
      <c r="D88">
        <f t="shared" si="31"/>
        <v>4.5857203949559132E-3</v>
      </c>
      <c r="E88">
        <v>5570.64</v>
      </c>
      <c r="F88">
        <f t="shared" si="32"/>
        <v>1.1417986208502448E-2</v>
      </c>
      <c r="G88">
        <f t="shared" si="42"/>
        <v>3.4289221549885858E-4</v>
      </c>
      <c r="H88">
        <f t="shared" si="30"/>
        <v>1.1926055602942305E-3</v>
      </c>
      <c r="I88">
        <f t="shared" si="25"/>
        <v>-8.4971334479537193E-4</v>
      </c>
      <c r="J88">
        <f t="shared" si="28"/>
        <v>-3.2684586759578805E-4</v>
      </c>
      <c r="K88">
        <f t="shared" si="38"/>
        <v>-2.4900000000000091</v>
      </c>
      <c r="L88">
        <f t="shared" si="39"/>
        <v>0</v>
      </c>
      <c r="M88">
        <f t="shared" si="40"/>
        <v>2.4900000000000091</v>
      </c>
      <c r="N88">
        <f t="shared" si="46"/>
        <v>1.1019656404214602</v>
      </c>
      <c r="O88">
        <f t="shared" si="47"/>
        <v>0.90278062403719861</v>
      </c>
      <c r="P88">
        <f t="shared" si="48"/>
        <v>1.2206350148428244</v>
      </c>
      <c r="Q88">
        <f t="shared" si="49"/>
        <v>54.967836077700525</v>
      </c>
      <c r="R88">
        <f t="shared" si="51"/>
        <v>220.56499999999997</v>
      </c>
      <c r="S88">
        <f t="shared" si="52"/>
        <v>5.3182718799882425</v>
      </c>
      <c r="T88">
        <f t="shared" si="53"/>
        <v>231.20154375997646</v>
      </c>
      <c r="U88">
        <f t="shared" si="54"/>
        <v>209.92845624002348</v>
      </c>
      <c r="V88">
        <f t="shared" si="43"/>
        <v>221.48</v>
      </c>
      <c r="W88">
        <f t="shared" si="44"/>
        <v>225.5</v>
      </c>
      <c r="X88">
        <f t="shared" si="45"/>
        <v>10.945273631840712</v>
      </c>
      <c r="Y88">
        <f t="shared" si="50"/>
        <v>54.431240322872185</v>
      </c>
      <c r="AD88">
        <f t="shared" si="41"/>
        <v>87</v>
      </c>
      <c r="AE88">
        <f t="shared" ca="1" si="34"/>
        <v>0.75947888400204444</v>
      </c>
      <c r="AF88">
        <f t="shared" ca="1" si="35"/>
        <v>266.80323421607045</v>
      </c>
      <c r="AG88">
        <f t="shared" ca="1" si="36"/>
        <v>116.80323421607045</v>
      </c>
      <c r="AH88">
        <f t="shared" ca="1" si="37"/>
        <v>115.58321655839615</v>
      </c>
    </row>
    <row r="89" spans="1:34" x14ac:dyDescent="0.2">
      <c r="A89" s="1">
        <v>45597</v>
      </c>
      <c r="B89">
        <v>222.94</v>
      </c>
      <c r="C89">
        <f t="shared" si="33"/>
        <v>-1.4174217278191459E-2</v>
      </c>
      <c r="D89">
        <f t="shared" si="31"/>
        <v>-1.4275630942699433E-2</v>
      </c>
      <c r="E89">
        <v>5634.61</v>
      </c>
      <c r="F89">
        <f t="shared" si="32"/>
        <v>-3.1587066155747872E-3</v>
      </c>
      <c r="G89">
        <f t="shared" si="42"/>
        <v>-1.9061113473008789E-3</v>
      </c>
      <c r="H89">
        <f t="shared" si="30"/>
        <v>4.681026377618123E-5</v>
      </c>
      <c r="I89">
        <f t="shared" si="25"/>
        <v>-1.9529216110770601E-3</v>
      </c>
      <c r="J89">
        <f t="shared" si="28"/>
        <v>-6.5206101629204248E-4</v>
      </c>
      <c r="K89">
        <f t="shared" si="38"/>
        <v>1.0200000000000102</v>
      </c>
      <c r="L89">
        <f t="shared" si="39"/>
        <v>1.0200000000000102</v>
      </c>
      <c r="M89">
        <f t="shared" si="40"/>
        <v>0</v>
      </c>
      <c r="N89">
        <f t="shared" si="46"/>
        <v>1.0961109518199279</v>
      </c>
      <c r="O89">
        <f t="shared" si="47"/>
        <v>0.8382962937488273</v>
      </c>
      <c r="P89">
        <f t="shared" si="48"/>
        <v>1.3075459834352408</v>
      </c>
      <c r="Q89">
        <f t="shared" si="49"/>
        <v>56.663918848052546</v>
      </c>
      <c r="R89">
        <f t="shared" si="51"/>
        <v>221.15099999999993</v>
      </c>
      <c r="S89">
        <f t="shared" si="52"/>
        <v>4.8603659164825492</v>
      </c>
      <c r="T89">
        <f t="shared" si="53"/>
        <v>230.87173183296503</v>
      </c>
      <c r="U89">
        <f t="shared" si="54"/>
        <v>211.43026816703482</v>
      </c>
      <c r="V89">
        <f t="shared" si="43"/>
        <v>221.92</v>
      </c>
      <c r="W89">
        <f t="shared" si="44"/>
        <v>225.5</v>
      </c>
      <c r="X89">
        <f t="shared" si="45"/>
        <v>28.491620111732029</v>
      </c>
      <c r="Y89">
        <f t="shared" si="50"/>
        <v>37.440821960958736</v>
      </c>
      <c r="AD89">
        <f t="shared" si="41"/>
        <v>88</v>
      </c>
      <c r="AE89">
        <f t="shared" ca="1" si="34"/>
        <v>0.55911662296419329</v>
      </c>
      <c r="AF89">
        <f t="shared" ca="1" si="35"/>
        <v>248.10254811603758</v>
      </c>
      <c r="AG89">
        <f t="shared" ca="1" si="36"/>
        <v>98.102548116037582</v>
      </c>
      <c r="AH89">
        <f t="shared" ca="1" si="37"/>
        <v>97.077860385704668</v>
      </c>
    </row>
    <row r="90" spans="1:34" x14ac:dyDescent="0.2">
      <c r="A90" s="1">
        <v>45600</v>
      </c>
      <c r="B90">
        <v>219.78</v>
      </c>
      <c r="C90">
        <f t="shared" si="33"/>
        <v>7.7805077805077616E-3</v>
      </c>
      <c r="D90">
        <f t="shared" si="31"/>
        <v>7.7503957204058558E-3</v>
      </c>
      <c r="E90">
        <v>5616.84</v>
      </c>
      <c r="F90">
        <f t="shared" si="32"/>
        <v>1.5939320118754585E-3</v>
      </c>
      <c r="G90">
        <f t="shared" si="42"/>
        <v>-4.2049487534599641E-4</v>
      </c>
      <c r="H90">
        <f t="shared" si="30"/>
        <v>6.1744622352652748E-4</v>
      </c>
      <c r="I90">
        <f t="shared" si="25"/>
        <v>-1.037941098872524E-3</v>
      </c>
      <c r="J90">
        <f t="shared" si="28"/>
        <v>-7.2923703280813879E-4</v>
      </c>
      <c r="K90">
        <f t="shared" si="38"/>
        <v>-3.1599999999999966</v>
      </c>
      <c r="L90">
        <f t="shared" si="39"/>
        <v>0</v>
      </c>
      <c r="M90">
        <f t="shared" si="40"/>
        <v>3.1599999999999966</v>
      </c>
      <c r="N90">
        <f t="shared" si="46"/>
        <v>1.0178173124042187</v>
      </c>
      <c r="O90">
        <f t="shared" si="47"/>
        <v>1.0041322727667681</v>
      </c>
      <c r="P90">
        <f t="shared" si="48"/>
        <v>1.0136287220405167</v>
      </c>
      <c r="Q90">
        <f t="shared" si="49"/>
        <v>50.338411989542593</v>
      </c>
      <c r="R90">
        <f t="shared" si="51"/>
        <v>221.59349999999995</v>
      </c>
      <c r="S90">
        <f t="shared" si="52"/>
        <v>4.2447159411499662</v>
      </c>
      <c r="T90">
        <f t="shared" si="53"/>
        <v>230.08293188229987</v>
      </c>
      <c r="U90">
        <f t="shared" si="54"/>
        <v>213.10406811770002</v>
      </c>
      <c r="V90">
        <f t="shared" si="43"/>
        <v>219.78</v>
      </c>
      <c r="W90">
        <f t="shared" si="44"/>
        <v>225.5</v>
      </c>
      <c r="X90">
        <f t="shared" si="45"/>
        <v>0</v>
      </c>
      <c r="Y90">
        <f t="shared" si="50"/>
        <v>13.14563124785758</v>
      </c>
      <c r="AD90">
        <f t="shared" si="41"/>
        <v>89</v>
      </c>
      <c r="AE90">
        <f t="shared" ca="1" si="34"/>
        <v>0.56403002694433246</v>
      </c>
      <c r="AF90">
        <f t="shared" ca="1" si="35"/>
        <v>248.50715281371393</v>
      </c>
      <c r="AG90">
        <f t="shared" ca="1" si="36"/>
        <v>98.50715281371393</v>
      </c>
      <c r="AH90">
        <f t="shared" ca="1" si="37"/>
        <v>97.478238960030438</v>
      </c>
    </row>
    <row r="91" spans="1:34" x14ac:dyDescent="0.2">
      <c r="A91" s="1">
        <v>45601</v>
      </c>
      <c r="B91">
        <v>221.49</v>
      </c>
      <c r="C91">
        <f t="shared" si="33"/>
        <v>0.11544539256851327</v>
      </c>
      <c r="D91">
        <f t="shared" si="31"/>
        <v>0.1092537803694838</v>
      </c>
      <c r="E91">
        <v>5625.8</v>
      </c>
      <c r="F91">
        <f t="shared" si="32"/>
        <v>-5.9939669454233853E-3</v>
      </c>
      <c r="G91">
        <f t="shared" si="42"/>
        <v>1.6452470546935511E-2</v>
      </c>
      <c r="H91">
        <f t="shared" si="30"/>
        <v>8.6645820861900279E-3</v>
      </c>
      <c r="I91">
        <f t="shared" si="25"/>
        <v>7.7878884607454832E-3</v>
      </c>
      <c r="J91">
        <f t="shared" si="28"/>
        <v>9.7418806590258576E-4</v>
      </c>
      <c r="K91">
        <f t="shared" si="38"/>
        <v>1.710000000000008</v>
      </c>
      <c r="L91">
        <f t="shared" si="39"/>
        <v>1.710000000000008</v>
      </c>
      <c r="M91">
        <f t="shared" si="40"/>
        <v>0</v>
      </c>
      <c r="N91">
        <f t="shared" si="46"/>
        <v>1.067258932946775</v>
      </c>
      <c r="O91">
        <f t="shared" si="47"/>
        <v>0.93240853899771314</v>
      </c>
      <c r="P91">
        <f t="shared" si="48"/>
        <v>1.1446258676416867</v>
      </c>
      <c r="Q91">
        <f t="shared" si="49"/>
        <v>53.371820461177293</v>
      </c>
      <c r="R91">
        <f t="shared" si="51"/>
        <v>222.13049999999998</v>
      </c>
      <c r="S91">
        <f t="shared" si="52"/>
        <v>3.3950156576648474</v>
      </c>
      <c r="T91">
        <f t="shared" si="53"/>
        <v>228.92053131532967</v>
      </c>
      <c r="U91">
        <f t="shared" si="54"/>
        <v>215.3404686846703</v>
      </c>
      <c r="V91">
        <f t="shared" si="43"/>
        <v>219.78</v>
      </c>
      <c r="W91">
        <f t="shared" si="44"/>
        <v>225.5</v>
      </c>
      <c r="X91">
        <f t="shared" si="45"/>
        <v>29.895104895105039</v>
      </c>
      <c r="Y91">
        <f t="shared" si="50"/>
        <v>19.462241668945691</v>
      </c>
      <c r="AD91">
        <f t="shared" si="41"/>
        <v>90</v>
      </c>
      <c r="AE91">
        <f t="shared" ca="1" si="34"/>
        <v>0.17480032371236243</v>
      </c>
      <c r="AF91">
        <f t="shared" ca="1" si="35"/>
        <v>215.3198827047373</v>
      </c>
      <c r="AG91">
        <f t="shared" ca="1" si="36"/>
        <v>65.319882704737296</v>
      </c>
      <c r="AH91">
        <f t="shared" ca="1" si="37"/>
        <v>64.63761212522941</v>
      </c>
    </row>
    <row r="92" spans="1:34" x14ac:dyDescent="0.2">
      <c r="A92" s="1">
        <v>45602</v>
      </c>
      <c r="B92">
        <v>247.06</v>
      </c>
      <c r="C92">
        <f t="shared" si="33"/>
        <v>-4.3228365579211503E-2</v>
      </c>
      <c r="D92">
        <f t="shared" si="31"/>
        <v>-4.4190542524573106E-2</v>
      </c>
      <c r="E92">
        <v>5592.18</v>
      </c>
      <c r="F92">
        <f t="shared" si="32"/>
        <v>-3.934142455813639E-5</v>
      </c>
      <c r="G92">
        <f t="shared" si="42"/>
        <v>7.1227762282418767E-3</v>
      </c>
      <c r="H92">
        <f t="shared" ref="H92:H123" si="55">(D92*(2/(26+1)))+(H91*(1-(2/(26+1))))</f>
        <v>4.7493876705779429E-3</v>
      </c>
      <c r="I92">
        <f t="shared" si="25"/>
        <v>2.3733885576639338E-3</v>
      </c>
      <c r="J92">
        <f t="shared" si="28"/>
        <v>1.2540281642548555E-3</v>
      </c>
      <c r="K92">
        <f t="shared" si="38"/>
        <v>25.569999999999993</v>
      </c>
      <c r="L92">
        <f t="shared" si="39"/>
        <v>25.569999999999993</v>
      </c>
      <c r="M92">
        <f t="shared" si="40"/>
        <v>0</v>
      </c>
      <c r="N92">
        <f t="shared" si="46"/>
        <v>2.8174547234505765</v>
      </c>
      <c r="O92">
        <f t="shared" si="47"/>
        <v>0.86580792906930504</v>
      </c>
      <c r="P92">
        <f t="shared" si="48"/>
        <v>3.2541336581188189</v>
      </c>
      <c r="Q92">
        <f t="shared" si="49"/>
        <v>76.493451302557318</v>
      </c>
      <c r="R92">
        <f t="shared" si="51"/>
        <v>223.8125</v>
      </c>
      <c r="S92">
        <f t="shared" si="52"/>
        <v>6.1044469338688705</v>
      </c>
      <c r="T92">
        <f t="shared" si="53"/>
        <v>236.02139386773774</v>
      </c>
      <c r="U92">
        <f t="shared" si="54"/>
        <v>211.60360613226226</v>
      </c>
      <c r="V92">
        <f t="shared" si="43"/>
        <v>219.78</v>
      </c>
      <c r="W92">
        <f t="shared" si="44"/>
        <v>247.06</v>
      </c>
      <c r="X92">
        <f t="shared" si="45"/>
        <v>100</v>
      </c>
      <c r="Y92">
        <f t="shared" si="50"/>
        <v>43.298368298368352</v>
      </c>
      <c r="AD92">
        <f t="shared" si="41"/>
        <v>91</v>
      </c>
      <c r="AE92">
        <f t="shared" ca="1" si="34"/>
        <v>0.72982983503481691</v>
      </c>
      <c r="AF92">
        <f t="shared" ca="1" si="35"/>
        <v>263.60237628321971</v>
      </c>
      <c r="AG92">
        <f t="shared" ca="1" si="36"/>
        <v>113.60237628321971</v>
      </c>
      <c r="AH92">
        <f t="shared" ca="1" si="37"/>
        <v>112.41579180249461</v>
      </c>
    </row>
    <row r="93" spans="1:34" x14ac:dyDescent="0.2">
      <c r="A93" s="1">
        <v>45603</v>
      </c>
      <c r="B93">
        <v>236.38</v>
      </c>
      <c r="C93">
        <f t="shared" si="33"/>
        <v>2.5382858109823658E-3</v>
      </c>
      <c r="D93">
        <f t="shared" si="31"/>
        <v>2.5350698044994207E-3</v>
      </c>
      <c r="E93">
        <v>5591.96</v>
      </c>
      <c r="F93">
        <f t="shared" si="32"/>
        <v>1.0042467382856683E-2</v>
      </c>
      <c r="G93">
        <f t="shared" si="42"/>
        <v>6.4169752399738066E-3</v>
      </c>
      <c r="H93">
        <f t="shared" si="55"/>
        <v>4.5853641249424971E-3</v>
      </c>
      <c r="I93">
        <f t="shared" ref="I93:I156" si="56">G93-H93</f>
        <v>1.8316111150313095E-3</v>
      </c>
      <c r="J93">
        <f t="shared" si="28"/>
        <v>1.3695447544101464E-3</v>
      </c>
      <c r="K93">
        <f t="shared" si="38"/>
        <v>-10.680000000000007</v>
      </c>
      <c r="L93">
        <f t="shared" si="39"/>
        <v>0</v>
      </c>
      <c r="M93">
        <f t="shared" si="40"/>
        <v>10.680000000000007</v>
      </c>
      <c r="N93">
        <f t="shared" si="46"/>
        <v>2.6162079574898209</v>
      </c>
      <c r="O93">
        <f t="shared" si="47"/>
        <v>1.5668216484214981</v>
      </c>
      <c r="P93">
        <f t="shared" si="48"/>
        <v>1.6697547931671304</v>
      </c>
      <c r="Q93">
        <f t="shared" si="49"/>
        <v>62.543376546813874</v>
      </c>
      <c r="R93">
        <f t="shared" si="51"/>
        <v>224.98950000000005</v>
      </c>
      <c r="S93">
        <f t="shared" si="52"/>
        <v>6.1467188294586137</v>
      </c>
      <c r="T93">
        <f t="shared" si="53"/>
        <v>237.28293765891726</v>
      </c>
      <c r="U93">
        <f t="shared" si="54"/>
        <v>212.69606234108284</v>
      </c>
      <c r="V93">
        <f t="shared" si="43"/>
        <v>219.78</v>
      </c>
      <c r="W93">
        <f t="shared" si="44"/>
        <v>247.06</v>
      </c>
      <c r="X93">
        <f t="shared" si="45"/>
        <v>60.850439882697927</v>
      </c>
      <c r="Y93">
        <f t="shared" si="50"/>
        <v>63.581848259267666</v>
      </c>
      <c r="AD93">
        <f t="shared" si="41"/>
        <v>92</v>
      </c>
      <c r="AE93">
        <f t="shared" ca="1" si="34"/>
        <v>0.64535604034258398</v>
      </c>
      <c r="AF93">
        <f t="shared" ca="1" si="35"/>
        <v>255.47772089250648</v>
      </c>
      <c r="AG93">
        <f t="shared" ca="1" si="36"/>
        <v>105.47772089250648</v>
      </c>
      <c r="AH93">
        <f t="shared" ca="1" si="37"/>
        <v>104.37599898519996</v>
      </c>
    </row>
    <row r="94" spans="1:34" x14ac:dyDescent="0.2">
      <c r="A94" s="1">
        <v>45604</v>
      </c>
      <c r="B94">
        <v>236.98</v>
      </c>
      <c r="C94">
        <f t="shared" si="33"/>
        <v>9.7476580302136018E-3</v>
      </c>
      <c r="D94">
        <f t="shared" si="31"/>
        <v>9.7004561026307178E-3</v>
      </c>
      <c r="E94">
        <v>5648.4</v>
      </c>
      <c r="F94">
        <f t="shared" si="32"/>
        <v>-2.137801245458143E-2</v>
      </c>
      <c r="G94">
        <f t="shared" si="42"/>
        <v>6.9221261419210233E-3</v>
      </c>
      <c r="H94">
        <f t="shared" si="55"/>
        <v>4.9642598269934767E-3</v>
      </c>
      <c r="I94">
        <f t="shared" si="56"/>
        <v>1.9578663149275467E-3</v>
      </c>
      <c r="J94">
        <f t="shared" si="28"/>
        <v>1.4872090665136266E-3</v>
      </c>
      <c r="K94">
        <f t="shared" si="38"/>
        <v>0.59999999999999432</v>
      </c>
      <c r="L94">
        <f t="shared" si="39"/>
        <v>0.59999999999999432</v>
      </c>
      <c r="M94">
        <f t="shared" si="40"/>
        <v>0</v>
      </c>
      <c r="N94">
        <f t="shared" si="46"/>
        <v>2.4721931033834048</v>
      </c>
      <c r="O94">
        <f t="shared" si="47"/>
        <v>1.4549058163913913</v>
      </c>
      <c r="P94">
        <f t="shared" si="48"/>
        <v>1.699211780948952</v>
      </c>
      <c r="Q94">
        <f t="shared" si="49"/>
        <v>62.952147472902858</v>
      </c>
      <c r="R94">
        <f t="shared" si="51"/>
        <v>225.72399999999999</v>
      </c>
      <c r="S94">
        <f t="shared" si="52"/>
        <v>6.6631582522657267</v>
      </c>
      <c r="T94">
        <f t="shared" si="53"/>
        <v>239.05031650453145</v>
      </c>
      <c r="U94">
        <f t="shared" si="54"/>
        <v>212.39768349546853</v>
      </c>
      <c r="V94">
        <f t="shared" si="43"/>
        <v>219.78</v>
      </c>
      <c r="W94">
        <f t="shared" si="44"/>
        <v>247.06</v>
      </c>
      <c r="X94">
        <f t="shared" si="45"/>
        <v>63.049853372433972</v>
      </c>
      <c r="Y94">
        <f t="shared" si="50"/>
        <v>74.633431085043966</v>
      </c>
      <c r="AD94">
        <f t="shared" si="41"/>
        <v>93</v>
      </c>
      <c r="AE94">
        <f t="shared" ca="1" si="34"/>
        <v>0.56200237420231269</v>
      </c>
      <c r="AF94">
        <f t="shared" ca="1" si="35"/>
        <v>248.34000657911082</v>
      </c>
      <c r="AG94">
        <f t="shared" ca="1" si="36"/>
        <v>98.34000657911082</v>
      </c>
      <c r="AH94">
        <f t="shared" ca="1" si="37"/>
        <v>97.312838579118775</v>
      </c>
    </row>
    <row r="95" spans="1:34" x14ac:dyDescent="0.2">
      <c r="A95" s="1">
        <v>45607</v>
      </c>
      <c r="B95">
        <v>239.29</v>
      </c>
      <c r="C95">
        <f t="shared" si="33"/>
        <v>1.1283379999165177E-3</v>
      </c>
      <c r="D95">
        <f t="shared" si="31"/>
        <v>1.1277019050372084E-3</v>
      </c>
      <c r="E95">
        <v>5528.93</v>
      </c>
      <c r="F95">
        <f t="shared" si="32"/>
        <v>-1.6037653903594354E-3</v>
      </c>
      <c r="G95">
        <f t="shared" si="42"/>
        <v>6.0306762593235128E-3</v>
      </c>
      <c r="H95">
        <f t="shared" si="55"/>
        <v>4.6800703512930126E-3</v>
      </c>
      <c r="I95">
        <f t="shared" si="56"/>
        <v>1.3506059080305001E-3</v>
      </c>
      <c r="J95">
        <f t="shared" si="28"/>
        <v>1.4598884348170015E-3</v>
      </c>
      <c r="K95">
        <f t="shared" si="38"/>
        <v>2.3100000000000023</v>
      </c>
      <c r="L95">
        <f t="shared" si="39"/>
        <v>2.3100000000000023</v>
      </c>
      <c r="M95">
        <f t="shared" si="40"/>
        <v>0</v>
      </c>
      <c r="N95">
        <f t="shared" si="46"/>
        <v>2.460607881713162</v>
      </c>
      <c r="O95">
        <f t="shared" si="47"/>
        <v>1.3509839723634349</v>
      </c>
      <c r="P95">
        <f t="shared" si="48"/>
        <v>1.8213449841366598</v>
      </c>
      <c r="Q95">
        <f t="shared" si="49"/>
        <v>64.555911963173017</v>
      </c>
      <c r="R95">
        <f t="shared" si="51"/>
        <v>226.61450000000005</v>
      </c>
      <c r="S95">
        <f t="shared" si="52"/>
        <v>7.2319499263229208</v>
      </c>
      <c r="T95">
        <f t="shared" si="53"/>
        <v>241.0783998526459</v>
      </c>
      <c r="U95">
        <f t="shared" si="54"/>
        <v>212.1506001473542</v>
      </c>
      <c r="V95">
        <f t="shared" si="43"/>
        <v>219.78</v>
      </c>
      <c r="W95">
        <f t="shared" si="44"/>
        <v>247.06</v>
      </c>
      <c r="X95">
        <f t="shared" si="45"/>
        <v>71.517595307917844</v>
      </c>
      <c r="Y95">
        <f t="shared" si="50"/>
        <v>65.139296187683257</v>
      </c>
      <c r="AD95">
        <f t="shared" si="41"/>
        <v>94</v>
      </c>
      <c r="AE95">
        <f t="shared" ca="1" si="34"/>
        <v>0.26840878277294089</v>
      </c>
      <c r="AF95">
        <f t="shared" ca="1" si="35"/>
        <v>224.4515749664331</v>
      </c>
      <c r="AG95">
        <f t="shared" ca="1" si="36"/>
        <v>74.4515749664331</v>
      </c>
      <c r="AH95">
        <f t="shared" ca="1" si="37"/>
        <v>73.673923245482598</v>
      </c>
    </row>
    <row r="96" spans="1:34" x14ac:dyDescent="0.2">
      <c r="A96" s="1">
        <v>45608</v>
      </c>
      <c r="B96">
        <v>239.56</v>
      </c>
      <c r="C96">
        <f t="shared" si="33"/>
        <v>6.6789113374519093E-3</v>
      </c>
      <c r="D96">
        <f t="shared" si="31"/>
        <v>6.6567062249430773E-3</v>
      </c>
      <c r="E96">
        <v>5520.07</v>
      </c>
      <c r="F96">
        <f t="shared" si="32"/>
        <v>-3.0226412501879545E-3</v>
      </c>
      <c r="G96">
        <f t="shared" si="42"/>
        <v>6.1269885617265219E-3</v>
      </c>
      <c r="H96">
        <f t="shared" si="55"/>
        <v>4.8264878234152396E-3</v>
      </c>
      <c r="I96">
        <f t="shared" si="56"/>
        <v>1.3005007383112823E-3</v>
      </c>
      <c r="J96">
        <f t="shared" si="28"/>
        <v>1.4280108955158576E-3</v>
      </c>
      <c r="K96">
        <f t="shared" si="38"/>
        <v>0.27000000000001023</v>
      </c>
      <c r="L96">
        <f t="shared" si="39"/>
        <v>0.27000000000001023</v>
      </c>
      <c r="M96">
        <f t="shared" si="40"/>
        <v>0</v>
      </c>
      <c r="N96">
        <f t="shared" si="46"/>
        <v>2.3041358901622226</v>
      </c>
      <c r="O96">
        <f t="shared" si="47"/>
        <v>1.2544851171946181</v>
      </c>
      <c r="P96">
        <f t="shared" si="48"/>
        <v>1.8367183943281202</v>
      </c>
      <c r="Q96">
        <f t="shared" si="49"/>
        <v>64.747998884928052</v>
      </c>
      <c r="R96">
        <f t="shared" si="51"/>
        <v>227.47300000000004</v>
      </c>
      <c r="S96">
        <f t="shared" si="52"/>
        <v>7.7075493408803597</v>
      </c>
      <c r="T96">
        <f t="shared" si="53"/>
        <v>242.88809868176077</v>
      </c>
      <c r="U96">
        <f t="shared" si="54"/>
        <v>212.05790131823932</v>
      </c>
      <c r="V96">
        <f t="shared" si="43"/>
        <v>219.78</v>
      </c>
      <c r="W96">
        <f t="shared" si="44"/>
        <v>247.06</v>
      </c>
      <c r="X96">
        <f t="shared" si="45"/>
        <v>72.507331378299128</v>
      </c>
      <c r="Y96">
        <f t="shared" si="50"/>
        <v>69.024926686216986</v>
      </c>
      <c r="AD96">
        <f t="shared" si="41"/>
        <v>95</v>
      </c>
      <c r="AE96">
        <f t="shared" ca="1" si="34"/>
        <v>8.2133121611591697E-2</v>
      </c>
      <c r="AF96">
        <f t="shared" ca="1" si="35"/>
        <v>202.87290167035957</v>
      </c>
      <c r="AG96">
        <f t="shared" ca="1" si="36"/>
        <v>52.872901670359568</v>
      </c>
      <c r="AH96">
        <f t="shared" ca="1" si="37"/>
        <v>52.320640647081831</v>
      </c>
    </row>
    <row r="97" spans="1:34" x14ac:dyDescent="0.2">
      <c r="A97" s="1">
        <v>45609</v>
      </c>
      <c r="B97">
        <v>241.16</v>
      </c>
      <c r="C97">
        <f t="shared" si="33"/>
        <v>2.9441034997512716E-3</v>
      </c>
      <c r="D97">
        <f t="shared" si="31"/>
        <v>2.9397781145508641E-3</v>
      </c>
      <c r="E97">
        <v>5503.41</v>
      </c>
      <c r="F97">
        <f t="shared" si="32"/>
        <v>-1.7410901670867562E-2</v>
      </c>
      <c r="G97">
        <f t="shared" si="42"/>
        <v>5.6366484929302662E-3</v>
      </c>
      <c r="H97">
        <f t="shared" si="55"/>
        <v>4.6867315486845453E-3</v>
      </c>
      <c r="I97">
        <f t="shared" si="56"/>
        <v>9.4991694424572098E-4</v>
      </c>
      <c r="J97">
        <f t="shared" si="28"/>
        <v>1.3323921052618302E-3</v>
      </c>
      <c r="K97">
        <f t="shared" si="38"/>
        <v>1.5999999999999943</v>
      </c>
      <c r="L97">
        <f t="shared" si="39"/>
        <v>1.5999999999999943</v>
      </c>
      <c r="M97">
        <f t="shared" si="40"/>
        <v>0</v>
      </c>
      <c r="N97">
        <f t="shared" si="46"/>
        <v>2.2538404694363492</v>
      </c>
      <c r="O97">
        <f t="shared" si="47"/>
        <v>1.1648790373950024</v>
      </c>
      <c r="P97">
        <f t="shared" si="48"/>
        <v>1.9348279066610823</v>
      </c>
      <c r="Q97">
        <f t="shared" si="49"/>
        <v>65.926451846449567</v>
      </c>
      <c r="R97">
        <f t="shared" si="51"/>
        <v>228.34900000000002</v>
      </c>
      <c r="S97">
        <f t="shared" si="52"/>
        <v>8.2270880568240443</v>
      </c>
      <c r="T97">
        <f t="shared" si="53"/>
        <v>244.80317611364811</v>
      </c>
      <c r="U97">
        <f t="shared" si="54"/>
        <v>211.89482388635193</v>
      </c>
      <c r="V97">
        <f t="shared" si="43"/>
        <v>219.78</v>
      </c>
      <c r="W97">
        <f t="shared" si="44"/>
        <v>247.06</v>
      </c>
      <c r="X97">
        <f t="shared" si="45"/>
        <v>78.372434017595282</v>
      </c>
      <c r="Y97">
        <f t="shared" si="50"/>
        <v>74.132453567937418</v>
      </c>
      <c r="AD97">
        <f t="shared" si="41"/>
        <v>96</v>
      </c>
      <c r="AE97">
        <f t="shared" ca="1" si="34"/>
        <v>0.50159803638910316</v>
      </c>
      <c r="AF97">
        <f t="shared" ca="1" si="35"/>
        <v>243.45282645586158</v>
      </c>
      <c r="AG97">
        <f t="shared" ca="1" si="36"/>
        <v>93.452826455861583</v>
      </c>
      <c r="AH97">
        <f t="shared" ca="1" si="37"/>
        <v>92.476705381809708</v>
      </c>
    </row>
    <row r="98" spans="1:34" x14ac:dyDescent="0.2">
      <c r="A98" s="1">
        <v>45610</v>
      </c>
      <c r="B98">
        <v>241.87</v>
      </c>
      <c r="C98">
        <f t="shared" si="33"/>
        <v>1.4222516227725635E-2</v>
      </c>
      <c r="D98">
        <f t="shared" ref="D98:D129" si="57">LN(B99/B98)</f>
        <v>1.412232510623997E-2</v>
      </c>
      <c r="E98">
        <v>5408.42</v>
      </c>
      <c r="F98">
        <f t="shared" ref="F98:F129" si="58">LN(E99/E98)</f>
        <v>1.1513555690021488E-2</v>
      </c>
      <c r="G98">
        <f t="shared" si="42"/>
        <v>6.9421372026702202E-3</v>
      </c>
      <c r="H98">
        <f t="shared" si="55"/>
        <v>5.3856644047997624E-3</v>
      </c>
      <c r="I98">
        <f t="shared" si="56"/>
        <v>1.5564727978704578E-3</v>
      </c>
      <c r="J98">
        <f t="shared" si="28"/>
        <v>1.3772082437835558E-3</v>
      </c>
      <c r="K98">
        <f t="shared" si="38"/>
        <v>0.71000000000000796</v>
      </c>
      <c r="L98">
        <f t="shared" si="39"/>
        <v>0.71000000000000796</v>
      </c>
      <c r="M98">
        <f t="shared" si="40"/>
        <v>0</v>
      </c>
      <c r="N98">
        <f t="shared" si="46"/>
        <v>2.1435661501908965</v>
      </c>
      <c r="O98">
        <f t="shared" si="47"/>
        <v>1.081673391866788</v>
      </c>
      <c r="P98">
        <f t="shared" si="48"/>
        <v>1.9817129332278929</v>
      </c>
      <c r="Q98">
        <f t="shared" si="49"/>
        <v>66.462230858775641</v>
      </c>
      <c r="R98">
        <f t="shared" si="51"/>
        <v>229.22150000000002</v>
      </c>
      <c r="S98">
        <f t="shared" si="52"/>
        <v>8.7001810477229657</v>
      </c>
      <c r="T98">
        <f t="shared" si="53"/>
        <v>246.62186209544595</v>
      </c>
      <c r="U98">
        <f t="shared" si="54"/>
        <v>211.82113790455409</v>
      </c>
      <c r="V98">
        <f t="shared" si="43"/>
        <v>219.78</v>
      </c>
      <c r="W98">
        <f t="shared" si="44"/>
        <v>247.06</v>
      </c>
      <c r="X98">
        <f t="shared" si="45"/>
        <v>80.975073313783</v>
      </c>
      <c r="Y98">
        <f t="shared" si="50"/>
        <v>77.284946236559151</v>
      </c>
      <c r="AD98">
        <f t="shared" si="41"/>
        <v>97</v>
      </c>
      <c r="AE98">
        <f t="shared" ca="1" si="34"/>
        <v>0.31586955982385345</v>
      </c>
      <c r="AF98">
        <f t="shared" ca="1" si="35"/>
        <v>228.54793320518152</v>
      </c>
      <c r="AG98">
        <f t="shared" ca="1" si="36"/>
        <v>78.547933205181522</v>
      </c>
      <c r="AH98">
        <f t="shared" ca="1" si="37"/>
        <v>77.727494746201259</v>
      </c>
    </row>
    <row r="99" spans="1:34" x14ac:dyDescent="0.2">
      <c r="A99" s="1">
        <v>45611</v>
      </c>
      <c r="B99">
        <v>245.31</v>
      </c>
      <c r="C99">
        <f t="shared" si="33"/>
        <v>-1.1414129061187994E-3</v>
      </c>
      <c r="D99">
        <f t="shared" si="57"/>
        <v>-1.1420648139411412E-3</v>
      </c>
      <c r="E99">
        <v>5471.05</v>
      </c>
      <c r="F99">
        <f t="shared" si="58"/>
        <v>4.4626607244902189E-3</v>
      </c>
      <c r="G99">
        <f t="shared" si="42"/>
        <v>5.6984138154992413E-3</v>
      </c>
      <c r="H99">
        <f t="shared" si="55"/>
        <v>4.9021289071152505E-3</v>
      </c>
      <c r="I99">
        <f t="shared" si="56"/>
        <v>7.9628490838399082E-4</v>
      </c>
      <c r="J99">
        <f t="shared" si="28"/>
        <v>1.261023576703643E-3</v>
      </c>
      <c r="K99">
        <f t="shared" si="38"/>
        <v>3.4399999999999977</v>
      </c>
      <c r="L99">
        <f t="shared" si="39"/>
        <v>3.4399999999999977</v>
      </c>
      <c r="M99">
        <f t="shared" si="40"/>
        <v>0</v>
      </c>
      <c r="N99">
        <f t="shared" si="46"/>
        <v>2.2361685680344037</v>
      </c>
      <c r="O99">
        <f t="shared" si="47"/>
        <v>1.004411006733446</v>
      </c>
      <c r="P99">
        <f t="shared" si="48"/>
        <v>2.2263481314356461</v>
      </c>
      <c r="Q99">
        <f t="shared" si="49"/>
        <v>69.005204669124637</v>
      </c>
      <c r="R99">
        <f t="shared" si="51"/>
        <v>230.21850000000003</v>
      </c>
      <c r="S99">
        <f t="shared" si="52"/>
        <v>9.3535680076473593</v>
      </c>
      <c r="T99">
        <f t="shared" si="53"/>
        <v>248.92563601529474</v>
      </c>
      <c r="U99">
        <f t="shared" si="54"/>
        <v>211.51136398470533</v>
      </c>
      <c r="V99">
        <f t="shared" si="43"/>
        <v>219.78</v>
      </c>
      <c r="W99">
        <f t="shared" si="44"/>
        <v>247.06</v>
      </c>
      <c r="X99">
        <f t="shared" si="45"/>
        <v>93.585043988269803</v>
      </c>
      <c r="Y99">
        <f t="shared" si="50"/>
        <v>84.310850439882685</v>
      </c>
      <c r="AD99">
        <f t="shared" si="41"/>
        <v>98</v>
      </c>
      <c r="AE99">
        <f t="shared" ca="1" si="34"/>
        <v>0.71968999066467576</v>
      </c>
      <c r="AF99">
        <f t="shared" ca="1" si="35"/>
        <v>262.55766291800626</v>
      </c>
      <c r="AG99">
        <f t="shared" ca="1" si="36"/>
        <v>112.55766291800626</v>
      </c>
      <c r="AH99">
        <f t="shared" ca="1" si="37"/>
        <v>111.38199053882802</v>
      </c>
    </row>
    <row r="100" spans="1:34" x14ac:dyDescent="0.2">
      <c r="A100" s="1">
        <v>45614</v>
      </c>
      <c r="B100">
        <v>245.03</v>
      </c>
      <c r="C100">
        <f t="shared" si="33"/>
        <v>-7.9173978696486236E-3</v>
      </c>
      <c r="D100">
        <f t="shared" si="57"/>
        <v>-7.9489068873108745E-3</v>
      </c>
      <c r="E100">
        <v>5495.52</v>
      </c>
      <c r="F100">
        <f t="shared" si="58"/>
        <v>1.0608580303038784E-2</v>
      </c>
      <c r="G100">
        <f t="shared" si="42"/>
        <v>3.5988260150669154E-3</v>
      </c>
      <c r="H100">
        <f t="shared" si="55"/>
        <v>3.950200329750353E-3</v>
      </c>
      <c r="I100">
        <f t="shared" si="56"/>
        <v>-3.5137431468343751E-4</v>
      </c>
      <c r="J100">
        <f t="shared" si="28"/>
        <v>9.3854399842622691E-4</v>
      </c>
      <c r="K100">
        <f t="shared" si="38"/>
        <v>-0.28000000000000114</v>
      </c>
      <c r="L100">
        <f t="shared" si="39"/>
        <v>0</v>
      </c>
      <c r="M100">
        <f t="shared" si="40"/>
        <v>0.28000000000000114</v>
      </c>
      <c r="N100">
        <f t="shared" si="46"/>
        <v>2.076442241746232</v>
      </c>
      <c r="O100">
        <f t="shared" si="47"/>
        <v>0.95266736339534275</v>
      </c>
      <c r="P100">
        <f t="shared" si="48"/>
        <v>2.179608876644743</v>
      </c>
      <c r="Q100">
        <f t="shared" si="49"/>
        <v>68.549590883793172</v>
      </c>
      <c r="R100">
        <f t="shared" si="51"/>
        <v>231.32000000000002</v>
      </c>
      <c r="S100">
        <f t="shared" si="52"/>
        <v>9.7476129331614754</v>
      </c>
      <c r="T100">
        <f t="shared" si="53"/>
        <v>250.81522586632298</v>
      </c>
      <c r="U100">
        <f t="shared" si="54"/>
        <v>211.82477413367707</v>
      </c>
      <c r="V100">
        <f t="shared" si="43"/>
        <v>219.78</v>
      </c>
      <c r="W100">
        <f t="shared" si="44"/>
        <v>247.06</v>
      </c>
      <c r="X100">
        <f t="shared" si="45"/>
        <v>92.558651026392951</v>
      </c>
      <c r="Y100">
        <f t="shared" si="50"/>
        <v>89.039589442815256</v>
      </c>
      <c r="AD100">
        <f t="shared" si="41"/>
        <v>99</v>
      </c>
      <c r="AE100">
        <f t="shared" ca="1" si="34"/>
        <v>0.12978505951886299</v>
      </c>
      <c r="AF100">
        <f t="shared" ca="1" si="35"/>
        <v>209.98161773433739</v>
      </c>
      <c r="AG100">
        <f t="shared" ca="1" si="36"/>
        <v>59.981617734337391</v>
      </c>
      <c r="AH100">
        <f t="shared" ca="1" si="37"/>
        <v>59.355105692415748</v>
      </c>
    </row>
    <row r="101" spans="1:34" x14ac:dyDescent="0.2">
      <c r="A101" s="1">
        <v>45615</v>
      </c>
      <c r="B101">
        <v>243.09</v>
      </c>
      <c r="C101">
        <f t="shared" si="33"/>
        <v>-9.5026533382698286E-3</v>
      </c>
      <c r="D101">
        <f t="shared" si="57"/>
        <v>-9.5480916338632829E-3</v>
      </c>
      <c r="E101">
        <v>5554.13</v>
      </c>
      <c r="F101">
        <f t="shared" si="58"/>
        <v>7.46737294203047E-3</v>
      </c>
      <c r="G101">
        <f t="shared" si="42"/>
        <v>1.5762232998468848E-3</v>
      </c>
      <c r="H101">
        <f t="shared" si="55"/>
        <v>2.9503268509641582E-3</v>
      </c>
      <c r="I101">
        <f t="shared" si="56"/>
        <v>-1.3741035511172733E-3</v>
      </c>
      <c r="J101">
        <f t="shared" si="28"/>
        <v>4.7601448851752691E-4</v>
      </c>
      <c r="K101">
        <f t="shared" si="38"/>
        <v>-1.9399999999999977</v>
      </c>
      <c r="L101">
        <f t="shared" si="39"/>
        <v>0</v>
      </c>
      <c r="M101">
        <f t="shared" si="40"/>
        <v>1.9399999999999977</v>
      </c>
      <c r="N101">
        <f t="shared" si="46"/>
        <v>1.9281249387643584</v>
      </c>
      <c r="O101">
        <f t="shared" si="47"/>
        <v>1.0231911231528181</v>
      </c>
      <c r="P101">
        <f t="shared" si="48"/>
        <v>1.8844230517003659</v>
      </c>
      <c r="Q101">
        <f t="shared" si="49"/>
        <v>65.331021764976512</v>
      </c>
      <c r="R101">
        <f t="shared" si="51"/>
        <v>232.26849999999999</v>
      </c>
      <c r="S101">
        <f t="shared" si="52"/>
        <v>9.9313513550192205</v>
      </c>
      <c r="T101">
        <f t="shared" si="53"/>
        <v>252.13120271003842</v>
      </c>
      <c r="U101">
        <f t="shared" si="54"/>
        <v>212.40579728996155</v>
      </c>
      <c r="V101">
        <f t="shared" si="43"/>
        <v>219.78</v>
      </c>
      <c r="W101">
        <f t="shared" si="44"/>
        <v>247.06</v>
      </c>
      <c r="X101">
        <f t="shared" si="45"/>
        <v>85.44721407624634</v>
      </c>
      <c r="Y101">
        <f t="shared" si="50"/>
        <v>90.530303030303017</v>
      </c>
      <c r="AD101">
        <f t="shared" si="41"/>
        <v>100</v>
      </c>
      <c r="AE101">
        <f t="shared" ca="1" si="34"/>
        <v>0.76847003441025696</v>
      </c>
      <c r="AF101">
        <f t="shared" ca="1" si="35"/>
        <v>267.82326892352484</v>
      </c>
      <c r="AG101">
        <f t="shared" ca="1" si="36"/>
        <v>117.82326892352484</v>
      </c>
      <c r="AH101">
        <f t="shared" ca="1" si="37"/>
        <v>116.59259693454808</v>
      </c>
    </row>
    <row r="102" spans="1:34" x14ac:dyDescent="0.2">
      <c r="A102" s="1">
        <v>45616</v>
      </c>
      <c r="B102">
        <v>240.78</v>
      </c>
      <c r="C102">
        <f t="shared" si="33"/>
        <v>1.6529612094027701E-2</v>
      </c>
      <c r="D102">
        <f t="shared" si="57"/>
        <v>1.6394485087459373E-2</v>
      </c>
      <c r="E102">
        <v>5595.76</v>
      </c>
      <c r="F102">
        <f t="shared" si="58"/>
        <v>5.3930968783714164E-3</v>
      </c>
      <c r="G102">
        <f t="shared" si="42"/>
        <v>3.8559558825564983E-3</v>
      </c>
      <c r="H102">
        <f t="shared" si="55"/>
        <v>3.9461904240378782E-3</v>
      </c>
      <c r="I102">
        <f t="shared" si="56"/>
        <v>-9.0234541481379934E-5</v>
      </c>
      <c r="J102">
        <f t="shared" ref="J102:J165" si="59">(I102*(2/(9+1)))+(J101*(1-(2/(9+1))))</f>
        <v>3.6276468251774557E-4</v>
      </c>
      <c r="K102">
        <f t="shared" si="38"/>
        <v>-2.3100000000000023</v>
      </c>
      <c r="L102">
        <f t="shared" si="39"/>
        <v>0</v>
      </c>
      <c r="M102">
        <f t="shared" si="40"/>
        <v>2.3100000000000023</v>
      </c>
      <c r="N102">
        <f t="shared" si="46"/>
        <v>1.7904017288526186</v>
      </c>
      <c r="O102">
        <f t="shared" si="47"/>
        <v>1.1151060429276169</v>
      </c>
      <c r="P102">
        <f t="shared" si="48"/>
        <v>1.6055887601075767</v>
      </c>
      <c r="Q102">
        <f t="shared" si="49"/>
        <v>61.620958176120126</v>
      </c>
      <c r="R102">
        <f t="shared" si="51"/>
        <v>233.137</v>
      </c>
      <c r="S102">
        <f t="shared" si="52"/>
        <v>9.8752476851016393</v>
      </c>
      <c r="T102">
        <f t="shared" si="53"/>
        <v>252.88749537020328</v>
      </c>
      <c r="U102">
        <f t="shared" si="54"/>
        <v>213.38650462979672</v>
      </c>
      <c r="V102">
        <f t="shared" si="43"/>
        <v>219.78</v>
      </c>
      <c r="W102">
        <f t="shared" si="44"/>
        <v>247.06</v>
      </c>
      <c r="X102">
        <f t="shared" si="45"/>
        <v>76.979472140762468</v>
      </c>
      <c r="Y102">
        <f t="shared" si="50"/>
        <v>84.995112414467258</v>
      </c>
    </row>
    <row r="103" spans="1:34" x14ac:dyDescent="0.2">
      <c r="A103" s="1">
        <v>45617</v>
      </c>
      <c r="B103">
        <v>244.76</v>
      </c>
      <c r="C103">
        <f t="shared" si="33"/>
        <v>1.548455630004919E-2</v>
      </c>
      <c r="D103">
        <f t="shared" si="57"/>
        <v>1.5365893946341996E-2</v>
      </c>
      <c r="E103">
        <v>5626.02</v>
      </c>
      <c r="F103">
        <f t="shared" si="58"/>
        <v>1.2558720767880025E-3</v>
      </c>
      <c r="G103">
        <f t="shared" si="42"/>
        <v>5.6267155846773439E-3</v>
      </c>
      <c r="H103">
        <f t="shared" si="55"/>
        <v>4.792094388652998E-3</v>
      </c>
      <c r="I103">
        <f t="shared" si="56"/>
        <v>8.3462119602434586E-4</v>
      </c>
      <c r="J103">
        <f t="shared" si="59"/>
        <v>4.5713598521906562E-4</v>
      </c>
      <c r="K103">
        <f t="shared" si="38"/>
        <v>3.9799999999999898</v>
      </c>
      <c r="L103">
        <f t="shared" si="39"/>
        <v>3.9799999999999898</v>
      </c>
      <c r="M103">
        <f t="shared" si="40"/>
        <v>0</v>
      </c>
      <c r="N103">
        <f t="shared" si="46"/>
        <v>1.9468016053631452</v>
      </c>
      <c r="O103">
        <f t="shared" si="47"/>
        <v>1.03545561128993</v>
      </c>
      <c r="P103">
        <f t="shared" si="48"/>
        <v>1.8801400891902029</v>
      </c>
      <c r="Q103">
        <f t="shared" si="49"/>
        <v>65.279466656735934</v>
      </c>
      <c r="R103">
        <f t="shared" si="51"/>
        <v>234.12599999999998</v>
      </c>
      <c r="S103">
        <f t="shared" si="52"/>
        <v>10.004958980951711</v>
      </c>
      <c r="T103">
        <f t="shared" si="53"/>
        <v>254.1359179619034</v>
      </c>
      <c r="U103">
        <f t="shared" si="54"/>
        <v>214.11608203809655</v>
      </c>
      <c r="V103">
        <f t="shared" si="43"/>
        <v>219.78</v>
      </c>
      <c r="W103">
        <f t="shared" si="44"/>
        <v>247.06</v>
      </c>
      <c r="X103">
        <f t="shared" si="45"/>
        <v>91.568914956011696</v>
      </c>
      <c r="Y103">
        <f t="shared" si="50"/>
        <v>84.665200391006834</v>
      </c>
    </row>
    <row r="104" spans="1:34" x14ac:dyDescent="0.2">
      <c r="A104" s="1">
        <v>45618</v>
      </c>
      <c r="B104">
        <v>248.55</v>
      </c>
      <c r="C104">
        <f t="shared" si="33"/>
        <v>7.0006035003016276E-3</v>
      </c>
      <c r="D104">
        <f t="shared" si="57"/>
        <v>6.9762130414111282E-3</v>
      </c>
      <c r="E104">
        <v>5633.09</v>
      </c>
      <c r="F104">
        <f t="shared" si="58"/>
        <v>2.6447349073670164E-4</v>
      </c>
      <c r="G104">
        <f t="shared" si="42"/>
        <v>5.834330578021003E-3</v>
      </c>
      <c r="H104">
        <f t="shared" si="55"/>
        <v>4.9538809555239706E-3</v>
      </c>
      <c r="I104">
        <f t="shared" si="56"/>
        <v>8.8044962249703238E-4</v>
      </c>
      <c r="J104">
        <f t="shared" si="59"/>
        <v>5.41798712674659E-4</v>
      </c>
      <c r="K104">
        <f t="shared" si="38"/>
        <v>3.7900000000000205</v>
      </c>
      <c r="L104">
        <f t="shared" si="39"/>
        <v>3.7900000000000205</v>
      </c>
      <c r="M104">
        <f t="shared" si="40"/>
        <v>0</v>
      </c>
      <c r="N104">
        <f t="shared" si="46"/>
        <v>2.0784586335514934</v>
      </c>
      <c r="O104">
        <f t="shared" si="47"/>
        <v>0.96149449619779215</v>
      </c>
      <c r="P104">
        <f t="shared" si="48"/>
        <v>2.1616958201744372</v>
      </c>
      <c r="Q104">
        <f t="shared" si="49"/>
        <v>68.371403927629316</v>
      </c>
      <c r="R104">
        <f t="shared" si="51"/>
        <v>235.43800000000002</v>
      </c>
      <c r="S104">
        <f t="shared" si="52"/>
        <v>10.094010522138989</v>
      </c>
      <c r="T104">
        <f t="shared" si="53"/>
        <v>255.62602104427799</v>
      </c>
      <c r="U104">
        <f t="shared" si="54"/>
        <v>215.24997895572204</v>
      </c>
      <c r="V104">
        <f t="shared" si="43"/>
        <v>221.49</v>
      </c>
      <c r="W104">
        <f t="shared" si="44"/>
        <v>248.55</v>
      </c>
      <c r="X104">
        <f t="shared" si="45"/>
        <v>100</v>
      </c>
      <c r="Y104">
        <f t="shared" si="50"/>
        <v>89.51612903225805</v>
      </c>
    </row>
    <row r="105" spans="1:34" x14ac:dyDescent="0.2">
      <c r="A105" s="1">
        <v>45621</v>
      </c>
      <c r="B105">
        <v>250.29</v>
      </c>
      <c r="C105">
        <f t="shared" si="33"/>
        <v>-1.2785169203722857E-3</v>
      </c>
      <c r="D105">
        <f t="shared" si="57"/>
        <v>-1.2793349204223959E-3</v>
      </c>
      <c r="E105">
        <v>5634.58</v>
      </c>
      <c r="F105">
        <f t="shared" si="58"/>
        <v>-2.9006031263851696E-3</v>
      </c>
      <c r="G105">
        <f t="shared" si="42"/>
        <v>4.7399205013374029E-3</v>
      </c>
      <c r="H105">
        <f t="shared" si="55"/>
        <v>4.4921612610094247E-3</v>
      </c>
      <c r="I105">
        <f t="shared" si="56"/>
        <v>2.4775924032797818E-4</v>
      </c>
      <c r="J105">
        <f t="shared" si="59"/>
        <v>4.8299081820532281E-4</v>
      </c>
      <c r="K105">
        <f t="shared" si="38"/>
        <v>1.7399999999999807</v>
      </c>
      <c r="L105">
        <f t="shared" si="39"/>
        <v>1.7399999999999807</v>
      </c>
      <c r="M105">
        <f t="shared" si="40"/>
        <v>0</v>
      </c>
      <c r="N105">
        <f t="shared" si="46"/>
        <v>2.0542830168692423</v>
      </c>
      <c r="O105">
        <f t="shared" si="47"/>
        <v>0.8928163178979498</v>
      </c>
      <c r="P105">
        <f t="shared" si="48"/>
        <v>2.3009021852399094</v>
      </c>
      <c r="Q105">
        <f t="shared" si="49"/>
        <v>69.70525196197778</v>
      </c>
      <c r="R105">
        <f t="shared" si="51"/>
        <v>236.67750000000001</v>
      </c>
      <c r="S105">
        <f t="shared" si="52"/>
        <v>10.328761007370071</v>
      </c>
      <c r="T105">
        <f t="shared" si="53"/>
        <v>257.33502201474016</v>
      </c>
      <c r="U105">
        <f t="shared" si="54"/>
        <v>216.01997798525986</v>
      </c>
      <c r="V105">
        <f t="shared" si="43"/>
        <v>236.38</v>
      </c>
      <c r="W105">
        <f t="shared" si="44"/>
        <v>250.29</v>
      </c>
      <c r="X105">
        <f t="shared" si="45"/>
        <v>100</v>
      </c>
      <c r="Y105">
        <f t="shared" si="50"/>
        <v>97.189638318670561</v>
      </c>
    </row>
    <row r="106" spans="1:34" x14ac:dyDescent="0.2">
      <c r="A106" s="1">
        <v>45622</v>
      </c>
      <c r="B106">
        <v>249.97</v>
      </c>
      <c r="C106">
        <f t="shared" si="33"/>
        <v>-7.2008641036924725E-4</v>
      </c>
      <c r="D106">
        <f t="shared" si="57"/>
        <v>-7.2034579711650264E-4</v>
      </c>
      <c r="E106">
        <v>5618.26</v>
      </c>
      <c r="F106">
        <f t="shared" si="58"/>
        <v>1.6834291247586949E-2</v>
      </c>
      <c r="G106">
        <f t="shared" si="42"/>
        <v>3.8998795323444946E-3</v>
      </c>
      <c r="H106">
        <f t="shared" si="55"/>
        <v>4.1060496270741709E-3</v>
      </c>
      <c r="I106">
        <f t="shared" si="56"/>
        <v>-2.0617009472967624E-4</v>
      </c>
      <c r="J106">
        <f t="shared" si="59"/>
        <v>3.4515863561832298E-4</v>
      </c>
      <c r="K106">
        <f t="shared" si="38"/>
        <v>-0.31999999999999318</v>
      </c>
      <c r="L106">
        <f t="shared" si="39"/>
        <v>0</v>
      </c>
      <c r="M106">
        <f t="shared" si="40"/>
        <v>0.31999999999999318</v>
      </c>
      <c r="N106">
        <f t="shared" si="46"/>
        <v>1.9075485156642966</v>
      </c>
      <c r="O106">
        <f t="shared" si="47"/>
        <v>0.85190086661952436</v>
      </c>
      <c r="P106">
        <f t="shared" si="48"/>
        <v>2.2391672439937138</v>
      </c>
      <c r="Q106">
        <f t="shared" si="49"/>
        <v>69.127867606889737</v>
      </c>
      <c r="R106">
        <f t="shared" si="51"/>
        <v>238.03100000000003</v>
      </c>
      <c r="S106">
        <f t="shared" si="52"/>
        <v>10.201172739599986</v>
      </c>
      <c r="T106">
        <f t="shared" si="53"/>
        <v>258.4333454792</v>
      </c>
      <c r="U106">
        <f t="shared" si="54"/>
        <v>217.62865452080007</v>
      </c>
      <c r="V106">
        <f t="shared" si="43"/>
        <v>236.38</v>
      </c>
      <c r="W106">
        <f t="shared" si="44"/>
        <v>250.29</v>
      </c>
      <c r="X106">
        <f t="shared" si="45"/>
        <v>97.69949676491737</v>
      </c>
      <c r="Y106">
        <f t="shared" si="50"/>
        <v>99.233165588305795</v>
      </c>
    </row>
    <row r="107" spans="1:34" x14ac:dyDescent="0.2">
      <c r="A107" s="1">
        <v>45623</v>
      </c>
      <c r="B107">
        <v>249.79</v>
      </c>
      <c r="C107">
        <f t="shared" si="33"/>
        <v>-2.8023539773402995E-4</v>
      </c>
      <c r="D107">
        <f t="shared" si="57"/>
        <v>-2.8027467101044773E-4</v>
      </c>
      <c r="E107">
        <v>5713.64</v>
      </c>
      <c r="F107">
        <f t="shared" si="58"/>
        <v>-1.942855451501775E-3</v>
      </c>
      <c r="G107">
        <f t="shared" si="42"/>
        <v>3.2567788856745035E-3</v>
      </c>
      <c r="H107">
        <f t="shared" si="55"/>
        <v>3.7811367161049397E-3</v>
      </c>
      <c r="I107">
        <f t="shared" si="56"/>
        <v>-5.2435783043043626E-4</v>
      </c>
      <c r="J107">
        <f t="shared" si="59"/>
        <v>1.712553424085711E-4</v>
      </c>
      <c r="K107">
        <f t="shared" si="38"/>
        <v>-0.18000000000000682</v>
      </c>
      <c r="L107">
        <f t="shared" si="39"/>
        <v>0</v>
      </c>
      <c r="M107">
        <f t="shared" si="40"/>
        <v>0.18000000000000682</v>
      </c>
      <c r="N107">
        <f t="shared" si="46"/>
        <v>1.771295050259704</v>
      </c>
      <c r="O107">
        <f t="shared" si="47"/>
        <v>0.80390794757527306</v>
      </c>
      <c r="P107">
        <f t="shared" si="48"/>
        <v>2.2033555652761483</v>
      </c>
      <c r="Q107">
        <f t="shared" si="49"/>
        <v>68.782734865906335</v>
      </c>
      <c r="R107">
        <f t="shared" si="51"/>
        <v>239.30000000000004</v>
      </c>
      <c r="S107">
        <f t="shared" si="52"/>
        <v>9.994076666758799</v>
      </c>
      <c r="T107">
        <f t="shared" si="53"/>
        <v>259.28815333351764</v>
      </c>
      <c r="U107">
        <f t="shared" si="54"/>
        <v>219.31184666648244</v>
      </c>
      <c r="V107">
        <f t="shared" si="43"/>
        <v>236.98</v>
      </c>
      <c r="W107">
        <f t="shared" si="44"/>
        <v>250.29</v>
      </c>
      <c r="X107">
        <f t="shared" si="45"/>
        <v>96.243425995492117</v>
      </c>
      <c r="Y107">
        <f t="shared" si="50"/>
        <v>97.980974253469824</v>
      </c>
    </row>
    <row r="108" spans="1:34" x14ac:dyDescent="0.2">
      <c r="A108" s="1">
        <v>45625</v>
      </c>
      <c r="B108">
        <v>249.72</v>
      </c>
      <c r="C108">
        <f t="shared" si="33"/>
        <v>-1.3895563030594249E-2</v>
      </c>
      <c r="D108">
        <f t="shared" si="57"/>
        <v>-1.3993010141345089E-2</v>
      </c>
      <c r="E108">
        <v>5702.55</v>
      </c>
      <c r="F108">
        <f t="shared" si="58"/>
        <v>2.8053309143568263E-3</v>
      </c>
      <c r="G108">
        <f t="shared" si="42"/>
        <v>6.0296518920995067E-4</v>
      </c>
      <c r="H108">
        <f t="shared" si="55"/>
        <v>2.4645332451827158E-3</v>
      </c>
      <c r="I108">
        <f t="shared" si="56"/>
        <v>-1.8615680559727651E-3</v>
      </c>
      <c r="J108">
        <f t="shared" si="59"/>
        <v>-2.3530933726769617E-4</v>
      </c>
      <c r="K108">
        <f t="shared" si="38"/>
        <v>-6.9999999999993179E-2</v>
      </c>
      <c r="L108">
        <f t="shared" si="39"/>
        <v>0</v>
      </c>
      <c r="M108">
        <f t="shared" si="40"/>
        <v>6.9999999999993179E-2</v>
      </c>
      <c r="N108">
        <f t="shared" si="46"/>
        <v>1.6447739752411539</v>
      </c>
      <c r="O108">
        <f t="shared" si="47"/>
        <v>0.75148595131989582</v>
      </c>
      <c r="P108">
        <f t="shared" si="48"/>
        <v>2.1886955735530433</v>
      </c>
      <c r="Q108">
        <f t="shared" si="49"/>
        <v>68.63921384361764</v>
      </c>
      <c r="R108">
        <f t="shared" si="51"/>
        <v>240.69000000000005</v>
      </c>
      <c r="S108">
        <f t="shared" si="52"/>
        <v>9.3629162123774226</v>
      </c>
      <c r="T108">
        <f t="shared" si="53"/>
        <v>259.41583242475491</v>
      </c>
      <c r="U108">
        <f t="shared" si="54"/>
        <v>221.9641675752452</v>
      </c>
      <c r="V108">
        <f t="shared" si="43"/>
        <v>239.29</v>
      </c>
      <c r="W108">
        <f t="shared" si="44"/>
        <v>250.29</v>
      </c>
      <c r="X108">
        <f t="shared" si="45"/>
        <v>94.818181818181884</v>
      </c>
      <c r="Y108">
        <f t="shared" si="50"/>
        <v>96.253701526197119</v>
      </c>
    </row>
    <row r="109" spans="1:34" x14ac:dyDescent="0.2">
      <c r="A109" s="1">
        <v>45628</v>
      </c>
      <c r="B109">
        <v>246.25</v>
      </c>
      <c r="C109">
        <f t="shared" si="33"/>
        <v>-5.807106598984757E-3</v>
      </c>
      <c r="D109">
        <f t="shared" si="57"/>
        <v>-5.8240334048318401E-3</v>
      </c>
      <c r="E109">
        <v>5718.57</v>
      </c>
      <c r="F109">
        <f t="shared" si="58"/>
        <v>2.5079697029956895E-3</v>
      </c>
      <c r="G109">
        <f t="shared" si="42"/>
        <v>-3.8580382525801719E-4</v>
      </c>
      <c r="H109">
        <f t="shared" si="55"/>
        <v>1.8505653451816378E-3</v>
      </c>
      <c r="I109">
        <f t="shared" si="56"/>
        <v>-2.2363691704396548E-3</v>
      </c>
      <c r="J109">
        <f t="shared" si="59"/>
        <v>-6.3552130390208796E-4</v>
      </c>
      <c r="K109">
        <f t="shared" si="38"/>
        <v>-3.4699999999999989</v>
      </c>
      <c r="L109">
        <f t="shared" si="39"/>
        <v>0</v>
      </c>
      <c r="M109">
        <f t="shared" si="40"/>
        <v>3.4699999999999989</v>
      </c>
      <c r="N109">
        <f t="shared" si="46"/>
        <v>1.5272901198667856</v>
      </c>
      <c r="O109">
        <f t="shared" si="47"/>
        <v>0.9456655262256175</v>
      </c>
      <c r="P109">
        <f t="shared" si="48"/>
        <v>1.6150426102160815</v>
      </c>
      <c r="Q109">
        <f t="shared" si="49"/>
        <v>61.759705325896398</v>
      </c>
      <c r="R109">
        <f t="shared" si="51"/>
        <v>241.85550000000003</v>
      </c>
      <c r="S109">
        <f t="shared" si="52"/>
        <v>8.4426956751477125</v>
      </c>
      <c r="T109">
        <f t="shared" si="53"/>
        <v>258.74089135029544</v>
      </c>
      <c r="U109">
        <f t="shared" si="54"/>
        <v>224.9701086497046</v>
      </c>
      <c r="V109">
        <f t="shared" si="43"/>
        <v>239.56</v>
      </c>
      <c r="W109">
        <f t="shared" si="44"/>
        <v>250.29</v>
      </c>
      <c r="X109">
        <f t="shared" si="45"/>
        <v>62.348555452003765</v>
      </c>
      <c r="Y109">
        <f t="shared" si="50"/>
        <v>84.470054421892598</v>
      </c>
    </row>
    <row r="110" spans="1:34" x14ac:dyDescent="0.2">
      <c r="A110" s="1">
        <v>45629</v>
      </c>
      <c r="B110">
        <v>244.82</v>
      </c>
      <c r="C110">
        <f t="shared" si="33"/>
        <v>-5.8001797238786956E-3</v>
      </c>
      <c r="D110">
        <f t="shared" si="57"/>
        <v>-5.8170660939395368E-3</v>
      </c>
      <c r="E110">
        <v>5732.93</v>
      </c>
      <c r="F110">
        <f t="shared" si="58"/>
        <v>-1.8629115860669923E-3</v>
      </c>
      <c r="G110">
        <f t="shared" ref="G110:G141" si="60">(D110*(2/(12+1)))+(G109*(1-(2/(12+1))))</f>
        <v>-1.2213826358244049E-3</v>
      </c>
      <c r="H110">
        <f t="shared" si="55"/>
        <v>1.2825926459874768E-3</v>
      </c>
      <c r="I110">
        <f t="shared" si="56"/>
        <v>-2.5039752818118814E-3</v>
      </c>
      <c r="J110">
        <f t="shared" si="59"/>
        <v>-1.0092120994840467E-3</v>
      </c>
      <c r="K110">
        <f t="shared" si="38"/>
        <v>-1.4300000000000068</v>
      </c>
      <c r="L110">
        <f t="shared" si="39"/>
        <v>0</v>
      </c>
      <c r="M110">
        <f t="shared" si="40"/>
        <v>1.4300000000000068</v>
      </c>
      <c r="N110">
        <f t="shared" si="46"/>
        <v>1.4181979684477295</v>
      </c>
      <c r="O110">
        <f t="shared" si="47"/>
        <v>0.98026084578093098</v>
      </c>
      <c r="P110">
        <f t="shared" si="48"/>
        <v>1.4467557023742115</v>
      </c>
      <c r="Q110">
        <f t="shared" si="49"/>
        <v>59.129552695855615</v>
      </c>
      <c r="R110">
        <f t="shared" si="51"/>
        <v>243.10750000000002</v>
      </c>
      <c r="S110">
        <f t="shared" si="52"/>
        <v>6.666544812482857</v>
      </c>
      <c r="T110">
        <f t="shared" si="53"/>
        <v>256.44058962496575</v>
      </c>
      <c r="U110">
        <f t="shared" si="54"/>
        <v>229.77441037503431</v>
      </c>
      <c r="V110">
        <f t="shared" si="43"/>
        <v>240.78</v>
      </c>
      <c r="W110">
        <f t="shared" si="44"/>
        <v>250.29</v>
      </c>
      <c r="X110">
        <f t="shared" si="45"/>
        <v>42.481598317560419</v>
      </c>
      <c r="Y110">
        <f t="shared" si="50"/>
        <v>66.549445195915354</v>
      </c>
    </row>
    <row r="111" spans="1:34" x14ac:dyDescent="0.2">
      <c r="A111" s="1">
        <v>45630</v>
      </c>
      <c r="B111">
        <v>243.4</v>
      </c>
      <c r="C111">
        <f t="shared" si="33"/>
        <v>8.5456039441247356E-3</v>
      </c>
      <c r="D111">
        <f t="shared" si="57"/>
        <v>8.5092969674692917E-3</v>
      </c>
      <c r="E111">
        <v>5722.26</v>
      </c>
      <c r="F111">
        <f t="shared" si="58"/>
        <v>4.0304808028723289E-3</v>
      </c>
      <c r="G111">
        <f t="shared" si="60"/>
        <v>2.7564499545154868E-4</v>
      </c>
      <c r="H111">
        <f t="shared" si="55"/>
        <v>1.8179040772083519E-3</v>
      </c>
      <c r="I111">
        <f t="shared" si="56"/>
        <v>-1.5422590817568032E-3</v>
      </c>
      <c r="J111">
        <f t="shared" si="59"/>
        <v>-1.115821495938598E-3</v>
      </c>
      <c r="K111">
        <f t="shared" si="38"/>
        <v>-1.4199999999999875</v>
      </c>
      <c r="L111">
        <f t="shared" si="39"/>
        <v>0</v>
      </c>
      <c r="M111">
        <f t="shared" si="40"/>
        <v>1.4199999999999875</v>
      </c>
      <c r="N111">
        <f t="shared" si="46"/>
        <v>1.316898113558606</v>
      </c>
      <c r="O111">
        <f t="shared" si="47"/>
        <v>1.0116707853680065</v>
      </c>
      <c r="P111">
        <f t="shared" si="48"/>
        <v>1.3017061801182384</v>
      </c>
      <c r="Q111">
        <f t="shared" si="49"/>
        <v>56.55396815467428</v>
      </c>
      <c r="R111">
        <f t="shared" si="51"/>
        <v>244.20299999999997</v>
      </c>
      <c r="S111">
        <f t="shared" si="52"/>
        <v>4.3114316830833284</v>
      </c>
      <c r="T111">
        <f t="shared" si="53"/>
        <v>252.82586336616663</v>
      </c>
      <c r="U111">
        <f t="shared" si="54"/>
        <v>235.58013663383332</v>
      </c>
      <c r="V111">
        <f t="shared" si="43"/>
        <v>240.78</v>
      </c>
      <c r="W111">
        <f t="shared" si="44"/>
        <v>250.29</v>
      </c>
      <c r="X111">
        <f t="shared" si="45"/>
        <v>27.549947423764532</v>
      </c>
      <c r="Y111">
        <f t="shared" si="50"/>
        <v>44.12670039777624</v>
      </c>
    </row>
    <row r="112" spans="1:34" x14ac:dyDescent="0.2">
      <c r="A112" s="1">
        <v>45631</v>
      </c>
      <c r="B112">
        <v>245.48</v>
      </c>
      <c r="C112">
        <f t="shared" si="33"/>
        <v>7.6584650480691074E-3</v>
      </c>
      <c r="D112">
        <f t="shared" si="57"/>
        <v>7.6292878781609079E-3</v>
      </c>
      <c r="E112">
        <v>5745.37</v>
      </c>
      <c r="F112">
        <f t="shared" si="58"/>
        <v>-1.2539688882457197E-3</v>
      </c>
      <c r="G112">
        <f t="shared" si="60"/>
        <v>1.406974669714527E-3</v>
      </c>
      <c r="H112">
        <f t="shared" si="55"/>
        <v>2.2483769513529854E-3</v>
      </c>
      <c r="I112">
        <f t="shared" si="56"/>
        <v>-8.4140228163845842E-4</v>
      </c>
      <c r="J112">
        <f t="shared" si="59"/>
        <v>-1.06093765307857E-3</v>
      </c>
      <c r="K112">
        <f t="shared" si="38"/>
        <v>2.0799999999999841</v>
      </c>
      <c r="L112">
        <f t="shared" si="39"/>
        <v>2.0799999999999841</v>
      </c>
      <c r="M112">
        <f t="shared" si="40"/>
        <v>0</v>
      </c>
      <c r="N112">
        <f t="shared" si="46"/>
        <v>1.3714053911615616</v>
      </c>
      <c r="O112">
        <f t="shared" si="47"/>
        <v>0.93940858641314884</v>
      </c>
      <c r="P112">
        <f t="shared" si="48"/>
        <v>1.4598603962072174</v>
      </c>
      <c r="Q112">
        <f t="shared" si="49"/>
        <v>59.347286474392241</v>
      </c>
      <c r="R112">
        <f t="shared" si="51"/>
        <v>244.12399999999994</v>
      </c>
      <c r="S112">
        <f t="shared" si="52"/>
        <v>4.270608732647891</v>
      </c>
      <c r="T112">
        <f t="shared" si="53"/>
        <v>252.66521746529571</v>
      </c>
      <c r="U112">
        <f t="shared" si="54"/>
        <v>235.58278253470417</v>
      </c>
      <c r="V112">
        <f t="shared" si="43"/>
        <v>240.78</v>
      </c>
      <c r="W112">
        <f t="shared" si="44"/>
        <v>250.29</v>
      </c>
      <c r="X112">
        <f t="shared" si="45"/>
        <v>49.42166140904304</v>
      </c>
      <c r="Y112">
        <f t="shared" si="50"/>
        <v>39.817735716789329</v>
      </c>
    </row>
    <row r="113" spans="1:25" x14ac:dyDescent="0.2">
      <c r="A113" s="1">
        <v>45632</v>
      </c>
      <c r="B113">
        <v>247.36</v>
      </c>
      <c r="C113">
        <f t="shared" si="33"/>
        <v>-1.4351552393273015E-2</v>
      </c>
      <c r="D113">
        <f t="shared" si="57"/>
        <v>-1.4455531965834068E-2</v>
      </c>
      <c r="E113">
        <v>5738.17</v>
      </c>
      <c r="F113">
        <f t="shared" si="58"/>
        <v>4.227593432856073E-3</v>
      </c>
      <c r="G113">
        <f t="shared" si="60"/>
        <v>-1.0334109665237185E-3</v>
      </c>
      <c r="H113">
        <f t="shared" si="55"/>
        <v>1.0110503648946851E-3</v>
      </c>
      <c r="I113">
        <f t="shared" si="56"/>
        <v>-2.0444613314184036E-3</v>
      </c>
      <c r="J113">
        <f t="shared" si="59"/>
        <v>-1.2576423887465369E-3</v>
      </c>
      <c r="K113">
        <f t="shared" si="38"/>
        <v>1.8800000000000239</v>
      </c>
      <c r="L113">
        <f t="shared" si="39"/>
        <v>1.8800000000000239</v>
      </c>
      <c r="M113">
        <f t="shared" si="40"/>
        <v>0</v>
      </c>
      <c r="N113">
        <f t="shared" si="46"/>
        <v>1.407733577507166</v>
      </c>
      <c r="O113">
        <f t="shared" si="47"/>
        <v>0.87230797309792396</v>
      </c>
      <c r="P113">
        <f t="shared" si="48"/>
        <v>1.613803405358919</v>
      </c>
      <c r="Q113">
        <f t="shared" si="49"/>
        <v>61.741575592496275</v>
      </c>
      <c r="R113">
        <f t="shared" si="51"/>
        <v>244.67299999999992</v>
      </c>
      <c r="S113">
        <f t="shared" si="52"/>
        <v>3.9135259374581768</v>
      </c>
      <c r="T113">
        <f t="shared" si="53"/>
        <v>252.50005187491627</v>
      </c>
      <c r="U113">
        <f t="shared" si="54"/>
        <v>236.84594812508357</v>
      </c>
      <c r="V113">
        <f t="shared" si="43"/>
        <v>240.78</v>
      </c>
      <c r="W113">
        <f t="shared" si="44"/>
        <v>250.29</v>
      </c>
      <c r="X113">
        <f t="shared" si="45"/>
        <v>69.19032597266056</v>
      </c>
      <c r="Y113">
        <f t="shared" si="50"/>
        <v>48.720644935156052</v>
      </c>
    </row>
    <row r="114" spans="1:25" x14ac:dyDescent="0.2">
      <c r="A114" s="1">
        <v>45635</v>
      </c>
      <c r="B114">
        <v>243.81</v>
      </c>
      <c r="C114">
        <f t="shared" si="33"/>
        <v>-3.8964767646937348E-3</v>
      </c>
      <c r="D114">
        <f t="shared" si="57"/>
        <v>-3.9040878075501549E-3</v>
      </c>
      <c r="E114">
        <v>5762.48</v>
      </c>
      <c r="F114">
        <f t="shared" si="58"/>
        <v>-9.3678520838370288E-3</v>
      </c>
      <c r="G114">
        <f t="shared" si="60"/>
        <v>-1.4750535574508624E-3</v>
      </c>
      <c r="H114">
        <f t="shared" si="55"/>
        <v>6.4696605582469698E-4</v>
      </c>
      <c r="I114">
        <f t="shared" si="56"/>
        <v>-2.1220196132755594E-3</v>
      </c>
      <c r="J114">
        <f t="shared" si="59"/>
        <v>-1.4305178336523415E-3</v>
      </c>
      <c r="K114">
        <f t="shared" si="38"/>
        <v>-3.5500000000000114</v>
      </c>
      <c r="L114">
        <f t="shared" si="39"/>
        <v>0</v>
      </c>
      <c r="M114">
        <f t="shared" si="40"/>
        <v>3.5500000000000114</v>
      </c>
      <c r="N114">
        <f t="shared" si="46"/>
        <v>1.3071811791137971</v>
      </c>
      <c r="O114">
        <f t="shared" si="47"/>
        <v>1.0635716893052158</v>
      </c>
      <c r="P114">
        <f t="shared" si="48"/>
        <v>1.2290484903445675</v>
      </c>
      <c r="Q114">
        <f t="shared" si="49"/>
        <v>55.137808606154657</v>
      </c>
      <c r="R114">
        <f t="shared" si="51"/>
        <v>245.01449999999994</v>
      </c>
      <c r="S114">
        <f t="shared" si="52"/>
        <v>3.4809866644235705</v>
      </c>
      <c r="T114">
        <f t="shared" si="53"/>
        <v>251.97647332884708</v>
      </c>
      <c r="U114">
        <f t="shared" si="54"/>
        <v>238.0525266711528</v>
      </c>
      <c r="V114">
        <f t="shared" si="43"/>
        <v>240.78</v>
      </c>
      <c r="W114">
        <f t="shared" si="44"/>
        <v>250.29</v>
      </c>
      <c r="X114">
        <f t="shared" si="45"/>
        <v>31.861198738170387</v>
      </c>
      <c r="Y114">
        <f t="shared" si="50"/>
        <v>50.15772870662466</v>
      </c>
    </row>
    <row r="115" spans="1:25" x14ac:dyDescent="0.2">
      <c r="A115" s="1">
        <v>45636</v>
      </c>
      <c r="B115">
        <v>242.86</v>
      </c>
      <c r="C115">
        <f t="shared" si="33"/>
        <v>2.7587910730462184E-3</v>
      </c>
      <c r="D115">
        <f t="shared" si="57"/>
        <v>2.7549925934911008E-3</v>
      </c>
      <c r="E115">
        <v>5708.75</v>
      </c>
      <c r="F115">
        <f t="shared" si="58"/>
        <v>1.3837448536698041E-4</v>
      </c>
      <c r="G115">
        <f t="shared" si="60"/>
        <v>-8.242772265367143E-4</v>
      </c>
      <c r="H115">
        <f t="shared" si="55"/>
        <v>8.0311616972591202E-4</v>
      </c>
      <c r="I115">
        <f t="shared" si="56"/>
        <v>-1.6273933962626264E-3</v>
      </c>
      <c r="J115">
        <f t="shared" si="59"/>
        <v>-1.4698929461743984E-3</v>
      </c>
      <c r="K115">
        <f t="shared" si="38"/>
        <v>-0.94999999999998863</v>
      </c>
      <c r="L115">
        <f t="shared" si="39"/>
        <v>0</v>
      </c>
      <c r="M115">
        <f t="shared" si="40"/>
        <v>0.94999999999998863</v>
      </c>
      <c r="N115">
        <f t="shared" si="46"/>
        <v>1.2138110948913829</v>
      </c>
      <c r="O115">
        <f t="shared" si="47"/>
        <v>1.055459425783414</v>
      </c>
      <c r="P115">
        <f t="shared" si="48"/>
        <v>1.1500310341067186</v>
      </c>
      <c r="Q115">
        <f t="shared" si="49"/>
        <v>53.489043453948391</v>
      </c>
      <c r="R115">
        <f t="shared" si="51"/>
        <v>245.19299999999998</v>
      </c>
      <c r="S115">
        <f t="shared" si="52"/>
        <v>3.2562718430422031</v>
      </c>
      <c r="T115">
        <f t="shared" si="53"/>
        <v>251.70554368608438</v>
      </c>
      <c r="U115">
        <f t="shared" si="54"/>
        <v>238.68045631391558</v>
      </c>
      <c r="V115">
        <f t="shared" si="43"/>
        <v>240.78</v>
      </c>
      <c r="W115">
        <f t="shared" si="44"/>
        <v>250.29</v>
      </c>
      <c r="X115">
        <f t="shared" si="45"/>
        <v>21.871713985278806</v>
      </c>
      <c r="Y115">
        <f t="shared" si="50"/>
        <v>40.97441289870325</v>
      </c>
    </row>
    <row r="116" spans="1:25" x14ac:dyDescent="0.2">
      <c r="A116" s="1">
        <v>45637</v>
      </c>
      <c r="B116">
        <v>243.53</v>
      </c>
      <c r="C116">
        <f t="shared" si="33"/>
        <v>-8.2125405494190007E-3</v>
      </c>
      <c r="D116">
        <f t="shared" si="57"/>
        <v>-8.2464492391649373E-3</v>
      </c>
      <c r="E116">
        <v>5709.54</v>
      </c>
      <c r="F116">
        <f t="shared" si="58"/>
        <v>-1.6828115331257495E-3</v>
      </c>
      <c r="G116">
        <f t="shared" si="60"/>
        <v>-1.9661498438641335E-3</v>
      </c>
      <c r="H116">
        <f t="shared" si="55"/>
        <v>1.3277799128955288E-4</v>
      </c>
      <c r="I116">
        <f t="shared" si="56"/>
        <v>-2.0989278351536862E-3</v>
      </c>
      <c r="J116">
        <f t="shared" si="59"/>
        <v>-1.5956999239702561E-3</v>
      </c>
      <c r="K116">
        <f t="shared" si="38"/>
        <v>0.66999999999998749</v>
      </c>
      <c r="L116">
        <f t="shared" si="39"/>
        <v>0.66999999999998749</v>
      </c>
      <c r="M116">
        <f t="shared" si="40"/>
        <v>0</v>
      </c>
      <c r="N116">
        <f t="shared" si="46"/>
        <v>1.1749674452562833</v>
      </c>
      <c r="O116">
        <f t="shared" si="47"/>
        <v>0.9800694667988844</v>
      </c>
      <c r="P116">
        <f t="shared" si="48"/>
        <v>1.1988613920337476</v>
      </c>
      <c r="Q116">
        <f t="shared" si="49"/>
        <v>54.52191740584928</v>
      </c>
      <c r="R116">
        <f t="shared" si="51"/>
        <v>245.39149999999995</v>
      </c>
      <c r="S116">
        <f t="shared" si="52"/>
        <v>3.0062185986980197</v>
      </c>
      <c r="T116">
        <f t="shared" si="53"/>
        <v>251.40393719739598</v>
      </c>
      <c r="U116">
        <f t="shared" si="54"/>
        <v>239.37906280260393</v>
      </c>
      <c r="V116">
        <f t="shared" si="43"/>
        <v>242.86</v>
      </c>
      <c r="W116">
        <f t="shared" si="44"/>
        <v>250.29</v>
      </c>
      <c r="X116">
        <f t="shared" si="45"/>
        <v>9.017496635262308</v>
      </c>
      <c r="Y116">
        <f t="shared" si="50"/>
        <v>20.916803119570499</v>
      </c>
    </row>
    <row r="117" spans="1:25" x14ac:dyDescent="0.2">
      <c r="A117" s="1">
        <v>45638</v>
      </c>
      <c r="B117">
        <v>241.53</v>
      </c>
      <c r="C117">
        <f t="shared" si="33"/>
        <v>-6.5830331635822192E-3</v>
      </c>
      <c r="D117">
        <f t="shared" si="57"/>
        <v>-6.6047968932171309E-3</v>
      </c>
      <c r="E117">
        <v>5699.94</v>
      </c>
      <c r="F117">
        <f t="shared" si="58"/>
        <v>8.9302759844378885E-3</v>
      </c>
      <c r="G117">
        <f t="shared" si="60"/>
        <v>-2.6797878514569027E-3</v>
      </c>
      <c r="H117">
        <f t="shared" si="55"/>
        <v>-3.6630162978501621E-4</v>
      </c>
      <c r="I117">
        <f t="shared" si="56"/>
        <v>-2.3134862216718866E-3</v>
      </c>
      <c r="J117">
        <f t="shared" si="59"/>
        <v>-1.7392571835105823E-3</v>
      </c>
      <c r="K117">
        <f t="shared" si="38"/>
        <v>-2</v>
      </c>
      <c r="L117">
        <f t="shared" si="39"/>
        <v>0</v>
      </c>
      <c r="M117">
        <f t="shared" si="40"/>
        <v>2</v>
      </c>
      <c r="N117">
        <f t="shared" si="46"/>
        <v>1.0910411991665487</v>
      </c>
      <c r="O117">
        <f t="shared" si="47"/>
        <v>1.0529216477418213</v>
      </c>
      <c r="P117">
        <f t="shared" si="48"/>
        <v>1.0362035973963319</v>
      </c>
      <c r="Q117">
        <f t="shared" si="49"/>
        <v>50.88899748145581</v>
      </c>
      <c r="R117">
        <f t="shared" si="51"/>
        <v>245.41</v>
      </c>
      <c r="S117">
        <f t="shared" si="52"/>
        <v>2.9798304437810215</v>
      </c>
      <c r="T117">
        <f t="shared" si="53"/>
        <v>251.36966088756205</v>
      </c>
      <c r="U117">
        <f t="shared" si="54"/>
        <v>239.45033911243794</v>
      </c>
      <c r="V117">
        <f t="shared" si="43"/>
        <v>241.53</v>
      </c>
      <c r="W117">
        <f t="shared" si="44"/>
        <v>250.29</v>
      </c>
      <c r="X117">
        <f t="shared" si="45"/>
        <v>0</v>
      </c>
      <c r="Y117">
        <f t="shared" si="50"/>
        <v>10.296403540180371</v>
      </c>
    </row>
    <row r="118" spans="1:25" x14ac:dyDescent="0.2">
      <c r="A118" s="1">
        <v>45639</v>
      </c>
      <c r="B118">
        <v>239.94</v>
      </c>
      <c r="C118">
        <f t="shared" si="33"/>
        <v>-1.5003750937734317E-3</v>
      </c>
      <c r="D118">
        <f t="shared" si="57"/>
        <v>-1.5015017835970255E-3</v>
      </c>
      <c r="E118">
        <v>5751.07</v>
      </c>
      <c r="F118">
        <f t="shared" si="58"/>
        <v>-9.6322841074211688E-3</v>
      </c>
      <c r="G118">
        <f t="shared" si="60"/>
        <v>-2.4985130717861525E-3</v>
      </c>
      <c r="H118">
        <f t="shared" si="55"/>
        <v>-4.5039053006738728E-4</v>
      </c>
      <c r="I118">
        <f t="shared" si="56"/>
        <v>-2.0481225417187652E-3</v>
      </c>
      <c r="J118">
        <f t="shared" si="59"/>
        <v>-1.8010302551522189E-3</v>
      </c>
      <c r="K118">
        <f t="shared" si="38"/>
        <v>-1.5900000000000034</v>
      </c>
      <c r="L118">
        <f t="shared" si="39"/>
        <v>0</v>
      </c>
      <c r="M118">
        <f t="shared" si="40"/>
        <v>1.5900000000000034</v>
      </c>
      <c r="N118">
        <f t="shared" si="46"/>
        <v>1.0131096849403667</v>
      </c>
      <c r="O118">
        <f t="shared" si="47"/>
        <v>1.0912843871888342</v>
      </c>
      <c r="P118">
        <f t="shared" si="48"/>
        <v>0.92836450043068353</v>
      </c>
      <c r="Q118">
        <f t="shared" si="49"/>
        <v>48.142584051061995</v>
      </c>
      <c r="R118">
        <f t="shared" si="51"/>
        <v>245.31349999999998</v>
      </c>
      <c r="S118">
        <f t="shared" si="52"/>
        <v>3.1280686407194818</v>
      </c>
      <c r="T118">
        <f t="shared" si="53"/>
        <v>251.56963728143893</v>
      </c>
      <c r="U118">
        <f t="shared" si="54"/>
        <v>239.05736271856102</v>
      </c>
      <c r="V118">
        <f t="shared" si="43"/>
        <v>239.94</v>
      </c>
      <c r="W118">
        <f t="shared" si="44"/>
        <v>250.29</v>
      </c>
      <c r="X118">
        <f t="shared" si="45"/>
        <v>0</v>
      </c>
      <c r="Y118">
        <f t="shared" si="50"/>
        <v>3.0058322117541025</v>
      </c>
    </row>
    <row r="119" spans="1:25" x14ac:dyDescent="0.2">
      <c r="A119" s="1">
        <v>45642</v>
      </c>
      <c r="B119">
        <v>239.58</v>
      </c>
      <c r="C119">
        <f t="shared" si="33"/>
        <v>-5.0922447616662536E-3</v>
      </c>
      <c r="D119">
        <f t="shared" si="57"/>
        <v>-5.1052544244068084E-3</v>
      </c>
      <c r="E119">
        <v>5695.94</v>
      </c>
      <c r="F119">
        <f t="shared" si="58"/>
        <v>9.6427168941927138E-3</v>
      </c>
      <c r="G119">
        <f t="shared" si="60"/>
        <v>-2.8995502029585609E-3</v>
      </c>
      <c r="H119">
        <f t="shared" si="55"/>
        <v>-7.9519526298141839E-4</v>
      </c>
      <c r="I119">
        <f t="shared" si="56"/>
        <v>-2.1043549399771422E-3</v>
      </c>
      <c r="J119">
        <f t="shared" si="59"/>
        <v>-1.8616951921172037E-3</v>
      </c>
      <c r="K119">
        <f t="shared" si="38"/>
        <v>-0.35999999999998522</v>
      </c>
      <c r="L119">
        <f t="shared" si="39"/>
        <v>0</v>
      </c>
      <c r="M119">
        <f t="shared" si="40"/>
        <v>0.35999999999998522</v>
      </c>
      <c r="N119">
        <f t="shared" si="46"/>
        <v>0.94074470744462624</v>
      </c>
      <c r="O119">
        <f t="shared" si="47"/>
        <v>1.0390497881039165</v>
      </c>
      <c r="P119">
        <f t="shared" si="48"/>
        <v>0.90538944159867474</v>
      </c>
      <c r="Q119">
        <f t="shared" si="49"/>
        <v>47.517290787495277</v>
      </c>
      <c r="R119">
        <f t="shared" si="51"/>
        <v>245.02699999999999</v>
      </c>
      <c r="S119">
        <f t="shared" si="52"/>
        <v>3.3806167297823331</v>
      </c>
      <c r="T119">
        <f t="shared" si="53"/>
        <v>251.78823345956465</v>
      </c>
      <c r="U119">
        <f t="shared" si="54"/>
        <v>238.26576654043532</v>
      </c>
      <c r="V119">
        <f t="shared" si="43"/>
        <v>239.58</v>
      </c>
      <c r="W119">
        <f t="shared" si="44"/>
        <v>249.97</v>
      </c>
      <c r="X119">
        <f t="shared" si="45"/>
        <v>0</v>
      </c>
      <c r="Y119">
        <f t="shared" si="50"/>
        <v>0</v>
      </c>
    </row>
    <row r="120" spans="1:25" x14ac:dyDescent="0.2">
      <c r="A120" s="1">
        <v>45643</v>
      </c>
      <c r="B120">
        <v>238.36</v>
      </c>
      <c r="C120">
        <f t="shared" si="33"/>
        <v>-3.3520724953851389E-2</v>
      </c>
      <c r="D120">
        <f t="shared" si="57"/>
        <v>-3.4095423868216353E-2</v>
      </c>
      <c r="E120">
        <v>5751.13</v>
      </c>
      <c r="F120">
        <f t="shared" si="58"/>
        <v>7.0882038963943272E-3</v>
      </c>
      <c r="G120">
        <f t="shared" si="60"/>
        <v>-7.6989153822289904E-3</v>
      </c>
      <c r="H120">
        <f t="shared" si="55"/>
        <v>-3.2618788633691914E-3</v>
      </c>
      <c r="I120">
        <f t="shared" si="56"/>
        <v>-4.437036518859799E-3</v>
      </c>
      <c r="J120">
        <f t="shared" si="59"/>
        <v>-2.3767634574657229E-3</v>
      </c>
      <c r="K120">
        <f t="shared" si="38"/>
        <v>-1.2199999999999989</v>
      </c>
      <c r="L120">
        <f t="shared" si="39"/>
        <v>0</v>
      </c>
      <c r="M120">
        <f t="shared" si="40"/>
        <v>1.2199999999999989</v>
      </c>
      <c r="N120">
        <f t="shared" si="46"/>
        <v>0.87354865691286732</v>
      </c>
      <c r="O120">
        <f t="shared" si="47"/>
        <v>1.0519748032393508</v>
      </c>
      <c r="P120">
        <f t="shared" si="48"/>
        <v>0.83038933463324882</v>
      </c>
      <c r="Q120">
        <f t="shared" si="49"/>
        <v>45.366814530725627</v>
      </c>
      <c r="R120">
        <f t="shared" si="51"/>
        <v>244.6935</v>
      </c>
      <c r="S120">
        <f t="shared" si="52"/>
        <v>3.6947135420617814</v>
      </c>
      <c r="T120">
        <f t="shared" si="53"/>
        <v>252.08292708412355</v>
      </c>
      <c r="U120">
        <f t="shared" si="54"/>
        <v>237.30407291587645</v>
      </c>
      <c r="V120">
        <f t="shared" si="43"/>
        <v>238.36</v>
      </c>
      <c r="W120">
        <f t="shared" si="44"/>
        <v>249.79</v>
      </c>
      <c r="X120">
        <f t="shared" si="45"/>
        <v>0</v>
      </c>
      <c r="Y120">
        <f t="shared" si="50"/>
        <v>0</v>
      </c>
    </row>
    <row r="121" spans="1:25" x14ac:dyDescent="0.2">
      <c r="A121" s="1">
        <v>45644</v>
      </c>
      <c r="B121">
        <v>230.37</v>
      </c>
      <c r="C121">
        <f t="shared" si="33"/>
        <v>1.1242783348526242E-2</v>
      </c>
      <c r="D121">
        <f t="shared" si="57"/>
        <v>1.1180052997759232E-2</v>
      </c>
      <c r="E121">
        <v>5792.04</v>
      </c>
      <c r="F121">
        <f t="shared" si="58"/>
        <v>-2.0722279710146596E-3</v>
      </c>
      <c r="G121">
        <f t="shared" si="60"/>
        <v>-4.7944587083846484E-3</v>
      </c>
      <c r="H121">
        <f t="shared" si="55"/>
        <v>-2.1921061329152345E-3</v>
      </c>
      <c r="I121">
        <f t="shared" si="56"/>
        <v>-2.6023525754694139E-3</v>
      </c>
      <c r="J121">
        <f t="shared" si="59"/>
        <v>-2.4218812810664612E-3</v>
      </c>
      <c r="K121">
        <f t="shared" si="38"/>
        <v>-7.9900000000000091</v>
      </c>
      <c r="L121">
        <f t="shared" si="39"/>
        <v>0</v>
      </c>
      <c r="M121">
        <f t="shared" si="40"/>
        <v>7.9900000000000091</v>
      </c>
      <c r="N121">
        <f t="shared" si="46"/>
        <v>0.81115232427623396</v>
      </c>
      <c r="O121">
        <f t="shared" si="47"/>
        <v>1.5475480315793979</v>
      </c>
      <c r="P121">
        <f t="shared" si="48"/>
        <v>0.52415324611823999</v>
      </c>
      <c r="Q121">
        <f t="shared" si="49"/>
        <v>34.389799546283783</v>
      </c>
      <c r="R121">
        <f t="shared" si="51"/>
        <v>244.05749999999998</v>
      </c>
      <c r="S121">
        <f t="shared" si="52"/>
        <v>4.8875178018251626</v>
      </c>
      <c r="T121">
        <f t="shared" si="53"/>
        <v>253.83253560365031</v>
      </c>
      <c r="U121">
        <f t="shared" si="54"/>
        <v>234.28246439634964</v>
      </c>
      <c r="V121">
        <f t="shared" si="43"/>
        <v>230.37</v>
      </c>
      <c r="W121">
        <f t="shared" si="44"/>
        <v>249.72</v>
      </c>
      <c r="X121">
        <f t="shared" si="45"/>
        <v>0</v>
      </c>
      <c r="Y121">
        <f t="shared" si="50"/>
        <v>0</v>
      </c>
    </row>
    <row r="122" spans="1:25" x14ac:dyDescent="0.2">
      <c r="A122" s="1">
        <v>45645</v>
      </c>
      <c r="B122">
        <v>232.96</v>
      </c>
      <c r="C122">
        <f t="shared" si="33"/>
        <v>1.9917582417582347E-2</v>
      </c>
      <c r="D122">
        <f t="shared" si="57"/>
        <v>1.9721822480168644E-2</v>
      </c>
      <c r="E122">
        <v>5780.05</v>
      </c>
      <c r="F122">
        <f t="shared" si="58"/>
        <v>6.0336118627852325E-3</v>
      </c>
      <c r="G122">
        <f t="shared" si="60"/>
        <v>-1.0227231409149109E-3</v>
      </c>
      <c r="H122">
        <f t="shared" si="55"/>
        <v>-5.6885216157568806E-4</v>
      </c>
      <c r="I122">
        <f t="shared" si="56"/>
        <v>-4.5387097933922288E-4</v>
      </c>
      <c r="J122">
        <f t="shared" si="59"/>
        <v>-2.0282792207210135E-3</v>
      </c>
      <c r="K122">
        <f t="shared" si="38"/>
        <v>2.5900000000000034</v>
      </c>
      <c r="L122">
        <f t="shared" si="39"/>
        <v>2.5900000000000034</v>
      </c>
      <c r="M122">
        <f t="shared" si="40"/>
        <v>0</v>
      </c>
      <c r="N122">
        <f t="shared" si="46"/>
        <v>0.93821287254221741</v>
      </c>
      <c r="O122">
        <f t="shared" si="47"/>
        <v>1.4370088864665838</v>
      </c>
      <c r="P122">
        <f t="shared" si="48"/>
        <v>0.6528928814415057</v>
      </c>
      <c r="Q122">
        <f t="shared" si="49"/>
        <v>39.500011692960449</v>
      </c>
      <c r="R122">
        <f t="shared" si="51"/>
        <v>243.66650000000004</v>
      </c>
      <c r="S122">
        <f t="shared" si="52"/>
        <v>5.4445707143132847</v>
      </c>
      <c r="T122">
        <f t="shared" si="53"/>
        <v>254.55564142862661</v>
      </c>
      <c r="U122">
        <f t="shared" si="54"/>
        <v>232.77735857137347</v>
      </c>
      <c r="V122">
        <f t="shared" si="43"/>
        <v>230.37</v>
      </c>
      <c r="W122">
        <f t="shared" si="44"/>
        <v>247.36</v>
      </c>
      <c r="X122">
        <f t="shared" si="45"/>
        <v>15.244261330194245</v>
      </c>
      <c r="Y122">
        <f t="shared" si="50"/>
        <v>5.0814204433980814</v>
      </c>
    </row>
    <row r="123" spans="1:25" x14ac:dyDescent="0.2">
      <c r="A123" s="1">
        <v>45646</v>
      </c>
      <c r="B123">
        <v>237.6</v>
      </c>
      <c r="C123">
        <f t="shared" si="33"/>
        <v>3.3249158249157862E-3</v>
      </c>
      <c r="D123">
        <f t="shared" si="57"/>
        <v>3.3194005142089512E-3</v>
      </c>
      <c r="E123">
        <v>5815.03</v>
      </c>
      <c r="F123">
        <f t="shared" si="58"/>
        <v>7.6780609629941675E-3</v>
      </c>
      <c r="G123">
        <f t="shared" si="60"/>
        <v>-3.5470411704970127E-4</v>
      </c>
      <c r="H123">
        <f t="shared" si="55"/>
        <v>-2.8083344485090001E-4</v>
      </c>
      <c r="I123">
        <f t="shared" si="56"/>
        <v>-7.3870672198801256E-5</v>
      </c>
      <c r="J123">
        <f t="shared" si="59"/>
        <v>-1.6373975110165711E-3</v>
      </c>
      <c r="K123">
        <f t="shared" si="38"/>
        <v>4.6399999999999864</v>
      </c>
      <c r="L123">
        <f t="shared" si="39"/>
        <v>4.6399999999999864</v>
      </c>
      <c r="M123">
        <f t="shared" si="40"/>
        <v>0</v>
      </c>
      <c r="N123">
        <f t="shared" si="46"/>
        <v>1.2026262387892008</v>
      </c>
      <c r="O123">
        <f t="shared" si="47"/>
        <v>1.3343653945761136</v>
      </c>
      <c r="P123">
        <f t="shared" si="48"/>
        <v>0.90127205312547676</v>
      </c>
      <c r="Q123">
        <f t="shared" si="49"/>
        <v>47.403634405917195</v>
      </c>
      <c r="R123">
        <f t="shared" si="51"/>
        <v>243.30850000000004</v>
      </c>
      <c r="S123">
        <f t="shared" si="52"/>
        <v>5.6020064779458574</v>
      </c>
      <c r="T123">
        <f t="shared" si="53"/>
        <v>254.51251295589176</v>
      </c>
      <c r="U123">
        <f t="shared" si="54"/>
        <v>232.10448704410831</v>
      </c>
      <c r="V123">
        <f t="shared" si="43"/>
        <v>230.37</v>
      </c>
      <c r="W123">
        <f t="shared" si="44"/>
        <v>247.36</v>
      </c>
      <c r="X123">
        <f t="shared" si="45"/>
        <v>42.554443790464894</v>
      </c>
      <c r="Y123">
        <f t="shared" si="50"/>
        <v>19.266235040219712</v>
      </c>
    </row>
    <row r="124" spans="1:25" x14ac:dyDescent="0.2">
      <c r="A124" s="1">
        <v>45649</v>
      </c>
      <c r="B124">
        <v>238.39</v>
      </c>
      <c r="C124">
        <f t="shared" si="33"/>
        <v>1.6443642770250566E-2</v>
      </c>
      <c r="D124">
        <f t="shared" si="57"/>
        <v>1.6309910119615915E-2</v>
      </c>
      <c r="E124">
        <v>5859.85</v>
      </c>
      <c r="F124">
        <f t="shared" si="58"/>
        <v>-7.6385090687541464E-3</v>
      </c>
      <c r="G124">
        <f t="shared" si="60"/>
        <v>2.2090826885911631E-3</v>
      </c>
      <c r="H124">
        <f t="shared" ref="H124:H155" si="61">(D124*(2/(26+1)))+(H123*(1-(2/(26+1))))</f>
        <v>9.4811052288738232E-4</v>
      </c>
      <c r="I124">
        <f t="shared" si="56"/>
        <v>1.2609721657037807E-3</v>
      </c>
      <c r="J124">
        <f t="shared" si="59"/>
        <v>-1.0577235756725008E-3</v>
      </c>
      <c r="K124">
        <f t="shared" si="38"/>
        <v>0.78999999999999204</v>
      </c>
      <c r="L124">
        <f t="shared" si="39"/>
        <v>0.78999999999999204</v>
      </c>
      <c r="M124">
        <f t="shared" si="40"/>
        <v>0</v>
      </c>
      <c r="N124">
        <f t="shared" si="46"/>
        <v>1.1731529360185431</v>
      </c>
      <c r="O124">
        <f t="shared" si="47"/>
        <v>1.2390535806778196</v>
      </c>
      <c r="P124">
        <f t="shared" si="48"/>
        <v>0.94681372485665571</v>
      </c>
      <c r="Q124">
        <f t="shared" si="49"/>
        <v>48.634017357072509</v>
      </c>
      <c r="R124">
        <f t="shared" si="51"/>
        <v>242.80050000000006</v>
      </c>
      <c r="S124">
        <f t="shared" si="52"/>
        <v>5.5622037236294997</v>
      </c>
      <c r="T124">
        <f t="shared" si="53"/>
        <v>253.92490744725905</v>
      </c>
      <c r="U124">
        <f t="shared" si="54"/>
        <v>231.67609255274107</v>
      </c>
      <c r="V124">
        <f t="shared" si="43"/>
        <v>230.37</v>
      </c>
      <c r="W124">
        <f t="shared" si="44"/>
        <v>247.36</v>
      </c>
      <c r="X124">
        <f t="shared" si="45"/>
        <v>47.204237786933355</v>
      </c>
      <c r="Y124">
        <f t="shared" si="50"/>
        <v>35.000980969197492</v>
      </c>
    </row>
    <row r="125" spans="1:25" x14ac:dyDescent="0.2">
      <c r="A125" s="1">
        <v>45650</v>
      </c>
      <c r="B125">
        <v>242.31</v>
      </c>
      <c r="C125">
        <f t="shared" si="33"/>
        <v>3.425364202880532E-3</v>
      </c>
      <c r="D125">
        <f t="shared" si="57"/>
        <v>3.4195110053331849E-3</v>
      </c>
      <c r="E125">
        <v>5815.26</v>
      </c>
      <c r="F125">
        <f t="shared" si="58"/>
        <v>4.6681557065759915E-3</v>
      </c>
      <c r="G125">
        <f t="shared" si="60"/>
        <v>2.3953024296283973E-3</v>
      </c>
      <c r="H125">
        <f t="shared" si="61"/>
        <v>1.1311772252907751E-3</v>
      </c>
      <c r="I125">
        <f t="shared" si="56"/>
        <v>1.2641252043376222E-3</v>
      </c>
      <c r="J125">
        <f t="shared" si="59"/>
        <v>-5.9335381967047616E-4</v>
      </c>
      <c r="K125">
        <f t="shared" si="38"/>
        <v>3.9200000000000159</v>
      </c>
      <c r="L125">
        <f t="shared" si="39"/>
        <v>3.9200000000000159</v>
      </c>
      <c r="M125">
        <f t="shared" si="40"/>
        <v>0</v>
      </c>
      <c r="N125">
        <f t="shared" si="46"/>
        <v>1.3693562977315052</v>
      </c>
      <c r="O125">
        <f t="shared" si="47"/>
        <v>1.1505497534865465</v>
      </c>
      <c r="P125">
        <f t="shared" si="48"/>
        <v>1.1901756474084693</v>
      </c>
      <c r="Q125">
        <f t="shared" si="49"/>
        <v>54.341561546296411</v>
      </c>
      <c r="R125">
        <f t="shared" si="51"/>
        <v>242.40150000000008</v>
      </c>
      <c r="S125">
        <f t="shared" si="52"/>
        <v>5.275504740132253</v>
      </c>
      <c r="T125">
        <f t="shared" si="53"/>
        <v>252.95250948026458</v>
      </c>
      <c r="U125">
        <f t="shared" si="54"/>
        <v>231.85049051973559</v>
      </c>
      <c r="V125">
        <f t="shared" si="43"/>
        <v>230.37</v>
      </c>
      <c r="W125">
        <f t="shared" si="44"/>
        <v>247.36</v>
      </c>
      <c r="X125">
        <f t="shared" si="45"/>
        <v>70.276633313713901</v>
      </c>
      <c r="Y125">
        <f t="shared" si="50"/>
        <v>53.345104963704046</v>
      </c>
    </row>
    <row r="126" spans="1:25" x14ac:dyDescent="0.2">
      <c r="A126" s="1">
        <v>45652</v>
      </c>
      <c r="B126">
        <v>243.14</v>
      </c>
      <c r="C126">
        <f t="shared" si="33"/>
        <v>-8.102327876943316E-3</v>
      </c>
      <c r="D126">
        <f t="shared" si="57"/>
        <v>-8.1353301196687329E-3</v>
      </c>
      <c r="E126">
        <v>5842.47</v>
      </c>
      <c r="F126">
        <f t="shared" si="58"/>
        <v>-1.7117513483320916E-4</v>
      </c>
      <c r="G126">
        <f t="shared" si="60"/>
        <v>7.7520511435191591E-4</v>
      </c>
      <c r="H126">
        <f t="shared" si="61"/>
        <v>4.4476927381229307E-4</v>
      </c>
      <c r="I126">
        <f t="shared" si="56"/>
        <v>3.3043584053962284E-4</v>
      </c>
      <c r="J126">
        <f t="shared" si="59"/>
        <v>-4.085958876284564E-4</v>
      </c>
      <c r="K126">
        <f t="shared" si="38"/>
        <v>0.82999999999998408</v>
      </c>
      <c r="L126">
        <f t="shared" si="39"/>
        <v>0.82999999999998408</v>
      </c>
      <c r="M126">
        <f t="shared" si="40"/>
        <v>0</v>
      </c>
      <c r="N126">
        <f t="shared" si="46"/>
        <v>1.3308308478935393</v>
      </c>
      <c r="O126">
        <f t="shared" si="47"/>
        <v>1.0683676282375074</v>
      </c>
      <c r="P126">
        <f t="shared" si="48"/>
        <v>1.2456675143639639</v>
      </c>
      <c r="Q126">
        <f t="shared" si="49"/>
        <v>55.469810486027001</v>
      </c>
      <c r="R126">
        <f t="shared" si="51"/>
        <v>242.06000000000009</v>
      </c>
      <c r="S126">
        <f t="shared" si="52"/>
        <v>4.9721265174232183</v>
      </c>
      <c r="T126">
        <f t="shared" si="53"/>
        <v>252.00425303484653</v>
      </c>
      <c r="U126">
        <f t="shared" si="54"/>
        <v>232.11574696515365</v>
      </c>
      <c r="V126">
        <f t="shared" si="43"/>
        <v>230.37</v>
      </c>
      <c r="W126">
        <f t="shared" si="44"/>
        <v>247.36</v>
      </c>
      <c r="X126">
        <f t="shared" si="45"/>
        <v>75.161859917598434</v>
      </c>
      <c r="Y126">
        <f t="shared" si="50"/>
        <v>64.214243672748566</v>
      </c>
    </row>
    <row r="127" spans="1:25" x14ac:dyDescent="0.2">
      <c r="A127" s="1">
        <v>45653</v>
      </c>
      <c r="B127">
        <v>241.17</v>
      </c>
      <c r="C127">
        <f t="shared" si="33"/>
        <v>-7.6709375129576651E-3</v>
      </c>
      <c r="D127">
        <f t="shared" si="57"/>
        <v>-7.7005104861481042E-3</v>
      </c>
      <c r="E127">
        <v>5841.47</v>
      </c>
      <c r="F127">
        <f t="shared" si="58"/>
        <v>3.9637370431245362E-3</v>
      </c>
      <c r="G127">
        <f t="shared" si="60"/>
        <v>-5.2875113187885652E-4</v>
      </c>
      <c r="H127">
        <f t="shared" si="61"/>
        <v>-1.5858478248106971E-4</v>
      </c>
      <c r="I127">
        <f t="shared" si="56"/>
        <v>-3.7016634939778681E-4</v>
      </c>
      <c r="J127">
        <f t="shared" si="59"/>
        <v>-4.0090997998232252E-4</v>
      </c>
      <c r="K127">
        <f t="shared" si="38"/>
        <v>-1.9699999999999989</v>
      </c>
      <c r="L127">
        <f t="shared" si="39"/>
        <v>0</v>
      </c>
      <c r="M127">
        <f t="shared" si="40"/>
        <v>1.9699999999999989</v>
      </c>
      <c r="N127">
        <f t="shared" si="46"/>
        <v>1.2357715016154294</v>
      </c>
      <c r="O127">
        <f t="shared" si="47"/>
        <v>1.1327699405062568</v>
      </c>
      <c r="P127">
        <f t="shared" si="48"/>
        <v>1.0909289321917734</v>
      </c>
      <c r="Q127">
        <f t="shared" si="49"/>
        <v>52.174366875694311</v>
      </c>
      <c r="R127">
        <f t="shared" si="51"/>
        <v>241.62900000000005</v>
      </c>
      <c r="S127">
        <f t="shared" si="52"/>
        <v>4.6285315393250057</v>
      </c>
      <c r="T127">
        <f t="shared" si="53"/>
        <v>250.88606307865007</v>
      </c>
      <c r="U127">
        <f t="shared" si="54"/>
        <v>232.37193692135003</v>
      </c>
      <c r="V127">
        <f t="shared" si="43"/>
        <v>230.37</v>
      </c>
      <c r="W127">
        <f t="shared" si="44"/>
        <v>243.81</v>
      </c>
      <c r="X127">
        <f t="shared" si="45"/>
        <v>80.357142857142748</v>
      </c>
      <c r="Y127">
        <f t="shared" si="50"/>
        <v>75.265212029485028</v>
      </c>
    </row>
    <row r="128" spans="1:25" x14ac:dyDescent="0.2">
      <c r="A128" s="1">
        <v>45656</v>
      </c>
      <c r="B128">
        <v>239.32</v>
      </c>
      <c r="C128">
        <f t="shared" si="33"/>
        <v>1.6296172488718952E-3</v>
      </c>
      <c r="D128">
        <f t="shared" si="57"/>
        <v>1.6282908634877985E-3</v>
      </c>
      <c r="E128">
        <v>5864.67</v>
      </c>
      <c r="F128">
        <f t="shared" si="58"/>
        <v>-1.8244427413090425E-3</v>
      </c>
      <c r="G128">
        <f t="shared" si="60"/>
        <v>-1.968985172070634E-4</v>
      </c>
      <c r="H128">
        <f t="shared" si="61"/>
        <v>-2.6223623520412801E-5</v>
      </c>
      <c r="I128">
        <f t="shared" si="56"/>
        <v>-1.7067489368665062E-4</v>
      </c>
      <c r="J128">
        <f t="shared" si="59"/>
        <v>-3.5486296272318818E-4</v>
      </c>
      <c r="K128">
        <f t="shared" si="38"/>
        <v>-1.8499999999999943</v>
      </c>
      <c r="L128">
        <f t="shared" si="39"/>
        <v>0</v>
      </c>
      <c r="M128">
        <f t="shared" si="40"/>
        <v>1.8499999999999943</v>
      </c>
      <c r="N128">
        <f t="shared" si="46"/>
        <v>1.1475021086428987</v>
      </c>
      <c r="O128">
        <f t="shared" si="47"/>
        <v>1.184000659041524</v>
      </c>
      <c r="P128">
        <f t="shared" si="48"/>
        <v>0.96917353878149726</v>
      </c>
      <c r="Q128">
        <f t="shared" si="49"/>
        <v>49.21727413528069</v>
      </c>
      <c r="R128">
        <f t="shared" si="51"/>
        <v>241.10900000000001</v>
      </c>
      <c r="S128">
        <f t="shared" si="52"/>
        <v>4.2395504975236022</v>
      </c>
      <c r="T128">
        <f t="shared" si="53"/>
        <v>249.58810099504723</v>
      </c>
      <c r="U128">
        <f t="shared" si="54"/>
        <v>232.62989900495279</v>
      </c>
      <c r="V128">
        <f t="shared" si="43"/>
        <v>230.37</v>
      </c>
      <c r="W128">
        <f t="shared" si="44"/>
        <v>243.53</v>
      </c>
      <c r="X128">
        <f t="shared" si="45"/>
        <v>68.009118541033359</v>
      </c>
      <c r="Y128">
        <f t="shared" si="50"/>
        <v>74.509373771924842</v>
      </c>
    </row>
    <row r="129" spans="1:25" x14ac:dyDescent="0.2">
      <c r="A129" s="1">
        <v>45657</v>
      </c>
      <c r="B129">
        <v>239.71</v>
      </c>
      <c r="C129">
        <f t="shared" si="33"/>
        <v>1.2097951691627529E-3</v>
      </c>
      <c r="D129">
        <f t="shared" si="57"/>
        <v>1.2090639566725628E-3</v>
      </c>
      <c r="E129">
        <v>5853.98</v>
      </c>
      <c r="F129">
        <f t="shared" si="58"/>
        <v>-4.7500338350551163E-4</v>
      </c>
      <c r="G129">
        <f t="shared" si="60"/>
        <v>1.9403401851340646E-5</v>
      </c>
      <c r="H129">
        <f t="shared" si="61"/>
        <v>6.5279160197585391E-5</v>
      </c>
      <c r="I129">
        <f t="shared" si="56"/>
        <v>-4.5875758346244745E-5</v>
      </c>
      <c r="J129">
        <f t="shared" si="59"/>
        <v>-2.9306552184779947E-4</v>
      </c>
      <c r="K129">
        <f t="shared" si="38"/>
        <v>0.39000000000001478</v>
      </c>
      <c r="L129">
        <f t="shared" si="39"/>
        <v>0.39000000000001478</v>
      </c>
      <c r="M129">
        <f t="shared" si="40"/>
        <v>0</v>
      </c>
      <c r="N129">
        <f t="shared" si="46"/>
        <v>1.093394815168407</v>
      </c>
      <c r="O129">
        <f t="shared" si="47"/>
        <v>1.0994291833957008</v>
      </c>
      <c r="P129">
        <f t="shared" si="48"/>
        <v>0.99451136251572281</v>
      </c>
      <c r="Q129">
        <f t="shared" si="49"/>
        <v>49.862406462368952</v>
      </c>
      <c r="R129">
        <f t="shared" si="51"/>
        <v>240.78199999999998</v>
      </c>
      <c r="S129">
        <f t="shared" si="52"/>
        <v>4.0710190111904021</v>
      </c>
      <c r="T129">
        <f t="shared" si="53"/>
        <v>248.92403802238078</v>
      </c>
      <c r="U129">
        <f t="shared" si="54"/>
        <v>232.63996197761918</v>
      </c>
      <c r="V129">
        <f t="shared" si="43"/>
        <v>230.37</v>
      </c>
      <c r="W129">
        <f t="shared" si="44"/>
        <v>243.53</v>
      </c>
      <c r="X129">
        <f t="shared" si="45"/>
        <v>70.972644376899737</v>
      </c>
      <c r="Y129">
        <f t="shared" si="50"/>
        <v>73.112968591691939</v>
      </c>
    </row>
    <row r="130" spans="1:25" x14ac:dyDescent="0.2">
      <c r="A130" s="1">
        <v>45659</v>
      </c>
      <c r="B130">
        <v>240</v>
      </c>
      <c r="C130">
        <f t="shared" si="33"/>
        <v>1.3666666666666716E-2</v>
      </c>
      <c r="D130">
        <f t="shared" ref="D130:D161" si="62">LN(B131/B130)</f>
        <v>1.3574120027117951E-2</v>
      </c>
      <c r="E130">
        <v>5851.2</v>
      </c>
      <c r="F130">
        <f t="shared" ref="F130:F161" si="63">LN(E131/E130)</f>
        <v>-9.2337774119530536E-3</v>
      </c>
      <c r="G130">
        <f t="shared" si="60"/>
        <v>2.1047444211231272E-3</v>
      </c>
      <c r="H130">
        <f t="shared" si="61"/>
        <v>1.0659340392287235E-3</v>
      </c>
      <c r="I130">
        <f t="shared" si="56"/>
        <v>1.0388103818944037E-3</v>
      </c>
      <c r="J130">
        <f t="shared" si="59"/>
        <v>-2.6690341099358831E-5</v>
      </c>
      <c r="K130">
        <f t="shared" si="38"/>
        <v>0.28999999999999204</v>
      </c>
      <c r="L130">
        <f t="shared" si="39"/>
        <v>0.28999999999999204</v>
      </c>
      <c r="M130">
        <f t="shared" si="40"/>
        <v>0</v>
      </c>
      <c r="N130">
        <f t="shared" si="46"/>
        <v>1.0360094712278058</v>
      </c>
      <c r="O130">
        <f t="shared" si="47"/>
        <v>1.0208985274388651</v>
      </c>
      <c r="P130">
        <f t="shared" si="48"/>
        <v>1.0148016118965806</v>
      </c>
      <c r="Q130">
        <f t="shared" si="49"/>
        <v>50.367321819904831</v>
      </c>
      <c r="R130">
        <f t="shared" si="51"/>
        <v>240.541</v>
      </c>
      <c r="S130">
        <f t="shared" si="52"/>
        <v>3.9605633570570684</v>
      </c>
      <c r="T130">
        <f t="shared" si="53"/>
        <v>248.46212671411413</v>
      </c>
      <c r="U130">
        <f t="shared" si="54"/>
        <v>232.61987328588586</v>
      </c>
      <c r="V130">
        <f t="shared" si="43"/>
        <v>230.37</v>
      </c>
      <c r="W130">
        <f t="shared" si="44"/>
        <v>243.14</v>
      </c>
      <c r="X130">
        <f t="shared" si="45"/>
        <v>75.411119812059596</v>
      </c>
      <c r="Y130">
        <f t="shared" si="50"/>
        <v>71.464294243330912</v>
      </c>
    </row>
    <row r="131" spans="1:25" x14ac:dyDescent="0.2">
      <c r="A131" s="1">
        <v>45660</v>
      </c>
      <c r="B131">
        <v>243.28</v>
      </c>
      <c r="C131">
        <f t="shared" ref="C131:C189" si="64">(B132/B131)-1</f>
        <v>-9.9884906280829355E-3</v>
      </c>
      <c r="D131">
        <f t="shared" si="62"/>
        <v>-1.0038710292879479E-2</v>
      </c>
      <c r="E131">
        <v>5797.42</v>
      </c>
      <c r="F131">
        <f t="shared" si="63"/>
        <v>2.1434831869283494E-3</v>
      </c>
      <c r="G131">
        <f t="shared" si="60"/>
        <v>2.365206189688801E-4</v>
      </c>
      <c r="H131">
        <f t="shared" si="61"/>
        <v>2.4336779240589381E-4</v>
      </c>
      <c r="I131">
        <f t="shared" si="56"/>
        <v>-6.8471734370137037E-6</v>
      </c>
      <c r="J131">
        <f t="shared" si="59"/>
        <v>-2.2721707566889809E-5</v>
      </c>
      <c r="K131">
        <f t="shared" si="38"/>
        <v>3.2800000000000011</v>
      </c>
      <c r="L131">
        <f t="shared" si="39"/>
        <v>3.2800000000000011</v>
      </c>
      <c r="M131">
        <f t="shared" si="40"/>
        <v>0</v>
      </c>
      <c r="N131">
        <f t="shared" si="46"/>
        <v>1.1962945089972483</v>
      </c>
      <c r="O131">
        <f t="shared" si="47"/>
        <v>0.94797720405037478</v>
      </c>
      <c r="P131">
        <f t="shared" si="48"/>
        <v>1.2619443841960551</v>
      </c>
      <c r="Q131">
        <f t="shared" si="49"/>
        <v>55.790248116316</v>
      </c>
      <c r="R131">
        <f t="shared" si="51"/>
        <v>240.535</v>
      </c>
      <c r="S131">
        <f t="shared" si="52"/>
        <v>3.9560925698285456</v>
      </c>
      <c r="T131">
        <f t="shared" si="53"/>
        <v>248.44718513965708</v>
      </c>
      <c r="U131">
        <f t="shared" si="54"/>
        <v>232.62281486034291</v>
      </c>
      <c r="V131">
        <f t="shared" si="43"/>
        <v>230.37</v>
      </c>
      <c r="W131">
        <f t="shared" si="44"/>
        <v>243.28</v>
      </c>
      <c r="X131">
        <f t="shared" si="45"/>
        <v>100</v>
      </c>
      <c r="Y131">
        <f t="shared" si="50"/>
        <v>82.127921396319778</v>
      </c>
    </row>
    <row r="132" spans="1:25" x14ac:dyDescent="0.2">
      <c r="A132" s="1">
        <v>45663</v>
      </c>
      <c r="B132">
        <v>240.85</v>
      </c>
      <c r="C132">
        <f t="shared" si="64"/>
        <v>9.6325513805273211E-3</v>
      </c>
      <c r="D132">
        <f t="shared" si="62"/>
        <v>9.5864541437380608E-3</v>
      </c>
      <c r="E132">
        <v>5809.86</v>
      </c>
      <c r="F132">
        <f t="shared" si="63"/>
        <v>-2.9953572187414154E-4</v>
      </c>
      <c r="G132">
        <f t="shared" si="60"/>
        <v>1.674971930471831E-3</v>
      </c>
      <c r="H132">
        <f t="shared" si="61"/>
        <v>9.3544826287494324E-4</v>
      </c>
      <c r="I132">
        <f t="shared" si="56"/>
        <v>7.3952366759688778E-4</v>
      </c>
      <c r="J132">
        <f t="shared" si="59"/>
        <v>1.2972736746586571E-4</v>
      </c>
      <c r="K132">
        <f t="shared" ref="K132:K188" si="65">B132-B131</f>
        <v>-2.4300000000000068</v>
      </c>
      <c r="L132">
        <f t="shared" ref="L132:L188" si="66">IF(K132&gt;0,K132,0)</f>
        <v>0</v>
      </c>
      <c r="M132">
        <f t="shared" ref="M132:M188" si="67">IF(K132&lt;0,ABS(K132),0)</f>
        <v>2.4300000000000068</v>
      </c>
      <c r="N132">
        <f t="shared" si="46"/>
        <v>1.1108449012117305</v>
      </c>
      <c r="O132">
        <f t="shared" si="47"/>
        <v>1.0538359751896342</v>
      </c>
      <c r="P132">
        <f t="shared" si="48"/>
        <v>1.0540965836849874</v>
      </c>
      <c r="Q132">
        <f t="shared" si="49"/>
        <v>51.316797469862387</v>
      </c>
      <c r="R132">
        <f t="shared" si="51"/>
        <v>240.30349999999999</v>
      </c>
      <c r="S132">
        <f t="shared" si="52"/>
        <v>3.7831833921906788</v>
      </c>
      <c r="T132">
        <f t="shared" si="53"/>
        <v>247.86986678438134</v>
      </c>
      <c r="U132">
        <f t="shared" si="54"/>
        <v>232.73713321561863</v>
      </c>
      <c r="V132">
        <f t="shared" si="43"/>
        <v>230.37</v>
      </c>
      <c r="W132">
        <f t="shared" si="44"/>
        <v>243.28</v>
      </c>
      <c r="X132">
        <f t="shared" si="45"/>
        <v>81.177381874515817</v>
      </c>
      <c r="Y132">
        <f t="shared" si="50"/>
        <v>85.529500562191814</v>
      </c>
    </row>
    <row r="133" spans="1:25" x14ac:dyDescent="0.2">
      <c r="A133" s="1">
        <v>45664</v>
      </c>
      <c r="B133">
        <v>243.17</v>
      </c>
      <c r="C133">
        <f t="shared" si="64"/>
        <v>-1.6449397540807542E-4</v>
      </c>
      <c r="D133">
        <f t="shared" si="62"/>
        <v>-1.6450750602587194E-4</v>
      </c>
      <c r="E133">
        <v>5808.12</v>
      </c>
      <c r="F133">
        <f t="shared" si="63"/>
        <v>2.6479514493707988E-3</v>
      </c>
      <c r="G133">
        <f t="shared" si="60"/>
        <v>1.3919750940875691E-3</v>
      </c>
      <c r="H133">
        <f t="shared" si="61"/>
        <v>8.5397005777117913E-4</v>
      </c>
      <c r="I133">
        <f t="shared" si="56"/>
        <v>5.3800503631638993E-4</v>
      </c>
      <c r="J133">
        <f t="shared" si="59"/>
        <v>2.1138290123597057E-4</v>
      </c>
      <c r="K133">
        <f t="shared" si="65"/>
        <v>2.3199999999999932</v>
      </c>
      <c r="L133">
        <f t="shared" si="66"/>
        <v>2.3199999999999932</v>
      </c>
      <c r="M133">
        <f t="shared" si="67"/>
        <v>0</v>
      </c>
      <c r="N133">
        <f t="shared" si="46"/>
        <v>1.1972131225537492</v>
      </c>
      <c r="O133">
        <f t="shared" si="47"/>
        <v>0.97856197696180325</v>
      </c>
      <c r="P133">
        <f t="shared" si="48"/>
        <v>1.2234412850076237</v>
      </c>
      <c r="Q133">
        <f t="shared" si="49"/>
        <v>55.024672486614769</v>
      </c>
      <c r="R133">
        <f t="shared" si="51"/>
        <v>240.09399999999999</v>
      </c>
      <c r="S133">
        <f t="shared" si="52"/>
        <v>3.4753408011604434</v>
      </c>
      <c r="T133">
        <f t="shared" si="53"/>
        <v>247.04468160232088</v>
      </c>
      <c r="U133">
        <f t="shared" si="54"/>
        <v>233.14331839767911</v>
      </c>
      <c r="V133">
        <f t="shared" si="43"/>
        <v>230.37</v>
      </c>
      <c r="W133">
        <f t="shared" si="44"/>
        <v>243.28</v>
      </c>
      <c r="X133">
        <f t="shared" si="45"/>
        <v>99.147947327652872</v>
      </c>
      <c r="Y133">
        <f t="shared" si="50"/>
        <v>93.441776400722901</v>
      </c>
    </row>
    <row r="134" spans="1:25" x14ac:dyDescent="0.2">
      <c r="A134" s="1">
        <v>45665</v>
      </c>
      <c r="B134">
        <v>243.13</v>
      </c>
      <c r="C134">
        <f t="shared" si="64"/>
        <v>-1.340846460741163E-2</v>
      </c>
      <c r="D134">
        <f t="shared" si="62"/>
        <v>-1.3499169793003129E-2</v>
      </c>
      <c r="E134">
        <v>5823.52</v>
      </c>
      <c r="F134">
        <f t="shared" si="63"/>
        <v>1.6128426925638532E-3</v>
      </c>
      <c r="G134">
        <f t="shared" si="60"/>
        <v>-8.989702731571536E-4</v>
      </c>
      <c r="H134">
        <f t="shared" si="61"/>
        <v>-2.0922548673062136E-4</v>
      </c>
      <c r="I134">
        <f t="shared" si="56"/>
        <v>-6.8974478642653224E-4</v>
      </c>
      <c r="J134">
        <f t="shared" si="59"/>
        <v>3.115736370347001E-5</v>
      </c>
      <c r="K134">
        <f t="shared" si="65"/>
        <v>-3.9999999999992042E-2</v>
      </c>
      <c r="L134">
        <f t="shared" si="66"/>
        <v>0</v>
      </c>
      <c r="M134">
        <f t="shared" si="67"/>
        <v>3.9999999999992042E-2</v>
      </c>
      <c r="N134">
        <f t="shared" si="46"/>
        <v>1.1116978995141957</v>
      </c>
      <c r="O134">
        <f t="shared" si="47"/>
        <v>0.91152183575024537</v>
      </c>
      <c r="P134">
        <f t="shared" si="48"/>
        <v>1.2196064382804299</v>
      </c>
      <c r="Q134">
        <f t="shared" si="49"/>
        <v>54.946967951006734</v>
      </c>
      <c r="R134">
        <f t="shared" si="51"/>
        <v>240.06</v>
      </c>
      <c r="S134">
        <f t="shared" si="52"/>
        <v>3.4402218410720926</v>
      </c>
      <c r="T134">
        <f t="shared" si="53"/>
        <v>246.94044368214418</v>
      </c>
      <c r="U134">
        <f t="shared" si="54"/>
        <v>233.17955631785583</v>
      </c>
      <c r="V134">
        <f t="shared" si="43"/>
        <v>230.37</v>
      </c>
      <c r="W134">
        <f t="shared" si="44"/>
        <v>243.28</v>
      </c>
      <c r="X134">
        <f t="shared" si="45"/>
        <v>98.838109992254019</v>
      </c>
      <c r="Y134">
        <f t="shared" si="50"/>
        <v>93.054479731474245</v>
      </c>
    </row>
    <row r="135" spans="1:25" x14ac:dyDescent="0.2">
      <c r="A135" s="1">
        <v>45667</v>
      </c>
      <c r="B135">
        <v>239.87</v>
      </c>
      <c r="C135">
        <f t="shared" si="64"/>
        <v>1.809313378079791E-2</v>
      </c>
      <c r="D135">
        <f t="shared" si="62"/>
        <v>1.7931400958185569E-2</v>
      </c>
      <c r="E135">
        <v>5832.92</v>
      </c>
      <c r="F135">
        <f t="shared" si="63"/>
        <v>-3.3056916281390038E-3</v>
      </c>
      <c r="G135">
        <f t="shared" si="60"/>
        <v>1.9980099162801887E-3</v>
      </c>
      <c r="H135">
        <f t="shared" si="61"/>
        <v>1.1345246203002075E-3</v>
      </c>
      <c r="I135">
        <f t="shared" si="56"/>
        <v>8.6348529597998118E-4</v>
      </c>
      <c r="J135">
        <f t="shared" si="59"/>
        <v>1.9762295015877227E-4</v>
      </c>
      <c r="K135">
        <f t="shared" si="65"/>
        <v>-3.2599999999999909</v>
      </c>
      <c r="L135">
        <f t="shared" si="66"/>
        <v>0</v>
      </c>
      <c r="M135">
        <f t="shared" si="67"/>
        <v>3.2599999999999909</v>
      </c>
      <c r="N135">
        <f t="shared" si="46"/>
        <v>1.0322909066917532</v>
      </c>
      <c r="O135">
        <f t="shared" si="47"/>
        <v>1.0792702760537987</v>
      </c>
      <c r="P135">
        <f t="shared" si="48"/>
        <v>0.9564711727873958</v>
      </c>
      <c r="Q135">
        <f t="shared" si="49"/>
        <v>48.887567887070155</v>
      </c>
      <c r="R135">
        <f t="shared" si="51"/>
        <v>239.91050000000001</v>
      </c>
      <c r="S135">
        <f t="shared" si="52"/>
        <v>3.3765171638679279</v>
      </c>
      <c r="T135">
        <f t="shared" si="53"/>
        <v>246.66353432773587</v>
      </c>
      <c r="U135">
        <f t="shared" si="54"/>
        <v>233.15746567226415</v>
      </c>
      <c r="V135">
        <f t="shared" si="43"/>
        <v>232.96</v>
      </c>
      <c r="W135">
        <f t="shared" si="44"/>
        <v>243.28</v>
      </c>
      <c r="X135">
        <f t="shared" si="45"/>
        <v>66.957364341085281</v>
      </c>
      <c r="Y135">
        <f t="shared" si="50"/>
        <v>88.314473886997391</v>
      </c>
    </row>
    <row r="136" spans="1:25" x14ac:dyDescent="0.2">
      <c r="A136" s="1">
        <v>45670</v>
      </c>
      <c r="B136">
        <v>244.21</v>
      </c>
      <c r="C136">
        <f t="shared" si="64"/>
        <v>1.3349166700790338E-2</v>
      </c>
      <c r="D136">
        <f t="shared" si="62"/>
        <v>1.3260851661625746E-2</v>
      </c>
      <c r="E136">
        <v>5813.67</v>
      </c>
      <c r="F136">
        <f t="shared" si="63"/>
        <v>-1.8790182599519829E-2</v>
      </c>
      <c r="G136">
        <f t="shared" si="60"/>
        <v>3.7307548001795053E-3</v>
      </c>
      <c r="H136">
        <f t="shared" si="61"/>
        <v>2.0327710678058027E-3</v>
      </c>
      <c r="I136">
        <f t="shared" si="56"/>
        <v>1.6979837323737026E-3</v>
      </c>
      <c r="J136">
        <f t="shared" si="59"/>
        <v>4.9769510660175838E-4</v>
      </c>
      <c r="K136">
        <f t="shared" si="65"/>
        <v>4.3400000000000034</v>
      </c>
      <c r="L136">
        <f t="shared" si="66"/>
        <v>4.3400000000000034</v>
      </c>
      <c r="M136">
        <f t="shared" si="67"/>
        <v>0</v>
      </c>
      <c r="N136">
        <f t="shared" si="46"/>
        <v>1.2685558419280569</v>
      </c>
      <c r="O136">
        <f t="shared" si="47"/>
        <v>1.0021795420499557</v>
      </c>
      <c r="P136">
        <f t="shared" si="48"/>
        <v>1.2657969841743417</v>
      </c>
      <c r="Q136">
        <f t="shared" si="49"/>
        <v>55.865419232853256</v>
      </c>
      <c r="R136">
        <f t="shared" si="51"/>
        <v>239.94450000000001</v>
      </c>
      <c r="S136">
        <f t="shared" si="52"/>
        <v>3.4180503445523915</v>
      </c>
      <c r="T136">
        <f t="shared" si="53"/>
        <v>246.7806006891048</v>
      </c>
      <c r="U136">
        <f t="shared" si="54"/>
        <v>233.10839931089521</v>
      </c>
      <c r="V136">
        <f t="shared" si="43"/>
        <v>237.6</v>
      </c>
      <c r="W136">
        <f t="shared" si="44"/>
        <v>244.21</v>
      </c>
      <c r="X136">
        <f t="shared" si="45"/>
        <v>100</v>
      </c>
      <c r="Y136">
        <f t="shared" si="50"/>
        <v>88.598491444446438</v>
      </c>
    </row>
    <row r="137" spans="1:25" x14ac:dyDescent="0.2">
      <c r="A137" s="1">
        <v>45671</v>
      </c>
      <c r="B137">
        <v>247.47</v>
      </c>
      <c r="C137">
        <f t="shared" si="64"/>
        <v>1.9719561967107113E-2</v>
      </c>
      <c r="D137">
        <f t="shared" si="62"/>
        <v>1.9527650245521357E-2</v>
      </c>
      <c r="E137">
        <v>5705.45</v>
      </c>
      <c r="F137">
        <f t="shared" si="63"/>
        <v>4.0842263302362366E-3</v>
      </c>
      <c r="G137">
        <f t="shared" si="60"/>
        <v>6.1610464071551749E-3</v>
      </c>
      <c r="H137">
        <f t="shared" si="61"/>
        <v>3.3286880439328806E-3</v>
      </c>
      <c r="I137">
        <f t="shared" si="56"/>
        <v>2.8323583632222944E-3</v>
      </c>
      <c r="J137">
        <f t="shared" si="59"/>
        <v>9.6462775792586564E-4</v>
      </c>
      <c r="K137">
        <f t="shared" si="65"/>
        <v>3.2599999999999909</v>
      </c>
      <c r="L137">
        <f t="shared" si="66"/>
        <v>3.2599999999999909</v>
      </c>
      <c r="M137">
        <f t="shared" si="67"/>
        <v>0</v>
      </c>
      <c r="N137">
        <f t="shared" si="46"/>
        <v>1.4108018532189095</v>
      </c>
      <c r="O137">
        <f t="shared" si="47"/>
        <v>0.93059528904638744</v>
      </c>
      <c r="P137">
        <f t="shared" si="48"/>
        <v>1.5160208415245751</v>
      </c>
      <c r="Q137">
        <f t="shared" si="49"/>
        <v>60.254701253028848</v>
      </c>
      <c r="R137">
        <f t="shared" si="51"/>
        <v>240.24150000000003</v>
      </c>
      <c r="S137">
        <f t="shared" si="52"/>
        <v>3.7998161659134015</v>
      </c>
      <c r="T137">
        <f t="shared" si="53"/>
        <v>247.84113233182683</v>
      </c>
      <c r="U137">
        <f t="shared" si="54"/>
        <v>232.64186766817323</v>
      </c>
      <c r="V137">
        <f t="shared" si="43"/>
        <v>238.39</v>
      </c>
      <c r="W137">
        <f t="shared" si="44"/>
        <v>247.47</v>
      </c>
      <c r="X137">
        <f t="shared" si="45"/>
        <v>100</v>
      </c>
      <c r="Y137">
        <f t="shared" si="50"/>
        <v>88.985788113695094</v>
      </c>
    </row>
    <row r="138" spans="1:25" x14ac:dyDescent="0.2">
      <c r="A138" s="1">
        <v>45672</v>
      </c>
      <c r="B138">
        <v>252.35</v>
      </c>
      <c r="C138">
        <f t="shared" si="64"/>
        <v>7.60848028531802E-3</v>
      </c>
      <c r="D138">
        <f t="shared" si="62"/>
        <v>7.5796817821773624E-3</v>
      </c>
      <c r="E138">
        <v>5728.8</v>
      </c>
      <c r="F138">
        <f t="shared" si="63"/>
        <v>-2.8160686495115016E-3</v>
      </c>
      <c r="G138">
        <f t="shared" si="60"/>
        <v>6.3792980033124339E-3</v>
      </c>
      <c r="H138">
        <f t="shared" si="61"/>
        <v>3.6435764689880276E-3</v>
      </c>
      <c r="I138">
        <f t="shared" si="56"/>
        <v>2.7357215343244063E-3</v>
      </c>
      <c r="J138">
        <f t="shared" si="59"/>
        <v>1.3188465132055738E-3</v>
      </c>
      <c r="K138">
        <f t="shared" si="65"/>
        <v>4.8799999999999955</v>
      </c>
      <c r="L138">
        <f t="shared" si="66"/>
        <v>4.8799999999999955</v>
      </c>
      <c r="M138">
        <f t="shared" si="67"/>
        <v>0</v>
      </c>
      <c r="N138">
        <f t="shared" si="46"/>
        <v>1.6586017208461299</v>
      </c>
      <c r="O138">
        <f t="shared" si="47"/>
        <v>0.86412419697164544</v>
      </c>
      <c r="P138">
        <f t="shared" si="48"/>
        <v>1.9194020103345788</v>
      </c>
      <c r="Q138">
        <f t="shared" si="49"/>
        <v>65.746409831190235</v>
      </c>
      <c r="R138">
        <f t="shared" si="51"/>
        <v>240.86200000000002</v>
      </c>
      <c r="S138">
        <f t="shared" si="52"/>
        <v>4.6631699180075463</v>
      </c>
      <c r="T138">
        <f t="shared" si="53"/>
        <v>250.1883398360151</v>
      </c>
      <c r="U138">
        <f t="shared" si="54"/>
        <v>231.53566016398494</v>
      </c>
      <c r="V138">
        <f t="shared" si="43"/>
        <v>239.32</v>
      </c>
      <c r="W138">
        <f t="shared" si="44"/>
        <v>252.35</v>
      </c>
      <c r="X138">
        <f t="shared" si="45"/>
        <v>100</v>
      </c>
      <c r="Y138">
        <f t="shared" si="50"/>
        <v>100</v>
      </c>
    </row>
    <row r="139" spans="1:25" x14ac:dyDescent="0.2">
      <c r="A139" s="1">
        <v>45673</v>
      </c>
      <c r="B139">
        <v>254.27</v>
      </c>
      <c r="C139">
        <f t="shared" si="64"/>
        <v>1.9231525543713435E-2</v>
      </c>
      <c r="D139">
        <f t="shared" si="62"/>
        <v>1.9048937013307819E-2</v>
      </c>
      <c r="E139">
        <v>5712.69</v>
      </c>
      <c r="F139">
        <f t="shared" si="63"/>
        <v>1.219106130274809E-2</v>
      </c>
      <c r="G139">
        <f t="shared" si="60"/>
        <v>8.3284732356194158E-3</v>
      </c>
      <c r="H139">
        <f t="shared" si="61"/>
        <v>4.7847142870857898E-3</v>
      </c>
      <c r="I139">
        <f t="shared" si="56"/>
        <v>3.5437589485336259E-3</v>
      </c>
      <c r="J139">
        <f t="shared" si="59"/>
        <v>1.7638290002711843E-3</v>
      </c>
      <c r="K139">
        <f t="shared" si="65"/>
        <v>1.9200000000000159</v>
      </c>
      <c r="L139">
        <f t="shared" si="66"/>
        <v>1.9200000000000159</v>
      </c>
      <c r="M139">
        <f t="shared" si="67"/>
        <v>0</v>
      </c>
      <c r="N139">
        <f t="shared" si="46"/>
        <v>1.6772730264999789</v>
      </c>
      <c r="O139">
        <f t="shared" si="47"/>
        <v>0.80240104004509938</v>
      </c>
      <c r="P139">
        <f t="shared" si="48"/>
        <v>2.0903176127559693</v>
      </c>
      <c r="Q139">
        <f t="shared" si="49"/>
        <v>67.640866561020175</v>
      </c>
      <c r="R139">
        <f t="shared" si="51"/>
        <v>241.59650000000005</v>
      </c>
      <c r="S139">
        <f t="shared" si="52"/>
        <v>5.527438994878664</v>
      </c>
      <c r="T139">
        <f t="shared" si="53"/>
        <v>252.65137798975738</v>
      </c>
      <c r="U139">
        <f t="shared" si="54"/>
        <v>230.54162201024272</v>
      </c>
      <c r="V139">
        <f t="shared" si="43"/>
        <v>239.32</v>
      </c>
      <c r="W139">
        <f t="shared" si="44"/>
        <v>254.27</v>
      </c>
      <c r="X139">
        <f t="shared" si="45"/>
        <v>100</v>
      </c>
      <c r="Y139">
        <f t="shared" si="50"/>
        <v>100</v>
      </c>
    </row>
    <row r="140" spans="1:25" x14ac:dyDescent="0.2">
      <c r="A140" s="1">
        <v>45674</v>
      </c>
      <c r="B140">
        <v>259.16000000000003</v>
      </c>
      <c r="C140">
        <f t="shared" si="64"/>
        <v>1.4932860009260418E-2</v>
      </c>
      <c r="D140">
        <f t="shared" si="62"/>
        <v>1.4822462531762495E-2</v>
      </c>
      <c r="E140">
        <v>5782.76</v>
      </c>
      <c r="F140">
        <f t="shared" si="63"/>
        <v>2.4981233838896531E-2</v>
      </c>
      <c r="G140">
        <f t="shared" si="60"/>
        <v>9.32754851194912E-3</v>
      </c>
      <c r="H140">
        <f t="shared" si="61"/>
        <v>5.528251194098879E-3</v>
      </c>
      <c r="I140">
        <f t="shared" si="56"/>
        <v>3.799297317850241E-3</v>
      </c>
      <c r="J140">
        <f t="shared" si="59"/>
        <v>2.1709226637869959E-3</v>
      </c>
      <c r="K140">
        <f t="shared" si="65"/>
        <v>4.8900000000000148</v>
      </c>
      <c r="L140">
        <f t="shared" si="66"/>
        <v>4.8900000000000148</v>
      </c>
      <c r="M140">
        <f t="shared" si="67"/>
        <v>0</v>
      </c>
      <c r="N140">
        <f t="shared" si="46"/>
        <v>1.9067535246071243</v>
      </c>
      <c r="O140">
        <f t="shared" si="47"/>
        <v>0.74508668004187795</v>
      </c>
      <c r="P140">
        <f t="shared" si="48"/>
        <v>2.5591029549742514</v>
      </c>
      <c r="Q140">
        <f t="shared" si="49"/>
        <v>71.903032515471736</v>
      </c>
      <c r="R140">
        <f t="shared" si="51"/>
        <v>242.63650000000001</v>
      </c>
      <c r="S140">
        <f t="shared" si="52"/>
        <v>6.7155305273044466</v>
      </c>
      <c r="T140">
        <f t="shared" si="53"/>
        <v>256.06756105460892</v>
      </c>
      <c r="U140">
        <f t="shared" si="54"/>
        <v>229.20543894539111</v>
      </c>
      <c r="V140">
        <f t="shared" si="43"/>
        <v>239.32</v>
      </c>
      <c r="W140">
        <f t="shared" si="44"/>
        <v>259.16000000000003</v>
      </c>
      <c r="X140">
        <f t="shared" si="45"/>
        <v>100</v>
      </c>
      <c r="Y140">
        <f t="shared" si="50"/>
        <v>100</v>
      </c>
    </row>
    <row r="141" spans="1:25" x14ac:dyDescent="0.2">
      <c r="A141" s="1">
        <v>45678</v>
      </c>
      <c r="B141">
        <v>263.02999999999997</v>
      </c>
      <c r="C141">
        <f t="shared" si="64"/>
        <v>-7.2235106261642201E-4</v>
      </c>
      <c r="D141">
        <f t="shared" si="62"/>
        <v>-7.2261208385213441E-4</v>
      </c>
      <c r="E141">
        <v>5929.04</v>
      </c>
      <c r="F141">
        <f t="shared" si="63"/>
        <v>7.4037444129894632E-3</v>
      </c>
      <c r="G141">
        <f t="shared" si="60"/>
        <v>7.7813699587489264E-3</v>
      </c>
      <c r="H141">
        <f t="shared" si="61"/>
        <v>5.0652242846210265E-3</v>
      </c>
      <c r="I141">
        <f t="shared" si="56"/>
        <v>2.7161456741278999E-3</v>
      </c>
      <c r="J141">
        <f t="shared" si="59"/>
        <v>2.2799672658551768E-3</v>
      </c>
      <c r="K141">
        <f t="shared" si="65"/>
        <v>3.8699999999999477</v>
      </c>
      <c r="L141">
        <f t="shared" si="66"/>
        <v>3.8699999999999477</v>
      </c>
      <c r="M141">
        <f t="shared" si="67"/>
        <v>0</v>
      </c>
      <c r="N141">
        <f t="shared" si="46"/>
        <v>2.0469854157066116</v>
      </c>
      <c r="O141">
        <f t="shared" si="47"/>
        <v>0.69186620289602951</v>
      </c>
      <c r="P141">
        <f t="shared" si="48"/>
        <v>2.9586434590073813</v>
      </c>
      <c r="Q141">
        <f t="shared" si="49"/>
        <v>74.738821256442549</v>
      </c>
      <c r="R141">
        <f t="shared" si="51"/>
        <v>244.26950000000002</v>
      </c>
      <c r="S141">
        <f t="shared" si="52"/>
        <v>7.5007462611185707</v>
      </c>
      <c r="T141">
        <f t="shared" si="53"/>
        <v>259.27099252223718</v>
      </c>
      <c r="U141">
        <f t="shared" si="54"/>
        <v>229.26800747776289</v>
      </c>
      <c r="V141">
        <f t="shared" si="43"/>
        <v>239.32</v>
      </c>
      <c r="W141">
        <f t="shared" si="44"/>
        <v>263.02999999999997</v>
      </c>
      <c r="X141">
        <f t="shared" si="45"/>
        <v>100</v>
      </c>
      <c r="Y141">
        <f t="shared" si="50"/>
        <v>100</v>
      </c>
    </row>
    <row r="142" spans="1:25" x14ac:dyDescent="0.2">
      <c r="A142" s="1">
        <v>45679</v>
      </c>
      <c r="B142">
        <v>262.83999999999997</v>
      </c>
      <c r="C142">
        <f t="shared" si="64"/>
        <v>1.1832293410439787E-2</v>
      </c>
      <c r="D142">
        <f t="shared" si="62"/>
        <v>1.1762839158659446E-2</v>
      </c>
      <c r="E142">
        <v>5973.1</v>
      </c>
      <c r="F142">
        <f t="shared" si="63"/>
        <v>3.7498038697994338E-3</v>
      </c>
      <c r="G142">
        <f t="shared" ref="G142:G173" si="68">(D142*(2/(12+1)))+(G141*(1-(2/(12+1))))</f>
        <v>8.3939036818120837E-3</v>
      </c>
      <c r="H142">
        <f t="shared" si="61"/>
        <v>5.561343904920169E-3</v>
      </c>
      <c r="I142">
        <f t="shared" si="56"/>
        <v>2.8325597768919146E-3</v>
      </c>
      <c r="J142">
        <f t="shared" si="59"/>
        <v>2.3904857680625245E-3</v>
      </c>
      <c r="K142">
        <f t="shared" si="65"/>
        <v>-0.18999999999999773</v>
      </c>
      <c r="L142">
        <f t="shared" si="66"/>
        <v>0</v>
      </c>
      <c r="M142">
        <f t="shared" si="67"/>
        <v>0.18999999999999773</v>
      </c>
      <c r="N142">
        <f t="shared" si="46"/>
        <v>1.9007721717275678</v>
      </c>
      <c r="O142">
        <f t="shared" si="47"/>
        <v>0.65601861697488439</v>
      </c>
      <c r="P142">
        <f t="shared" si="48"/>
        <v>2.8974363265674499</v>
      </c>
      <c r="Q142">
        <f t="shared" si="49"/>
        <v>74.342108088248864</v>
      </c>
      <c r="R142">
        <f t="shared" si="51"/>
        <v>245.76349999999996</v>
      </c>
      <c r="S142">
        <f t="shared" si="52"/>
        <v>8.0827322601626275</v>
      </c>
      <c r="T142">
        <f t="shared" si="53"/>
        <v>261.92896452032522</v>
      </c>
      <c r="U142">
        <f t="shared" si="54"/>
        <v>229.59803547967471</v>
      </c>
      <c r="V142">
        <f t="shared" si="43"/>
        <v>239.71</v>
      </c>
      <c r="W142">
        <f t="shared" si="44"/>
        <v>263.02999999999997</v>
      </c>
      <c r="X142">
        <f t="shared" si="45"/>
        <v>99.185248713550607</v>
      </c>
      <c r="Y142">
        <f t="shared" si="50"/>
        <v>99.728416237850197</v>
      </c>
    </row>
    <row r="143" spans="1:25" x14ac:dyDescent="0.2">
      <c r="A143" s="1">
        <v>45680</v>
      </c>
      <c r="B143">
        <v>265.95</v>
      </c>
      <c r="C143">
        <f t="shared" si="64"/>
        <v>-4.1737168640721967E-3</v>
      </c>
      <c r="D143">
        <f t="shared" si="62"/>
        <v>-4.1824511316812477E-3</v>
      </c>
      <c r="E143">
        <v>5995.54</v>
      </c>
      <c r="F143">
        <f t="shared" si="63"/>
        <v>9.6858443383637458E-4</v>
      </c>
      <c r="G143">
        <f t="shared" si="68"/>
        <v>6.4590798643515716E-3</v>
      </c>
      <c r="H143">
        <f t="shared" si="61"/>
        <v>4.8395813096163611E-3</v>
      </c>
      <c r="I143">
        <f t="shared" si="56"/>
        <v>1.6194985547352105E-3</v>
      </c>
      <c r="J143">
        <f t="shared" si="59"/>
        <v>2.2362883253970616E-3</v>
      </c>
      <c r="K143">
        <f t="shared" si="65"/>
        <v>3.1100000000000136</v>
      </c>
      <c r="L143">
        <f t="shared" si="66"/>
        <v>3.1100000000000136</v>
      </c>
      <c r="M143">
        <f t="shared" si="67"/>
        <v>0</v>
      </c>
      <c r="N143">
        <f t="shared" si="46"/>
        <v>1.9871455880327424</v>
      </c>
      <c r="O143">
        <f t="shared" si="47"/>
        <v>0.60916014433382126</v>
      </c>
      <c r="P143">
        <f t="shared" si="48"/>
        <v>3.2621070280392175</v>
      </c>
      <c r="Q143">
        <f t="shared" si="49"/>
        <v>76.537426361626359</v>
      </c>
      <c r="R143">
        <f t="shared" si="51"/>
        <v>247.18099999999998</v>
      </c>
      <c r="S143">
        <f t="shared" si="52"/>
        <v>9.0086116110028129</v>
      </c>
      <c r="T143">
        <f t="shared" si="53"/>
        <v>265.19822322200559</v>
      </c>
      <c r="U143">
        <f t="shared" si="54"/>
        <v>229.16377677799437</v>
      </c>
      <c r="V143">
        <f t="shared" si="43"/>
        <v>239.87</v>
      </c>
      <c r="W143">
        <f t="shared" si="44"/>
        <v>265.95</v>
      </c>
      <c r="X143">
        <f t="shared" si="45"/>
        <v>100</v>
      </c>
      <c r="Y143">
        <f t="shared" si="50"/>
        <v>99.728416237850197</v>
      </c>
    </row>
    <row r="144" spans="1:25" x14ac:dyDescent="0.2">
      <c r="A144" s="1">
        <v>45681</v>
      </c>
      <c r="B144">
        <v>264.83999999999997</v>
      </c>
      <c r="C144">
        <f t="shared" si="64"/>
        <v>3.8136233197403335E-3</v>
      </c>
      <c r="D144">
        <f t="shared" si="62"/>
        <v>3.8063698937022589E-3</v>
      </c>
      <c r="E144">
        <v>6001.35</v>
      </c>
      <c r="F144">
        <f t="shared" si="63"/>
        <v>-2.8968743715661891E-3</v>
      </c>
      <c r="G144">
        <f t="shared" si="68"/>
        <v>6.0509706380978308E-3</v>
      </c>
      <c r="H144">
        <f t="shared" si="61"/>
        <v>4.7630471306597611E-3</v>
      </c>
      <c r="I144">
        <f t="shared" si="56"/>
        <v>1.2879235074380697E-3</v>
      </c>
      <c r="J144">
        <f t="shared" si="59"/>
        <v>2.0466153618052632E-3</v>
      </c>
      <c r="K144">
        <f t="shared" si="65"/>
        <v>-1.1100000000000136</v>
      </c>
      <c r="L144">
        <f t="shared" si="66"/>
        <v>0</v>
      </c>
      <c r="M144">
        <f t="shared" si="67"/>
        <v>1.1100000000000136</v>
      </c>
      <c r="N144">
        <f t="shared" si="46"/>
        <v>1.8452066174589752</v>
      </c>
      <c r="O144">
        <f t="shared" si="47"/>
        <v>0.64493441973854926</v>
      </c>
      <c r="P144">
        <f t="shared" si="48"/>
        <v>2.8610763528592655</v>
      </c>
      <c r="Q144">
        <f t="shared" si="49"/>
        <v>74.100486273485259</v>
      </c>
      <c r="R144">
        <f t="shared" si="51"/>
        <v>248.50349999999997</v>
      </c>
      <c r="S144">
        <f t="shared" si="52"/>
        <v>9.5738818365933742</v>
      </c>
      <c r="T144">
        <f t="shared" si="53"/>
        <v>267.65126367318675</v>
      </c>
      <c r="U144">
        <f t="shared" si="54"/>
        <v>229.35573632681323</v>
      </c>
      <c r="V144">
        <f t="shared" si="43"/>
        <v>239.87</v>
      </c>
      <c r="W144">
        <f t="shared" si="44"/>
        <v>265.95</v>
      </c>
      <c r="X144">
        <f t="shared" si="45"/>
        <v>95.743865030674797</v>
      </c>
      <c r="Y144">
        <f t="shared" si="50"/>
        <v>98.309704581408468</v>
      </c>
    </row>
    <row r="145" spans="1:25" x14ac:dyDescent="0.2">
      <c r="A145" s="1">
        <v>45684</v>
      </c>
      <c r="B145">
        <v>265.85000000000002</v>
      </c>
      <c r="C145">
        <f t="shared" si="64"/>
        <v>4.8523603535826076E-3</v>
      </c>
      <c r="D145">
        <f t="shared" si="62"/>
        <v>4.840625598611579E-3</v>
      </c>
      <c r="E145">
        <v>5983.99</v>
      </c>
      <c r="F145">
        <f t="shared" si="63"/>
        <v>2.322595101076364E-4</v>
      </c>
      <c r="G145">
        <f t="shared" si="68"/>
        <v>5.8647637089461E-3</v>
      </c>
      <c r="H145">
        <f t="shared" si="61"/>
        <v>4.7687936838413771E-3</v>
      </c>
      <c r="I145">
        <f t="shared" si="56"/>
        <v>1.0959700251047229E-3</v>
      </c>
      <c r="J145">
        <f t="shared" si="59"/>
        <v>1.8564862944651552E-3</v>
      </c>
      <c r="K145">
        <f t="shared" si="65"/>
        <v>1.0100000000000477</v>
      </c>
      <c r="L145">
        <f t="shared" si="66"/>
        <v>1.0100000000000477</v>
      </c>
      <c r="M145">
        <f t="shared" si="67"/>
        <v>0</v>
      </c>
      <c r="N145">
        <f t="shared" si="46"/>
        <v>1.7855490019261946</v>
      </c>
      <c r="O145">
        <f t="shared" si="47"/>
        <v>0.59886767547150999</v>
      </c>
      <c r="P145">
        <f t="shared" si="48"/>
        <v>2.9815417913821576</v>
      </c>
      <c r="Q145">
        <f t="shared" si="49"/>
        <v>74.884101375892911</v>
      </c>
      <c r="R145">
        <f t="shared" si="51"/>
        <v>249.68049999999999</v>
      </c>
      <c r="S145">
        <f t="shared" si="52"/>
        <v>10.198968201167263</v>
      </c>
      <c r="T145">
        <f t="shared" si="53"/>
        <v>270.07843640233455</v>
      </c>
      <c r="U145">
        <f t="shared" si="54"/>
        <v>229.28256359766547</v>
      </c>
      <c r="V145">
        <f t="shared" ref="V145:V188" si="69">MIN(B132:B145)</f>
        <v>239.87</v>
      </c>
      <c r="W145">
        <f t="shared" ref="W145:W188" si="70">MAX(B132:B145)</f>
        <v>265.95</v>
      </c>
      <c r="X145">
        <f t="shared" ref="X145:X188" si="71">((B145-V145)/(W145-V145))*100</f>
        <v>99.61656441717804</v>
      </c>
      <c r="Y145">
        <f t="shared" si="50"/>
        <v>98.453476482617603</v>
      </c>
    </row>
    <row r="146" spans="1:25" x14ac:dyDescent="0.2">
      <c r="A146" s="1">
        <v>45685</v>
      </c>
      <c r="B146">
        <v>267.14</v>
      </c>
      <c r="C146">
        <f t="shared" si="64"/>
        <v>-2.0962791045893159E-3</v>
      </c>
      <c r="D146">
        <f t="shared" si="62"/>
        <v>-2.0984793730871609E-3</v>
      </c>
      <c r="E146">
        <v>5985.38</v>
      </c>
      <c r="F146">
        <f t="shared" si="63"/>
        <v>-6.0681150291174617E-3</v>
      </c>
      <c r="G146">
        <f t="shared" si="68"/>
        <v>4.6396493886332905E-3</v>
      </c>
      <c r="H146">
        <f t="shared" si="61"/>
        <v>4.2601067907355591E-3</v>
      </c>
      <c r="I146">
        <f t="shared" si="56"/>
        <v>3.795425978977314E-4</v>
      </c>
      <c r="J146">
        <f t="shared" si="59"/>
        <v>1.5610975551516705E-3</v>
      </c>
      <c r="K146">
        <f t="shared" si="65"/>
        <v>1.2899999999999636</v>
      </c>
      <c r="L146">
        <f t="shared" si="66"/>
        <v>1.2899999999999636</v>
      </c>
      <c r="M146">
        <f t="shared" si="67"/>
        <v>0</v>
      </c>
      <c r="N146">
        <f t="shared" ref="N146:N188" si="72">(N145*13+L146)/14</f>
        <v>1.7501526446457496</v>
      </c>
      <c r="O146">
        <f t="shared" ref="O146:O188" si="73">(O145*13+M146)/14</f>
        <v>0.55609141293783071</v>
      </c>
      <c r="P146">
        <f t="shared" ref="P146:P188" si="74">N146/O146</f>
        <v>3.1472391120008378</v>
      </c>
      <c r="Q146">
        <f t="shared" ref="Q146:Q188" si="75">100-(100/(1+P146))</f>
        <v>75.887573081901479</v>
      </c>
      <c r="R146">
        <f t="shared" si="51"/>
        <v>250.88050000000004</v>
      </c>
      <c r="S146">
        <f t="shared" si="52"/>
        <v>10.784043024180141</v>
      </c>
      <c r="T146">
        <f t="shared" si="53"/>
        <v>272.44858604836031</v>
      </c>
      <c r="U146">
        <f t="shared" si="54"/>
        <v>229.31241395163977</v>
      </c>
      <c r="V146">
        <f t="shared" si="69"/>
        <v>239.87</v>
      </c>
      <c r="W146">
        <f t="shared" si="70"/>
        <v>267.14</v>
      </c>
      <c r="X146">
        <f t="shared" si="71"/>
        <v>100</v>
      </c>
      <c r="Y146">
        <f t="shared" si="50"/>
        <v>98.453476482617603</v>
      </c>
    </row>
    <row r="147" spans="1:25" x14ac:dyDescent="0.2">
      <c r="A147" s="1">
        <v>45686</v>
      </c>
      <c r="B147">
        <v>266.58</v>
      </c>
      <c r="C147">
        <f t="shared" si="64"/>
        <v>6.1895115912673493E-3</v>
      </c>
      <c r="D147">
        <f t="shared" si="62"/>
        <v>6.1704352394644692E-3</v>
      </c>
      <c r="E147">
        <v>5949.17</v>
      </c>
      <c r="F147">
        <f t="shared" si="63"/>
        <v>-1.3291463960568205E-2</v>
      </c>
      <c r="G147">
        <f t="shared" si="68"/>
        <v>4.8751549041457795E-3</v>
      </c>
      <c r="H147">
        <f t="shared" si="61"/>
        <v>4.4016126017525151E-3</v>
      </c>
      <c r="I147">
        <f t="shared" si="56"/>
        <v>4.7354230239326448E-4</v>
      </c>
      <c r="J147">
        <f t="shared" si="59"/>
        <v>1.3435865045999893E-3</v>
      </c>
      <c r="K147">
        <f t="shared" si="65"/>
        <v>-0.56000000000000227</v>
      </c>
      <c r="L147">
        <f t="shared" si="66"/>
        <v>0</v>
      </c>
      <c r="M147">
        <f t="shared" si="67"/>
        <v>0.56000000000000227</v>
      </c>
      <c r="N147">
        <f t="shared" si="72"/>
        <v>1.6251417414567675</v>
      </c>
      <c r="O147">
        <f t="shared" si="73"/>
        <v>0.55637059772798581</v>
      </c>
      <c r="P147">
        <f t="shared" si="74"/>
        <v>2.92096985012014</v>
      </c>
      <c r="Q147">
        <f t="shared" si="75"/>
        <v>74.496105855816268</v>
      </c>
      <c r="R147">
        <f t="shared" si="51"/>
        <v>252.15100000000001</v>
      </c>
      <c r="S147">
        <f t="shared" si="52"/>
        <v>11.07275741819106</v>
      </c>
      <c r="T147">
        <f t="shared" si="53"/>
        <v>274.29651483638213</v>
      </c>
      <c r="U147">
        <f t="shared" si="54"/>
        <v>230.00548516361789</v>
      </c>
      <c r="V147">
        <f t="shared" si="69"/>
        <v>239.87</v>
      </c>
      <c r="W147">
        <f t="shared" si="70"/>
        <v>267.14</v>
      </c>
      <c r="X147">
        <f t="shared" si="71"/>
        <v>97.946461312797936</v>
      </c>
      <c r="Y147">
        <f t="shared" ref="Y147:Y188" si="76">AVERAGE(X145:X147)</f>
        <v>99.187675243325316</v>
      </c>
    </row>
    <row r="148" spans="1:25" x14ac:dyDescent="0.2">
      <c r="A148" s="1">
        <v>45687</v>
      </c>
      <c r="B148">
        <v>268.23</v>
      </c>
      <c r="C148">
        <f t="shared" si="64"/>
        <v>-3.4671736942176734E-3</v>
      </c>
      <c r="D148">
        <f t="shared" si="62"/>
        <v>-3.4731982704630966E-3</v>
      </c>
      <c r="E148">
        <v>5870.62</v>
      </c>
      <c r="F148">
        <f t="shared" si="63"/>
        <v>3.9101598241076656E-3</v>
      </c>
      <c r="G148">
        <f t="shared" si="68"/>
        <v>3.5907928772828755E-3</v>
      </c>
      <c r="H148">
        <f t="shared" si="61"/>
        <v>3.8182932778846922E-3</v>
      </c>
      <c r="I148">
        <f t="shared" si="56"/>
        <v>-2.2750040060181675E-4</v>
      </c>
      <c r="J148">
        <f t="shared" si="59"/>
        <v>1.0293691235596281E-3</v>
      </c>
      <c r="K148">
        <f t="shared" si="65"/>
        <v>1.6500000000000341</v>
      </c>
      <c r="L148">
        <f t="shared" si="66"/>
        <v>1.6500000000000341</v>
      </c>
      <c r="M148">
        <f t="shared" si="67"/>
        <v>0</v>
      </c>
      <c r="N148">
        <f t="shared" si="72"/>
        <v>1.626917331352715</v>
      </c>
      <c r="O148">
        <f t="shared" si="73"/>
        <v>0.51662984074741536</v>
      </c>
      <c r="P148">
        <f t="shared" si="74"/>
        <v>3.149096709162273</v>
      </c>
      <c r="Q148">
        <f t="shared" si="75"/>
        <v>75.898368486043182</v>
      </c>
      <c r="R148">
        <f t="shared" si="51"/>
        <v>253.59650000000002</v>
      </c>
      <c r="S148">
        <f t="shared" si="52"/>
        <v>11.195919028589692</v>
      </c>
      <c r="T148">
        <f t="shared" si="53"/>
        <v>275.98833805717942</v>
      </c>
      <c r="U148">
        <f t="shared" si="54"/>
        <v>231.20466194282062</v>
      </c>
      <c r="V148">
        <f t="shared" si="69"/>
        <v>239.87</v>
      </c>
      <c r="W148">
        <f t="shared" si="70"/>
        <v>268.23</v>
      </c>
      <c r="X148">
        <f t="shared" si="71"/>
        <v>100</v>
      </c>
      <c r="Y148">
        <f t="shared" si="76"/>
        <v>99.315487104265983</v>
      </c>
    </row>
    <row r="149" spans="1:25" x14ac:dyDescent="0.2">
      <c r="A149" s="1">
        <v>45688</v>
      </c>
      <c r="B149">
        <v>267.3</v>
      </c>
      <c r="C149">
        <f t="shared" si="64"/>
        <v>-1.8331462775907914E-3</v>
      </c>
      <c r="D149">
        <f t="shared" si="62"/>
        <v>-1.8348285464392696E-3</v>
      </c>
      <c r="E149">
        <v>5893.62</v>
      </c>
      <c r="F149">
        <f t="shared" si="63"/>
        <v>3.9557737052673715E-3</v>
      </c>
      <c r="G149">
        <f t="shared" si="68"/>
        <v>2.7560818890179301E-3</v>
      </c>
      <c r="H149">
        <f t="shared" si="61"/>
        <v>3.3995435131199542E-3</v>
      </c>
      <c r="I149">
        <f t="shared" si="56"/>
        <v>-6.4346162410202409E-4</v>
      </c>
      <c r="J149">
        <f t="shared" si="59"/>
        <v>6.9480297402729763E-4</v>
      </c>
      <c r="K149">
        <f t="shared" si="65"/>
        <v>-0.93000000000000682</v>
      </c>
      <c r="L149">
        <f t="shared" si="66"/>
        <v>0</v>
      </c>
      <c r="M149">
        <f t="shared" si="67"/>
        <v>0.93000000000000682</v>
      </c>
      <c r="N149">
        <f t="shared" si="72"/>
        <v>1.5107089505418068</v>
      </c>
      <c r="O149">
        <f t="shared" si="73"/>
        <v>0.54615628069402899</v>
      </c>
      <c r="P149">
        <f t="shared" si="74"/>
        <v>2.7660744807732889</v>
      </c>
      <c r="Q149">
        <f t="shared" si="75"/>
        <v>73.447152861547494</v>
      </c>
      <c r="R149">
        <f t="shared" si="51"/>
        <v>254.97599999999997</v>
      </c>
      <c r="S149">
        <f t="shared" si="52"/>
        <v>11.094128556180182</v>
      </c>
      <c r="T149">
        <f t="shared" si="53"/>
        <v>277.16425711236036</v>
      </c>
      <c r="U149">
        <f t="shared" si="54"/>
        <v>232.78774288763961</v>
      </c>
      <c r="V149">
        <f t="shared" si="69"/>
        <v>244.21</v>
      </c>
      <c r="W149">
        <f t="shared" si="70"/>
        <v>268.23</v>
      </c>
      <c r="X149">
        <f t="shared" si="71"/>
        <v>96.12822647793503</v>
      </c>
      <c r="Y149">
        <f t="shared" si="76"/>
        <v>98.024895930244327</v>
      </c>
    </row>
    <row r="150" spans="1:25" x14ac:dyDescent="0.2">
      <c r="A150" s="1">
        <v>45691</v>
      </c>
      <c r="B150">
        <v>266.81</v>
      </c>
      <c r="C150">
        <f t="shared" si="64"/>
        <v>4.2352235673326355E-3</v>
      </c>
      <c r="D150">
        <f t="shared" si="62"/>
        <v>4.2262802504057376E-3</v>
      </c>
      <c r="E150">
        <v>5916.98</v>
      </c>
      <c r="F150">
        <f t="shared" si="63"/>
        <v>2.1970426117316337E-5</v>
      </c>
      <c r="G150">
        <f t="shared" si="68"/>
        <v>2.982266252308362E-3</v>
      </c>
      <c r="H150">
        <f t="shared" si="61"/>
        <v>3.4607832714374197E-3</v>
      </c>
      <c r="I150">
        <f t="shared" si="56"/>
        <v>-4.7851701912905763E-4</v>
      </c>
      <c r="J150">
        <f t="shared" si="59"/>
        <v>4.6013897539602661E-4</v>
      </c>
      <c r="K150">
        <f t="shared" si="65"/>
        <v>-0.49000000000000909</v>
      </c>
      <c r="L150">
        <f t="shared" si="66"/>
        <v>0</v>
      </c>
      <c r="M150">
        <f t="shared" si="67"/>
        <v>0.49000000000000909</v>
      </c>
      <c r="N150">
        <f t="shared" si="72"/>
        <v>1.402801168360249</v>
      </c>
      <c r="O150">
        <f t="shared" si="73"/>
        <v>0.54214511778731322</v>
      </c>
      <c r="P150">
        <f t="shared" si="74"/>
        <v>2.5875012470564687</v>
      </c>
      <c r="Q150">
        <f t="shared" si="75"/>
        <v>72.125445229587129</v>
      </c>
      <c r="R150">
        <f t="shared" ref="R150:R188" si="77">AVERAGE(B131:B150)</f>
        <v>256.31650000000002</v>
      </c>
      <c r="S150">
        <f t="shared" ref="S150:S188" si="78">_xlfn.STDEV.S(B131:B150)</f>
        <v>10.805306335315072</v>
      </c>
      <c r="T150">
        <f t="shared" ref="T150:T188" si="79">R150+(2*S150)</f>
        <v>277.92711267063015</v>
      </c>
      <c r="U150">
        <f t="shared" ref="U150:U188" si="80">R150-(2*S150)</f>
        <v>234.70588732936989</v>
      </c>
      <c r="V150">
        <f t="shared" si="69"/>
        <v>247.47</v>
      </c>
      <c r="W150">
        <f t="shared" si="70"/>
        <v>268.23</v>
      </c>
      <c r="X150">
        <f t="shared" si="71"/>
        <v>93.15992292870898</v>
      </c>
      <c r="Y150">
        <f t="shared" si="76"/>
        <v>96.429383135547994</v>
      </c>
    </row>
    <row r="151" spans="1:25" x14ac:dyDescent="0.2">
      <c r="A151" s="1">
        <v>45692</v>
      </c>
      <c r="B151">
        <v>267.94</v>
      </c>
      <c r="C151">
        <f t="shared" si="64"/>
        <v>9.2931253265657876E-3</v>
      </c>
      <c r="D151">
        <f t="shared" si="62"/>
        <v>9.250209911396523E-3</v>
      </c>
      <c r="E151">
        <v>5917.11</v>
      </c>
      <c r="F151">
        <f t="shared" si="63"/>
        <v>5.3262353051749837E-3</v>
      </c>
      <c r="G151">
        <f t="shared" si="68"/>
        <v>3.9465652767834633E-3</v>
      </c>
      <c r="H151">
        <f t="shared" si="61"/>
        <v>3.8896296892121677E-3</v>
      </c>
      <c r="I151">
        <f t="shared" si="56"/>
        <v>5.6935587571295583E-5</v>
      </c>
      <c r="J151">
        <f t="shared" si="59"/>
        <v>3.7949829783108047E-4</v>
      </c>
      <c r="K151">
        <f t="shared" si="65"/>
        <v>1.1299999999999955</v>
      </c>
      <c r="L151">
        <f t="shared" si="66"/>
        <v>1.1299999999999955</v>
      </c>
      <c r="M151">
        <f t="shared" si="67"/>
        <v>0</v>
      </c>
      <c r="N151">
        <f t="shared" si="72"/>
        <v>1.383315370620231</v>
      </c>
      <c r="O151">
        <f t="shared" si="73"/>
        <v>0.50342046651679084</v>
      </c>
      <c r="P151">
        <f t="shared" si="74"/>
        <v>2.7478329997020343</v>
      </c>
      <c r="Q151">
        <f t="shared" si="75"/>
        <v>73.317914643488564</v>
      </c>
      <c r="R151">
        <f t="shared" si="77"/>
        <v>257.54950000000002</v>
      </c>
      <c r="S151">
        <f t="shared" si="78"/>
        <v>10.645206222817658</v>
      </c>
      <c r="T151">
        <f t="shared" si="79"/>
        <v>278.83991244563532</v>
      </c>
      <c r="U151">
        <f t="shared" si="80"/>
        <v>236.2590875543647</v>
      </c>
      <c r="V151">
        <f t="shared" si="69"/>
        <v>252.35</v>
      </c>
      <c r="W151">
        <f t="shared" si="70"/>
        <v>268.23</v>
      </c>
      <c r="X151">
        <f t="shared" si="71"/>
        <v>98.173803526448239</v>
      </c>
      <c r="Y151">
        <f t="shared" si="76"/>
        <v>95.820650977697412</v>
      </c>
    </row>
    <row r="152" spans="1:25" x14ac:dyDescent="0.2">
      <c r="A152" s="1">
        <v>45693</v>
      </c>
      <c r="B152">
        <v>270.43</v>
      </c>
      <c r="C152">
        <f t="shared" si="64"/>
        <v>2.3924860407499082E-2</v>
      </c>
      <c r="D152">
        <f t="shared" si="62"/>
        <v>2.3643145416679917E-2</v>
      </c>
      <c r="E152">
        <v>5948.71</v>
      </c>
      <c r="F152">
        <f t="shared" si="63"/>
        <v>3.4619792004100735E-3</v>
      </c>
      <c r="G152">
        <f t="shared" si="68"/>
        <v>6.9768083752290719E-3</v>
      </c>
      <c r="H152">
        <f t="shared" si="61"/>
        <v>5.3528530764320008E-3</v>
      </c>
      <c r="I152">
        <f t="shared" si="56"/>
        <v>1.6239552987970711E-3</v>
      </c>
      <c r="J152">
        <f t="shared" si="59"/>
        <v>6.283896980242786E-4</v>
      </c>
      <c r="K152">
        <f t="shared" si="65"/>
        <v>2.4900000000000091</v>
      </c>
      <c r="L152">
        <f t="shared" si="66"/>
        <v>2.4900000000000091</v>
      </c>
      <c r="M152">
        <f t="shared" si="67"/>
        <v>0</v>
      </c>
      <c r="N152">
        <f t="shared" si="72"/>
        <v>1.4623642727187867</v>
      </c>
      <c r="O152">
        <f t="shared" si="73"/>
        <v>0.46746186176559151</v>
      </c>
      <c r="P152">
        <f t="shared" si="74"/>
        <v>3.1283071247683698</v>
      </c>
      <c r="Q152">
        <f t="shared" si="75"/>
        <v>75.776995999150429</v>
      </c>
      <c r="R152">
        <f t="shared" si="77"/>
        <v>259.02850000000001</v>
      </c>
      <c r="S152">
        <f t="shared" si="78"/>
        <v>10.250476381741073</v>
      </c>
      <c r="T152">
        <f t="shared" si="79"/>
        <v>279.52945276348214</v>
      </c>
      <c r="U152">
        <f t="shared" si="80"/>
        <v>238.52754723651788</v>
      </c>
      <c r="V152">
        <f t="shared" si="69"/>
        <v>254.27</v>
      </c>
      <c r="W152">
        <f t="shared" si="70"/>
        <v>270.43</v>
      </c>
      <c r="X152">
        <f t="shared" si="71"/>
        <v>100</v>
      </c>
      <c r="Y152">
        <f t="shared" si="76"/>
        <v>97.111242151719068</v>
      </c>
    </row>
    <row r="153" spans="1:25" x14ac:dyDescent="0.2">
      <c r="A153" s="1">
        <v>45694</v>
      </c>
      <c r="B153">
        <v>276.89999999999998</v>
      </c>
      <c r="C153">
        <f t="shared" si="64"/>
        <v>-3.9725532683277942E-3</v>
      </c>
      <c r="D153">
        <f t="shared" si="62"/>
        <v>-3.9804648177146048E-3</v>
      </c>
      <c r="E153">
        <v>5969.34</v>
      </c>
      <c r="F153">
        <f t="shared" si="63"/>
        <v>3.015882072251307E-3</v>
      </c>
      <c r="G153">
        <f t="shared" si="68"/>
        <v>5.2910740378531215E-3</v>
      </c>
      <c r="H153">
        <f t="shared" si="61"/>
        <v>4.6614961953841041E-3</v>
      </c>
      <c r="I153">
        <f t="shared" si="56"/>
        <v>6.2957784246901738E-4</v>
      </c>
      <c r="J153">
        <f t="shared" si="59"/>
        <v>6.286273269132264E-4</v>
      </c>
      <c r="K153">
        <f t="shared" si="65"/>
        <v>6.4699999999999704</v>
      </c>
      <c r="L153">
        <f t="shared" si="66"/>
        <v>6.4699999999999704</v>
      </c>
      <c r="M153">
        <f t="shared" si="67"/>
        <v>0</v>
      </c>
      <c r="N153">
        <f t="shared" si="72"/>
        <v>1.8200525389531568</v>
      </c>
      <c r="O153">
        <f t="shared" si="73"/>
        <v>0.43407172878233496</v>
      </c>
      <c r="P153">
        <f t="shared" si="74"/>
        <v>4.1929764558931257</v>
      </c>
      <c r="Q153">
        <f t="shared" si="75"/>
        <v>80.743220992939925</v>
      </c>
      <c r="R153">
        <f t="shared" si="77"/>
        <v>260.71499999999997</v>
      </c>
      <c r="S153">
        <f t="shared" si="78"/>
        <v>10.278710496637414</v>
      </c>
      <c r="T153">
        <f t="shared" si="79"/>
        <v>281.27242099327481</v>
      </c>
      <c r="U153">
        <f t="shared" si="80"/>
        <v>240.15757900672514</v>
      </c>
      <c r="V153">
        <f t="shared" si="69"/>
        <v>259.16000000000003</v>
      </c>
      <c r="W153">
        <f t="shared" si="70"/>
        <v>276.89999999999998</v>
      </c>
      <c r="X153">
        <f t="shared" si="71"/>
        <v>100</v>
      </c>
      <c r="Y153">
        <f t="shared" si="76"/>
        <v>99.391267842149418</v>
      </c>
    </row>
    <row r="154" spans="1:25" x14ac:dyDescent="0.2">
      <c r="A154" s="1">
        <v>45695</v>
      </c>
      <c r="B154">
        <v>275.8</v>
      </c>
      <c r="C154">
        <f t="shared" si="64"/>
        <v>-1.7258883248730927E-2</v>
      </c>
      <c r="D154">
        <f t="shared" si="62"/>
        <v>-1.7409553895511826E-2</v>
      </c>
      <c r="E154">
        <v>5987.37</v>
      </c>
      <c r="F154">
        <f t="shared" si="63"/>
        <v>5.7057361888066833E-3</v>
      </c>
      <c r="G154">
        <f t="shared" si="68"/>
        <v>1.7986697404123605E-3</v>
      </c>
      <c r="H154">
        <f t="shared" si="61"/>
        <v>3.0266035960584796E-3</v>
      </c>
      <c r="I154">
        <f t="shared" si="56"/>
        <v>-1.2279338556461191E-3</v>
      </c>
      <c r="J154">
        <f t="shared" si="59"/>
        <v>2.5731509040135734E-4</v>
      </c>
      <c r="K154">
        <f t="shared" si="65"/>
        <v>-1.0999999999999659</v>
      </c>
      <c r="L154">
        <f t="shared" si="66"/>
        <v>0</v>
      </c>
      <c r="M154">
        <f t="shared" si="67"/>
        <v>1.0999999999999659</v>
      </c>
      <c r="N154">
        <f t="shared" si="72"/>
        <v>1.6900487861707885</v>
      </c>
      <c r="O154">
        <f t="shared" si="73"/>
        <v>0.48163803386930859</v>
      </c>
      <c r="P154">
        <f t="shared" si="74"/>
        <v>3.5089603962410068</v>
      </c>
      <c r="Q154">
        <f t="shared" si="75"/>
        <v>77.821938714882663</v>
      </c>
      <c r="R154">
        <f t="shared" si="77"/>
        <v>262.3485</v>
      </c>
      <c r="S154">
        <f t="shared" si="78"/>
        <v>9.9269554748674054</v>
      </c>
      <c r="T154">
        <f t="shared" si="79"/>
        <v>282.20241094973483</v>
      </c>
      <c r="U154">
        <f t="shared" si="80"/>
        <v>242.49458905026518</v>
      </c>
      <c r="V154">
        <f t="shared" si="69"/>
        <v>262.83999999999997</v>
      </c>
      <c r="W154">
        <f t="shared" si="70"/>
        <v>276.89999999999998</v>
      </c>
      <c r="X154">
        <f t="shared" si="71"/>
        <v>92.176386913229251</v>
      </c>
      <c r="Y154">
        <f t="shared" si="76"/>
        <v>97.392128971076417</v>
      </c>
    </row>
    <row r="155" spans="1:25" x14ac:dyDescent="0.2">
      <c r="A155" s="1">
        <v>45698</v>
      </c>
      <c r="B155">
        <v>271.04000000000002</v>
      </c>
      <c r="C155">
        <f t="shared" si="64"/>
        <v>1.4573494687130983E-2</v>
      </c>
      <c r="D155">
        <f t="shared" si="62"/>
        <v>1.4468321905344965E-2</v>
      </c>
      <c r="E155">
        <v>6021.63</v>
      </c>
      <c r="F155">
        <f t="shared" si="63"/>
        <v>-3.8085396153748753E-3</v>
      </c>
      <c r="G155">
        <f t="shared" si="68"/>
        <v>3.7478469965558378E-3</v>
      </c>
      <c r="H155">
        <f t="shared" si="61"/>
        <v>3.8741382856352564E-3</v>
      </c>
      <c r="I155">
        <f t="shared" si="56"/>
        <v>-1.2629128907941855E-4</v>
      </c>
      <c r="J155">
        <f t="shared" si="59"/>
        <v>1.8059381450520216E-4</v>
      </c>
      <c r="K155">
        <f t="shared" si="65"/>
        <v>-4.7599999999999909</v>
      </c>
      <c r="L155">
        <f t="shared" si="66"/>
        <v>0</v>
      </c>
      <c r="M155">
        <f t="shared" si="67"/>
        <v>4.7599999999999909</v>
      </c>
      <c r="N155">
        <f t="shared" si="72"/>
        <v>1.569331015730018</v>
      </c>
      <c r="O155">
        <f t="shared" si="73"/>
        <v>0.78723531716435724</v>
      </c>
      <c r="P155">
        <f t="shared" si="74"/>
        <v>1.9934713058641607</v>
      </c>
      <c r="Q155">
        <f t="shared" si="75"/>
        <v>66.593967410310015</v>
      </c>
      <c r="R155">
        <f t="shared" si="77"/>
        <v>263.90699999999998</v>
      </c>
      <c r="S155">
        <f t="shared" si="78"/>
        <v>8.5656143049434945</v>
      </c>
      <c r="T155">
        <f t="shared" si="79"/>
        <v>281.03822860988697</v>
      </c>
      <c r="U155">
        <f t="shared" si="80"/>
        <v>246.77577139011299</v>
      </c>
      <c r="V155">
        <f t="shared" si="69"/>
        <v>262.83999999999997</v>
      </c>
      <c r="W155">
        <f t="shared" si="70"/>
        <v>276.89999999999998</v>
      </c>
      <c r="X155">
        <f t="shared" si="71"/>
        <v>58.321479374111263</v>
      </c>
      <c r="Y155">
        <f t="shared" si="76"/>
        <v>83.499288762446838</v>
      </c>
    </row>
    <row r="156" spans="1:25" x14ac:dyDescent="0.2">
      <c r="A156" s="1">
        <v>45699</v>
      </c>
      <c r="B156">
        <v>274.99</v>
      </c>
      <c r="C156">
        <f t="shared" si="64"/>
        <v>1.6727881013853807E-3</v>
      </c>
      <c r="D156">
        <f t="shared" si="62"/>
        <v>1.6713905496908111E-3</v>
      </c>
      <c r="E156">
        <v>5998.74</v>
      </c>
      <c r="F156">
        <f t="shared" si="63"/>
        <v>5.5921788939180331E-3</v>
      </c>
      <c r="G156">
        <f t="shared" si="68"/>
        <v>3.428392158576603E-3</v>
      </c>
      <c r="H156">
        <f t="shared" ref="H156:H188" si="81">(D156*(2/(26+1)))+(H155*(1-(2/(26+1))))</f>
        <v>3.7109717866764085E-3</v>
      </c>
      <c r="I156">
        <f t="shared" si="56"/>
        <v>-2.8257962809980549E-4</v>
      </c>
      <c r="J156">
        <f t="shared" si="59"/>
        <v>8.7959125984200627E-5</v>
      </c>
      <c r="K156">
        <f t="shared" si="65"/>
        <v>3.9499999999999886</v>
      </c>
      <c r="L156">
        <f t="shared" si="66"/>
        <v>3.9499999999999886</v>
      </c>
      <c r="M156">
        <f t="shared" si="67"/>
        <v>0</v>
      </c>
      <c r="N156">
        <f t="shared" si="72"/>
        <v>1.7393788003207302</v>
      </c>
      <c r="O156">
        <f t="shared" si="73"/>
        <v>0.73100422308118884</v>
      </c>
      <c r="P156">
        <f t="shared" si="74"/>
        <v>2.3794374169129067</v>
      </c>
      <c r="Q156">
        <f t="shared" si="75"/>
        <v>70.409275964237466</v>
      </c>
      <c r="R156">
        <f t="shared" si="77"/>
        <v>265.44599999999997</v>
      </c>
      <c r="S156">
        <f t="shared" si="78"/>
        <v>7.5446595961019103</v>
      </c>
      <c r="T156">
        <f t="shared" si="79"/>
        <v>280.53531919220381</v>
      </c>
      <c r="U156">
        <f t="shared" si="80"/>
        <v>250.35668080779615</v>
      </c>
      <c r="V156">
        <f t="shared" si="69"/>
        <v>264.83999999999997</v>
      </c>
      <c r="W156">
        <f t="shared" si="70"/>
        <v>276.89999999999998</v>
      </c>
      <c r="X156">
        <f t="shared" si="71"/>
        <v>84.16252072968517</v>
      </c>
      <c r="Y156">
        <f t="shared" si="76"/>
        <v>78.220129005675233</v>
      </c>
    </row>
    <row r="157" spans="1:25" x14ac:dyDescent="0.2">
      <c r="A157" s="1">
        <v>45700</v>
      </c>
      <c r="B157">
        <v>275.45</v>
      </c>
      <c r="C157">
        <f t="shared" si="64"/>
        <v>3.1584679615175304E-3</v>
      </c>
      <c r="D157">
        <f t="shared" si="62"/>
        <v>3.1534904796429457E-3</v>
      </c>
      <c r="E157">
        <v>6032.38</v>
      </c>
      <c r="F157">
        <f t="shared" si="63"/>
        <v>2.4454606033056034E-3</v>
      </c>
      <c r="G157">
        <f t="shared" si="68"/>
        <v>3.3860995925868095E-3</v>
      </c>
      <c r="H157">
        <f t="shared" si="81"/>
        <v>3.6696768750443002E-3</v>
      </c>
      <c r="I157">
        <f t="shared" ref="I157:I188" si="82">G157-H157</f>
        <v>-2.8357728245749069E-4</v>
      </c>
      <c r="J157">
        <f t="shared" si="59"/>
        <v>1.3651844295862358E-5</v>
      </c>
      <c r="K157">
        <f t="shared" si="65"/>
        <v>0.45999999999997954</v>
      </c>
      <c r="L157">
        <f t="shared" si="66"/>
        <v>0.45999999999997954</v>
      </c>
      <c r="M157">
        <f t="shared" si="67"/>
        <v>0</v>
      </c>
      <c r="N157">
        <f t="shared" si="72"/>
        <v>1.6479946002978194</v>
      </c>
      <c r="O157">
        <f t="shared" si="73"/>
        <v>0.6787896357182468</v>
      </c>
      <c r="P157">
        <f t="shared" si="74"/>
        <v>2.4278429038681906</v>
      </c>
      <c r="Q157">
        <f t="shared" si="75"/>
        <v>70.827134496988236</v>
      </c>
      <c r="R157">
        <f t="shared" si="77"/>
        <v>266.84499999999997</v>
      </c>
      <c r="S157">
        <f t="shared" si="78"/>
        <v>6.5667235281178726</v>
      </c>
      <c r="T157">
        <f t="shared" si="79"/>
        <v>279.97844705623572</v>
      </c>
      <c r="U157">
        <f t="shared" si="80"/>
        <v>253.71155294376422</v>
      </c>
      <c r="V157">
        <f t="shared" si="69"/>
        <v>264.83999999999997</v>
      </c>
      <c r="W157">
        <f t="shared" si="70"/>
        <v>276.89999999999998</v>
      </c>
      <c r="X157">
        <f t="shared" si="71"/>
        <v>87.976782752902253</v>
      </c>
      <c r="Y157">
        <f t="shared" si="76"/>
        <v>76.8202609522329</v>
      </c>
    </row>
    <row r="158" spans="1:25" x14ac:dyDescent="0.2">
      <c r="A158" s="1">
        <v>45701</v>
      </c>
      <c r="B158">
        <v>276.32</v>
      </c>
      <c r="C158">
        <f t="shared" si="64"/>
        <v>9.7712796757365439E-4</v>
      </c>
      <c r="D158">
        <f t="shared" si="62"/>
        <v>9.7665088879386676E-4</v>
      </c>
      <c r="E158">
        <v>6047.15</v>
      </c>
      <c r="F158">
        <f t="shared" si="63"/>
        <v>4.5135046310470323E-4</v>
      </c>
      <c r="G158">
        <f t="shared" si="68"/>
        <v>3.0154151766186646E-3</v>
      </c>
      <c r="H158">
        <f t="shared" si="81"/>
        <v>3.4701934686553796E-3</v>
      </c>
      <c r="I158">
        <f t="shared" si="82"/>
        <v>-4.5477829203671499E-4</v>
      </c>
      <c r="J158">
        <f t="shared" si="59"/>
        <v>-8.0034182970653128E-5</v>
      </c>
      <c r="K158">
        <f t="shared" si="65"/>
        <v>0.87000000000000455</v>
      </c>
      <c r="L158">
        <f t="shared" si="66"/>
        <v>0.87000000000000455</v>
      </c>
      <c r="M158">
        <f t="shared" si="67"/>
        <v>0</v>
      </c>
      <c r="N158">
        <f t="shared" si="72"/>
        <v>1.5924235574194039</v>
      </c>
      <c r="O158">
        <f t="shared" si="73"/>
        <v>0.63030466173837207</v>
      </c>
      <c r="P158">
        <f t="shared" si="74"/>
        <v>2.5264346816466823</v>
      </c>
      <c r="Q158">
        <f t="shared" si="75"/>
        <v>71.642747129147267</v>
      </c>
      <c r="R158">
        <f t="shared" si="77"/>
        <v>268.04349999999994</v>
      </c>
      <c r="S158">
        <f t="shared" si="78"/>
        <v>5.9394216225594141</v>
      </c>
      <c r="T158">
        <f t="shared" si="79"/>
        <v>279.92234324511878</v>
      </c>
      <c r="U158">
        <f t="shared" si="80"/>
        <v>256.16465675488109</v>
      </c>
      <c r="V158">
        <f t="shared" si="69"/>
        <v>265.85000000000002</v>
      </c>
      <c r="W158">
        <f t="shared" si="70"/>
        <v>276.89999999999998</v>
      </c>
      <c r="X158">
        <f t="shared" si="71"/>
        <v>94.751131221719575</v>
      </c>
      <c r="Y158">
        <f t="shared" si="76"/>
        <v>88.963478234768999</v>
      </c>
    </row>
    <row r="159" spans="1:25" x14ac:dyDescent="0.2">
      <c r="A159" s="1">
        <v>45702</v>
      </c>
      <c r="B159">
        <v>276.58999999999997</v>
      </c>
      <c r="C159">
        <f t="shared" si="64"/>
        <v>1.2147944611157424E-2</v>
      </c>
      <c r="D159">
        <f t="shared" si="62"/>
        <v>1.2074750507739897E-2</v>
      </c>
      <c r="E159">
        <v>6049.88</v>
      </c>
      <c r="F159">
        <f t="shared" si="63"/>
        <v>6.0331237505021089E-3</v>
      </c>
      <c r="G159">
        <f t="shared" si="68"/>
        <v>4.4091590737142389E-3</v>
      </c>
      <c r="H159">
        <f t="shared" si="81"/>
        <v>4.1075680641431212E-3</v>
      </c>
      <c r="I159">
        <f t="shared" si="82"/>
        <v>3.0159100957111769E-4</v>
      </c>
      <c r="J159">
        <f t="shared" si="59"/>
        <v>-3.7091444622989632E-6</v>
      </c>
      <c r="K159">
        <f t="shared" si="65"/>
        <v>0.26999999999998181</v>
      </c>
      <c r="L159">
        <f t="shared" si="66"/>
        <v>0.26999999999998181</v>
      </c>
      <c r="M159">
        <f t="shared" si="67"/>
        <v>0</v>
      </c>
      <c r="N159">
        <f t="shared" si="72"/>
        <v>1.4979647318894451</v>
      </c>
      <c r="O159">
        <f t="shared" si="73"/>
        <v>0.58528290018563123</v>
      </c>
      <c r="P159">
        <f t="shared" si="74"/>
        <v>2.5593857797901549</v>
      </c>
      <c r="Q159">
        <f t="shared" si="75"/>
        <v>71.905265069105397</v>
      </c>
      <c r="R159">
        <f t="shared" si="77"/>
        <v>269.15949999999998</v>
      </c>
      <c r="S159">
        <f t="shared" si="78"/>
        <v>5.2749761536003756</v>
      </c>
      <c r="T159">
        <f t="shared" si="79"/>
        <v>279.70945230720071</v>
      </c>
      <c r="U159">
        <f t="shared" si="80"/>
        <v>258.60954769279925</v>
      </c>
      <c r="V159">
        <f t="shared" si="69"/>
        <v>266.58</v>
      </c>
      <c r="W159">
        <f t="shared" si="70"/>
        <v>276.89999999999998</v>
      </c>
      <c r="X159">
        <f t="shared" si="71"/>
        <v>96.996124031007724</v>
      </c>
      <c r="Y159">
        <f t="shared" si="76"/>
        <v>93.241346001876522</v>
      </c>
    </row>
    <row r="160" spans="1:25" x14ac:dyDescent="0.2">
      <c r="A160" s="1">
        <v>45706</v>
      </c>
      <c r="B160">
        <v>279.95</v>
      </c>
      <c r="C160">
        <f t="shared" si="64"/>
        <v>-2.5004465083050542E-3</v>
      </c>
      <c r="D160">
        <f t="shared" si="62"/>
        <v>-2.5035778455922033E-3</v>
      </c>
      <c r="E160">
        <v>6086.49</v>
      </c>
      <c r="F160">
        <f t="shared" si="63"/>
        <v>-1.8714648272306858E-3</v>
      </c>
      <c r="G160">
        <f t="shared" si="68"/>
        <v>3.3456610861286326E-3</v>
      </c>
      <c r="H160">
        <f t="shared" si="81"/>
        <v>3.6178535523108749E-3</v>
      </c>
      <c r="I160">
        <f t="shared" si="82"/>
        <v>-2.7219246618224221E-4</v>
      </c>
      <c r="J160">
        <f t="shared" si="59"/>
        <v>-5.7405808806287614E-5</v>
      </c>
      <c r="K160">
        <f t="shared" si="65"/>
        <v>3.3600000000000136</v>
      </c>
      <c r="L160">
        <f t="shared" si="66"/>
        <v>3.3600000000000136</v>
      </c>
      <c r="M160">
        <f t="shared" si="67"/>
        <v>0</v>
      </c>
      <c r="N160">
        <f t="shared" si="72"/>
        <v>1.6309672510402</v>
      </c>
      <c r="O160">
        <f t="shared" si="73"/>
        <v>0.54347697874380041</v>
      </c>
      <c r="P160">
        <f t="shared" si="74"/>
        <v>3.0009868215762117</v>
      </c>
      <c r="Q160">
        <f t="shared" si="75"/>
        <v>75.006166113637832</v>
      </c>
      <c r="R160">
        <f t="shared" si="77"/>
        <v>270.19899999999996</v>
      </c>
      <c r="S160">
        <f t="shared" si="78"/>
        <v>5.2491391775474163</v>
      </c>
      <c r="T160">
        <f t="shared" si="79"/>
        <v>280.6972783550948</v>
      </c>
      <c r="U160">
        <f t="shared" si="80"/>
        <v>259.70072164490512</v>
      </c>
      <c r="V160">
        <f t="shared" si="69"/>
        <v>266.58</v>
      </c>
      <c r="W160">
        <f t="shared" si="70"/>
        <v>279.95</v>
      </c>
      <c r="X160">
        <f t="shared" si="71"/>
        <v>100</v>
      </c>
      <c r="Y160">
        <f t="shared" si="76"/>
        <v>97.249085084242438</v>
      </c>
    </row>
    <row r="161" spans="1:25" x14ac:dyDescent="0.2">
      <c r="A161" s="1">
        <v>45707</v>
      </c>
      <c r="B161">
        <v>279.25</v>
      </c>
      <c r="C161">
        <f t="shared" si="64"/>
        <v>-4.4583706356311481E-2</v>
      </c>
      <c r="D161">
        <f t="shared" si="62"/>
        <v>-4.5608123907841365E-2</v>
      </c>
      <c r="E161">
        <v>6075.11</v>
      </c>
      <c r="F161">
        <f t="shared" si="63"/>
        <v>2.4923196558419955E-3</v>
      </c>
      <c r="G161">
        <f t="shared" si="68"/>
        <v>-4.1856904514052141E-3</v>
      </c>
      <c r="H161">
        <f t="shared" si="81"/>
        <v>-2.8515148441142415E-5</v>
      </c>
      <c r="I161">
        <f t="shared" si="82"/>
        <v>-4.1571753029640713E-3</v>
      </c>
      <c r="J161">
        <f t="shared" si="59"/>
        <v>-8.7735970763784445E-4</v>
      </c>
      <c r="K161">
        <f t="shared" si="65"/>
        <v>-0.69999999999998863</v>
      </c>
      <c r="L161">
        <f t="shared" si="66"/>
        <v>0</v>
      </c>
      <c r="M161">
        <f t="shared" si="67"/>
        <v>0.69999999999998863</v>
      </c>
      <c r="N161">
        <f t="shared" si="72"/>
        <v>1.5144695902516143</v>
      </c>
      <c r="O161">
        <f t="shared" si="73"/>
        <v>0.55465719454781381</v>
      </c>
      <c r="P161">
        <f t="shared" si="74"/>
        <v>2.7304605531823865</v>
      </c>
      <c r="Q161">
        <f t="shared" si="75"/>
        <v>73.193658376928326</v>
      </c>
      <c r="R161">
        <f t="shared" si="77"/>
        <v>271.01</v>
      </c>
      <c r="S161">
        <f t="shared" si="78"/>
        <v>5.3355185216375016</v>
      </c>
      <c r="T161">
        <f t="shared" si="79"/>
        <v>281.68103704327501</v>
      </c>
      <c r="U161">
        <f t="shared" si="80"/>
        <v>260.33896295672497</v>
      </c>
      <c r="V161">
        <f t="shared" si="69"/>
        <v>266.81</v>
      </c>
      <c r="W161">
        <f t="shared" si="70"/>
        <v>279.95</v>
      </c>
      <c r="X161">
        <f t="shared" si="71"/>
        <v>94.672754946727636</v>
      </c>
      <c r="Y161">
        <f t="shared" si="76"/>
        <v>97.22295965924512</v>
      </c>
    </row>
    <row r="162" spans="1:25" x14ac:dyDescent="0.2">
      <c r="A162" s="1">
        <v>45708</v>
      </c>
      <c r="B162">
        <v>266.8</v>
      </c>
      <c r="C162">
        <f t="shared" si="64"/>
        <v>-9.5952023988006285E-3</v>
      </c>
      <c r="D162">
        <f t="shared" ref="D162:D188" si="83">LN(B163/B162)</f>
        <v>-9.6415329589344678E-3</v>
      </c>
      <c r="E162">
        <v>6090.27</v>
      </c>
      <c r="F162">
        <f t="shared" ref="F162:F189" si="84">LN(E163/E162)</f>
        <v>-6.1631802121963038E-3</v>
      </c>
      <c r="G162">
        <f t="shared" si="68"/>
        <v>-5.0250508371789456E-3</v>
      </c>
      <c r="H162">
        <f t="shared" si="81"/>
        <v>-7.4059054181101831E-4</v>
      </c>
      <c r="I162">
        <f t="shared" si="82"/>
        <v>-4.2844602953679275E-3</v>
      </c>
      <c r="J162">
        <f t="shared" si="59"/>
        <v>-1.5587798251838611E-3</v>
      </c>
      <c r="K162">
        <f t="shared" si="65"/>
        <v>-12.449999999999989</v>
      </c>
      <c r="L162">
        <f t="shared" si="66"/>
        <v>0</v>
      </c>
      <c r="M162">
        <f t="shared" si="67"/>
        <v>12.449999999999989</v>
      </c>
      <c r="N162">
        <f t="shared" si="72"/>
        <v>1.4062931909479275</v>
      </c>
      <c r="O162">
        <f t="shared" si="73"/>
        <v>1.4043245377943978</v>
      </c>
      <c r="P162">
        <f t="shared" si="74"/>
        <v>1.0014018505698274</v>
      </c>
      <c r="Q162">
        <f t="shared" si="75"/>
        <v>50.035021716638973</v>
      </c>
      <c r="R162">
        <f t="shared" si="77"/>
        <v>271.20799999999997</v>
      </c>
      <c r="S162">
        <f t="shared" si="78"/>
        <v>5.0839195405451498</v>
      </c>
      <c r="T162">
        <f t="shared" si="79"/>
        <v>281.37583908109025</v>
      </c>
      <c r="U162">
        <f t="shared" si="80"/>
        <v>261.04016091890969</v>
      </c>
      <c r="V162">
        <f t="shared" si="69"/>
        <v>266.8</v>
      </c>
      <c r="W162">
        <f t="shared" si="70"/>
        <v>279.95</v>
      </c>
      <c r="X162">
        <f t="shared" si="71"/>
        <v>0</v>
      </c>
      <c r="Y162">
        <f t="shared" si="76"/>
        <v>64.890918315575888</v>
      </c>
    </row>
    <row r="163" spans="1:25" x14ac:dyDescent="0.2">
      <c r="A163" s="1">
        <v>45709</v>
      </c>
      <c r="B163">
        <v>264.24</v>
      </c>
      <c r="C163">
        <f t="shared" si="64"/>
        <v>-1.0974871329094915E-2</v>
      </c>
      <c r="D163">
        <f t="shared" si="83"/>
        <v>-1.1035539521534302E-2</v>
      </c>
      <c r="E163">
        <v>6052.85</v>
      </c>
      <c r="F163">
        <f t="shared" si="84"/>
        <v>-2.9682940713745675E-3</v>
      </c>
      <c r="G163">
        <f t="shared" si="68"/>
        <v>-5.9497414040028465E-3</v>
      </c>
      <c r="H163">
        <f t="shared" si="81"/>
        <v>-1.5031793551238543E-3</v>
      </c>
      <c r="I163">
        <f t="shared" si="82"/>
        <v>-4.4465620488789923E-3</v>
      </c>
      <c r="J163">
        <f t="shared" si="59"/>
        <v>-2.1363362699228874E-3</v>
      </c>
      <c r="K163">
        <f t="shared" si="65"/>
        <v>-2.5600000000000023</v>
      </c>
      <c r="L163">
        <f t="shared" si="66"/>
        <v>0</v>
      </c>
      <c r="M163">
        <f t="shared" si="67"/>
        <v>2.5600000000000023</v>
      </c>
      <c r="N163">
        <f t="shared" si="72"/>
        <v>1.3058436773087898</v>
      </c>
      <c r="O163">
        <f t="shared" si="73"/>
        <v>1.486872785094798</v>
      </c>
      <c r="P163">
        <f t="shared" si="74"/>
        <v>0.87824842205685649</v>
      </c>
      <c r="Q163">
        <f t="shared" si="75"/>
        <v>46.758906422777287</v>
      </c>
      <c r="R163">
        <f t="shared" si="77"/>
        <v>271.1225</v>
      </c>
      <c r="S163">
        <f t="shared" si="78"/>
        <v>5.1902680946880571</v>
      </c>
      <c r="T163">
        <f t="shared" si="79"/>
        <v>281.50303618937613</v>
      </c>
      <c r="U163">
        <f t="shared" si="80"/>
        <v>260.74196381062387</v>
      </c>
      <c r="V163">
        <f t="shared" si="69"/>
        <v>264.24</v>
      </c>
      <c r="W163">
        <f t="shared" si="70"/>
        <v>279.95</v>
      </c>
      <c r="X163">
        <f t="shared" si="71"/>
        <v>0</v>
      </c>
      <c r="Y163">
        <f t="shared" si="76"/>
        <v>31.557584982242545</v>
      </c>
    </row>
    <row r="164" spans="1:25" x14ac:dyDescent="0.2">
      <c r="A164" s="1">
        <v>45712</v>
      </c>
      <c r="B164">
        <v>261.33999999999997</v>
      </c>
      <c r="C164">
        <f t="shared" si="64"/>
        <v>-1.5076146016683278E-2</v>
      </c>
      <c r="D164">
        <f t="shared" si="83"/>
        <v>-1.5190946398973809E-2</v>
      </c>
      <c r="E164">
        <v>6034.91</v>
      </c>
      <c r="F164">
        <f t="shared" si="84"/>
        <v>8.1326619328850828E-3</v>
      </c>
      <c r="G164">
        <f t="shared" si="68"/>
        <v>-7.3714652493829949E-3</v>
      </c>
      <c r="H164">
        <f t="shared" si="81"/>
        <v>-2.5170880250386658E-3</v>
      </c>
      <c r="I164">
        <f t="shared" si="82"/>
        <v>-4.8543772243443296E-3</v>
      </c>
      <c r="J164">
        <f t="shared" si="59"/>
        <v>-2.6799444608071759E-3</v>
      </c>
      <c r="K164">
        <f t="shared" si="65"/>
        <v>-2.9000000000000341</v>
      </c>
      <c r="L164">
        <f t="shared" si="66"/>
        <v>0</v>
      </c>
      <c r="M164">
        <f t="shared" si="67"/>
        <v>2.9000000000000341</v>
      </c>
      <c r="N164">
        <f t="shared" si="72"/>
        <v>1.2125691289295906</v>
      </c>
      <c r="O164">
        <f t="shared" si="73"/>
        <v>1.5878104433023148</v>
      </c>
      <c r="P164">
        <f t="shared" si="74"/>
        <v>0.76367373324973198</v>
      </c>
      <c r="Q164">
        <f t="shared" si="75"/>
        <v>43.300170482359704</v>
      </c>
      <c r="R164">
        <f t="shared" si="77"/>
        <v>270.94750000000005</v>
      </c>
      <c r="S164">
        <f t="shared" si="78"/>
        <v>5.4649783309629596</v>
      </c>
      <c r="T164">
        <f t="shared" si="79"/>
        <v>281.87745666192598</v>
      </c>
      <c r="U164">
        <f t="shared" si="80"/>
        <v>260.01754333807412</v>
      </c>
      <c r="V164">
        <f t="shared" si="69"/>
        <v>261.33999999999997</v>
      </c>
      <c r="W164">
        <f t="shared" si="70"/>
        <v>279.95</v>
      </c>
      <c r="X164">
        <f t="shared" si="71"/>
        <v>0</v>
      </c>
      <c r="Y164">
        <f t="shared" si="76"/>
        <v>0</v>
      </c>
    </row>
    <row r="165" spans="1:25" x14ac:dyDescent="0.2">
      <c r="A165" s="1">
        <v>45713</v>
      </c>
      <c r="B165">
        <v>257.39999999999998</v>
      </c>
      <c r="C165">
        <f t="shared" si="64"/>
        <v>5.4001554001554819E-3</v>
      </c>
      <c r="D165">
        <f t="shared" si="83"/>
        <v>5.3856268418276433E-3</v>
      </c>
      <c r="E165">
        <v>6084.19</v>
      </c>
      <c r="F165">
        <f t="shared" si="84"/>
        <v>-5.4287410919564485E-3</v>
      </c>
      <c r="G165">
        <f t="shared" si="68"/>
        <v>-5.4088356968890507E-3</v>
      </c>
      <c r="H165">
        <f t="shared" si="81"/>
        <v>-1.9317017386041246E-3</v>
      </c>
      <c r="I165">
        <f t="shared" si="82"/>
        <v>-3.4771339582849261E-3</v>
      </c>
      <c r="J165">
        <f t="shared" si="59"/>
        <v>-2.8393823603027257E-3</v>
      </c>
      <c r="K165">
        <f t="shared" si="65"/>
        <v>-3.9399999999999977</v>
      </c>
      <c r="L165">
        <f t="shared" si="66"/>
        <v>0</v>
      </c>
      <c r="M165">
        <f t="shared" si="67"/>
        <v>3.9399999999999977</v>
      </c>
      <c r="N165">
        <f t="shared" si="72"/>
        <v>1.1259570482917627</v>
      </c>
      <c r="O165">
        <f t="shared" si="73"/>
        <v>1.7558239830664351</v>
      </c>
      <c r="P165">
        <f t="shared" si="74"/>
        <v>0.64126988761444659</v>
      </c>
      <c r="Q165">
        <f t="shared" si="75"/>
        <v>39.071568451579878</v>
      </c>
      <c r="R165">
        <f t="shared" si="77"/>
        <v>270.52499999999998</v>
      </c>
      <c r="S165">
        <f t="shared" si="78"/>
        <v>6.1619968567955228</v>
      </c>
      <c r="T165">
        <f t="shared" si="79"/>
        <v>282.84899371359103</v>
      </c>
      <c r="U165">
        <f t="shared" si="80"/>
        <v>258.20100628640893</v>
      </c>
      <c r="V165">
        <f t="shared" si="69"/>
        <v>257.39999999999998</v>
      </c>
      <c r="W165">
        <f t="shared" si="70"/>
        <v>279.95</v>
      </c>
      <c r="X165">
        <f t="shared" si="71"/>
        <v>0</v>
      </c>
      <c r="Y165">
        <f t="shared" si="76"/>
        <v>0</v>
      </c>
    </row>
    <row r="166" spans="1:25" x14ac:dyDescent="0.2">
      <c r="A166" s="1">
        <v>45714</v>
      </c>
      <c r="B166">
        <v>258.79000000000002</v>
      </c>
      <c r="C166">
        <f t="shared" si="64"/>
        <v>1.0046756057033868E-3</v>
      </c>
      <c r="D166">
        <f t="shared" si="83"/>
        <v>1.0041712569433695E-3</v>
      </c>
      <c r="E166">
        <v>6051.25</v>
      </c>
      <c r="F166">
        <f t="shared" si="84"/>
        <v>-2.6441167577320025E-5</v>
      </c>
      <c r="G166">
        <f t="shared" si="68"/>
        <v>-4.4222192424532942E-3</v>
      </c>
      <c r="H166">
        <f t="shared" si="81"/>
        <v>-1.7142296648598658E-3</v>
      </c>
      <c r="I166">
        <f t="shared" si="82"/>
        <v>-2.7079895775934284E-3</v>
      </c>
      <c r="J166">
        <f t="shared" ref="J166:J188" si="85">(I166*(2/(9+1)))+(J165*(1-(2/(9+1))))</f>
        <v>-2.8131038037608664E-3</v>
      </c>
      <c r="K166">
        <f t="shared" si="65"/>
        <v>1.3900000000000432</v>
      </c>
      <c r="L166">
        <f t="shared" si="66"/>
        <v>1.3900000000000432</v>
      </c>
      <c r="M166">
        <f t="shared" si="67"/>
        <v>0</v>
      </c>
      <c r="N166">
        <f t="shared" si="72"/>
        <v>1.1448172591280685</v>
      </c>
      <c r="O166">
        <f t="shared" si="73"/>
        <v>1.6304079842759756</v>
      </c>
      <c r="P166">
        <f t="shared" si="74"/>
        <v>0.70216612661919342</v>
      </c>
      <c r="Q166">
        <f t="shared" si="75"/>
        <v>41.251327684085751</v>
      </c>
      <c r="R166">
        <f t="shared" si="77"/>
        <v>270.10749999999996</v>
      </c>
      <c r="S166">
        <f t="shared" si="78"/>
        <v>6.6657007962601451</v>
      </c>
      <c r="T166">
        <f t="shared" si="79"/>
        <v>283.43890159252027</v>
      </c>
      <c r="U166">
        <f t="shared" si="80"/>
        <v>256.77609840747965</v>
      </c>
      <c r="V166">
        <f t="shared" si="69"/>
        <v>257.39999999999998</v>
      </c>
      <c r="W166">
        <f t="shared" si="70"/>
        <v>279.95</v>
      </c>
      <c r="X166">
        <f t="shared" si="71"/>
        <v>6.1640798226165963</v>
      </c>
      <c r="Y166">
        <f t="shared" si="76"/>
        <v>2.0546932742055319</v>
      </c>
    </row>
    <row r="167" spans="1:25" x14ac:dyDescent="0.2">
      <c r="A167" s="1">
        <v>45715</v>
      </c>
      <c r="B167">
        <v>259.05</v>
      </c>
      <c r="C167">
        <f t="shared" si="64"/>
        <v>2.1617448369040559E-2</v>
      </c>
      <c r="D167">
        <f t="shared" si="83"/>
        <v>2.1387105043199097E-2</v>
      </c>
      <c r="E167">
        <v>6051.09</v>
      </c>
      <c r="F167">
        <f t="shared" si="84"/>
        <v>3.7921163249597686E-3</v>
      </c>
      <c r="G167">
        <f t="shared" si="68"/>
        <v>-4.5155396773754151E-4</v>
      </c>
      <c r="H167">
        <f t="shared" si="81"/>
        <v>-3.019686485128013E-6</v>
      </c>
      <c r="I167">
        <f t="shared" si="82"/>
        <v>-4.485342812524135E-4</v>
      </c>
      <c r="J167">
        <f t="shared" si="85"/>
        <v>-2.3401898992591757E-3</v>
      </c>
      <c r="K167">
        <f t="shared" si="65"/>
        <v>0.25999999999999091</v>
      </c>
      <c r="L167">
        <f t="shared" si="66"/>
        <v>0.25999999999999091</v>
      </c>
      <c r="M167">
        <f t="shared" si="67"/>
        <v>0</v>
      </c>
      <c r="N167">
        <f t="shared" si="72"/>
        <v>1.0816160263332057</v>
      </c>
      <c r="O167">
        <f t="shared" si="73"/>
        <v>1.5139502711134061</v>
      </c>
      <c r="P167">
        <f t="shared" si="74"/>
        <v>0.71443299490791845</v>
      </c>
      <c r="Q167">
        <f t="shared" si="75"/>
        <v>41.671677868419138</v>
      </c>
      <c r="R167">
        <f t="shared" si="77"/>
        <v>269.73100000000005</v>
      </c>
      <c r="S167">
        <f t="shared" si="78"/>
        <v>7.0754943290204082</v>
      </c>
      <c r="T167">
        <f t="shared" si="79"/>
        <v>283.88198865804088</v>
      </c>
      <c r="U167">
        <f t="shared" si="80"/>
        <v>255.58001134195922</v>
      </c>
      <c r="V167">
        <f t="shared" si="69"/>
        <v>257.39999999999998</v>
      </c>
      <c r="W167">
        <f t="shared" si="70"/>
        <v>279.95</v>
      </c>
      <c r="X167">
        <f t="shared" si="71"/>
        <v>7.317073170731855</v>
      </c>
      <c r="Y167">
        <f t="shared" si="76"/>
        <v>4.4937176644494841</v>
      </c>
    </row>
    <row r="168" spans="1:25" x14ac:dyDescent="0.2">
      <c r="A168" s="1">
        <v>45716</v>
      </c>
      <c r="B168">
        <v>264.64999999999998</v>
      </c>
      <c r="C168">
        <f t="shared" si="64"/>
        <v>-1.5227659172491914E-2</v>
      </c>
      <c r="D168">
        <f t="shared" si="83"/>
        <v>-1.5344790587236581E-2</v>
      </c>
      <c r="E168">
        <v>6074.08</v>
      </c>
      <c r="F168">
        <f t="shared" si="84"/>
        <v>-3.8714440227630084E-3</v>
      </c>
      <c r="G168">
        <f t="shared" si="68"/>
        <v>-2.7428211399681628E-3</v>
      </c>
      <c r="H168">
        <f t="shared" si="81"/>
        <v>-1.1394471606148652E-3</v>
      </c>
      <c r="I168">
        <f t="shared" si="82"/>
        <v>-1.6033739793532976E-3</v>
      </c>
      <c r="J168">
        <f t="shared" si="85"/>
        <v>-2.1928267152780002E-3</v>
      </c>
      <c r="K168">
        <f t="shared" si="65"/>
        <v>5.5999999999999659</v>
      </c>
      <c r="L168">
        <f t="shared" si="66"/>
        <v>5.5999999999999659</v>
      </c>
      <c r="M168">
        <f t="shared" si="67"/>
        <v>0</v>
      </c>
      <c r="N168">
        <f t="shared" si="72"/>
        <v>1.4043577387379744</v>
      </c>
      <c r="O168">
        <f t="shared" si="73"/>
        <v>1.4058109660338771</v>
      </c>
      <c r="P168">
        <f t="shared" si="74"/>
        <v>0.99896627119078274</v>
      </c>
      <c r="Q168">
        <f t="shared" si="75"/>
        <v>49.974143415421374</v>
      </c>
      <c r="R168">
        <f t="shared" si="77"/>
        <v>269.55200000000002</v>
      </c>
      <c r="S168">
        <f t="shared" si="78"/>
        <v>7.1602430126358128</v>
      </c>
      <c r="T168">
        <f t="shared" si="79"/>
        <v>283.87248602527166</v>
      </c>
      <c r="U168">
        <f t="shared" si="80"/>
        <v>255.23151397472839</v>
      </c>
      <c r="V168">
        <f t="shared" si="69"/>
        <v>257.39999999999998</v>
      </c>
      <c r="W168">
        <f t="shared" si="70"/>
        <v>279.95</v>
      </c>
      <c r="X168">
        <f t="shared" si="71"/>
        <v>32.150776053215061</v>
      </c>
      <c r="Y168">
        <f t="shared" si="76"/>
        <v>15.210643015521171</v>
      </c>
    </row>
    <row r="169" spans="1:25" x14ac:dyDescent="0.2">
      <c r="A169" s="1">
        <v>45719</v>
      </c>
      <c r="B169">
        <v>260.62</v>
      </c>
      <c r="C169">
        <f t="shared" si="64"/>
        <v>-3.9789732177116122E-2</v>
      </c>
      <c r="D169">
        <f t="shared" si="83"/>
        <v>-4.0602989521429968E-2</v>
      </c>
      <c r="E169">
        <v>6050.61</v>
      </c>
      <c r="F169">
        <f t="shared" si="84"/>
        <v>-2.9936554508987644E-2</v>
      </c>
      <c r="G169">
        <f t="shared" si="68"/>
        <v>-8.5674624294238243E-3</v>
      </c>
      <c r="H169">
        <f t="shared" si="81"/>
        <v>-4.0626725206752432E-3</v>
      </c>
      <c r="I169">
        <f t="shared" si="82"/>
        <v>-4.5047899087485811E-3</v>
      </c>
      <c r="J169">
        <f t="shared" si="85"/>
        <v>-2.6552193539721167E-3</v>
      </c>
      <c r="K169">
        <f t="shared" si="65"/>
        <v>-4.0299999999999727</v>
      </c>
      <c r="L169">
        <f t="shared" si="66"/>
        <v>0</v>
      </c>
      <c r="M169">
        <f t="shared" si="67"/>
        <v>4.0299999999999727</v>
      </c>
      <c r="N169">
        <f t="shared" si="72"/>
        <v>1.3040464716852618</v>
      </c>
      <c r="O169">
        <f t="shared" si="73"/>
        <v>1.5932530398885982</v>
      </c>
      <c r="P169">
        <f t="shared" si="74"/>
        <v>0.81848045416341519</v>
      </c>
      <c r="Q169">
        <f t="shared" si="75"/>
        <v>45.009032254897342</v>
      </c>
      <c r="R169">
        <f t="shared" si="77"/>
        <v>269.21799999999996</v>
      </c>
      <c r="S169">
        <f t="shared" si="78"/>
        <v>7.421840174710538</v>
      </c>
      <c r="T169">
        <f t="shared" si="79"/>
        <v>284.06168034942101</v>
      </c>
      <c r="U169">
        <f t="shared" si="80"/>
        <v>254.37431965057888</v>
      </c>
      <c r="V169">
        <f t="shared" si="69"/>
        <v>257.39999999999998</v>
      </c>
      <c r="W169">
        <f t="shared" si="70"/>
        <v>279.95</v>
      </c>
      <c r="X169">
        <f t="shared" si="71"/>
        <v>14.279379157428052</v>
      </c>
      <c r="Y169">
        <f t="shared" si="76"/>
        <v>17.915742793791654</v>
      </c>
    </row>
    <row r="170" spans="1:25" x14ac:dyDescent="0.2">
      <c r="A170" s="1">
        <v>45720</v>
      </c>
      <c r="B170">
        <v>250.25</v>
      </c>
      <c r="C170">
        <f t="shared" si="64"/>
        <v>5.1148851148852259E-3</v>
      </c>
      <c r="D170">
        <f t="shared" si="83"/>
        <v>5.101848524892913E-3</v>
      </c>
      <c r="E170">
        <v>5872.16</v>
      </c>
      <c r="F170">
        <f t="shared" si="84"/>
        <v>-8.6547345775283581E-4</v>
      </c>
      <c r="G170">
        <f t="shared" si="68"/>
        <v>-6.4644915133750952E-3</v>
      </c>
      <c r="H170">
        <f t="shared" si="81"/>
        <v>-3.3838191098924169E-3</v>
      </c>
      <c r="I170">
        <f t="shared" si="82"/>
        <v>-3.0806724034826783E-3</v>
      </c>
      <c r="J170">
        <f t="shared" si="85"/>
        <v>-2.7403099638742294E-3</v>
      </c>
      <c r="K170">
        <f t="shared" si="65"/>
        <v>-10.370000000000005</v>
      </c>
      <c r="L170">
        <f t="shared" si="66"/>
        <v>0</v>
      </c>
      <c r="M170">
        <f t="shared" si="67"/>
        <v>10.370000000000005</v>
      </c>
      <c r="N170">
        <f t="shared" si="72"/>
        <v>1.2109002951363144</v>
      </c>
      <c r="O170">
        <f t="shared" si="73"/>
        <v>2.2201635370394128</v>
      </c>
      <c r="P170">
        <f t="shared" si="74"/>
        <v>0.54541040555555176</v>
      </c>
      <c r="Q170">
        <f t="shared" si="75"/>
        <v>35.292269522378746</v>
      </c>
      <c r="R170">
        <f t="shared" si="77"/>
        <v>268.39</v>
      </c>
      <c r="S170">
        <f t="shared" si="78"/>
        <v>8.5435891631956196</v>
      </c>
      <c r="T170">
        <f t="shared" si="79"/>
        <v>285.47717832639125</v>
      </c>
      <c r="U170">
        <f t="shared" si="80"/>
        <v>251.30282167360875</v>
      </c>
      <c r="V170">
        <f t="shared" si="69"/>
        <v>250.25</v>
      </c>
      <c r="W170">
        <f t="shared" si="70"/>
        <v>279.95</v>
      </c>
      <c r="X170">
        <f t="shared" si="71"/>
        <v>0</v>
      </c>
      <c r="Y170">
        <f t="shared" si="76"/>
        <v>15.476718403547705</v>
      </c>
    </row>
    <row r="171" spans="1:25" x14ac:dyDescent="0.2">
      <c r="A171" s="1">
        <v>45721</v>
      </c>
      <c r="B171">
        <v>251.53</v>
      </c>
      <c r="C171">
        <f t="shared" si="64"/>
        <v>-1.9838587842404554E-2</v>
      </c>
      <c r="D171">
        <f t="shared" si="83"/>
        <v>-2.0038014596849452E-2</v>
      </c>
      <c r="E171">
        <v>5867.08</v>
      </c>
      <c r="F171">
        <f t="shared" si="84"/>
        <v>1.0810476252410672E-2</v>
      </c>
      <c r="G171">
        <f t="shared" si="68"/>
        <v>-8.5527258339096121E-3</v>
      </c>
      <c r="H171">
        <f t="shared" si="81"/>
        <v>-4.6174632200373829E-3</v>
      </c>
      <c r="I171">
        <f t="shared" si="82"/>
        <v>-3.9352626138722292E-3</v>
      </c>
      <c r="J171">
        <f t="shared" si="85"/>
        <v>-2.9793004938738297E-3</v>
      </c>
      <c r="K171">
        <f t="shared" si="65"/>
        <v>1.2800000000000011</v>
      </c>
      <c r="L171">
        <f t="shared" si="66"/>
        <v>1.2800000000000011</v>
      </c>
      <c r="M171">
        <f t="shared" si="67"/>
        <v>0</v>
      </c>
      <c r="N171">
        <f t="shared" si="72"/>
        <v>1.2158359883408636</v>
      </c>
      <c r="O171">
        <f t="shared" si="73"/>
        <v>2.0615804272508833</v>
      </c>
      <c r="P171">
        <f t="shared" si="74"/>
        <v>0.58975918294013896</v>
      </c>
      <c r="Q171">
        <f t="shared" si="75"/>
        <v>37.097391181563999</v>
      </c>
      <c r="R171">
        <f t="shared" si="77"/>
        <v>267.56949999999995</v>
      </c>
      <c r="S171">
        <f t="shared" si="78"/>
        <v>9.3399484248547822</v>
      </c>
      <c r="T171">
        <f t="shared" si="79"/>
        <v>286.24939684970951</v>
      </c>
      <c r="U171">
        <f t="shared" si="80"/>
        <v>248.88960315029038</v>
      </c>
      <c r="V171">
        <f t="shared" si="69"/>
        <v>250.25</v>
      </c>
      <c r="W171">
        <f t="shared" si="70"/>
        <v>279.95</v>
      </c>
      <c r="X171">
        <f t="shared" si="71"/>
        <v>4.3097643097643159</v>
      </c>
      <c r="Y171">
        <f t="shared" si="76"/>
        <v>6.1963811557307897</v>
      </c>
    </row>
    <row r="172" spans="1:25" x14ac:dyDescent="0.2">
      <c r="A172" s="1">
        <v>45722</v>
      </c>
      <c r="B172">
        <v>246.54</v>
      </c>
      <c r="C172">
        <f t="shared" si="64"/>
        <v>-1.7279143343879255E-2</v>
      </c>
      <c r="D172">
        <f t="shared" si="83"/>
        <v>-1.7430170010626914E-2</v>
      </c>
      <c r="E172">
        <v>5930.85</v>
      </c>
      <c r="F172">
        <f t="shared" si="84"/>
        <v>7.2608954754625398E-3</v>
      </c>
      <c r="G172">
        <f t="shared" si="68"/>
        <v>-9.9184864764815042E-3</v>
      </c>
      <c r="H172">
        <f t="shared" si="81"/>
        <v>-5.5665526119329034E-3</v>
      </c>
      <c r="I172">
        <f t="shared" si="82"/>
        <v>-4.3519338645486008E-3</v>
      </c>
      <c r="J172">
        <f t="shared" si="85"/>
        <v>-3.2538271680087839E-3</v>
      </c>
      <c r="K172">
        <f t="shared" si="65"/>
        <v>-4.9900000000000091</v>
      </c>
      <c r="L172">
        <f t="shared" si="66"/>
        <v>0</v>
      </c>
      <c r="M172">
        <f t="shared" si="67"/>
        <v>4.9900000000000091</v>
      </c>
      <c r="N172">
        <f t="shared" si="72"/>
        <v>1.1289905606022306</v>
      </c>
      <c r="O172">
        <f t="shared" si="73"/>
        <v>2.2707532538758208</v>
      </c>
      <c r="P172">
        <f t="shared" si="74"/>
        <v>0.49718768812737368</v>
      </c>
      <c r="Q172">
        <f t="shared" si="75"/>
        <v>33.208106910713198</v>
      </c>
      <c r="R172">
        <f t="shared" si="77"/>
        <v>266.375</v>
      </c>
      <c r="S172">
        <f t="shared" si="78"/>
        <v>10.420068946130117</v>
      </c>
      <c r="T172">
        <f t="shared" si="79"/>
        <v>287.21513789226026</v>
      </c>
      <c r="U172">
        <f t="shared" si="80"/>
        <v>245.53486210773977</v>
      </c>
      <c r="V172">
        <f t="shared" si="69"/>
        <v>246.54</v>
      </c>
      <c r="W172">
        <f t="shared" si="70"/>
        <v>279.95</v>
      </c>
      <c r="X172">
        <f t="shared" si="71"/>
        <v>0</v>
      </c>
      <c r="Y172">
        <f t="shared" si="76"/>
        <v>1.436588103254772</v>
      </c>
    </row>
    <row r="173" spans="1:25" x14ac:dyDescent="0.2">
      <c r="A173" s="1">
        <v>45723</v>
      </c>
      <c r="B173">
        <v>242.28</v>
      </c>
      <c r="C173">
        <f t="shared" si="64"/>
        <v>-4.1522205712398841E-2</v>
      </c>
      <c r="D173">
        <f t="shared" si="83"/>
        <v>-4.2408883913886315E-2</v>
      </c>
      <c r="E173">
        <v>5974.07</v>
      </c>
      <c r="F173">
        <f t="shared" si="84"/>
        <v>1.0982197273831982E-2</v>
      </c>
      <c r="G173">
        <f t="shared" si="68"/>
        <v>-1.4917009159159167E-2</v>
      </c>
      <c r="H173">
        <f t="shared" si="81"/>
        <v>-8.2956141898553777E-3</v>
      </c>
      <c r="I173">
        <f t="shared" si="82"/>
        <v>-6.6213949693037892E-3</v>
      </c>
      <c r="J173">
        <f t="shared" si="85"/>
        <v>-3.9273407282677851E-3</v>
      </c>
      <c r="K173">
        <f t="shared" si="65"/>
        <v>-4.2599999999999909</v>
      </c>
      <c r="L173">
        <f t="shared" si="66"/>
        <v>0</v>
      </c>
      <c r="M173">
        <f t="shared" si="67"/>
        <v>4.2599999999999909</v>
      </c>
      <c r="N173">
        <f t="shared" si="72"/>
        <v>1.0483483777020712</v>
      </c>
      <c r="O173">
        <f t="shared" si="73"/>
        <v>2.4128423071704046</v>
      </c>
      <c r="P173">
        <f t="shared" si="74"/>
        <v>0.43448690143845053</v>
      </c>
      <c r="Q173">
        <f t="shared" si="75"/>
        <v>30.288662866336608</v>
      </c>
      <c r="R173">
        <f t="shared" si="77"/>
        <v>264.64400000000001</v>
      </c>
      <c r="S173">
        <f t="shared" si="78"/>
        <v>11.408318940695494</v>
      </c>
      <c r="T173">
        <f t="shared" si="79"/>
        <v>287.46063788139099</v>
      </c>
      <c r="U173">
        <f t="shared" si="80"/>
        <v>241.82736211860902</v>
      </c>
      <c r="V173">
        <f t="shared" si="69"/>
        <v>242.28</v>
      </c>
      <c r="W173">
        <f t="shared" si="70"/>
        <v>279.95</v>
      </c>
      <c r="X173">
        <f t="shared" si="71"/>
        <v>0</v>
      </c>
      <c r="Y173">
        <f t="shared" si="76"/>
        <v>1.436588103254772</v>
      </c>
    </row>
    <row r="174" spans="1:25" x14ac:dyDescent="0.2">
      <c r="A174" s="1">
        <v>45726</v>
      </c>
      <c r="B174">
        <v>232.22</v>
      </c>
      <c r="C174">
        <f t="shared" si="64"/>
        <v>-1.3263284816122711E-2</v>
      </c>
      <c r="D174">
        <f t="shared" si="83"/>
        <v>-1.335202773338031E-2</v>
      </c>
      <c r="E174">
        <v>6040.04</v>
      </c>
      <c r="F174">
        <f t="shared" si="84"/>
        <v>-4.0570874146761795E-4</v>
      </c>
      <c r="G174">
        <f t="shared" ref="G174:G188" si="86">(D174*(2/(12+1)))+(G173*(1-(2/(12+1))))</f>
        <v>-1.4676242785962421E-2</v>
      </c>
      <c r="H174">
        <f t="shared" si="81"/>
        <v>-8.6701633412275946E-3</v>
      </c>
      <c r="I174">
        <f t="shared" si="82"/>
        <v>-6.0060794447348263E-3</v>
      </c>
      <c r="J174">
        <f t="shared" si="85"/>
        <v>-4.343088471561193E-3</v>
      </c>
      <c r="K174">
        <f t="shared" si="65"/>
        <v>-10.060000000000002</v>
      </c>
      <c r="L174">
        <f t="shared" si="66"/>
        <v>0</v>
      </c>
      <c r="M174">
        <f t="shared" si="67"/>
        <v>10.060000000000002</v>
      </c>
      <c r="N174">
        <f t="shared" si="72"/>
        <v>0.97346635072335186</v>
      </c>
      <c r="O174">
        <f t="shared" si="73"/>
        <v>2.9590678566582329</v>
      </c>
      <c r="P174">
        <f t="shared" si="74"/>
        <v>0.32897736648145598</v>
      </c>
      <c r="Q174">
        <f t="shared" si="75"/>
        <v>24.754173756355414</v>
      </c>
      <c r="R174">
        <f t="shared" si="77"/>
        <v>262.46500000000003</v>
      </c>
      <c r="S174">
        <f t="shared" si="78"/>
        <v>13.188399408092264</v>
      </c>
      <c r="T174">
        <f t="shared" si="79"/>
        <v>288.84179881618456</v>
      </c>
      <c r="U174">
        <f t="shared" si="80"/>
        <v>236.0882011838155</v>
      </c>
      <c r="V174">
        <f t="shared" si="69"/>
        <v>232.22</v>
      </c>
      <c r="W174">
        <f t="shared" si="70"/>
        <v>279.25</v>
      </c>
      <c r="X174">
        <f t="shared" si="71"/>
        <v>0</v>
      </c>
      <c r="Y174">
        <f t="shared" si="76"/>
        <v>0</v>
      </c>
    </row>
    <row r="175" spans="1:25" x14ac:dyDescent="0.2">
      <c r="A175" s="1">
        <v>45727</v>
      </c>
      <c r="B175">
        <v>229.14</v>
      </c>
      <c r="C175">
        <f t="shared" si="64"/>
        <v>-5.4115387972417661E-3</v>
      </c>
      <c r="D175">
        <f t="shared" si="83"/>
        <v>-5.4262342138411751E-3</v>
      </c>
      <c r="E175">
        <v>6037.59</v>
      </c>
      <c r="F175">
        <f t="shared" si="84"/>
        <v>-1.111730467559637E-2</v>
      </c>
      <c r="G175">
        <f t="shared" si="86"/>
        <v>-1.3253164544097614E-2</v>
      </c>
      <c r="H175">
        <f t="shared" si="81"/>
        <v>-8.4298722947545261E-3</v>
      </c>
      <c r="I175">
        <f t="shared" si="82"/>
        <v>-4.8232922493430877E-3</v>
      </c>
      <c r="J175">
        <f t="shared" si="85"/>
        <v>-4.4391292271175721E-3</v>
      </c>
      <c r="K175">
        <f t="shared" si="65"/>
        <v>-3.0800000000000125</v>
      </c>
      <c r="L175">
        <f t="shared" si="66"/>
        <v>0</v>
      </c>
      <c r="M175">
        <f t="shared" si="67"/>
        <v>3.0800000000000125</v>
      </c>
      <c r="N175">
        <f t="shared" si="72"/>
        <v>0.90393303995739827</v>
      </c>
      <c r="O175">
        <f t="shared" si="73"/>
        <v>2.9677058668969316</v>
      </c>
      <c r="P175">
        <f t="shared" si="74"/>
        <v>0.30458983487557051</v>
      </c>
      <c r="Q175">
        <f t="shared" si="75"/>
        <v>23.347555433361293</v>
      </c>
      <c r="R175">
        <f t="shared" si="77"/>
        <v>260.37</v>
      </c>
      <c r="S175">
        <f t="shared" si="78"/>
        <v>14.963091785773209</v>
      </c>
      <c r="T175">
        <f t="shared" si="79"/>
        <v>290.29618357154641</v>
      </c>
      <c r="U175">
        <f t="shared" si="80"/>
        <v>230.4438164284536</v>
      </c>
      <c r="V175">
        <f t="shared" si="69"/>
        <v>229.14</v>
      </c>
      <c r="W175">
        <f t="shared" si="70"/>
        <v>266.8</v>
      </c>
      <c r="X175">
        <f t="shared" si="71"/>
        <v>0</v>
      </c>
      <c r="Y175">
        <f t="shared" si="76"/>
        <v>0</v>
      </c>
    </row>
    <row r="176" spans="1:25" x14ac:dyDescent="0.2">
      <c r="A176" s="1">
        <v>45728</v>
      </c>
      <c r="B176">
        <v>227.9</v>
      </c>
      <c r="C176">
        <f t="shared" si="64"/>
        <v>-1.1891180342255447E-2</v>
      </c>
      <c r="D176">
        <f t="shared" si="83"/>
        <v>-1.1962445945390362E-2</v>
      </c>
      <c r="E176">
        <v>5970.84</v>
      </c>
      <c r="F176">
        <f t="shared" si="84"/>
        <v>-1.0759690191101295E-2</v>
      </c>
      <c r="G176">
        <f t="shared" si="86"/>
        <v>-1.3054592451988804E-2</v>
      </c>
      <c r="H176">
        <f t="shared" si="81"/>
        <v>-8.6915444170238467E-3</v>
      </c>
      <c r="I176">
        <f t="shared" si="82"/>
        <v>-4.3630480349649576E-3</v>
      </c>
      <c r="J176">
        <f t="shared" si="85"/>
        <v>-4.4239129886870492E-3</v>
      </c>
      <c r="K176">
        <f t="shared" si="65"/>
        <v>-1.2399999999999807</v>
      </c>
      <c r="L176">
        <f t="shared" si="66"/>
        <v>0</v>
      </c>
      <c r="M176">
        <f t="shared" si="67"/>
        <v>1.2399999999999807</v>
      </c>
      <c r="N176">
        <f t="shared" si="72"/>
        <v>0.83936639424615556</v>
      </c>
      <c r="O176">
        <f t="shared" si="73"/>
        <v>2.8442983049757209</v>
      </c>
      <c r="P176">
        <f t="shared" si="74"/>
        <v>0.29510490962842956</v>
      </c>
      <c r="Q176">
        <f t="shared" si="75"/>
        <v>22.786177971720932</v>
      </c>
      <c r="R176">
        <f t="shared" si="77"/>
        <v>258.01550000000003</v>
      </c>
      <c r="S176">
        <f t="shared" si="78"/>
        <v>16.195631794114309</v>
      </c>
      <c r="T176">
        <f t="shared" si="79"/>
        <v>290.40676358822867</v>
      </c>
      <c r="U176">
        <f t="shared" si="80"/>
        <v>225.62423641177142</v>
      </c>
      <c r="V176">
        <f t="shared" si="69"/>
        <v>227.9</v>
      </c>
      <c r="W176">
        <f t="shared" si="70"/>
        <v>264.64999999999998</v>
      </c>
      <c r="X176">
        <f t="shared" si="71"/>
        <v>0</v>
      </c>
      <c r="Y176">
        <f t="shared" si="76"/>
        <v>0</v>
      </c>
    </row>
    <row r="177" spans="1:25" x14ac:dyDescent="0.2">
      <c r="A177" s="1">
        <v>45729</v>
      </c>
      <c r="B177">
        <v>225.19</v>
      </c>
      <c r="C177">
        <f t="shared" si="64"/>
        <v>3.2195035303521413E-2</v>
      </c>
      <c r="D177">
        <f t="shared" si="83"/>
        <v>3.1687636900656478E-2</v>
      </c>
      <c r="E177">
        <v>5906.94</v>
      </c>
      <c r="F177">
        <f t="shared" si="84"/>
        <v>-4.2939964541344501E-3</v>
      </c>
      <c r="G177">
        <f t="shared" si="86"/>
        <v>-6.1711725515818374E-3</v>
      </c>
      <c r="H177">
        <f t="shared" si="81"/>
        <v>-5.7004939490475273E-3</v>
      </c>
      <c r="I177">
        <f t="shared" si="82"/>
        <v>-4.7067860253431019E-4</v>
      </c>
      <c r="J177">
        <f t="shared" si="85"/>
        <v>-3.6332661114565016E-3</v>
      </c>
      <c r="K177">
        <f t="shared" si="65"/>
        <v>-2.710000000000008</v>
      </c>
      <c r="L177">
        <f t="shared" si="66"/>
        <v>0</v>
      </c>
      <c r="M177">
        <f t="shared" si="67"/>
        <v>2.710000000000008</v>
      </c>
      <c r="N177">
        <f t="shared" si="72"/>
        <v>0.77941165180000149</v>
      </c>
      <c r="O177">
        <f t="shared" si="73"/>
        <v>2.8347055689060272</v>
      </c>
      <c r="P177">
        <f t="shared" si="74"/>
        <v>0.27495330038836907</v>
      </c>
      <c r="Q177">
        <f t="shared" si="75"/>
        <v>21.565754628394174</v>
      </c>
      <c r="R177">
        <f t="shared" si="77"/>
        <v>255.5025</v>
      </c>
      <c r="S177">
        <f t="shared" si="78"/>
        <v>17.215231283892024</v>
      </c>
      <c r="T177">
        <f t="shared" si="79"/>
        <v>289.93296256778405</v>
      </c>
      <c r="U177">
        <f t="shared" si="80"/>
        <v>221.07203743221595</v>
      </c>
      <c r="V177">
        <f t="shared" si="69"/>
        <v>225.19</v>
      </c>
      <c r="W177">
        <f t="shared" si="70"/>
        <v>264.64999999999998</v>
      </c>
      <c r="X177">
        <f t="shared" si="71"/>
        <v>0</v>
      </c>
      <c r="Y177">
        <f t="shared" si="76"/>
        <v>0</v>
      </c>
    </row>
    <row r="178" spans="1:25" x14ac:dyDescent="0.2">
      <c r="A178" s="1">
        <v>45730</v>
      </c>
      <c r="B178">
        <v>232.44</v>
      </c>
      <c r="C178">
        <f t="shared" si="64"/>
        <v>6.4102564102563875E-3</v>
      </c>
      <c r="D178">
        <f t="shared" si="83"/>
        <v>6.3897980987709883E-3</v>
      </c>
      <c r="E178">
        <v>5881.63</v>
      </c>
      <c r="F178">
        <f t="shared" si="84"/>
        <v>-2.2263497925529528E-3</v>
      </c>
      <c r="G178">
        <f t="shared" si="86"/>
        <v>-4.2387155284506336E-3</v>
      </c>
      <c r="H178">
        <f t="shared" si="81"/>
        <v>-4.8049167603202297E-3</v>
      </c>
      <c r="I178">
        <f t="shared" si="82"/>
        <v>5.6620123186959612E-4</v>
      </c>
      <c r="J178">
        <f t="shared" si="85"/>
        <v>-2.7933726427912821E-3</v>
      </c>
      <c r="K178">
        <f t="shared" si="65"/>
        <v>7.25</v>
      </c>
      <c r="L178">
        <f t="shared" si="66"/>
        <v>7.25</v>
      </c>
      <c r="M178">
        <f t="shared" si="67"/>
        <v>0</v>
      </c>
      <c r="N178">
        <f t="shared" si="72"/>
        <v>1.2415965338142871</v>
      </c>
      <c r="O178">
        <f t="shared" si="73"/>
        <v>2.6322265996984542</v>
      </c>
      <c r="P178">
        <f t="shared" si="74"/>
        <v>0.47169059607426028</v>
      </c>
      <c r="Q178">
        <f t="shared" si="75"/>
        <v>32.050934981340276</v>
      </c>
      <c r="R178">
        <f t="shared" si="77"/>
        <v>253.30849999999995</v>
      </c>
      <c r="S178">
        <f t="shared" si="78"/>
        <v>17.218651843735891</v>
      </c>
      <c r="T178">
        <f t="shared" si="79"/>
        <v>287.74580368747172</v>
      </c>
      <c r="U178">
        <f t="shared" si="80"/>
        <v>218.87119631252818</v>
      </c>
      <c r="V178">
        <f t="shared" si="69"/>
        <v>225.19</v>
      </c>
      <c r="W178">
        <f t="shared" si="70"/>
        <v>264.64999999999998</v>
      </c>
      <c r="X178">
        <f t="shared" si="71"/>
        <v>18.373035985808421</v>
      </c>
      <c r="Y178">
        <f t="shared" si="76"/>
        <v>6.1243453286028071</v>
      </c>
    </row>
    <row r="179" spans="1:25" x14ac:dyDescent="0.2">
      <c r="A179" s="1">
        <v>45733</v>
      </c>
      <c r="B179">
        <v>233.93</v>
      </c>
      <c r="C179">
        <f t="shared" si="64"/>
        <v>4.4457743769503733E-3</v>
      </c>
      <c r="D179">
        <f t="shared" si="83"/>
        <v>4.4359211148380182E-3</v>
      </c>
      <c r="E179">
        <v>5868.55</v>
      </c>
      <c r="F179">
        <f t="shared" si="84"/>
        <v>1.2517287272659085E-2</v>
      </c>
      <c r="G179">
        <f t="shared" si="86"/>
        <v>-2.9041560448677642E-3</v>
      </c>
      <c r="H179">
        <f t="shared" si="81"/>
        <v>-4.1204102510492488E-3</v>
      </c>
      <c r="I179">
        <f t="shared" si="82"/>
        <v>1.2162542061814846E-3</v>
      </c>
      <c r="J179">
        <f t="shared" si="85"/>
        <v>-1.9914472729967289E-3</v>
      </c>
      <c r="K179">
        <f t="shared" si="65"/>
        <v>1.4900000000000091</v>
      </c>
      <c r="L179">
        <f t="shared" si="66"/>
        <v>1.4900000000000091</v>
      </c>
      <c r="M179">
        <f t="shared" si="67"/>
        <v>0</v>
      </c>
      <c r="N179">
        <f t="shared" si="72"/>
        <v>1.2593396385418387</v>
      </c>
      <c r="O179">
        <f t="shared" si="73"/>
        <v>2.4442104140057075</v>
      </c>
      <c r="P179">
        <f t="shared" si="74"/>
        <v>0.51523372592049599</v>
      </c>
      <c r="Q179">
        <f t="shared" si="75"/>
        <v>34.003580906799996</v>
      </c>
      <c r="R179">
        <f t="shared" si="77"/>
        <v>251.17549999999997</v>
      </c>
      <c r="S179">
        <f t="shared" si="78"/>
        <v>16.820510185328413</v>
      </c>
      <c r="T179">
        <f t="shared" si="79"/>
        <v>284.8165203706568</v>
      </c>
      <c r="U179">
        <f t="shared" si="80"/>
        <v>217.53447962934314</v>
      </c>
      <c r="V179">
        <f t="shared" si="69"/>
        <v>225.19</v>
      </c>
      <c r="W179">
        <f t="shared" si="70"/>
        <v>264.64999999999998</v>
      </c>
      <c r="X179">
        <f t="shared" si="71"/>
        <v>22.14901165737459</v>
      </c>
      <c r="Y179">
        <f t="shared" si="76"/>
        <v>13.507349214394338</v>
      </c>
    </row>
    <row r="180" spans="1:25" x14ac:dyDescent="0.2">
      <c r="A180" s="1">
        <v>45734</v>
      </c>
      <c r="B180">
        <v>234.97</v>
      </c>
      <c r="C180">
        <f t="shared" si="64"/>
        <v>1.7619270545176091E-2</v>
      </c>
      <c r="D180">
        <f t="shared" si="83"/>
        <v>1.746585067399662E-2</v>
      </c>
      <c r="E180">
        <v>5942.47</v>
      </c>
      <c r="F180">
        <f t="shared" si="84"/>
        <v>5.5228222624888485E-3</v>
      </c>
      <c r="G180">
        <f t="shared" si="86"/>
        <v>2.2969114264983354E-4</v>
      </c>
      <c r="H180">
        <f t="shared" si="81"/>
        <v>-2.5214279603051103E-3</v>
      </c>
      <c r="I180">
        <f t="shared" si="82"/>
        <v>2.7511191029549438E-3</v>
      </c>
      <c r="J180">
        <f t="shared" si="85"/>
        <v>-1.0429339978063946E-3</v>
      </c>
      <c r="K180">
        <f t="shared" si="65"/>
        <v>1.039999999999992</v>
      </c>
      <c r="L180">
        <f t="shared" si="66"/>
        <v>1.039999999999992</v>
      </c>
      <c r="M180">
        <f t="shared" si="67"/>
        <v>0</v>
      </c>
      <c r="N180">
        <f t="shared" si="72"/>
        <v>1.2436725215031355</v>
      </c>
      <c r="O180">
        <f t="shared" si="73"/>
        <v>2.2696239558624427</v>
      </c>
      <c r="P180">
        <f t="shared" si="74"/>
        <v>0.54796413224786733</v>
      </c>
      <c r="Q180">
        <f t="shared" si="75"/>
        <v>35.399019966447426</v>
      </c>
      <c r="R180">
        <f t="shared" si="77"/>
        <v>248.92649999999998</v>
      </c>
      <c r="S180">
        <f t="shared" si="78"/>
        <v>15.743249271722116</v>
      </c>
      <c r="T180">
        <f t="shared" si="79"/>
        <v>280.41299854344419</v>
      </c>
      <c r="U180">
        <f t="shared" si="80"/>
        <v>217.44000145655573</v>
      </c>
      <c r="V180">
        <f t="shared" si="69"/>
        <v>225.19</v>
      </c>
      <c r="W180">
        <f t="shared" si="70"/>
        <v>264.64999999999998</v>
      </c>
      <c r="X180">
        <f t="shared" si="71"/>
        <v>24.784591991890537</v>
      </c>
      <c r="Y180">
        <f t="shared" si="76"/>
        <v>21.768879878357851</v>
      </c>
    </row>
    <row r="181" spans="1:25" x14ac:dyDescent="0.2">
      <c r="A181" s="1">
        <v>45735</v>
      </c>
      <c r="B181">
        <v>239.11</v>
      </c>
      <c r="C181">
        <f t="shared" si="64"/>
        <v>-4.1821755677318162E-4</v>
      </c>
      <c r="D181">
        <f t="shared" si="83"/>
        <v>-4.1830503412613838E-4</v>
      </c>
      <c r="E181">
        <v>5975.38</v>
      </c>
      <c r="F181">
        <f t="shared" si="84"/>
        <v>-1.116600476981219E-2</v>
      </c>
      <c r="G181">
        <f t="shared" si="86"/>
        <v>1.2999942314583784E-4</v>
      </c>
      <c r="H181">
        <f t="shared" si="81"/>
        <v>-2.3656410768844453E-3</v>
      </c>
      <c r="I181">
        <f t="shared" si="82"/>
        <v>2.4956405000302832E-3</v>
      </c>
      <c r="J181">
        <f t="shared" si="85"/>
        <v>-3.3521909823905902E-4</v>
      </c>
      <c r="K181">
        <f t="shared" si="65"/>
        <v>4.1400000000000148</v>
      </c>
      <c r="L181">
        <f t="shared" si="66"/>
        <v>4.1400000000000148</v>
      </c>
      <c r="M181">
        <f t="shared" si="67"/>
        <v>0</v>
      </c>
      <c r="N181">
        <f t="shared" si="72"/>
        <v>1.4505530556814838</v>
      </c>
      <c r="O181">
        <f t="shared" si="73"/>
        <v>2.1075079590151256</v>
      </c>
      <c r="P181">
        <f t="shared" si="74"/>
        <v>0.68827880316017975</v>
      </c>
      <c r="Q181">
        <f t="shared" si="75"/>
        <v>40.768077042241792</v>
      </c>
      <c r="R181">
        <f t="shared" si="77"/>
        <v>246.91949999999997</v>
      </c>
      <c r="S181">
        <f t="shared" si="78"/>
        <v>14.15224753398406</v>
      </c>
      <c r="T181">
        <f t="shared" si="79"/>
        <v>275.22399506796808</v>
      </c>
      <c r="U181">
        <f t="shared" si="80"/>
        <v>218.61500493203187</v>
      </c>
      <c r="V181">
        <f t="shared" si="69"/>
        <v>225.19</v>
      </c>
      <c r="W181">
        <f t="shared" si="70"/>
        <v>264.64999999999998</v>
      </c>
      <c r="X181">
        <f t="shared" si="71"/>
        <v>35.276229092752217</v>
      </c>
      <c r="Y181">
        <f t="shared" si="76"/>
        <v>27.403277580672448</v>
      </c>
    </row>
    <row r="182" spans="1:25" x14ac:dyDescent="0.2">
      <c r="A182" s="1">
        <v>45736</v>
      </c>
      <c r="B182">
        <v>239.01</v>
      </c>
      <c r="C182">
        <f t="shared" si="64"/>
        <v>1.0961884439981695E-2</v>
      </c>
      <c r="D182">
        <f t="shared" si="83"/>
        <v>1.0902238476978398E-2</v>
      </c>
      <c r="E182">
        <v>5909.03</v>
      </c>
      <c r="F182">
        <f t="shared" si="84"/>
        <v>1.559107735282887E-3</v>
      </c>
      <c r="G182">
        <f t="shared" si="86"/>
        <v>1.7872669698893087E-3</v>
      </c>
      <c r="H182">
        <f t="shared" si="81"/>
        <v>-1.3828351840057163E-3</v>
      </c>
      <c r="I182">
        <f t="shared" si="82"/>
        <v>3.1701021538950249E-3</v>
      </c>
      <c r="J182">
        <f t="shared" si="85"/>
        <v>3.6584515218775779E-4</v>
      </c>
      <c r="K182">
        <f t="shared" si="65"/>
        <v>-0.10000000000002274</v>
      </c>
      <c r="L182">
        <f t="shared" si="66"/>
        <v>0</v>
      </c>
      <c r="M182">
        <f t="shared" si="67"/>
        <v>0.10000000000002274</v>
      </c>
      <c r="N182">
        <f t="shared" si="72"/>
        <v>1.3469421231328063</v>
      </c>
      <c r="O182">
        <f t="shared" si="73"/>
        <v>1.9641145333711896</v>
      </c>
      <c r="P182">
        <f t="shared" si="74"/>
        <v>0.68577575301625926</v>
      </c>
      <c r="Q182">
        <f t="shared" si="75"/>
        <v>40.680129120924953</v>
      </c>
      <c r="R182">
        <f t="shared" si="77"/>
        <v>245.53000000000003</v>
      </c>
      <c r="S182">
        <f t="shared" si="78"/>
        <v>13.44412961305534</v>
      </c>
      <c r="T182">
        <f t="shared" si="79"/>
        <v>272.41825922611071</v>
      </c>
      <c r="U182">
        <f t="shared" si="80"/>
        <v>218.64174077388935</v>
      </c>
      <c r="V182">
        <f t="shared" si="69"/>
        <v>225.19</v>
      </c>
      <c r="W182">
        <f t="shared" si="70"/>
        <v>260.62</v>
      </c>
      <c r="X182">
        <f t="shared" si="71"/>
        <v>39.006491673722806</v>
      </c>
      <c r="Y182">
        <f t="shared" si="76"/>
        <v>33.022437586121853</v>
      </c>
    </row>
    <row r="183" spans="1:25" x14ac:dyDescent="0.2">
      <c r="A183" s="1">
        <v>45737</v>
      </c>
      <c r="B183">
        <v>241.63</v>
      </c>
      <c r="C183">
        <f t="shared" si="64"/>
        <v>2.6610934072755832E-2</v>
      </c>
      <c r="D183">
        <f t="shared" si="83"/>
        <v>2.6263021849820798E-2</v>
      </c>
      <c r="E183">
        <v>5918.25</v>
      </c>
      <c r="F183">
        <f t="shared" si="84"/>
        <v>-1.5531644353894208E-2</v>
      </c>
      <c r="G183">
        <f t="shared" si="86"/>
        <v>5.5527677206479997E-3</v>
      </c>
      <c r="H183">
        <f t="shared" si="81"/>
        <v>6.6500607775921042E-4</v>
      </c>
      <c r="I183">
        <f t="shared" si="82"/>
        <v>4.8877616428887891E-3</v>
      </c>
      <c r="J183">
        <f t="shared" si="85"/>
        <v>1.2702284503279641E-3</v>
      </c>
      <c r="K183">
        <f t="shared" si="65"/>
        <v>2.6200000000000045</v>
      </c>
      <c r="L183">
        <f t="shared" si="66"/>
        <v>2.6200000000000045</v>
      </c>
      <c r="M183">
        <f t="shared" si="67"/>
        <v>0</v>
      </c>
      <c r="N183">
        <f t="shared" si="72"/>
        <v>1.4378748286233203</v>
      </c>
      <c r="O183">
        <f t="shared" si="73"/>
        <v>1.8238206381303903</v>
      </c>
      <c r="P183">
        <f t="shared" si="74"/>
        <v>0.78838609376484226</v>
      </c>
      <c r="Q183">
        <f t="shared" si="75"/>
        <v>44.083662723252438</v>
      </c>
      <c r="R183">
        <f t="shared" si="77"/>
        <v>244.39949999999999</v>
      </c>
      <c r="S183">
        <f t="shared" si="78"/>
        <v>12.719096903972055</v>
      </c>
      <c r="T183">
        <f t="shared" si="79"/>
        <v>269.83769380794411</v>
      </c>
      <c r="U183">
        <f t="shared" si="80"/>
        <v>218.96130619205587</v>
      </c>
      <c r="V183">
        <f t="shared" si="69"/>
        <v>225.19</v>
      </c>
      <c r="W183">
        <f t="shared" si="70"/>
        <v>251.53</v>
      </c>
      <c r="X183">
        <f t="shared" si="71"/>
        <v>62.414578587699296</v>
      </c>
      <c r="Y183">
        <f t="shared" si="76"/>
        <v>45.565766451391447</v>
      </c>
    </row>
    <row r="184" spans="1:25" x14ac:dyDescent="0.2">
      <c r="A184" s="1">
        <v>45740</v>
      </c>
      <c r="B184">
        <v>248.06</v>
      </c>
      <c r="C184">
        <f t="shared" si="64"/>
        <v>1.2376038055309069E-2</v>
      </c>
      <c r="D184">
        <f t="shared" si="83"/>
        <v>1.2300080952891082E-2</v>
      </c>
      <c r="E184">
        <v>5827.04</v>
      </c>
      <c r="F184">
        <f t="shared" si="84"/>
        <v>1.5741742695762329E-3</v>
      </c>
      <c r="G184">
        <f t="shared" si="86"/>
        <v>6.590815910223858E-3</v>
      </c>
      <c r="H184">
        <f t="shared" si="81"/>
        <v>1.5268634759171267E-3</v>
      </c>
      <c r="I184">
        <f t="shared" si="82"/>
        <v>5.0639524343067312E-3</v>
      </c>
      <c r="J184">
        <f t="shared" si="85"/>
        <v>2.0289732471237176E-3</v>
      </c>
      <c r="K184">
        <f t="shared" si="65"/>
        <v>6.4300000000000068</v>
      </c>
      <c r="L184">
        <f t="shared" si="66"/>
        <v>6.4300000000000068</v>
      </c>
      <c r="M184">
        <f t="shared" si="67"/>
        <v>0</v>
      </c>
      <c r="N184">
        <f t="shared" si="72"/>
        <v>1.7944551980073693</v>
      </c>
      <c r="O184">
        <f t="shared" si="73"/>
        <v>1.6935477354067909</v>
      </c>
      <c r="P184">
        <f t="shared" si="74"/>
        <v>1.0595834770351722</v>
      </c>
      <c r="Q184">
        <f t="shared" si="75"/>
        <v>51.446493373527744</v>
      </c>
      <c r="R184">
        <f t="shared" si="77"/>
        <v>243.7355</v>
      </c>
      <c r="S184">
        <f t="shared" si="78"/>
        <v>12.120738849721906</v>
      </c>
      <c r="T184">
        <f t="shared" si="79"/>
        <v>267.97697769944381</v>
      </c>
      <c r="U184">
        <f t="shared" si="80"/>
        <v>219.4940223005562</v>
      </c>
      <c r="V184">
        <f t="shared" si="69"/>
        <v>225.19</v>
      </c>
      <c r="W184">
        <f t="shared" si="70"/>
        <v>251.53</v>
      </c>
      <c r="X184">
        <f t="shared" si="71"/>
        <v>86.826119969627939</v>
      </c>
      <c r="Y184">
        <f t="shared" si="76"/>
        <v>62.749063410350011</v>
      </c>
    </row>
    <row r="185" spans="1:25" x14ac:dyDescent="0.2">
      <c r="A185" s="1">
        <v>45741</v>
      </c>
      <c r="B185">
        <v>251.13</v>
      </c>
      <c r="C185">
        <f t="shared" si="64"/>
        <v>-3.9820013538804933E-4</v>
      </c>
      <c r="D185">
        <f t="shared" si="83"/>
        <v>-3.9827943811489731E-4</v>
      </c>
      <c r="E185">
        <v>5836.22</v>
      </c>
      <c r="F185">
        <f t="shared" si="84"/>
        <v>1.1456334044923633E-3</v>
      </c>
      <c r="G185">
        <f t="shared" si="86"/>
        <v>5.5155704720178961E-3</v>
      </c>
      <c r="H185">
        <f t="shared" si="81"/>
        <v>1.3842602970999397E-3</v>
      </c>
      <c r="I185">
        <f t="shared" si="82"/>
        <v>4.131310174917956E-3</v>
      </c>
      <c r="J185">
        <f t="shared" si="85"/>
        <v>2.4494406326825654E-3</v>
      </c>
      <c r="K185">
        <f t="shared" si="65"/>
        <v>3.0699999999999932</v>
      </c>
      <c r="L185">
        <f t="shared" si="66"/>
        <v>3.0699999999999932</v>
      </c>
      <c r="M185">
        <f t="shared" si="67"/>
        <v>0</v>
      </c>
      <c r="N185">
        <f t="shared" si="72"/>
        <v>1.8855655410068424</v>
      </c>
      <c r="O185">
        <f t="shared" si="73"/>
        <v>1.5725800400205916</v>
      </c>
      <c r="P185">
        <f t="shared" si="74"/>
        <v>1.1990267541372028</v>
      </c>
      <c r="Q185">
        <f t="shared" si="75"/>
        <v>54.525337260284765</v>
      </c>
      <c r="R185">
        <f t="shared" si="77"/>
        <v>243.42200000000003</v>
      </c>
      <c r="S185">
        <f t="shared" si="78"/>
        <v>11.826216016256335</v>
      </c>
      <c r="T185">
        <f t="shared" si="79"/>
        <v>267.07443203251268</v>
      </c>
      <c r="U185">
        <f t="shared" si="80"/>
        <v>219.76956796748735</v>
      </c>
      <c r="V185">
        <f t="shared" si="69"/>
        <v>225.19</v>
      </c>
      <c r="W185">
        <f t="shared" si="70"/>
        <v>251.13</v>
      </c>
      <c r="X185">
        <f t="shared" si="71"/>
        <v>100</v>
      </c>
      <c r="Y185">
        <f t="shared" si="76"/>
        <v>83.080232852442407</v>
      </c>
    </row>
    <row r="186" spans="1:25" x14ac:dyDescent="0.2">
      <c r="A186" s="1">
        <v>45742</v>
      </c>
      <c r="B186">
        <v>251.03</v>
      </c>
      <c r="C186">
        <f t="shared" si="64"/>
        <v>-1.1592239971318197E-2</v>
      </c>
      <c r="D186">
        <f t="shared" si="83"/>
        <v>-1.1659953797043055E-2</v>
      </c>
      <c r="E186">
        <v>5842.91</v>
      </c>
      <c r="F186">
        <f t="shared" si="84"/>
        <v>1.8147132985426716E-2</v>
      </c>
      <c r="G186">
        <f t="shared" si="86"/>
        <v>2.8731821229315956E-3</v>
      </c>
      <c r="H186">
        <f t="shared" si="81"/>
        <v>4.1802221605231047E-4</v>
      </c>
      <c r="I186">
        <f t="shared" si="82"/>
        <v>2.4551599068792854E-3</v>
      </c>
      <c r="J186">
        <f t="shared" si="85"/>
        <v>2.4505844875219096E-3</v>
      </c>
      <c r="K186">
        <f t="shared" si="65"/>
        <v>-9.9999999999994316E-2</v>
      </c>
      <c r="L186">
        <f t="shared" si="66"/>
        <v>0</v>
      </c>
      <c r="M186">
        <f t="shared" si="67"/>
        <v>9.9999999999994316E-2</v>
      </c>
      <c r="N186">
        <f t="shared" si="72"/>
        <v>1.7508822880777823</v>
      </c>
      <c r="O186">
        <f t="shared" si="73"/>
        <v>1.4673957514476916</v>
      </c>
      <c r="P186">
        <f t="shared" si="74"/>
        <v>1.1931902394772582</v>
      </c>
      <c r="Q186">
        <f t="shared" si="75"/>
        <v>54.404320154263146</v>
      </c>
      <c r="R186">
        <f t="shared" si="77"/>
        <v>243.03400000000002</v>
      </c>
      <c r="S186">
        <f t="shared" si="78"/>
        <v>11.415648723987337</v>
      </c>
      <c r="T186">
        <f t="shared" si="79"/>
        <v>265.86529744797468</v>
      </c>
      <c r="U186">
        <f t="shared" si="80"/>
        <v>220.20270255202536</v>
      </c>
      <c r="V186">
        <f t="shared" si="69"/>
        <v>225.19</v>
      </c>
      <c r="W186">
        <f t="shared" si="70"/>
        <v>251.13</v>
      </c>
      <c r="X186">
        <f t="shared" si="71"/>
        <v>99.61449498843487</v>
      </c>
      <c r="Y186">
        <f t="shared" si="76"/>
        <v>95.480204986020951</v>
      </c>
    </row>
    <row r="187" spans="1:25" x14ac:dyDescent="0.2">
      <c r="A187" s="1">
        <v>45743</v>
      </c>
      <c r="B187">
        <v>248.12</v>
      </c>
      <c r="C187">
        <f t="shared" si="64"/>
        <v>-2.1239722714815445E-2</v>
      </c>
      <c r="D187">
        <f t="shared" si="83"/>
        <v>-2.1468531313162988E-2</v>
      </c>
      <c r="E187">
        <v>5949.91</v>
      </c>
      <c r="F187">
        <f t="shared" si="84"/>
        <v>-2.1148717634665781E-3</v>
      </c>
      <c r="G187">
        <f t="shared" si="86"/>
        <v>-8.7169686723680183E-4</v>
      </c>
      <c r="H187">
        <f t="shared" si="81"/>
        <v>-1.2032039712969707E-3</v>
      </c>
      <c r="I187">
        <f t="shared" si="82"/>
        <v>3.3150710406016888E-4</v>
      </c>
      <c r="J187">
        <f t="shared" si="85"/>
        <v>2.0267690108295615E-3</v>
      </c>
      <c r="K187">
        <f t="shared" si="65"/>
        <v>-2.9099999999999966</v>
      </c>
      <c r="L187">
        <f t="shared" si="66"/>
        <v>0</v>
      </c>
      <c r="M187">
        <f t="shared" si="67"/>
        <v>2.9099999999999966</v>
      </c>
      <c r="N187">
        <f t="shared" si="72"/>
        <v>1.6258192675007979</v>
      </c>
      <c r="O187">
        <f t="shared" si="73"/>
        <v>1.5704389120585704</v>
      </c>
      <c r="P187">
        <f t="shared" si="74"/>
        <v>1.0352642532078076</v>
      </c>
      <c r="Q187">
        <f t="shared" si="75"/>
        <v>50.866331071069197</v>
      </c>
      <c r="R187">
        <f t="shared" si="77"/>
        <v>242.48750000000001</v>
      </c>
      <c r="S187">
        <f t="shared" si="78"/>
        <v>10.856493509222462</v>
      </c>
      <c r="T187">
        <f t="shared" si="79"/>
        <v>264.20048701844496</v>
      </c>
      <c r="U187">
        <f t="shared" si="80"/>
        <v>220.77451298155509</v>
      </c>
      <c r="V187">
        <f t="shared" si="69"/>
        <v>225.19</v>
      </c>
      <c r="W187">
        <f t="shared" si="70"/>
        <v>251.13</v>
      </c>
      <c r="X187">
        <f t="shared" si="71"/>
        <v>88.396299151889011</v>
      </c>
      <c r="Y187">
        <f t="shared" si="76"/>
        <v>96.003598046774627</v>
      </c>
    </row>
    <row r="188" spans="1:25" x14ac:dyDescent="0.2">
      <c r="A188" s="1">
        <v>45744</v>
      </c>
      <c r="B188">
        <v>242.85</v>
      </c>
      <c r="C188">
        <f t="shared" si="64"/>
        <v>1.0088532015647633E-2</v>
      </c>
      <c r="D188">
        <f t="shared" si="83"/>
        <v>1.0037982472689904E-2</v>
      </c>
      <c r="E188">
        <v>5937.34</v>
      </c>
      <c r="F188">
        <f t="shared" si="84"/>
        <v>9.9414259357241096E-3</v>
      </c>
      <c r="G188">
        <f t="shared" si="86"/>
        <v>8.0671533890576831E-4</v>
      </c>
      <c r="H188">
        <f t="shared" si="81"/>
        <v>-3.7052349396460966E-4</v>
      </c>
      <c r="I188">
        <f t="shared" si="82"/>
        <v>1.1772388328703779E-3</v>
      </c>
      <c r="J188">
        <f t="shared" si="85"/>
        <v>1.8568629752377249E-3</v>
      </c>
      <c r="K188">
        <f t="shared" si="65"/>
        <v>-5.2700000000000102</v>
      </c>
      <c r="L188">
        <f t="shared" si="66"/>
        <v>0</v>
      </c>
      <c r="M188">
        <f t="shared" si="67"/>
        <v>5.2700000000000102</v>
      </c>
      <c r="N188">
        <f t="shared" si="72"/>
        <v>1.5096893198221693</v>
      </c>
      <c r="O188">
        <f t="shared" si="73"/>
        <v>1.834693275482959</v>
      </c>
      <c r="P188">
        <f t="shared" si="74"/>
        <v>0.82285651776031243</v>
      </c>
      <c r="Q188">
        <f t="shared" si="75"/>
        <v>45.141047018408827</v>
      </c>
      <c r="R188">
        <f t="shared" si="77"/>
        <v>241.39750000000004</v>
      </c>
      <c r="S188">
        <f t="shared" si="78"/>
        <v>9.5272423110064537</v>
      </c>
      <c r="T188">
        <f t="shared" si="79"/>
        <v>260.45198462201296</v>
      </c>
      <c r="U188">
        <f t="shared" si="80"/>
        <v>222.34301537798711</v>
      </c>
      <c r="V188">
        <f t="shared" si="69"/>
        <v>225.19</v>
      </c>
      <c r="W188">
        <f t="shared" si="70"/>
        <v>251.13</v>
      </c>
      <c r="X188">
        <f t="shared" si="71"/>
        <v>68.080185042405532</v>
      </c>
      <c r="Y188">
        <f t="shared" si="76"/>
        <v>85.363659727576461</v>
      </c>
    </row>
    <row r="189" spans="1:25" x14ac:dyDescent="0.2">
      <c r="A189" s="1">
        <v>45747</v>
      </c>
      <c r="B189">
        <v>245.3</v>
      </c>
      <c r="C189">
        <f t="shared" si="64"/>
        <v>-1</v>
      </c>
      <c r="E189">
        <v>5996.66</v>
      </c>
      <c r="F189" t="e">
        <f t="shared" si="84"/>
        <v>#NUM!</v>
      </c>
    </row>
    <row r="190" spans="1:25" x14ac:dyDescent="0.2">
      <c r="A190" s="1"/>
    </row>
    <row r="191" spans="1:25" x14ac:dyDescent="0.2">
      <c r="A191" s="5" t="s">
        <v>16</v>
      </c>
      <c r="B191">
        <f>AVERAGE(D2:D188)</f>
        <v>9.4801741141724641E-4</v>
      </c>
    </row>
    <row r="192" spans="1:25" x14ac:dyDescent="0.2">
      <c r="A192" s="5" t="s">
        <v>17</v>
      </c>
      <c r="B192">
        <f>B191*252</f>
        <v>0.23890038767714611</v>
      </c>
    </row>
    <row r="194" spans="1:7" x14ac:dyDescent="0.2">
      <c r="A194" s="5" t="s">
        <v>7</v>
      </c>
      <c r="B194">
        <f>_xlfn.STDEV.P(D2:D188)</f>
        <v>1.6469710167700224E-2</v>
      </c>
    </row>
    <row r="195" spans="1:7" x14ac:dyDescent="0.2">
      <c r="A195" s="5" t="s">
        <v>18</v>
      </c>
      <c r="B195">
        <f>B194*SQRT(252)</f>
        <v>0.2614485436142801</v>
      </c>
    </row>
    <row r="197" spans="1:7" x14ac:dyDescent="0.2">
      <c r="A197" s="6" t="s">
        <v>20</v>
      </c>
      <c r="B197">
        <f>_xlfn.PERCENTILE.EXC(D2:D188,0.05)</f>
        <v>-2.3628384245254722E-2</v>
      </c>
    </row>
    <row r="198" spans="1:7" x14ac:dyDescent="0.2">
      <c r="A198" s="6" t="s">
        <v>19</v>
      </c>
      <c r="B198">
        <f>B197*100</f>
        <v>-2.3628384245254721</v>
      </c>
    </row>
    <row r="199" spans="1:7" ht="17" thickBot="1" x14ac:dyDescent="0.25">
      <c r="A199" s="1"/>
    </row>
    <row r="200" spans="1:7" x14ac:dyDescent="0.2">
      <c r="A200" s="9" t="s">
        <v>23</v>
      </c>
      <c r="B200" s="9"/>
      <c r="F200" t="s">
        <v>24</v>
      </c>
    </row>
    <row r="201" spans="1:7" ht="17" thickBot="1" x14ac:dyDescent="0.25"/>
    <row r="202" spans="1:7" x14ac:dyDescent="0.2">
      <c r="A202" t="s">
        <v>3</v>
      </c>
      <c r="B202">
        <v>232.35914893617024</v>
      </c>
      <c r="F202" s="9" t="s">
        <v>25</v>
      </c>
      <c r="G202" s="9"/>
    </row>
    <row r="203" spans="1:7" x14ac:dyDescent="0.2">
      <c r="A203" t="s">
        <v>4</v>
      </c>
      <c r="B203">
        <v>1.5650823761082724</v>
      </c>
      <c r="F203" t="s">
        <v>26</v>
      </c>
      <c r="G203">
        <v>2.903965339084684E-2</v>
      </c>
    </row>
    <row r="204" spans="1:7" x14ac:dyDescent="0.2">
      <c r="A204" t="s">
        <v>5</v>
      </c>
      <c r="B204">
        <v>231.29500000000002</v>
      </c>
      <c r="F204" t="s">
        <v>27</v>
      </c>
      <c r="G204">
        <v>8.4330146906052205E-4</v>
      </c>
    </row>
    <row r="205" spans="1:7" x14ac:dyDescent="0.2">
      <c r="A205" t="s">
        <v>6</v>
      </c>
      <c r="B205">
        <v>209.78</v>
      </c>
      <c r="F205" t="s">
        <v>28</v>
      </c>
      <c r="G205">
        <v>-4.5575455500256375E-3</v>
      </c>
    </row>
    <row r="206" spans="1:7" x14ac:dyDescent="0.2">
      <c r="A206" t="s">
        <v>7</v>
      </c>
      <c r="B206">
        <v>21.459328383546548</v>
      </c>
      <c r="F206" t="s">
        <v>4</v>
      </c>
      <c r="G206">
        <v>1.6551512935867974E-2</v>
      </c>
    </row>
    <row r="207" spans="1:7" ht="17" thickBot="1" x14ac:dyDescent="0.25">
      <c r="A207" t="s">
        <v>8</v>
      </c>
      <c r="B207">
        <v>460.50277467288646</v>
      </c>
      <c r="F207" s="2" t="s">
        <v>29</v>
      </c>
      <c r="G207" s="2">
        <v>187</v>
      </c>
    </row>
    <row r="208" spans="1:7" x14ac:dyDescent="0.2">
      <c r="A208" t="s">
        <v>9</v>
      </c>
      <c r="B208">
        <v>-0.91219839435394734</v>
      </c>
    </row>
    <row r="209" spans="1:14" ht="17" thickBot="1" x14ac:dyDescent="0.25">
      <c r="A209" t="s">
        <v>10</v>
      </c>
      <c r="B209">
        <v>0.38461727717842054</v>
      </c>
      <c r="F209" t="s">
        <v>30</v>
      </c>
    </row>
    <row r="210" spans="1:14" x14ac:dyDescent="0.2">
      <c r="A210" t="s">
        <v>11</v>
      </c>
      <c r="B210">
        <v>85.049999999999983</v>
      </c>
      <c r="F210" s="3"/>
      <c r="G210" s="3" t="s">
        <v>35</v>
      </c>
      <c r="H210" s="3" t="s">
        <v>36</v>
      </c>
      <c r="I210" s="3" t="s">
        <v>37</v>
      </c>
      <c r="J210" s="3" t="s">
        <v>38</v>
      </c>
      <c r="K210" s="3" t="s">
        <v>39</v>
      </c>
    </row>
    <row r="211" spans="1:14" x14ac:dyDescent="0.2">
      <c r="A211" t="s">
        <v>12</v>
      </c>
      <c r="B211">
        <v>194.9</v>
      </c>
      <c r="F211" t="s">
        <v>31</v>
      </c>
      <c r="G211">
        <v>1</v>
      </c>
      <c r="H211">
        <v>4.2775626257075816E-5</v>
      </c>
      <c r="I211">
        <v>4.2775626257075816E-5</v>
      </c>
      <c r="J211">
        <v>0.15614244693107632</v>
      </c>
      <c r="K211">
        <v>0.69318843334084868</v>
      </c>
    </row>
    <row r="212" spans="1:14" x14ac:dyDescent="0.2">
      <c r="A212" t="s">
        <v>13</v>
      </c>
      <c r="B212">
        <v>279.95</v>
      </c>
      <c r="F212" t="s">
        <v>32</v>
      </c>
      <c r="G212">
        <v>185</v>
      </c>
      <c r="H212">
        <v>5.0681227386247918E-2</v>
      </c>
      <c r="I212">
        <v>2.7395258046620494E-4</v>
      </c>
    </row>
    <row r="213" spans="1:14" ht="17" thickBot="1" x14ac:dyDescent="0.25">
      <c r="A213" t="s">
        <v>14</v>
      </c>
      <c r="B213">
        <v>43683.520000000004</v>
      </c>
      <c r="F213" s="2" t="s">
        <v>33</v>
      </c>
      <c r="G213" s="2">
        <v>186</v>
      </c>
      <c r="H213" s="2">
        <v>5.0724003012504994E-2</v>
      </c>
      <c r="I213" s="2"/>
      <c r="J213" s="2"/>
      <c r="K213" s="2"/>
    </row>
    <row r="214" spans="1:14" ht="17" thickBot="1" x14ac:dyDescent="0.25">
      <c r="A214" s="2" t="s">
        <v>15</v>
      </c>
      <c r="B214" s="2">
        <v>188</v>
      </c>
    </row>
    <row r="215" spans="1:14" x14ac:dyDescent="0.2">
      <c r="A215" s="1"/>
      <c r="F215" s="3"/>
      <c r="G215" s="3" t="s">
        <v>40</v>
      </c>
      <c r="H215" s="3" t="s">
        <v>4</v>
      </c>
      <c r="I215" s="3" t="s">
        <v>41</v>
      </c>
      <c r="J215" s="3" t="s">
        <v>42</v>
      </c>
      <c r="K215" s="3" t="s">
        <v>43</v>
      </c>
      <c r="L215" s="3" t="s">
        <v>44</v>
      </c>
      <c r="M215" s="3" t="s">
        <v>45</v>
      </c>
      <c r="N215" s="3" t="s">
        <v>46</v>
      </c>
    </row>
    <row r="216" spans="1:14" x14ac:dyDescent="0.2">
      <c r="A216" s="1"/>
      <c r="E216" s="10" t="s">
        <v>49</v>
      </c>
      <c r="F216" t="s">
        <v>34</v>
      </c>
      <c r="G216">
        <v>8.9023917422695028E-4</v>
      </c>
      <c r="H216">
        <v>1.2191665415555533E-3</v>
      </c>
      <c r="I216">
        <v>0.73020308865356531</v>
      </c>
      <c r="J216">
        <v>0.46618970362002599</v>
      </c>
      <c r="K216">
        <v>-1.515017855033877E-3</v>
      </c>
      <c r="L216">
        <v>3.2954962034877776E-3</v>
      </c>
      <c r="M216">
        <v>-1.515017855033877E-3</v>
      </c>
      <c r="N216">
        <v>3.2954962034877776E-3</v>
      </c>
    </row>
    <row r="217" spans="1:14" ht="17" thickBot="1" x14ac:dyDescent="0.25">
      <c r="A217" s="1"/>
      <c r="E217" s="10" t="s">
        <v>48</v>
      </c>
      <c r="F217" s="2" t="s">
        <v>47</v>
      </c>
      <c r="G217" s="2">
        <v>5.7367063549613025E-2</v>
      </c>
      <c r="H217" s="2">
        <v>0.14517844143337774</v>
      </c>
      <c r="I217" s="2">
        <v>0.39514863903494046</v>
      </c>
      <c r="J217" s="2">
        <v>0.69318843334076541</v>
      </c>
      <c r="K217" s="2">
        <v>-0.22905112039203651</v>
      </c>
      <c r="L217" s="2">
        <v>0.34378524749126255</v>
      </c>
      <c r="M217" s="2">
        <v>-0.22905112039203651</v>
      </c>
      <c r="N217" s="2">
        <v>0.34378524749126255</v>
      </c>
    </row>
    <row r="218" spans="1:14" x14ac:dyDescent="0.2">
      <c r="A218" s="1"/>
    </row>
    <row r="219" spans="1:14" x14ac:dyDescent="0.2">
      <c r="A219" s="1"/>
    </row>
    <row r="220" spans="1:14" x14ac:dyDescent="0.2">
      <c r="A220" s="1"/>
    </row>
    <row r="221" spans="1:14" x14ac:dyDescent="0.2">
      <c r="A221" s="1"/>
    </row>
    <row r="222" spans="1:14" x14ac:dyDescent="0.2">
      <c r="A222" s="1"/>
    </row>
    <row r="223" spans="1:14" x14ac:dyDescent="0.2">
      <c r="A223" s="1"/>
    </row>
    <row r="224" spans="1:14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 Morgan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Daud</dc:creator>
  <cp:lastModifiedBy>Anisa Daud</cp:lastModifiedBy>
  <dcterms:created xsi:type="dcterms:W3CDTF">2025-04-18T11:06:30Z</dcterms:created>
  <dcterms:modified xsi:type="dcterms:W3CDTF">2025-04-20T16:18:17Z</dcterms:modified>
</cp:coreProperties>
</file>