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493" documentId="11_E60897F41BE170836B02CE998F75CCDC64E183C8" xr6:coauthVersionLast="47" xr6:coauthVersionMax="47" xr10:uidLastSave="{7B5F4704-F151-4B71-AC82-5BA94065F96F}"/>
  <bookViews>
    <workbookView xWindow="240" yWindow="105" windowWidth="14805" windowHeight="8010" firstSheet="9" activeTab="9" xr2:uid="{00000000-000D-0000-FFFF-FFFF00000000}"/>
  </bookViews>
  <sheets>
    <sheet name="Data" sheetId="1" r:id="rId1"/>
    <sheet name="Statistics" sheetId="2" r:id="rId2"/>
    <sheet name="Exploratory analysis" sheetId="3" r:id="rId3"/>
    <sheet name="Sales By Country formula" sheetId="4" r:id="rId4"/>
    <sheet name="Sales by country pivot Table" sheetId="5" r:id="rId5"/>
    <sheet name="Anamoly of data" sheetId="6" r:id="rId6"/>
    <sheet name="TOP 5%" sheetId="7" r:id="rId7"/>
    <sheet name="Least Performing" sheetId="8" r:id="rId8"/>
    <sheet name="Country wise Top performers." sheetId="9" r:id="rId9"/>
    <sheet name="Dynamic Analysis" sheetId="10" r:id="rId10"/>
  </sheets>
  <definedNames>
    <definedName name="_xlnm._FilterDatabase" localSheetId="6" hidden="1">'TOP 5%'!$B$4:$E$26</definedName>
    <definedName name="_xlnm._FilterDatabase" localSheetId="3" hidden="1">'Sales By Country formula'!$B$3:$E$9</definedName>
    <definedName name="_xlnm._FilterDatabase" localSheetId="7" hidden="1">'Least Performing'!$C$3:$F$3</definedName>
    <definedName name="_xlnm._FilterDatabase" localSheetId="9" hidden="1">'Dynamic Analysis'!$L$4:$O$14</definedName>
    <definedName name="_xlchart.v1.0" hidden="1">'Anamoly of data'!$R$1:$R$300</definedName>
    <definedName name="_xlchart.v1.1" hidden="1">'Anamoly of data'!$T$1:$T$300</definedName>
    <definedName name="Slicer_Sales_Person">#N/A</definedName>
  </definedNames>
  <calcPr calcId="191028"/>
  <pivotCaches>
    <pivotCache cacheId="12453" r:id="rId11"/>
  </pivotCaches>
  <extLst>
    <ext xmlns:x14="http://schemas.microsoft.com/office/spreadsheetml/2009/9/main" uri="{BBE1A952-AA13-448e-AADC-164F8A28A991}">
      <x14:slicerCaches>
        <x14:slicerCache r:id="rId1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0" l="1"/>
  <c r="L14" i="10" a="1"/>
  <c r="M11" i="10" s="1"/>
  <c r="O11" i="10" s="1"/>
  <c r="L14" i="10"/>
  <c r="H9" i="10"/>
  <c r="H8" i="10"/>
  <c r="G9" i="10"/>
  <c r="G8" i="10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" i="1"/>
  <c r="C4" i="8" a="1"/>
  <c r="C4" i="8"/>
  <c r="B5" i="7" a="1"/>
  <c r="B5" i="7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" i="6"/>
  <c r="V2" i="6" a="1"/>
  <c r="V2" i="6"/>
  <c r="B6" i="4" a="1"/>
  <c r="E5" i="4" s="1"/>
  <c r="B6" i="4"/>
  <c r="C15" i="2"/>
  <c r="D13" i="2"/>
  <c r="C13" i="2"/>
  <c r="D12" i="2"/>
  <c r="C12" i="2"/>
  <c r="D9" i="2"/>
  <c r="C9" i="2"/>
  <c r="D8" i="2"/>
  <c r="C8" i="2"/>
  <c r="D7" i="2"/>
  <c r="C7" i="2"/>
  <c r="D6" i="2"/>
  <c r="C6" i="2"/>
  <c r="N14" i="10" l="1"/>
  <c r="M14" i="10"/>
  <c r="O14" i="10" s="1"/>
  <c r="E4" i="8"/>
  <c r="D4" i="8"/>
  <c r="F4" i="8" s="1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D23" i="8"/>
  <c r="E23" i="8"/>
  <c r="D24" i="8"/>
  <c r="E24" i="8"/>
  <c r="D25" i="8"/>
  <c r="E25" i="8"/>
  <c r="D5" i="7"/>
  <c r="C5" i="7"/>
  <c r="E5" i="7" s="1"/>
  <c r="C6" i="7"/>
  <c r="D6" i="7"/>
  <c r="C7" i="7"/>
  <c r="D7" i="7"/>
  <c r="C8" i="7"/>
  <c r="D8" i="7"/>
  <c r="C9" i="7"/>
  <c r="D9" i="7"/>
  <c r="C22" i="7"/>
  <c r="D22" i="7"/>
  <c r="C11" i="7"/>
  <c r="D11" i="7"/>
  <c r="C21" i="7"/>
  <c r="D21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6" i="7"/>
  <c r="D26" i="7"/>
  <c r="C12" i="7"/>
  <c r="D12" i="7"/>
  <c r="C23" i="7"/>
  <c r="D23" i="7"/>
  <c r="C24" i="7"/>
  <c r="D24" i="7"/>
  <c r="C25" i="7"/>
  <c r="D25" i="7"/>
  <c r="C10" i="7"/>
  <c r="D10" i="7"/>
  <c r="E6" i="4"/>
  <c r="C6" i="4"/>
  <c r="E7" i="4"/>
  <c r="E8" i="4"/>
  <c r="E9" i="4"/>
  <c r="C7" i="4"/>
  <c r="C8" i="4"/>
  <c r="C9" i="4"/>
  <c r="C10" i="2"/>
  <c r="D10" i="2"/>
  <c r="F25" i="8" l="1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E10" i="7"/>
  <c r="E25" i="7"/>
  <c r="E24" i="7"/>
  <c r="E23" i="7"/>
  <c r="E12" i="7"/>
  <c r="E26" i="7"/>
  <c r="E20" i="7"/>
  <c r="E19" i="7"/>
  <c r="E18" i="7"/>
  <c r="E17" i="7"/>
  <c r="E16" i="7"/>
  <c r="E15" i="7"/>
  <c r="E14" i="7"/>
  <c r="E13" i="7"/>
  <c r="E21" i="7"/>
  <c r="E11" i="7"/>
  <c r="E22" i="7"/>
  <c r="E9" i="7"/>
  <c r="E8" i="7"/>
  <c r="E7" i="7"/>
  <c r="E6" i="7"/>
  <c r="C5" i="4" l="1"/>
  <c r="E4" i="4"/>
  <c r="C4" i="4"/>
  <c r="N7" i="10" l="1"/>
  <c r="N10" i="10"/>
  <c r="M12" i="10"/>
  <c r="O12" i="10" s="1"/>
  <c r="N6" i="10"/>
  <c r="N11" i="10"/>
  <c r="M5" i="10"/>
  <c r="O5" i="10" s="1"/>
  <c r="N13" i="10"/>
  <c r="N8" i="10"/>
  <c r="M8" i="10"/>
  <c r="O8" i="10" s="1"/>
  <c r="M9" i="10"/>
  <c r="O9" i="10" s="1"/>
  <c r="M13" i="10"/>
  <c r="O13" i="10" s="1"/>
  <c r="N9" i="10"/>
  <c r="N5" i="10"/>
  <c r="M7" i="10"/>
  <c r="O7" i="10" s="1"/>
  <c r="M6" i="10"/>
  <c r="O6" i="10" s="1"/>
  <c r="M10" i="10"/>
  <c r="O10" i="10" s="1"/>
  <c r="N1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<sst xmlns="http://schemas.openxmlformats.org/spreadsheetml/2006/main" count="2815" uniqueCount="75">
  <si>
    <t>Sales Person</t>
  </si>
  <si>
    <t>Geography</t>
  </si>
  <si>
    <t>Product</t>
  </si>
  <si>
    <t>Amount</t>
  </si>
  <si>
    <t>Units</t>
  </si>
  <si>
    <t>Sales per unit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</si>
  <si>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</si>
  <si>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</si>
  <si>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</si>
  <si>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</si>
  <si>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</si>
  <si>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</si>
  <si>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</si>
  <si>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</si>
  <si>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</si>
  <si>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</si>
  <si>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</si>
  <si>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</si>
  <si>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</si>
  <si>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</si>
  <si>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</si>
  <si>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</si>
  <si>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</si>
  <si>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</si>
  <si>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</si>
  <si>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</si>
  <si>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</si>
  <si>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</si>
  <si>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</si>
  <si>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</si>
  <si>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</si>
  <si>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</si>
  <si>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</si>
  <si>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</si>
  <si>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</si>
  <si>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</si>
  <si>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</si>
  <si>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</si>
  <si>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</si>
  <si>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</si>
  <si>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</si>
  <si>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</si>
  <si>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</si>
  <si>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</si>
  <si>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DISCRIPTIVE STATISTICS</t>
  </si>
  <si>
    <t>Average</t>
  </si>
  <si>
    <t>Median</t>
  </si>
  <si>
    <t>MIN</t>
  </si>
  <si>
    <t>MAX</t>
  </si>
  <si>
    <t>RANGE</t>
  </si>
  <si>
    <t>First Quad</t>
  </si>
  <si>
    <t>Third Quad</t>
  </si>
  <si>
    <t>Distinct product</t>
  </si>
  <si>
    <t>Country</t>
  </si>
  <si>
    <t>Sum of Amount</t>
  </si>
  <si>
    <t>Sum of Units</t>
  </si>
  <si>
    <t>Grand Total</t>
  </si>
  <si>
    <t>TOP 5% Product</t>
  </si>
  <si>
    <t>Products</t>
  </si>
  <si>
    <t>Sales per units</t>
  </si>
  <si>
    <t>Least Performing Products</t>
  </si>
  <si>
    <t>Sales per Units</t>
  </si>
  <si>
    <t>Country Wise Top Performers</t>
  </si>
  <si>
    <t>Australia Total</t>
  </si>
  <si>
    <t>Canada Total</t>
  </si>
  <si>
    <t>India Total</t>
  </si>
  <si>
    <t>New Zealand Total</t>
  </si>
  <si>
    <t>UK Total</t>
  </si>
  <si>
    <t>USA Total</t>
  </si>
  <si>
    <t>Pick a Country</t>
  </si>
  <si>
    <t>By Sales Person</t>
  </si>
  <si>
    <t>Target</t>
  </si>
  <si>
    <t>Number of transactions</t>
  </si>
  <si>
    <t>TOTAL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</si>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</sst>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CE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3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3" fontId="0" fillId="0" borderId="9" xfId="0" applyNumberFormat="1" applyBorder="1"/>
    <xf numFmtId="0" fontId="0" fillId="2" borderId="1" xfId="0" applyFill="1" applyBorder="1"/>
    <xf numFmtId="0" fontId="3" fillId="4" borderId="1" xfId="0" applyFont="1" applyFill="1" applyBorder="1"/>
    <xf numFmtId="0" fontId="0" fillId="0" borderId="0" xfId="0" pivotButton="1"/>
    <xf numFmtId="0" fontId="0" fillId="0" borderId="0" xfId="0" applyAlignment="1">
      <alignment horizontal="right" vertical="center"/>
    </xf>
    <xf numFmtId="0" fontId="0" fillId="5" borderId="1" xfId="0" applyFill="1" applyBorder="1"/>
    <xf numFmtId="164" fontId="0" fillId="5" borderId="1" xfId="0" applyNumberFormat="1" applyFill="1" applyBorder="1"/>
    <xf numFmtId="3" fontId="0" fillId="5" borderId="1" xfId="0" applyNumberFormat="1" applyFill="1" applyBorder="1"/>
    <xf numFmtId="3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0" fontId="0" fillId="6" borderId="1" xfId="0" applyFill="1" applyBorder="1"/>
    <xf numFmtId="0" fontId="0" fillId="8" borderId="1" xfId="0" applyFill="1" applyBorder="1"/>
    <xf numFmtId="0" fontId="2" fillId="3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/>
    <xf numFmtId="0" fontId="0" fillId="11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3" borderId="1" xfId="0" applyFont="1" applyFill="1" applyBorder="1" applyAlignment="1">
      <alignment horizontal="center"/>
    </xf>
    <xf numFmtId="0" fontId="0" fillId="10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1" fontId="0" fillId="12" borderId="1" xfId="0" applyNumberFormat="1" applyFill="1" applyBorder="1"/>
    <xf numFmtId="0" fontId="0" fillId="13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21">
    <dxf>
      <numFmt numFmtId="3" formatCode="#,##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$&quot;#,##0_);[Red]\(&quot;$&quot;#,##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2" formatCode="0.00"/>
    </dxf>
    <dxf>
      <numFmt numFmtId="3" formatCode="#,##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$&quot;#,##0_);[Red]\(&quot;$&quot;#,##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vertical="center"/>
    </dxf>
    <dxf>
      <alignment horizontal="right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'Anamoly of data'!$V$2:$V$23</c:f>
              <c:strCache>
                <c:ptCount val="22"/>
                <c:pt idx="0">
                  <c:v>70% Dark Bites</c:v>
                </c:pt>
                <c:pt idx="1">
                  <c:v>Choco Coated Almonds</c:v>
                </c:pt>
                <c:pt idx="2">
                  <c:v>Almond Choco</c:v>
                </c:pt>
                <c:pt idx="3">
                  <c:v>Drinking Coco</c:v>
                </c:pt>
                <c:pt idx="4">
                  <c:v>White Choc</c:v>
                </c:pt>
                <c:pt idx="5">
                  <c:v>Peanut Butter Cubes</c:v>
                </c:pt>
                <c:pt idx="6">
                  <c:v>Smooth Sliky Salty</c:v>
                </c:pt>
                <c:pt idx="7">
                  <c:v>After Nines</c:v>
                </c:pt>
                <c:pt idx="8">
                  <c:v>50% Dark Bites</c:v>
                </c:pt>
                <c:pt idx="9">
                  <c:v>Eclairs</c:v>
                </c:pt>
                <c:pt idx="10">
                  <c:v>Mint Chip Choco</c:v>
                </c:pt>
                <c:pt idx="11">
                  <c:v>Milk Bars</c:v>
                </c:pt>
                <c:pt idx="12">
                  <c:v>Manuka Honey Choco</c:v>
                </c:pt>
                <c:pt idx="13">
                  <c:v>Orange Choco</c:v>
                </c:pt>
                <c:pt idx="14">
                  <c:v>Fruit &amp; Nut Bars</c:v>
                </c:pt>
                <c:pt idx="15">
                  <c:v>99% Dark &amp; Pure</c:v>
                </c:pt>
                <c:pt idx="16">
                  <c:v>Raspberry Choco</c:v>
                </c:pt>
                <c:pt idx="17">
                  <c:v>85% Dark Bars</c:v>
                </c:pt>
                <c:pt idx="18">
                  <c:v>Organic Choco Syrup</c:v>
                </c:pt>
                <c:pt idx="19">
                  <c:v>Caramel Stuffed Bars</c:v>
                </c:pt>
                <c:pt idx="20">
                  <c:v>Spicy Special Slims</c:v>
                </c:pt>
                <c:pt idx="21">
                  <c:v>Baker's Choco Chips</c:v>
                </c:pt>
              </c:strCache>
            </c:strRef>
          </c:cat>
          <c:val>
            <c:numRef>
              <c:f>'Anamoly of data'!$W$2:$W$23</c:f>
              <c:numCache>
                <c:formatCode>General</c:formatCode>
                <c:ptCount val="22"/>
                <c:pt idx="0">
                  <c:v>66500</c:v>
                </c:pt>
                <c:pt idx="1">
                  <c:v>71967</c:v>
                </c:pt>
                <c:pt idx="2">
                  <c:v>33551</c:v>
                </c:pt>
                <c:pt idx="3">
                  <c:v>52150</c:v>
                </c:pt>
                <c:pt idx="4">
                  <c:v>57372</c:v>
                </c:pt>
                <c:pt idx="5">
                  <c:v>69160</c:v>
                </c:pt>
                <c:pt idx="6">
                  <c:v>39263</c:v>
                </c:pt>
                <c:pt idx="7">
                  <c:v>66283</c:v>
                </c:pt>
                <c:pt idx="8">
                  <c:v>43183</c:v>
                </c:pt>
                <c:pt idx="9">
                  <c:v>63721</c:v>
                </c:pt>
                <c:pt idx="10">
                  <c:v>62111</c:v>
                </c:pt>
                <c:pt idx="11">
                  <c:v>47271</c:v>
                </c:pt>
                <c:pt idx="12">
                  <c:v>58009</c:v>
                </c:pt>
                <c:pt idx="13">
                  <c:v>54712</c:v>
                </c:pt>
                <c:pt idx="14">
                  <c:v>56644</c:v>
                </c:pt>
                <c:pt idx="15">
                  <c:v>44744</c:v>
                </c:pt>
                <c:pt idx="16">
                  <c:v>68971</c:v>
                </c:pt>
                <c:pt idx="17">
                  <c:v>35378</c:v>
                </c:pt>
                <c:pt idx="18">
                  <c:v>69461</c:v>
                </c:pt>
                <c:pt idx="19">
                  <c:v>72373</c:v>
                </c:pt>
                <c:pt idx="20">
                  <c:v>37772</c:v>
                </c:pt>
                <c:pt idx="21">
                  <c:v>70273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30-4F70-BC04-94924B8E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166887"/>
        <c:axId val="632609975"/>
      </c:barChart>
      <c:catAx>
        <c:axId val="162166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09975"/>
        <c:crosses val="autoZero"/>
        <c:auto val="1"/>
        <c:lblAlgn val="ctr"/>
        <c:lblOffset val="100"/>
        <c:noMultiLvlLbl val="0"/>
      </c:catAx>
      <c:valAx>
        <c:axId val="632609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6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CF2A2468-D26A-4F31-B9A0-7FBBE432420F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2</xdr:row>
      <xdr:rowOff>171450</xdr:rowOff>
    </xdr:from>
    <xdr:to>
      <xdr:col>12</xdr:col>
      <xdr:colOff>200025</xdr:colOff>
      <xdr:row>15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ales Person">
              <a:extLst>
                <a:ext uri="{FF2B5EF4-FFF2-40B4-BE49-F238E27FC236}">
                  <a16:creationId xmlns:a16="http://schemas.microsoft.com/office/drawing/2014/main" id="{F516BB55-64D9-9A89-E0AE-9FFD48579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Pers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100" y="552450"/>
              <a:ext cx="4191000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0</xdr:row>
      <xdr:rowOff>0</xdr:rowOff>
    </xdr:from>
    <xdr:to>
      <xdr:col>24</xdr:col>
      <xdr:colOff>152400</xdr:colOff>
      <xdr:row>19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599D34-AEDE-4D77-CD71-1AE7F4E46EFE}"/>
            </a:ext>
            <a:ext uri="{147F2762-F138-4A5C-976F-8EAC2B608ADB}">
              <a16:predDERef xmlns:a16="http://schemas.microsoft.com/office/drawing/2014/main" pred="{C3D69555-DE2B-ED73-9D07-2F0FFE2C0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438150</xdr:colOff>
      <xdr:row>0</xdr:row>
      <xdr:rowOff>57150</xdr:rowOff>
    </xdr:from>
    <xdr:to>
      <xdr:col>12</xdr:col>
      <xdr:colOff>571500</xdr:colOff>
      <xdr:row>18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title="Outliers">
              <a:extLst>
                <a:ext uri="{FF2B5EF4-FFF2-40B4-BE49-F238E27FC236}">
                  <a16:creationId xmlns:a16="http://schemas.microsoft.com/office/drawing/2014/main" id="{C3D69555-DE2B-ED73-9D07-2F0FFE2C0C0E}"/>
                </a:ext>
                <a:ext uri="{147F2762-F138-4A5C-976F-8EAC2B608ADB}">
                  <a16:predDERef xmlns:a16="http://schemas.microsoft.com/office/drawing/2014/main" pred="{7E599D34-AEDE-4D77-CD71-1AE7F4E46E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36.717727314812" createdVersion="8" refreshedVersion="8" minRefreshableVersion="3" recordCount="300" xr:uid="{6E6E5412-DE37-430D-A9F1-E00FAD1BDCA6}">
  <cacheSource type="worksheet">
    <worksheetSource name="DATA" sheet="Data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164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</cacheFields>
  <extLst>
    <ext xmlns:x14="http://schemas.microsoft.com/office/spreadsheetml/2009/9/main" uri="{725AE2AE-9491-48be-B2B4-4EB974FC3084}">
      <x14:pivotCacheDefinition pivotCacheId="16039208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x v="0"/>
    <n v="1624"/>
    <n v="114"/>
  </r>
  <r>
    <x v="1"/>
    <x v="1"/>
    <x v="1"/>
    <n v="6706"/>
    <n v="459"/>
  </r>
  <r>
    <x v="2"/>
    <x v="1"/>
    <x v="2"/>
    <n v="959"/>
    <n v="147"/>
  </r>
  <r>
    <x v="3"/>
    <x v="2"/>
    <x v="3"/>
    <n v="9632"/>
    <n v="288"/>
  </r>
  <r>
    <x v="4"/>
    <x v="3"/>
    <x v="4"/>
    <n v="2100"/>
    <n v="414"/>
  </r>
  <r>
    <x v="0"/>
    <x v="1"/>
    <x v="5"/>
    <n v="8869"/>
    <n v="432"/>
  </r>
  <r>
    <x v="4"/>
    <x v="4"/>
    <x v="6"/>
    <n v="2681"/>
    <n v="54"/>
  </r>
  <r>
    <x v="1"/>
    <x v="1"/>
    <x v="7"/>
    <n v="5012"/>
    <n v="210"/>
  </r>
  <r>
    <x v="5"/>
    <x v="4"/>
    <x v="8"/>
    <n v="1281"/>
    <n v="75"/>
  </r>
  <r>
    <x v="6"/>
    <x v="0"/>
    <x v="8"/>
    <n v="4991"/>
    <n v="12"/>
  </r>
  <r>
    <x v="7"/>
    <x v="3"/>
    <x v="4"/>
    <n v="1785"/>
    <n v="462"/>
  </r>
  <r>
    <x v="8"/>
    <x v="0"/>
    <x v="9"/>
    <n v="3983"/>
    <n v="144"/>
  </r>
  <r>
    <x v="2"/>
    <x v="4"/>
    <x v="10"/>
    <n v="2646"/>
    <n v="120"/>
  </r>
  <r>
    <x v="7"/>
    <x v="5"/>
    <x v="11"/>
    <n v="252"/>
    <n v="54"/>
  </r>
  <r>
    <x v="8"/>
    <x v="1"/>
    <x v="4"/>
    <n v="2464"/>
    <n v="234"/>
  </r>
  <r>
    <x v="8"/>
    <x v="1"/>
    <x v="12"/>
    <n v="2114"/>
    <n v="66"/>
  </r>
  <r>
    <x v="4"/>
    <x v="0"/>
    <x v="6"/>
    <n v="7693"/>
    <n v="87"/>
  </r>
  <r>
    <x v="6"/>
    <x v="5"/>
    <x v="13"/>
    <n v="15610"/>
    <n v="339"/>
  </r>
  <r>
    <x v="3"/>
    <x v="5"/>
    <x v="7"/>
    <n v="336"/>
    <n v="144"/>
  </r>
  <r>
    <x v="7"/>
    <x v="3"/>
    <x v="13"/>
    <n v="9443"/>
    <n v="162"/>
  </r>
  <r>
    <x v="2"/>
    <x v="5"/>
    <x v="14"/>
    <n v="8155"/>
    <n v="90"/>
  </r>
  <r>
    <x v="1"/>
    <x v="4"/>
    <x v="14"/>
    <n v="1701"/>
    <n v="234"/>
  </r>
  <r>
    <x v="9"/>
    <x v="4"/>
    <x v="7"/>
    <n v="2205"/>
    <n v="141"/>
  </r>
  <r>
    <x v="1"/>
    <x v="0"/>
    <x v="15"/>
    <n v="1771"/>
    <n v="204"/>
  </r>
  <r>
    <x v="3"/>
    <x v="1"/>
    <x v="16"/>
    <n v="2114"/>
    <n v="186"/>
  </r>
  <r>
    <x v="3"/>
    <x v="2"/>
    <x v="11"/>
    <n v="10311"/>
    <n v="231"/>
  </r>
  <r>
    <x v="8"/>
    <x v="3"/>
    <x v="10"/>
    <n v="21"/>
    <n v="168"/>
  </r>
  <r>
    <x v="9"/>
    <x v="1"/>
    <x v="13"/>
    <n v="1974"/>
    <n v="195"/>
  </r>
  <r>
    <x v="6"/>
    <x v="2"/>
    <x v="14"/>
    <n v="6314"/>
    <n v="15"/>
  </r>
  <r>
    <x v="9"/>
    <x v="0"/>
    <x v="14"/>
    <n v="4683"/>
    <n v="30"/>
  </r>
  <r>
    <x v="3"/>
    <x v="0"/>
    <x v="17"/>
    <n v="6398"/>
    <n v="102"/>
  </r>
  <r>
    <x v="7"/>
    <x v="1"/>
    <x v="15"/>
    <n v="553"/>
    <n v="15"/>
  </r>
  <r>
    <x v="1"/>
    <x v="3"/>
    <x v="0"/>
    <n v="7021"/>
    <n v="183"/>
  </r>
  <r>
    <x v="0"/>
    <x v="3"/>
    <x v="7"/>
    <n v="5817"/>
    <n v="12"/>
  </r>
  <r>
    <x v="3"/>
    <x v="3"/>
    <x v="8"/>
    <n v="3976"/>
    <n v="72"/>
  </r>
  <r>
    <x v="4"/>
    <x v="4"/>
    <x v="18"/>
    <n v="1134"/>
    <n v="282"/>
  </r>
  <r>
    <x v="7"/>
    <x v="3"/>
    <x v="19"/>
    <n v="6027"/>
    <n v="144"/>
  </r>
  <r>
    <x v="4"/>
    <x v="0"/>
    <x v="10"/>
    <n v="1904"/>
    <n v="405"/>
  </r>
  <r>
    <x v="5"/>
    <x v="5"/>
    <x v="1"/>
    <n v="3262"/>
    <n v="75"/>
  </r>
  <r>
    <x v="0"/>
    <x v="5"/>
    <x v="18"/>
    <n v="2289"/>
    <n v="135"/>
  </r>
  <r>
    <x v="6"/>
    <x v="5"/>
    <x v="18"/>
    <n v="6986"/>
    <n v="21"/>
  </r>
  <r>
    <x v="7"/>
    <x v="4"/>
    <x v="14"/>
    <n v="4417"/>
    <n v="153"/>
  </r>
  <r>
    <x v="4"/>
    <x v="5"/>
    <x v="16"/>
    <n v="1442"/>
    <n v="15"/>
  </r>
  <r>
    <x v="8"/>
    <x v="1"/>
    <x v="8"/>
    <n v="2415"/>
    <n v="255"/>
  </r>
  <r>
    <x v="7"/>
    <x v="0"/>
    <x v="15"/>
    <n v="238"/>
    <n v="18"/>
  </r>
  <r>
    <x v="4"/>
    <x v="0"/>
    <x v="14"/>
    <n v="4949"/>
    <n v="189"/>
  </r>
  <r>
    <x v="6"/>
    <x v="4"/>
    <x v="1"/>
    <n v="5075"/>
    <n v="21"/>
  </r>
  <r>
    <x v="8"/>
    <x v="2"/>
    <x v="10"/>
    <n v="9198"/>
    <n v="36"/>
  </r>
  <r>
    <x v="4"/>
    <x v="5"/>
    <x v="12"/>
    <n v="3339"/>
    <n v="75"/>
  </r>
  <r>
    <x v="0"/>
    <x v="5"/>
    <x v="9"/>
    <n v="5019"/>
    <n v="156"/>
  </r>
  <r>
    <x v="6"/>
    <x v="2"/>
    <x v="10"/>
    <n v="16184"/>
    <n v="39"/>
  </r>
  <r>
    <x v="4"/>
    <x v="2"/>
    <x v="20"/>
    <n v="497"/>
    <n v="63"/>
  </r>
  <r>
    <x v="7"/>
    <x v="2"/>
    <x v="12"/>
    <n v="8211"/>
    <n v="75"/>
  </r>
  <r>
    <x v="7"/>
    <x v="4"/>
    <x v="19"/>
    <n v="6580"/>
    <n v="183"/>
  </r>
  <r>
    <x v="3"/>
    <x v="1"/>
    <x v="11"/>
    <n v="4760"/>
    <n v="69"/>
  </r>
  <r>
    <x v="0"/>
    <x v="2"/>
    <x v="4"/>
    <n v="5439"/>
    <n v="30"/>
  </r>
  <r>
    <x v="3"/>
    <x v="5"/>
    <x v="9"/>
    <n v="1463"/>
    <n v="39"/>
  </r>
  <r>
    <x v="8"/>
    <x v="5"/>
    <x v="1"/>
    <n v="7777"/>
    <n v="504"/>
  </r>
  <r>
    <x v="2"/>
    <x v="0"/>
    <x v="12"/>
    <n v="1085"/>
    <n v="273"/>
  </r>
  <r>
    <x v="6"/>
    <x v="0"/>
    <x v="6"/>
    <n v="182"/>
    <n v="48"/>
  </r>
  <r>
    <x v="4"/>
    <x v="5"/>
    <x v="18"/>
    <n v="4242"/>
    <n v="207"/>
  </r>
  <r>
    <x v="4"/>
    <x v="2"/>
    <x v="1"/>
    <n v="6118"/>
    <n v="9"/>
  </r>
  <r>
    <x v="9"/>
    <x v="2"/>
    <x v="14"/>
    <n v="2317"/>
    <n v="261"/>
  </r>
  <r>
    <x v="4"/>
    <x v="4"/>
    <x v="10"/>
    <n v="938"/>
    <n v="6"/>
  </r>
  <r>
    <x v="1"/>
    <x v="0"/>
    <x v="16"/>
    <n v="9709"/>
    <n v="30"/>
  </r>
  <r>
    <x v="5"/>
    <x v="5"/>
    <x v="13"/>
    <n v="2205"/>
    <n v="138"/>
  </r>
  <r>
    <x v="5"/>
    <x v="0"/>
    <x v="9"/>
    <n v="4487"/>
    <n v="111"/>
  </r>
  <r>
    <x v="6"/>
    <x v="1"/>
    <x v="3"/>
    <n v="2415"/>
    <n v="15"/>
  </r>
  <r>
    <x v="0"/>
    <x v="5"/>
    <x v="15"/>
    <n v="4018"/>
    <n v="162"/>
  </r>
  <r>
    <x v="6"/>
    <x v="5"/>
    <x v="15"/>
    <n v="861"/>
    <n v="195"/>
  </r>
  <r>
    <x v="9"/>
    <x v="4"/>
    <x v="8"/>
    <n v="5586"/>
    <n v="525"/>
  </r>
  <r>
    <x v="5"/>
    <x v="5"/>
    <x v="5"/>
    <n v="2226"/>
    <n v="48"/>
  </r>
  <r>
    <x v="2"/>
    <x v="5"/>
    <x v="19"/>
    <n v="14329"/>
    <n v="150"/>
  </r>
  <r>
    <x v="2"/>
    <x v="5"/>
    <x v="13"/>
    <n v="8463"/>
    <n v="492"/>
  </r>
  <r>
    <x v="6"/>
    <x v="5"/>
    <x v="12"/>
    <n v="2891"/>
    <n v="102"/>
  </r>
  <r>
    <x v="8"/>
    <x v="2"/>
    <x v="14"/>
    <n v="3773"/>
    <n v="165"/>
  </r>
  <r>
    <x v="3"/>
    <x v="2"/>
    <x v="19"/>
    <n v="854"/>
    <n v="309"/>
  </r>
  <r>
    <x v="4"/>
    <x v="2"/>
    <x v="9"/>
    <n v="4970"/>
    <n v="156"/>
  </r>
  <r>
    <x v="2"/>
    <x v="1"/>
    <x v="21"/>
    <n v="98"/>
    <n v="159"/>
  </r>
  <r>
    <x v="6"/>
    <x v="1"/>
    <x v="16"/>
    <n v="13391"/>
    <n v="201"/>
  </r>
  <r>
    <x v="1"/>
    <x v="3"/>
    <x v="6"/>
    <n v="8890"/>
    <n v="210"/>
  </r>
  <r>
    <x v="7"/>
    <x v="4"/>
    <x v="11"/>
    <n v="56"/>
    <n v="51"/>
  </r>
  <r>
    <x v="8"/>
    <x v="2"/>
    <x v="4"/>
    <n v="3339"/>
    <n v="39"/>
  </r>
  <r>
    <x v="9"/>
    <x v="1"/>
    <x v="3"/>
    <n v="3808"/>
    <n v="279"/>
  </r>
  <r>
    <x v="9"/>
    <x v="4"/>
    <x v="11"/>
    <n v="63"/>
    <n v="123"/>
  </r>
  <r>
    <x v="7"/>
    <x v="3"/>
    <x v="18"/>
    <n v="7812"/>
    <n v="81"/>
  </r>
  <r>
    <x v="0"/>
    <x v="0"/>
    <x v="15"/>
    <n v="7693"/>
    <n v="21"/>
  </r>
  <r>
    <x v="8"/>
    <x v="2"/>
    <x v="19"/>
    <n v="973"/>
    <n v="162"/>
  </r>
  <r>
    <x v="9"/>
    <x v="1"/>
    <x v="20"/>
    <n v="567"/>
    <n v="228"/>
  </r>
  <r>
    <x v="9"/>
    <x v="2"/>
    <x v="12"/>
    <n v="2471"/>
    <n v="342"/>
  </r>
  <r>
    <x v="6"/>
    <x v="4"/>
    <x v="11"/>
    <n v="7189"/>
    <n v="54"/>
  </r>
  <r>
    <x v="3"/>
    <x v="1"/>
    <x v="19"/>
    <n v="7455"/>
    <n v="216"/>
  </r>
  <r>
    <x v="8"/>
    <x v="5"/>
    <x v="21"/>
    <n v="3108"/>
    <n v="54"/>
  </r>
  <r>
    <x v="4"/>
    <x v="4"/>
    <x v="4"/>
    <n v="469"/>
    <n v="75"/>
  </r>
  <r>
    <x v="2"/>
    <x v="0"/>
    <x v="14"/>
    <n v="2737"/>
    <n v="93"/>
  </r>
  <r>
    <x v="2"/>
    <x v="0"/>
    <x v="4"/>
    <n v="4305"/>
    <n v="156"/>
  </r>
  <r>
    <x v="2"/>
    <x v="4"/>
    <x v="9"/>
    <n v="2408"/>
    <n v="9"/>
  </r>
  <r>
    <x v="8"/>
    <x v="2"/>
    <x v="15"/>
    <n v="1281"/>
    <n v="18"/>
  </r>
  <r>
    <x v="0"/>
    <x v="1"/>
    <x v="1"/>
    <n v="12348"/>
    <n v="234"/>
  </r>
  <r>
    <x v="8"/>
    <x v="5"/>
    <x v="19"/>
    <n v="3689"/>
    <n v="312"/>
  </r>
  <r>
    <x v="5"/>
    <x v="2"/>
    <x v="15"/>
    <n v="2870"/>
    <n v="300"/>
  </r>
  <r>
    <x v="7"/>
    <x v="2"/>
    <x v="18"/>
    <n v="798"/>
    <n v="519"/>
  </r>
  <r>
    <x v="3"/>
    <x v="0"/>
    <x v="20"/>
    <n v="2933"/>
    <n v="9"/>
  </r>
  <r>
    <x v="6"/>
    <x v="1"/>
    <x v="2"/>
    <n v="2744"/>
    <n v="9"/>
  </r>
  <r>
    <x v="0"/>
    <x v="2"/>
    <x v="5"/>
    <n v="9772"/>
    <n v="90"/>
  </r>
  <r>
    <x v="5"/>
    <x v="5"/>
    <x v="4"/>
    <n v="1568"/>
    <n v="96"/>
  </r>
  <r>
    <x v="7"/>
    <x v="2"/>
    <x v="10"/>
    <n v="11417"/>
    <n v="21"/>
  </r>
  <r>
    <x v="0"/>
    <x v="5"/>
    <x v="21"/>
    <n v="6748"/>
    <n v="48"/>
  </r>
  <r>
    <x v="9"/>
    <x v="2"/>
    <x v="18"/>
    <n v="1407"/>
    <n v="72"/>
  </r>
  <r>
    <x v="1"/>
    <x v="1"/>
    <x v="12"/>
    <n v="2023"/>
    <n v="168"/>
  </r>
  <r>
    <x v="6"/>
    <x v="3"/>
    <x v="21"/>
    <n v="5236"/>
    <n v="51"/>
  </r>
  <r>
    <x v="3"/>
    <x v="2"/>
    <x v="15"/>
    <n v="1925"/>
    <n v="192"/>
  </r>
  <r>
    <x v="5"/>
    <x v="0"/>
    <x v="8"/>
    <n v="6608"/>
    <n v="225"/>
  </r>
  <r>
    <x v="4"/>
    <x v="5"/>
    <x v="21"/>
    <n v="8008"/>
    <n v="456"/>
  </r>
  <r>
    <x v="9"/>
    <x v="5"/>
    <x v="4"/>
    <n v="1428"/>
    <n v="93"/>
  </r>
  <r>
    <x v="4"/>
    <x v="5"/>
    <x v="2"/>
    <n v="525"/>
    <n v="48"/>
  </r>
  <r>
    <x v="4"/>
    <x v="0"/>
    <x v="3"/>
    <n v="1505"/>
    <n v="102"/>
  </r>
  <r>
    <x v="5"/>
    <x v="1"/>
    <x v="0"/>
    <n v="6755"/>
    <n v="252"/>
  </r>
  <r>
    <x v="7"/>
    <x v="0"/>
    <x v="3"/>
    <n v="11571"/>
    <n v="138"/>
  </r>
  <r>
    <x v="0"/>
    <x v="4"/>
    <x v="4"/>
    <n v="2541"/>
    <n v="90"/>
  </r>
  <r>
    <x v="3"/>
    <x v="0"/>
    <x v="0"/>
    <n v="1526"/>
    <n v="240"/>
  </r>
  <r>
    <x v="0"/>
    <x v="4"/>
    <x v="2"/>
    <n v="6125"/>
    <n v="102"/>
  </r>
  <r>
    <x v="3"/>
    <x v="1"/>
    <x v="18"/>
    <n v="847"/>
    <n v="129"/>
  </r>
  <r>
    <x v="1"/>
    <x v="1"/>
    <x v="18"/>
    <n v="4753"/>
    <n v="300"/>
  </r>
  <r>
    <x v="4"/>
    <x v="4"/>
    <x v="5"/>
    <n v="959"/>
    <n v="135"/>
  </r>
  <r>
    <x v="5"/>
    <x v="1"/>
    <x v="17"/>
    <n v="2793"/>
    <n v="114"/>
  </r>
  <r>
    <x v="5"/>
    <x v="1"/>
    <x v="8"/>
    <n v="4606"/>
    <n v="63"/>
  </r>
  <r>
    <x v="5"/>
    <x v="2"/>
    <x v="12"/>
    <n v="5551"/>
    <n v="252"/>
  </r>
  <r>
    <x v="9"/>
    <x v="2"/>
    <x v="1"/>
    <n v="6657"/>
    <n v="303"/>
  </r>
  <r>
    <x v="5"/>
    <x v="3"/>
    <x v="9"/>
    <n v="4438"/>
    <n v="246"/>
  </r>
  <r>
    <x v="1"/>
    <x v="4"/>
    <x v="7"/>
    <n v="168"/>
    <n v="84"/>
  </r>
  <r>
    <x v="5"/>
    <x v="5"/>
    <x v="9"/>
    <n v="7777"/>
    <n v="39"/>
  </r>
  <r>
    <x v="6"/>
    <x v="2"/>
    <x v="9"/>
    <n v="3339"/>
    <n v="348"/>
  </r>
  <r>
    <x v="5"/>
    <x v="0"/>
    <x v="5"/>
    <n v="6391"/>
    <n v="48"/>
  </r>
  <r>
    <x v="6"/>
    <x v="0"/>
    <x v="7"/>
    <n v="518"/>
    <n v="75"/>
  </r>
  <r>
    <x v="5"/>
    <x v="4"/>
    <x v="19"/>
    <n v="5677"/>
    <n v="258"/>
  </r>
  <r>
    <x v="4"/>
    <x v="3"/>
    <x v="9"/>
    <n v="6048"/>
    <n v="27"/>
  </r>
  <r>
    <x v="1"/>
    <x v="4"/>
    <x v="1"/>
    <n v="3752"/>
    <n v="213"/>
  </r>
  <r>
    <x v="6"/>
    <x v="1"/>
    <x v="12"/>
    <n v="4480"/>
    <n v="357"/>
  </r>
  <r>
    <x v="2"/>
    <x v="0"/>
    <x v="2"/>
    <n v="259"/>
    <n v="207"/>
  </r>
  <r>
    <x v="1"/>
    <x v="0"/>
    <x v="0"/>
    <n v="42"/>
    <n v="150"/>
  </r>
  <r>
    <x v="3"/>
    <x v="2"/>
    <x v="21"/>
    <n v="98"/>
    <n v="204"/>
  </r>
  <r>
    <x v="5"/>
    <x v="1"/>
    <x v="18"/>
    <n v="2478"/>
    <n v="21"/>
  </r>
  <r>
    <x v="3"/>
    <x v="5"/>
    <x v="5"/>
    <n v="7847"/>
    <n v="174"/>
  </r>
  <r>
    <x v="7"/>
    <x v="0"/>
    <x v="9"/>
    <n v="9926"/>
    <n v="201"/>
  </r>
  <r>
    <x v="1"/>
    <x v="4"/>
    <x v="11"/>
    <n v="819"/>
    <n v="510"/>
  </r>
  <r>
    <x v="4"/>
    <x v="3"/>
    <x v="12"/>
    <n v="3052"/>
    <n v="378"/>
  </r>
  <r>
    <x v="2"/>
    <x v="5"/>
    <x v="20"/>
    <n v="6832"/>
    <n v="27"/>
  </r>
  <r>
    <x v="7"/>
    <x v="3"/>
    <x v="10"/>
    <n v="2016"/>
    <n v="117"/>
  </r>
  <r>
    <x v="4"/>
    <x v="4"/>
    <x v="20"/>
    <n v="7322"/>
    <n v="36"/>
  </r>
  <r>
    <x v="1"/>
    <x v="1"/>
    <x v="5"/>
    <n v="357"/>
    <n v="126"/>
  </r>
  <r>
    <x v="2"/>
    <x v="3"/>
    <x v="4"/>
    <n v="3192"/>
    <n v="72"/>
  </r>
  <r>
    <x v="5"/>
    <x v="2"/>
    <x v="7"/>
    <n v="8435"/>
    <n v="42"/>
  </r>
  <r>
    <x v="0"/>
    <x v="3"/>
    <x v="12"/>
    <n v="0"/>
    <n v="135"/>
  </r>
  <r>
    <x v="5"/>
    <x v="5"/>
    <x v="17"/>
    <n v="8862"/>
    <n v="189"/>
  </r>
  <r>
    <x v="4"/>
    <x v="0"/>
    <x v="19"/>
    <n v="3556"/>
    <n v="459"/>
  </r>
  <r>
    <x v="6"/>
    <x v="5"/>
    <x v="16"/>
    <n v="7280"/>
    <n v="201"/>
  </r>
  <r>
    <x v="4"/>
    <x v="5"/>
    <x v="0"/>
    <n v="3402"/>
    <n v="366"/>
  </r>
  <r>
    <x v="8"/>
    <x v="0"/>
    <x v="12"/>
    <n v="4592"/>
    <n v="324"/>
  </r>
  <r>
    <x v="2"/>
    <x v="1"/>
    <x v="16"/>
    <n v="7833"/>
    <n v="243"/>
  </r>
  <r>
    <x v="7"/>
    <x v="3"/>
    <x v="20"/>
    <n v="7651"/>
    <n v="213"/>
  </r>
  <r>
    <x v="0"/>
    <x v="1"/>
    <x v="0"/>
    <n v="2275"/>
    <n v="447"/>
  </r>
  <r>
    <x v="0"/>
    <x v="4"/>
    <x v="11"/>
    <n v="5670"/>
    <n v="297"/>
  </r>
  <r>
    <x v="5"/>
    <x v="1"/>
    <x v="10"/>
    <n v="2135"/>
    <n v="27"/>
  </r>
  <r>
    <x v="0"/>
    <x v="5"/>
    <x v="14"/>
    <n v="2779"/>
    <n v="75"/>
  </r>
  <r>
    <x v="9"/>
    <x v="3"/>
    <x v="5"/>
    <n v="12950"/>
    <n v="30"/>
  </r>
  <r>
    <x v="5"/>
    <x v="2"/>
    <x v="3"/>
    <n v="2646"/>
    <n v="177"/>
  </r>
  <r>
    <x v="0"/>
    <x v="5"/>
    <x v="5"/>
    <n v="3794"/>
    <n v="159"/>
  </r>
  <r>
    <x v="8"/>
    <x v="1"/>
    <x v="5"/>
    <n v="819"/>
    <n v="306"/>
  </r>
  <r>
    <x v="8"/>
    <x v="5"/>
    <x v="13"/>
    <n v="2583"/>
    <n v="18"/>
  </r>
  <r>
    <x v="5"/>
    <x v="1"/>
    <x v="15"/>
    <n v="4585"/>
    <n v="240"/>
  </r>
  <r>
    <x v="6"/>
    <x v="5"/>
    <x v="5"/>
    <n v="1652"/>
    <n v="93"/>
  </r>
  <r>
    <x v="9"/>
    <x v="5"/>
    <x v="21"/>
    <n v="4991"/>
    <n v="9"/>
  </r>
  <r>
    <x v="1"/>
    <x v="5"/>
    <x v="10"/>
    <n v="2009"/>
    <n v="219"/>
  </r>
  <r>
    <x v="7"/>
    <x v="3"/>
    <x v="7"/>
    <n v="1568"/>
    <n v="141"/>
  </r>
  <r>
    <x v="3"/>
    <x v="0"/>
    <x v="13"/>
    <n v="3388"/>
    <n v="123"/>
  </r>
  <r>
    <x v="0"/>
    <x v="4"/>
    <x v="17"/>
    <n v="623"/>
    <n v="51"/>
  </r>
  <r>
    <x v="4"/>
    <x v="2"/>
    <x v="2"/>
    <n v="10073"/>
    <n v="120"/>
  </r>
  <r>
    <x v="1"/>
    <x v="3"/>
    <x v="21"/>
    <n v="1561"/>
    <n v="27"/>
  </r>
  <r>
    <x v="2"/>
    <x v="2"/>
    <x v="18"/>
    <n v="11522"/>
    <n v="204"/>
  </r>
  <r>
    <x v="4"/>
    <x v="4"/>
    <x v="11"/>
    <n v="2317"/>
    <n v="123"/>
  </r>
  <r>
    <x v="9"/>
    <x v="0"/>
    <x v="19"/>
    <n v="3059"/>
    <n v="27"/>
  </r>
  <r>
    <x v="3"/>
    <x v="0"/>
    <x v="21"/>
    <n v="2324"/>
    <n v="177"/>
  </r>
  <r>
    <x v="8"/>
    <x v="3"/>
    <x v="21"/>
    <n v="4956"/>
    <n v="171"/>
  </r>
  <r>
    <x v="9"/>
    <x v="5"/>
    <x v="15"/>
    <n v="5355"/>
    <n v="204"/>
  </r>
  <r>
    <x v="8"/>
    <x v="5"/>
    <x v="8"/>
    <n v="7259"/>
    <n v="276"/>
  </r>
  <r>
    <x v="1"/>
    <x v="0"/>
    <x v="21"/>
    <n v="6279"/>
    <n v="45"/>
  </r>
  <r>
    <x v="0"/>
    <x v="4"/>
    <x v="12"/>
    <n v="2541"/>
    <n v="45"/>
  </r>
  <r>
    <x v="4"/>
    <x v="1"/>
    <x v="18"/>
    <n v="3864"/>
    <n v="177"/>
  </r>
  <r>
    <x v="6"/>
    <x v="2"/>
    <x v="11"/>
    <n v="6146"/>
    <n v="63"/>
  </r>
  <r>
    <x v="2"/>
    <x v="3"/>
    <x v="3"/>
    <n v="2639"/>
    <n v="204"/>
  </r>
  <r>
    <x v="1"/>
    <x v="0"/>
    <x v="7"/>
    <n v="1890"/>
    <n v="195"/>
  </r>
  <r>
    <x v="5"/>
    <x v="5"/>
    <x v="8"/>
    <n v="1932"/>
    <n v="369"/>
  </r>
  <r>
    <x v="8"/>
    <x v="5"/>
    <x v="4"/>
    <n v="6300"/>
    <n v="42"/>
  </r>
  <r>
    <x v="4"/>
    <x v="0"/>
    <x v="0"/>
    <n v="560"/>
    <n v="81"/>
  </r>
  <r>
    <x v="2"/>
    <x v="0"/>
    <x v="21"/>
    <n v="2856"/>
    <n v="246"/>
  </r>
  <r>
    <x v="2"/>
    <x v="5"/>
    <x v="9"/>
    <n v="707"/>
    <n v="174"/>
  </r>
  <r>
    <x v="1"/>
    <x v="1"/>
    <x v="0"/>
    <n v="3598"/>
    <n v="81"/>
  </r>
  <r>
    <x v="0"/>
    <x v="1"/>
    <x v="7"/>
    <n v="6853"/>
    <n v="372"/>
  </r>
  <r>
    <x v="0"/>
    <x v="1"/>
    <x v="10"/>
    <n v="4725"/>
    <n v="174"/>
  </r>
  <r>
    <x v="3"/>
    <x v="2"/>
    <x v="1"/>
    <n v="10304"/>
    <n v="84"/>
  </r>
  <r>
    <x v="3"/>
    <x v="5"/>
    <x v="10"/>
    <n v="1274"/>
    <n v="225"/>
  </r>
  <r>
    <x v="6"/>
    <x v="2"/>
    <x v="0"/>
    <n v="1526"/>
    <n v="105"/>
  </r>
  <r>
    <x v="0"/>
    <x v="3"/>
    <x v="19"/>
    <n v="3101"/>
    <n v="225"/>
  </r>
  <r>
    <x v="7"/>
    <x v="0"/>
    <x v="8"/>
    <n v="1057"/>
    <n v="54"/>
  </r>
  <r>
    <x v="5"/>
    <x v="0"/>
    <x v="21"/>
    <n v="5306"/>
    <n v="0"/>
  </r>
  <r>
    <x v="6"/>
    <x v="3"/>
    <x v="17"/>
    <n v="4018"/>
    <n v="171"/>
  </r>
  <r>
    <x v="2"/>
    <x v="5"/>
    <x v="10"/>
    <n v="938"/>
    <n v="189"/>
  </r>
  <r>
    <x v="5"/>
    <x v="4"/>
    <x v="3"/>
    <n v="1778"/>
    <n v="270"/>
  </r>
  <r>
    <x v="4"/>
    <x v="3"/>
    <x v="0"/>
    <n v="1638"/>
    <n v="63"/>
  </r>
  <r>
    <x v="3"/>
    <x v="4"/>
    <x v="4"/>
    <n v="154"/>
    <n v="21"/>
  </r>
  <r>
    <x v="5"/>
    <x v="0"/>
    <x v="7"/>
    <n v="9835"/>
    <n v="207"/>
  </r>
  <r>
    <x v="2"/>
    <x v="0"/>
    <x v="13"/>
    <n v="7273"/>
    <n v="96"/>
  </r>
  <r>
    <x v="6"/>
    <x v="3"/>
    <x v="7"/>
    <n v="6909"/>
    <n v="81"/>
  </r>
  <r>
    <x v="2"/>
    <x v="3"/>
    <x v="17"/>
    <n v="3920"/>
    <n v="306"/>
  </r>
  <r>
    <x v="9"/>
    <x v="3"/>
    <x v="20"/>
    <n v="4858"/>
    <n v="279"/>
  </r>
  <r>
    <x v="7"/>
    <x v="4"/>
    <x v="2"/>
    <n v="3549"/>
    <n v="3"/>
  </r>
  <r>
    <x v="5"/>
    <x v="3"/>
    <x v="18"/>
    <n v="966"/>
    <n v="198"/>
  </r>
  <r>
    <x v="6"/>
    <x v="3"/>
    <x v="3"/>
    <n v="385"/>
    <n v="249"/>
  </r>
  <r>
    <x v="4"/>
    <x v="5"/>
    <x v="10"/>
    <n v="2219"/>
    <n v="75"/>
  </r>
  <r>
    <x v="2"/>
    <x v="2"/>
    <x v="1"/>
    <n v="2954"/>
    <n v="189"/>
  </r>
  <r>
    <x v="5"/>
    <x v="2"/>
    <x v="1"/>
    <n v="280"/>
    <n v="87"/>
  </r>
  <r>
    <x v="3"/>
    <x v="2"/>
    <x v="0"/>
    <n v="6118"/>
    <n v="174"/>
  </r>
  <r>
    <x v="7"/>
    <x v="3"/>
    <x v="16"/>
    <n v="4802"/>
    <n v="36"/>
  </r>
  <r>
    <x v="2"/>
    <x v="4"/>
    <x v="17"/>
    <n v="4137"/>
    <n v="60"/>
  </r>
  <r>
    <x v="8"/>
    <x v="1"/>
    <x v="14"/>
    <n v="2023"/>
    <n v="78"/>
  </r>
  <r>
    <x v="2"/>
    <x v="2"/>
    <x v="0"/>
    <n v="9051"/>
    <n v="57"/>
  </r>
  <r>
    <x v="2"/>
    <x v="0"/>
    <x v="19"/>
    <n v="2919"/>
    <n v="45"/>
  </r>
  <r>
    <x v="3"/>
    <x v="4"/>
    <x v="7"/>
    <n v="5915"/>
    <n v="3"/>
  </r>
  <r>
    <x v="9"/>
    <x v="1"/>
    <x v="16"/>
    <n v="2562"/>
    <n v="6"/>
  </r>
  <r>
    <x v="6"/>
    <x v="0"/>
    <x v="4"/>
    <n v="8813"/>
    <n v="21"/>
  </r>
  <r>
    <x v="6"/>
    <x v="2"/>
    <x v="3"/>
    <n v="6111"/>
    <n v="3"/>
  </r>
  <r>
    <x v="1"/>
    <x v="5"/>
    <x v="6"/>
    <n v="3507"/>
    <n v="288"/>
  </r>
  <r>
    <x v="4"/>
    <x v="2"/>
    <x v="11"/>
    <n v="4319"/>
    <n v="30"/>
  </r>
  <r>
    <x v="0"/>
    <x v="4"/>
    <x v="21"/>
    <n v="609"/>
    <n v="87"/>
  </r>
  <r>
    <x v="0"/>
    <x v="3"/>
    <x v="18"/>
    <n v="6370"/>
    <n v="30"/>
  </r>
  <r>
    <x v="6"/>
    <x v="4"/>
    <x v="15"/>
    <n v="5474"/>
    <n v="168"/>
  </r>
  <r>
    <x v="0"/>
    <x v="2"/>
    <x v="18"/>
    <n v="3164"/>
    <n v="306"/>
  </r>
  <r>
    <x v="4"/>
    <x v="1"/>
    <x v="2"/>
    <n v="1302"/>
    <n v="402"/>
  </r>
  <r>
    <x v="8"/>
    <x v="0"/>
    <x v="19"/>
    <n v="7308"/>
    <n v="327"/>
  </r>
  <r>
    <x v="0"/>
    <x v="0"/>
    <x v="18"/>
    <n v="6132"/>
    <n v="93"/>
  </r>
  <r>
    <x v="9"/>
    <x v="1"/>
    <x v="8"/>
    <n v="3472"/>
    <n v="96"/>
  </r>
  <r>
    <x v="1"/>
    <x v="3"/>
    <x v="3"/>
    <n v="9660"/>
    <n v="27"/>
  </r>
  <r>
    <x v="2"/>
    <x v="4"/>
    <x v="21"/>
    <n v="2436"/>
    <n v="99"/>
  </r>
  <r>
    <x v="2"/>
    <x v="4"/>
    <x v="5"/>
    <n v="9506"/>
    <n v="87"/>
  </r>
  <r>
    <x v="9"/>
    <x v="0"/>
    <x v="20"/>
    <n v="245"/>
    <n v="288"/>
  </r>
  <r>
    <x v="1"/>
    <x v="1"/>
    <x v="13"/>
    <n v="2702"/>
    <n v="363"/>
  </r>
  <r>
    <x v="9"/>
    <x v="5"/>
    <x v="9"/>
    <n v="700"/>
    <n v="87"/>
  </r>
  <r>
    <x v="4"/>
    <x v="5"/>
    <x v="9"/>
    <n v="3759"/>
    <n v="150"/>
  </r>
  <r>
    <x v="7"/>
    <x v="1"/>
    <x v="9"/>
    <n v="1589"/>
    <n v="303"/>
  </r>
  <r>
    <x v="5"/>
    <x v="1"/>
    <x v="19"/>
    <n v="5194"/>
    <n v="288"/>
  </r>
  <r>
    <x v="9"/>
    <x v="2"/>
    <x v="11"/>
    <n v="945"/>
    <n v="75"/>
  </r>
  <r>
    <x v="0"/>
    <x v="4"/>
    <x v="6"/>
    <n v="1988"/>
    <n v="39"/>
  </r>
  <r>
    <x v="4"/>
    <x v="5"/>
    <x v="1"/>
    <n v="6734"/>
    <n v="123"/>
  </r>
  <r>
    <x v="0"/>
    <x v="2"/>
    <x v="2"/>
    <n v="217"/>
    <n v="36"/>
  </r>
  <r>
    <x v="6"/>
    <x v="5"/>
    <x v="7"/>
    <n v="6279"/>
    <n v="237"/>
  </r>
  <r>
    <x v="0"/>
    <x v="2"/>
    <x v="11"/>
    <n v="4424"/>
    <n v="201"/>
  </r>
  <r>
    <x v="7"/>
    <x v="2"/>
    <x v="9"/>
    <n v="189"/>
    <n v="48"/>
  </r>
  <r>
    <x v="6"/>
    <x v="1"/>
    <x v="7"/>
    <n v="490"/>
    <n v="84"/>
  </r>
  <r>
    <x v="1"/>
    <x v="0"/>
    <x v="20"/>
    <n v="434"/>
    <n v="87"/>
  </r>
  <r>
    <x v="5"/>
    <x v="4"/>
    <x v="0"/>
    <n v="10129"/>
    <n v="312"/>
  </r>
  <r>
    <x v="8"/>
    <x v="3"/>
    <x v="19"/>
    <n v="1652"/>
    <n v="102"/>
  </r>
  <r>
    <x v="1"/>
    <x v="4"/>
    <x v="20"/>
    <n v="6433"/>
    <n v="78"/>
  </r>
  <r>
    <x v="8"/>
    <x v="5"/>
    <x v="14"/>
    <n v="2212"/>
    <n v="117"/>
  </r>
  <r>
    <x v="3"/>
    <x v="1"/>
    <x v="15"/>
    <n v="609"/>
    <n v="99"/>
  </r>
  <r>
    <x v="0"/>
    <x v="1"/>
    <x v="17"/>
    <n v="1638"/>
    <n v="48"/>
  </r>
  <r>
    <x v="5"/>
    <x v="5"/>
    <x v="16"/>
    <n v="3829"/>
    <n v="24"/>
  </r>
  <r>
    <x v="0"/>
    <x v="3"/>
    <x v="16"/>
    <n v="5775"/>
    <n v="42"/>
  </r>
  <r>
    <x v="4"/>
    <x v="1"/>
    <x v="13"/>
    <n v="1071"/>
    <n v="270"/>
  </r>
  <r>
    <x v="1"/>
    <x v="2"/>
    <x v="14"/>
    <n v="5019"/>
    <n v="150"/>
  </r>
  <r>
    <x v="7"/>
    <x v="0"/>
    <x v="16"/>
    <n v="2863"/>
    <n v="42"/>
  </r>
  <r>
    <x v="0"/>
    <x v="1"/>
    <x v="12"/>
    <n v="1617"/>
    <n v="126"/>
  </r>
  <r>
    <x v="4"/>
    <x v="0"/>
    <x v="21"/>
    <n v="6818"/>
    <n v="6"/>
  </r>
  <r>
    <x v="8"/>
    <x v="1"/>
    <x v="16"/>
    <n v="6657"/>
    <n v="276"/>
  </r>
  <r>
    <x v="8"/>
    <x v="5"/>
    <x v="9"/>
    <n v="2919"/>
    <n v="93"/>
  </r>
  <r>
    <x v="7"/>
    <x v="2"/>
    <x v="6"/>
    <n v="3094"/>
    <n v="246"/>
  </r>
  <r>
    <x v="4"/>
    <x v="3"/>
    <x v="17"/>
    <n v="2989"/>
    <n v="3"/>
  </r>
  <r>
    <x v="1"/>
    <x v="4"/>
    <x v="18"/>
    <n v="2268"/>
    <n v="63"/>
  </r>
  <r>
    <x v="6"/>
    <x v="1"/>
    <x v="6"/>
    <n v="4753"/>
    <n v="246"/>
  </r>
  <r>
    <x v="7"/>
    <x v="5"/>
    <x v="15"/>
    <n v="7511"/>
    <n v="120"/>
  </r>
  <r>
    <x v="7"/>
    <x v="4"/>
    <x v="6"/>
    <n v="4326"/>
    <n v="348"/>
  </r>
  <r>
    <x v="3"/>
    <x v="5"/>
    <x v="14"/>
    <n v="4935"/>
    <n v="126"/>
  </r>
  <r>
    <x v="4"/>
    <x v="1"/>
    <x v="0"/>
    <n v="4781"/>
    <n v="123"/>
  </r>
  <r>
    <x v="6"/>
    <x v="4"/>
    <x v="4"/>
    <n v="7483"/>
    <n v="45"/>
  </r>
  <r>
    <x v="9"/>
    <x v="4"/>
    <x v="2"/>
    <n v="6860"/>
    <n v="126"/>
  </r>
  <r>
    <x v="0"/>
    <x v="0"/>
    <x v="12"/>
    <n v="9002"/>
    <n v="72"/>
  </r>
  <r>
    <x v="4"/>
    <x v="2"/>
    <x v="12"/>
    <n v="1400"/>
    <n v="135"/>
  </r>
  <r>
    <x v="9"/>
    <x v="5"/>
    <x v="7"/>
    <n v="4053"/>
    <n v="24"/>
  </r>
  <r>
    <x v="5"/>
    <x v="2"/>
    <x v="6"/>
    <n v="2149"/>
    <n v="117"/>
  </r>
  <r>
    <x v="8"/>
    <x v="3"/>
    <x v="12"/>
    <n v="3640"/>
    <n v="51"/>
  </r>
  <r>
    <x v="7"/>
    <x v="3"/>
    <x v="14"/>
    <n v="630"/>
    <n v="36"/>
  </r>
  <r>
    <x v="2"/>
    <x v="1"/>
    <x v="18"/>
    <n v="2429"/>
    <n v="144"/>
  </r>
  <r>
    <x v="2"/>
    <x v="2"/>
    <x v="4"/>
    <n v="2142"/>
    <n v="114"/>
  </r>
  <r>
    <x v="5"/>
    <x v="0"/>
    <x v="0"/>
    <n v="6454"/>
    <n v="54"/>
  </r>
  <r>
    <x v="5"/>
    <x v="0"/>
    <x v="10"/>
    <n v="4487"/>
    <n v="333"/>
  </r>
  <r>
    <x v="8"/>
    <x v="0"/>
    <x v="2"/>
    <n v="938"/>
    <n v="366"/>
  </r>
  <r>
    <x v="8"/>
    <x v="4"/>
    <x v="21"/>
    <n v="8841"/>
    <n v="303"/>
  </r>
  <r>
    <x v="7"/>
    <x v="3"/>
    <x v="5"/>
    <n v="4018"/>
    <n v="126"/>
  </r>
  <r>
    <x v="3"/>
    <x v="0"/>
    <x v="16"/>
    <n v="714"/>
    <n v="231"/>
  </r>
  <r>
    <x v="2"/>
    <x v="4"/>
    <x v="4"/>
    <n v="3850"/>
    <n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9ABCC-D15D-4342-87CF-45F891E8C2F6}" name="PivotTable1" cacheId="124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E11" firstHeaderRow="0" firstDataRow="1" firstDataCol="1"/>
  <pivotFields count="5">
    <pivotField compact="0" outline="0" showAll="0">
      <items count="11">
        <item h="1" x="7"/>
        <item h="1" x="1"/>
        <item h="1" x="3"/>
        <item h="1" x="5"/>
        <item h="1" x="4"/>
        <item h="1" x="6"/>
        <item x="8"/>
        <item h="1" x="2"/>
        <item h="1" x="9"/>
        <item h="1" x="0"/>
        <item t="default"/>
      </items>
    </pivotField>
    <pivotField axis="axisRow" compact="0" outline="0" showAll="0" sortType="ascending">
      <items count="7">
        <item x="4"/>
        <item x="2"/>
        <item x="5"/>
        <item x="0"/>
        <item x="3"/>
        <item x="1"/>
        <item t="default"/>
      </items>
    </pivotField>
    <pivotField compact="0" outline="0" showAll="0"/>
    <pivotField dataField="1" compact="0" numFmtId="164" outline="0" showAll="0"/>
    <pivotField dataField="1" compact="0" numFmtId="3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Units" fld="4" baseField="0" baseItem="0"/>
  </dataFields>
  <formats count="2">
    <format dxfId="19">
      <pivotArea outline="0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20">
      <pivotArea outline="0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73FA6-95FD-4345-82A4-FF5EF34C1DD6}" name="PivotTable1" cacheId="124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4:D41" firstHeaderRow="1" firstDataRow="1" firstDataCol="2"/>
  <pivotFields count="5">
    <pivotField axis="axisRow" compact="0" outline="0" showAll="0" measureFilter="1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axis="axisRow" compact="0" outline="0" subtotalTop="0" showAll="0">
      <items count="7">
        <item x="4"/>
        <item x="2"/>
        <item x="5"/>
        <item x="0"/>
        <item x="3"/>
        <item x="1"/>
        <item t="default"/>
      </items>
    </pivotField>
    <pivotField compact="0" outline="0" showAll="0"/>
    <pivotField dataField="1" compact="0" numFmtId="164" outline="0" showAll="0"/>
    <pivotField compact="0" numFmtId="3" outline="0" showAll="0"/>
  </pivotFields>
  <rowFields count="2">
    <field x="1"/>
    <field x="0"/>
  </rowFields>
  <rowItems count="37">
    <i>
      <x/>
      <x/>
    </i>
    <i r="1">
      <x v="3"/>
    </i>
    <i r="1">
      <x v="5"/>
    </i>
    <i r="1">
      <x v="7"/>
    </i>
    <i r="1">
      <x v="9"/>
    </i>
    <i t="default">
      <x/>
    </i>
    <i>
      <x v="1"/>
      <x/>
    </i>
    <i r="1">
      <x v="2"/>
    </i>
    <i r="1">
      <x v="4"/>
    </i>
    <i r="1">
      <x v="5"/>
    </i>
    <i r="1">
      <x v="7"/>
    </i>
    <i t="default">
      <x v="1"/>
    </i>
    <i>
      <x v="2"/>
      <x v="3"/>
    </i>
    <i r="1">
      <x v="4"/>
    </i>
    <i r="1">
      <x v="5"/>
    </i>
    <i r="1">
      <x v="6"/>
    </i>
    <i r="1">
      <x v="7"/>
    </i>
    <i t="default">
      <x v="2"/>
    </i>
    <i>
      <x v="3"/>
      <x/>
    </i>
    <i r="1">
      <x v="3"/>
    </i>
    <i r="1">
      <x v="4"/>
    </i>
    <i r="1">
      <x v="7"/>
    </i>
    <i r="1">
      <x v="9"/>
    </i>
    <i t="default">
      <x v="3"/>
    </i>
    <i>
      <x v="4"/>
      <x/>
    </i>
    <i r="1">
      <x v="1"/>
    </i>
    <i r="1">
      <x v="5"/>
    </i>
    <i r="1">
      <x v="8"/>
    </i>
    <i r="1">
      <x v="9"/>
    </i>
    <i t="default">
      <x v="4"/>
    </i>
    <i>
      <x v="5"/>
      <x v="1"/>
    </i>
    <i r="1">
      <x v="3"/>
    </i>
    <i r="1">
      <x v="5"/>
    </i>
    <i r="1">
      <x v="6"/>
    </i>
    <i r="1">
      <x v="9"/>
    </i>
    <i t="default">
      <x v="5"/>
    </i>
    <i t="grand">
      <x/>
    </i>
  </rowItems>
  <colItems count="1">
    <i/>
  </colItems>
  <dataFields count="1">
    <dataField name="Sum of Amount" fld="3" baseField="0" baseItem="0"/>
  </dataFields>
  <pivotTableStyleInfo name="PivotStyleMedium9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ales_Person" xr10:uid="{30520B59-633E-48C3-A538-8171DF509C7D}" sourceName="Sales Person">
  <pivotTables>
    <pivotTable tabId="5" name="PivotTable1"/>
  </pivotTables>
  <data>
    <tabular pivotCacheId="1603920812">
      <items count="10">
        <i x="7"/>
        <i x="1"/>
        <i x="3"/>
        <i x="5"/>
        <i x="4"/>
        <i x="6"/>
        <i x="8" s="1"/>
        <i x="2"/>
        <i x="9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ales Person" xr10:uid="{D38B7F4D-1109-492B-92F4-5C439E759ABF}" cache="Slicer_Sales_Person" caption="Sales Person" columnCount="2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2A06E-14E1-42F6-811C-B2FC1FA50F86}" name="DATA" displayName="DATA" ref="A1:F301" totalsRowShown="0" headerRowDxfId="18" headerRowBorderDxfId="16" tableBorderDxfId="17" totalsRowBorderDxfId="15">
  <autoFilter ref="A1:F301" xr:uid="{51B2A06E-14E1-42F6-811C-B2FC1FA50F86}"/>
  <tableColumns count="6">
    <tableColumn id="1" xr3:uid="{B452AC28-5653-4622-B4F5-531B4F3BE600}" name="Sales Person" dataDxfId="14"/>
    <tableColumn id="2" xr3:uid="{6819274B-4778-4782-88E1-3DA90CD843D4}" name="Geography" dataDxfId="13"/>
    <tableColumn id="3" xr3:uid="{B746AF60-3882-468A-AEB4-7C483C184732}" name="Product" dataDxfId="12"/>
    <tableColumn id="4" xr3:uid="{98BB78EB-B179-4951-BAB7-A8B851381C92}" name="Amount" dataDxfId="11"/>
    <tableColumn id="5" xr3:uid="{3C9D1534-C72F-41AC-A531-B02B36E15211}" name="Units" dataDxfId="10"/>
    <tableColumn id="6" xr3:uid="{A83FCA39-DE40-49D1-A141-FF77C66AD456}" name="Sales per unit" dataDxfId="9">
      <calculatedColumnFormula>+DATA[[#This Row],[Amount]]/DATA[[#This Row],[Units]]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D15AED-0400-4965-8EBD-F44D9866B40A}" name="DATA3" displayName="DATA3" ref="C2:G302" totalsRowShown="0" headerRowDxfId="8" headerRowBorderDxfId="6" tableBorderDxfId="7" totalsRowBorderDxfId="5">
  <autoFilter ref="C2:G302" xr:uid="{6CD15AED-0400-4965-8EBD-F44D9866B40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FBB38A1-55C0-40AB-A554-CF263E59FAF6}" name="Sales Person" dataDxfId="4"/>
    <tableColumn id="2" xr3:uid="{3840DE5C-8EF6-412D-8CAD-AD4DAE25A7F7}" name="Geography" dataDxfId="3"/>
    <tableColumn id="3" xr3:uid="{434F6836-D618-4060-82C7-7B9E4ACB4CAE}" name="Product" dataDxfId="2"/>
    <tableColumn id="4" xr3:uid="{60A71EE4-AD50-4462-8A8E-238C095F4094}" name="Amount" dataDxfId="1"/>
    <tableColumn id="5" xr3:uid="{65973748-8C45-4B92-AB4F-8AF90A36D4E0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workbookViewId="0">
      <selection activeCell="L7" sqref="L7"/>
    </sheetView>
  </sheetViews>
  <sheetFormatPr defaultRowHeight="15"/>
  <cols>
    <col min="1" max="1" width="16.28515625" bestFit="1" customWidth="1"/>
    <col min="2" max="2" width="13.140625" bestFit="1" customWidth="1"/>
    <col min="3" max="3" width="21.85546875" bestFit="1" customWidth="1"/>
    <col min="4" max="4" width="10.7109375" bestFit="1" customWidth="1"/>
    <col min="5" max="5" width="8.140625" bestFit="1" customWidth="1"/>
    <col min="6" max="6" width="15.5703125" bestFit="1" customWidth="1"/>
  </cols>
  <sheetData>
    <row r="1" spans="1:6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</row>
    <row r="2" spans="1:6">
      <c r="A2" s="3" t="s">
        <v>6</v>
      </c>
      <c r="B2" s="1" t="s">
        <v>7</v>
      </c>
      <c r="C2" s="1" t="s">
        <v>8</v>
      </c>
      <c r="D2" s="2">
        <v>1624</v>
      </c>
      <c r="E2" s="4">
        <v>114</v>
      </c>
      <c r="F2" s="22">
        <f>+DATA[[#This Row],[Amount]]/DATA[[#This Row],[Units]]</f>
        <v>14.245614035087719</v>
      </c>
    </row>
    <row r="3" spans="1:6">
      <c r="A3" s="3" t="s">
        <v>9</v>
      </c>
      <c r="B3" s="1" t="s">
        <v>10</v>
      </c>
      <c r="C3" s="1" t="s">
        <v>11</v>
      </c>
      <c r="D3" s="2">
        <v>6706</v>
      </c>
      <c r="E3" s="4">
        <v>459</v>
      </c>
      <c r="F3" s="22">
        <f>+DATA[[#This Row],[Amount]]/DATA[[#This Row],[Units]]</f>
        <v>14.610021786492375</v>
      </c>
    </row>
    <row r="4" spans="1:6">
      <c r="A4" s="3" t="s">
        <v>12</v>
      </c>
      <c r="B4" s="1" t="s">
        <v>10</v>
      </c>
      <c r="C4" s="1" t="s">
        <v>13</v>
      </c>
      <c r="D4" s="2">
        <v>959</v>
      </c>
      <c r="E4" s="4">
        <v>147</v>
      </c>
      <c r="F4" s="22">
        <f>+DATA[[#This Row],[Amount]]/DATA[[#This Row],[Units]]</f>
        <v>6.5238095238095237</v>
      </c>
    </row>
    <row r="5" spans="1:6">
      <c r="A5" s="3" t="s">
        <v>14</v>
      </c>
      <c r="B5" s="1" t="s">
        <v>15</v>
      </c>
      <c r="C5" s="1" t="s">
        <v>16</v>
      </c>
      <c r="D5" s="2">
        <v>9632</v>
      </c>
      <c r="E5" s="4">
        <v>288</v>
      </c>
      <c r="F5" s="22">
        <f>+DATA[[#This Row],[Amount]]/DATA[[#This Row],[Units]]</f>
        <v>33.444444444444443</v>
      </c>
    </row>
    <row r="6" spans="1:6">
      <c r="A6" s="3" t="s">
        <v>17</v>
      </c>
      <c r="B6" s="1" t="s">
        <v>18</v>
      </c>
      <c r="C6" s="1" t="s">
        <v>19</v>
      </c>
      <c r="D6" s="2">
        <v>2100</v>
      </c>
      <c r="E6" s="4">
        <v>414</v>
      </c>
      <c r="F6" s="22">
        <f>+DATA[[#This Row],[Amount]]/DATA[[#This Row],[Units]]</f>
        <v>5.0724637681159424</v>
      </c>
    </row>
    <row r="7" spans="1:6">
      <c r="A7" s="3" t="s">
        <v>6</v>
      </c>
      <c r="B7" s="1" t="s">
        <v>10</v>
      </c>
      <c r="C7" s="1" t="s">
        <v>20</v>
      </c>
      <c r="D7" s="2">
        <v>8869</v>
      </c>
      <c r="E7" s="4">
        <v>432</v>
      </c>
      <c r="F7" s="22">
        <f>+DATA[[#This Row],[Amount]]/DATA[[#This Row],[Units]]</f>
        <v>20.530092592592592</v>
      </c>
    </row>
    <row r="8" spans="1:6">
      <c r="A8" s="3" t="s">
        <v>17</v>
      </c>
      <c r="B8" s="1" t="s">
        <v>21</v>
      </c>
      <c r="C8" s="1" t="s">
        <v>22</v>
      </c>
      <c r="D8" s="2">
        <v>2681</v>
      </c>
      <c r="E8" s="4">
        <v>54</v>
      </c>
      <c r="F8" s="22">
        <f>+DATA[[#This Row],[Amount]]/DATA[[#This Row],[Units]]</f>
        <v>49.648148148148145</v>
      </c>
    </row>
    <row r="9" spans="1:6">
      <c r="A9" s="3" t="s">
        <v>9</v>
      </c>
      <c r="B9" s="1" t="s">
        <v>10</v>
      </c>
      <c r="C9" s="1" t="s">
        <v>23</v>
      </c>
      <c r="D9" s="2">
        <v>5012</v>
      </c>
      <c r="E9" s="4">
        <v>210</v>
      </c>
      <c r="F9" s="22">
        <f>+DATA[[#This Row],[Amount]]/DATA[[#This Row],[Units]]</f>
        <v>23.866666666666667</v>
      </c>
    </row>
    <row r="10" spans="1:6">
      <c r="A10" s="3" t="s">
        <v>24</v>
      </c>
      <c r="B10" s="1" t="s">
        <v>21</v>
      </c>
      <c r="C10" s="1" t="s">
        <v>25</v>
      </c>
      <c r="D10" s="2">
        <v>1281</v>
      </c>
      <c r="E10" s="4">
        <v>75</v>
      </c>
      <c r="F10" s="22">
        <f>+DATA[[#This Row],[Amount]]/DATA[[#This Row],[Units]]</f>
        <v>17.079999999999998</v>
      </c>
    </row>
    <row r="11" spans="1:6">
      <c r="A11" s="3" t="s">
        <v>26</v>
      </c>
      <c r="B11" s="1" t="s">
        <v>7</v>
      </c>
      <c r="C11" s="1" t="s">
        <v>25</v>
      </c>
      <c r="D11" s="2">
        <v>4991</v>
      </c>
      <c r="E11" s="4">
        <v>12</v>
      </c>
      <c r="F11" s="22">
        <f>+DATA[[#This Row],[Amount]]/DATA[[#This Row],[Units]]</f>
        <v>415.91666666666669</v>
      </c>
    </row>
    <row r="12" spans="1:6">
      <c r="A12" s="3" t="s">
        <v>27</v>
      </c>
      <c r="B12" s="1" t="s">
        <v>18</v>
      </c>
      <c r="C12" s="1" t="s">
        <v>19</v>
      </c>
      <c r="D12" s="2">
        <v>1785</v>
      </c>
      <c r="E12" s="4">
        <v>462</v>
      </c>
      <c r="F12" s="22">
        <f>+DATA[[#This Row],[Amount]]/DATA[[#This Row],[Units]]</f>
        <v>3.8636363636363638</v>
      </c>
    </row>
    <row r="13" spans="1:6">
      <c r="A13" s="3" t="s">
        <v>28</v>
      </c>
      <c r="B13" s="1" t="s">
        <v>7</v>
      </c>
      <c r="C13" s="1" t="s">
        <v>29</v>
      </c>
      <c r="D13" s="2">
        <v>3983</v>
      </c>
      <c r="E13" s="4">
        <v>144</v>
      </c>
      <c r="F13" s="22">
        <f>+DATA[[#This Row],[Amount]]/DATA[[#This Row],[Units]]</f>
        <v>27.659722222222221</v>
      </c>
    </row>
    <row r="14" spans="1:6">
      <c r="A14" s="3" t="s">
        <v>12</v>
      </c>
      <c r="B14" s="1" t="s">
        <v>21</v>
      </c>
      <c r="C14" s="1" t="s">
        <v>30</v>
      </c>
      <c r="D14" s="2">
        <v>2646</v>
      </c>
      <c r="E14" s="4">
        <v>120</v>
      </c>
      <c r="F14" s="22">
        <f>+DATA[[#This Row],[Amount]]/DATA[[#This Row],[Units]]</f>
        <v>22.05</v>
      </c>
    </row>
    <row r="15" spans="1:6">
      <c r="A15" s="3" t="s">
        <v>27</v>
      </c>
      <c r="B15" s="1" t="s">
        <v>31</v>
      </c>
      <c r="C15" s="1" t="s">
        <v>32</v>
      </c>
      <c r="D15" s="2">
        <v>252</v>
      </c>
      <c r="E15" s="4">
        <v>54</v>
      </c>
      <c r="F15" s="22">
        <f>+DATA[[#This Row],[Amount]]/DATA[[#This Row],[Units]]</f>
        <v>4.666666666666667</v>
      </c>
    </row>
    <row r="16" spans="1:6">
      <c r="A16" s="3" t="s">
        <v>28</v>
      </c>
      <c r="B16" s="1" t="s">
        <v>10</v>
      </c>
      <c r="C16" s="1" t="s">
        <v>19</v>
      </c>
      <c r="D16" s="2">
        <v>2464</v>
      </c>
      <c r="E16" s="4">
        <v>234</v>
      </c>
      <c r="F16" s="22">
        <f>+DATA[[#This Row],[Amount]]/DATA[[#This Row],[Units]]</f>
        <v>10.52991452991453</v>
      </c>
    </row>
    <row r="17" spans="1:6">
      <c r="A17" s="3" t="s">
        <v>28</v>
      </c>
      <c r="B17" s="1" t="s">
        <v>10</v>
      </c>
      <c r="C17" s="1" t="s">
        <v>33</v>
      </c>
      <c r="D17" s="2">
        <v>2114</v>
      </c>
      <c r="E17" s="4">
        <v>66</v>
      </c>
      <c r="F17" s="22">
        <f>+DATA[[#This Row],[Amount]]/DATA[[#This Row],[Units]]</f>
        <v>32.030303030303031</v>
      </c>
    </row>
    <row r="18" spans="1:6">
      <c r="A18" s="3" t="s">
        <v>17</v>
      </c>
      <c r="B18" s="1" t="s">
        <v>7</v>
      </c>
      <c r="C18" s="1" t="s">
        <v>22</v>
      </c>
      <c r="D18" s="2">
        <v>7693</v>
      </c>
      <c r="E18" s="4">
        <v>87</v>
      </c>
      <c r="F18" s="22">
        <f>+DATA[[#This Row],[Amount]]/DATA[[#This Row],[Units]]</f>
        <v>88.425287356321846</v>
      </c>
    </row>
    <row r="19" spans="1:6">
      <c r="A19" s="3" t="s">
        <v>26</v>
      </c>
      <c r="B19" s="1" t="s">
        <v>31</v>
      </c>
      <c r="C19" s="1" t="s">
        <v>34</v>
      </c>
      <c r="D19" s="2">
        <v>15610</v>
      </c>
      <c r="E19" s="4">
        <v>339</v>
      </c>
      <c r="F19" s="22">
        <f>+DATA[[#This Row],[Amount]]/DATA[[#This Row],[Units]]</f>
        <v>46.047197640117993</v>
      </c>
    </row>
    <row r="20" spans="1:6">
      <c r="A20" s="3" t="s">
        <v>14</v>
      </c>
      <c r="B20" s="1" t="s">
        <v>31</v>
      </c>
      <c r="C20" s="1" t="s">
        <v>23</v>
      </c>
      <c r="D20" s="2">
        <v>336</v>
      </c>
      <c r="E20" s="4">
        <v>144</v>
      </c>
      <c r="F20" s="22">
        <f>+DATA[[#This Row],[Amount]]/DATA[[#This Row],[Units]]</f>
        <v>2.3333333333333335</v>
      </c>
    </row>
    <row r="21" spans="1:6">
      <c r="A21" s="3" t="s">
        <v>27</v>
      </c>
      <c r="B21" s="1" t="s">
        <v>18</v>
      </c>
      <c r="C21" s="1" t="s">
        <v>34</v>
      </c>
      <c r="D21" s="2">
        <v>9443</v>
      </c>
      <c r="E21" s="4">
        <v>162</v>
      </c>
      <c r="F21" s="22">
        <f>+DATA[[#This Row],[Amount]]/DATA[[#This Row],[Units]]</f>
        <v>58.290123456790127</v>
      </c>
    </row>
    <row r="22" spans="1:6">
      <c r="A22" s="3" t="s">
        <v>12</v>
      </c>
      <c r="B22" s="1" t="s">
        <v>31</v>
      </c>
      <c r="C22" s="1" t="s">
        <v>35</v>
      </c>
      <c r="D22" s="2">
        <v>8155</v>
      </c>
      <c r="E22" s="4">
        <v>90</v>
      </c>
      <c r="F22" s="22">
        <f>+DATA[[#This Row],[Amount]]/DATA[[#This Row],[Units]]</f>
        <v>90.611111111111114</v>
      </c>
    </row>
    <row r="23" spans="1:6">
      <c r="A23" s="3" t="s">
        <v>9</v>
      </c>
      <c r="B23" s="1" t="s">
        <v>21</v>
      </c>
      <c r="C23" s="1" t="s">
        <v>35</v>
      </c>
      <c r="D23" s="2">
        <v>1701</v>
      </c>
      <c r="E23" s="4">
        <v>234</v>
      </c>
      <c r="F23" s="22">
        <f>+DATA[[#This Row],[Amount]]/DATA[[#This Row],[Units]]</f>
        <v>7.2692307692307692</v>
      </c>
    </row>
    <row r="24" spans="1:6">
      <c r="A24" s="3" t="s">
        <v>36</v>
      </c>
      <c r="B24" s="1" t="s">
        <v>21</v>
      </c>
      <c r="C24" s="1" t="s">
        <v>23</v>
      </c>
      <c r="D24" s="2">
        <v>2205</v>
      </c>
      <c r="E24" s="4">
        <v>141</v>
      </c>
      <c r="F24" s="22">
        <f>+DATA[[#This Row],[Amount]]/DATA[[#This Row],[Units]]</f>
        <v>15.638297872340425</v>
      </c>
    </row>
    <row r="25" spans="1:6">
      <c r="A25" s="3" t="s">
        <v>9</v>
      </c>
      <c r="B25" s="1" t="s">
        <v>7</v>
      </c>
      <c r="C25" s="1" t="s">
        <v>37</v>
      </c>
      <c r="D25" s="2">
        <v>1771</v>
      </c>
      <c r="E25" s="4">
        <v>204</v>
      </c>
      <c r="F25" s="22">
        <f>+DATA[[#This Row],[Amount]]/DATA[[#This Row],[Units]]</f>
        <v>8.6813725490196081</v>
      </c>
    </row>
    <row r="26" spans="1:6">
      <c r="A26" s="3" t="s">
        <v>14</v>
      </c>
      <c r="B26" s="1" t="s">
        <v>10</v>
      </c>
      <c r="C26" s="1" t="s">
        <v>38</v>
      </c>
      <c r="D26" s="2">
        <v>2114</v>
      </c>
      <c r="E26" s="4">
        <v>186</v>
      </c>
      <c r="F26" s="22">
        <f>+DATA[[#This Row],[Amount]]/DATA[[#This Row],[Units]]</f>
        <v>11.365591397849462</v>
      </c>
    </row>
    <row r="27" spans="1:6">
      <c r="A27" s="3" t="s">
        <v>14</v>
      </c>
      <c r="B27" s="1" t="s">
        <v>15</v>
      </c>
      <c r="C27" s="1" t="s">
        <v>32</v>
      </c>
      <c r="D27" s="2">
        <v>10311</v>
      </c>
      <c r="E27" s="4">
        <v>231</v>
      </c>
      <c r="F27" s="22">
        <f>+DATA[[#This Row],[Amount]]/DATA[[#This Row],[Units]]</f>
        <v>44.636363636363633</v>
      </c>
    </row>
    <row r="28" spans="1:6">
      <c r="A28" s="3" t="s">
        <v>28</v>
      </c>
      <c r="B28" s="1" t="s">
        <v>18</v>
      </c>
      <c r="C28" s="1" t="s">
        <v>30</v>
      </c>
      <c r="D28" s="2">
        <v>21</v>
      </c>
      <c r="E28" s="4">
        <v>168</v>
      </c>
      <c r="F28" s="22">
        <f>+DATA[[#This Row],[Amount]]/DATA[[#This Row],[Units]]</f>
        <v>0.125</v>
      </c>
    </row>
    <row r="29" spans="1:6">
      <c r="A29" s="3" t="s">
        <v>36</v>
      </c>
      <c r="B29" s="1" t="s">
        <v>10</v>
      </c>
      <c r="C29" s="1" t="s">
        <v>34</v>
      </c>
      <c r="D29" s="2">
        <v>1974</v>
      </c>
      <c r="E29" s="4">
        <v>195</v>
      </c>
      <c r="F29" s="22">
        <f>+DATA[[#This Row],[Amount]]/DATA[[#This Row],[Units]]</f>
        <v>10.123076923076923</v>
      </c>
    </row>
    <row r="30" spans="1:6">
      <c r="A30" s="3" t="s">
        <v>26</v>
      </c>
      <c r="B30" s="1" t="s">
        <v>15</v>
      </c>
      <c r="C30" s="1" t="s">
        <v>35</v>
      </c>
      <c r="D30" s="2">
        <v>6314</v>
      </c>
      <c r="E30" s="4">
        <v>15</v>
      </c>
      <c r="F30" s="22">
        <f>+DATA[[#This Row],[Amount]]/DATA[[#This Row],[Units]]</f>
        <v>420.93333333333334</v>
      </c>
    </row>
    <row r="31" spans="1:6">
      <c r="A31" s="3" t="s">
        <v>36</v>
      </c>
      <c r="B31" s="1" t="s">
        <v>7</v>
      </c>
      <c r="C31" s="1" t="s">
        <v>35</v>
      </c>
      <c r="D31" s="2">
        <v>4683</v>
      </c>
      <c r="E31" s="4">
        <v>30</v>
      </c>
      <c r="F31" s="22">
        <f>+DATA[[#This Row],[Amount]]/DATA[[#This Row],[Units]]</f>
        <v>156.1</v>
      </c>
    </row>
    <row r="32" spans="1:6">
      <c r="A32" s="3" t="s">
        <v>14</v>
      </c>
      <c r="B32" s="1" t="s">
        <v>7</v>
      </c>
      <c r="C32" s="1" t="s">
        <v>39</v>
      </c>
      <c r="D32" s="2">
        <v>6398</v>
      </c>
      <c r="E32" s="4">
        <v>102</v>
      </c>
      <c r="F32" s="22">
        <f>+DATA[[#This Row],[Amount]]/DATA[[#This Row],[Units]]</f>
        <v>62.725490196078432</v>
      </c>
    </row>
    <row r="33" spans="1:6">
      <c r="A33" s="3" t="s">
        <v>27</v>
      </c>
      <c r="B33" s="1" t="s">
        <v>10</v>
      </c>
      <c r="C33" s="1" t="s">
        <v>37</v>
      </c>
      <c r="D33" s="2">
        <v>553</v>
      </c>
      <c r="E33" s="4">
        <v>15</v>
      </c>
      <c r="F33" s="22">
        <f>+DATA[[#This Row],[Amount]]/DATA[[#This Row],[Units]]</f>
        <v>36.866666666666667</v>
      </c>
    </row>
    <row r="34" spans="1:6">
      <c r="A34" s="3" t="s">
        <v>9</v>
      </c>
      <c r="B34" s="1" t="s">
        <v>18</v>
      </c>
      <c r="C34" s="1" t="s">
        <v>8</v>
      </c>
      <c r="D34" s="2">
        <v>7021</v>
      </c>
      <c r="E34" s="4">
        <v>183</v>
      </c>
      <c r="F34" s="22">
        <f>+DATA[[#This Row],[Amount]]/DATA[[#This Row],[Units]]</f>
        <v>38.366120218579233</v>
      </c>
    </row>
    <row r="35" spans="1:6">
      <c r="A35" s="3" t="s">
        <v>6</v>
      </c>
      <c r="B35" s="1" t="s">
        <v>18</v>
      </c>
      <c r="C35" s="1" t="s">
        <v>23</v>
      </c>
      <c r="D35" s="2">
        <v>5817</v>
      </c>
      <c r="E35" s="4">
        <v>12</v>
      </c>
      <c r="F35" s="22">
        <f>+DATA[[#This Row],[Amount]]/DATA[[#This Row],[Units]]</f>
        <v>484.75</v>
      </c>
    </row>
    <row r="36" spans="1:6">
      <c r="A36" s="3" t="s">
        <v>14</v>
      </c>
      <c r="B36" s="1" t="s">
        <v>18</v>
      </c>
      <c r="C36" s="1" t="s">
        <v>25</v>
      </c>
      <c r="D36" s="2">
        <v>3976</v>
      </c>
      <c r="E36" s="4">
        <v>72</v>
      </c>
      <c r="F36" s="22">
        <f>+DATA[[#This Row],[Amount]]/DATA[[#This Row],[Units]]</f>
        <v>55.222222222222221</v>
      </c>
    </row>
    <row r="37" spans="1:6">
      <c r="A37" s="3" t="s">
        <v>17</v>
      </c>
      <c r="B37" s="1" t="s">
        <v>21</v>
      </c>
      <c r="C37" s="1" t="s">
        <v>40</v>
      </c>
      <c r="D37" s="2">
        <v>1134</v>
      </c>
      <c r="E37" s="4">
        <v>282</v>
      </c>
      <c r="F37" s="22">
        <f>+DATA[[#This Row],[Amount]]/DATA[[#This Row],[Units]]</f>
        <v>4.0212765957446805</v>
      </c>
    </row>
    <row r="38" spans="1:6">
      <c r="A38" s="3" t="s">
        <v>27</v>
      </c>
      <c r="B38" s="1" t="s">
        <v>18</v>
      </c>
      <c r="C38" s="1" t="s">
        <v>41</v>
      </c>
      <c r="D38" s="2">
        <v>6027</v>
      </c>
      <c r="E38" s="4">
        <v>144</v>
      </c>
      <c r="F38" s="22">
        <f>+DATA[[#This Row],[Amount]]/DATA[[#This Row],[Units]]</f>
        <v>41.854166666666664</v>
      </c>
    </row>
    <row r="39" spans="1:6">
      <c r="A39" s="3" t="s">
        <v>17</v>
      </c>
      <c r="B39" s="1" t="s">
        <v>7</v>
      </c>
      <c r="C39" s="1" t="s">
        <v>30</v>
      </c>
      <c r="D39" s="2">
        <v>1904</v>
      </c>
      <c r="E39" s="4">
        <v>405</v>
      </c>
      <c r="F39" s="22">
        <f>+DATA[[#This Row],[Amount]]/DATA[[#This Row],[Units]]</f>
        <v>4.7012345679012348</v>
      </c>
    </row>
    <row r="40" spans="1:6">
      <c r="A40" s="3" t="s">
        <v>24</v>
      </c>
      <c r="B40" s="1" t="s">
        <v>31</v>
      </c>
      <c r="C40" s="1" t="s">
        <v>11</v>
      </c>
      <c r="D40" s="2">
        <v>3262</v>
      </c>
      <c r="E40" s="4">
        <v>75</v>
      </c>
      <c r="F40" s="22">
        <f>+DATA[[#This Row],[Amount]]/DATA[[#This Row],[Units]]</f>
        <v>43.493333333333332</v>
      </c>
    </row>
    <row r="41" spans="1:6">
      <c r="A41" s="3" t="s">
        <v>6</v>
      </c>
      <c r="B41" s="1" t="s">
        <v>31</v>
      </c>
      <c r="C41" s="1" t="s">
        <v>40</v>
      </c>
      <c r="D41" s="2">
        <v>2289</v>
      </c>
      <c r="E41" s="4">
        <v>135</v>
      </c>
      <c r="F41" s="22">
        <f>+DATA[[#This Row],[Amount]]/DATA[[#This Row],[Units]]</f>
        <v>16.955555555555556</v>
      </c>
    </row>
    <row r="42" spans="1:6">
      <c r="A42" s="3" t="s">
        <v>26</v>
      </c>
      <c r="B42" s="1" t="s">
        <v>31</v>
      </c>
      <c r="C42" s="1" t="s">
        <v>40</v>
      </c>
      <c r="D42" s="2">
        <v>6986</v>
      </c>
      <c r="E42" s="4">
        <v>21</v>
      </c>
      <c r="F42" s="22">
        <f>+DATA[[#This Row],[Amount]]/DATA[[#This Row],[Units]]</f>
        <v>332.66666666666669</v>
      </c>
    </row>
    <row r="43" spans="1:6">
      <c r="A43" s="3" t="s">
        <v>27</v>
      </c>
      <c r="B43" s="1" t="s">
        <v>21</v>
      </c>
      <c r="C43" s="1" t="s">
        <v>35</v>
      </c>
      <c r="D43" s="2">
        <v>4417</v>
      </c>
      <c r="E43" s="4">
        <v>153</v>
      </c>
      <c r="F43" s="22">
        <f>+DATA[[#This Row],[Amount]]/DATA[[#This Row],[Units]]</f>
        <v>28.869281045751634</v>
      </c>
    </row>
    <row r="44" spans="1:6">
      <c r="A44" s="3" t="s">
        <v>17</v>
      </c>
      <c r="B44" s="1" t="s">
        <v>31</v>
      </c>
      <c r="C44" s="1" t="s">
        <v>38</v>
      </c>
      <c r="D44" s="2">
        <v>1442</v>
      </c>
      <c r="E44" s="4">
        <v>15</v>
      </c>
      <c r="F44" s="22">
        <f>+DATA[[#This Row],[Amount]]/DATA[[#This Row],[Units]]</f>
        <v>96.13333333333334</v>
      </c>
    </row>
    <row r="45" spans="1:6">
      <c r="A45" s="3" t="s">
        <v>28</v>
      </c>
      <c r="B45" s="1" t="s">
        <v>10</v>
      </c>
      <c r="C45" s="1" t="s">
        <v>25</v>
      </c>
      <c r="D45" s="2">
        <v>2415</v>
      </c>
      <c r="E45" s="4">
        <v>255</v>
      </c>
      <c r="F45" s="22">
        <f>+DATA[[#This Row],[Amount]]/DATA[[#This Row],[Units]]</f>
        <v>9.4705882352941178</v>
      </c>
    </row>
    <row r="46" spans="1:6">
      <c r="A46" s="3" t="s">
        <v>27</v>
      </c>
      <c r="B46" s="1" t="s">
        <v>7</v>
      </c>
      <c r="C46" s="1" t="s">
        <v>37</v>
      </c>
      <c r="D46" s="2">
        <v>238</v>
      </c>
      <c r="E46" s="4">
        <v>18</v>
      </c>
      <c r="F46" s="22">
        <f>+DATA[[#This Row],[Amount]]/DATA[[#This Row],[Units]]</f>
        <v>13.222222222222221</v>
      </c>
    </row>
    <row r="47" spans="1:6">
      <c r="A47" s="3" t="s">
        <v>17</v>
      </c>
      <c r="B47" s="1" t="s">
        <v>7</v>
      </c>
      <c r="C47" s="1" t="s">
        <v>35</v>
      </c>
      <c r="D47" s="2">
        <v>4949</v>
      </c>
      <c r="E47" s="4">
        <v>189</v>
      </c>
      <c r="F47" s="22">
        <f>+DATA[[#This Row],[Amount]]/DATA[[#This Row],[Units]]</f>
        <v>26.185185185185187</v>
      </c>
    </row>
    <row r="48" spans="1:6">
      <c r="A48" s="3" t="s">
        <v>26</v>
      </c>
      <c r="B48" s="1" t="s">
        <v>21</v>
      </c>
      <c r="C48" s="1" t="s">
        <v>11</v>
      </c>
      <c r="D48" s="2">
        <v>5075</v>
      </c>
      <c r="E48" s="4">
        <v>21</v>
      </c>
      <c r="F48" s="22">
        <f>+DATA[[#This Row],[Amount]]/DATA[[#This Row],[Units]]</f>
        <v>241.66666666666666</v>
      </c>
    </row>
    <row r="49" spans="1:6">
      <c r="A49" s="3" t="s">
        <v>28</v>
      </c>
      <c r="B49" s="1" t="s">
        <v>15</v>
      </c>
      <c r="C49" s="1" t="s">
        <v>30</v>
      </c>
      <c r="D49" s="2">
        <v>9198</v>
      </c>
      <c r="E49" s="4">
        <v>36</v>
      </c>
      <c r="F49" s="22">
        <f>+DATA[[#This Row],[Amount]]/DATA[[#This Row],[Units]]</f>
        <v>255.5</v>
      </c>
    </row>
    <row r="50" spans="1:6">
      <c r="A50" s="3" t="s">
        <v>17</v>
      </c>
      <c r="B50" s="1" t="s">
        <v>31</v>
      </c>
      <c r="C50" s="1" t="s">
        <v>33</v>
      </c>
      <c r="D50" s="2">
        <v>3339</v>
      </c>
      <c r="E50" s="4">
        <v>75</v>
      </c>
      <c r="F50" s="22">
        <f>+DATA[[#This Row],[Amount]]/DATA[[#This Row],[Units]]</f>
        <v>44.52</v>
      </c>
    </row>
    <row r="51" spans="1:6">
      <c r="A51" s="3" t="s">
        <v>6</v>
      </c>
      <c r="B51" s="1" t="s">
        <v>31</v>
      </c>
      <c r="C51" s="1" t="s">
        <v>29</v>
      </c>
      <c r="D51" s="2">
        <v>5019</v>
      </c>
      <c r="E51" s="4">
        <v>156</v>
      </c>
      <c r="F51" s="22">
        <f>+DATA[[#This Row],[Amount]]/DATA[[#This Row],[Units]]</f>
        <v>32.17307692307692</v>
      </c>
    </row>
    <row r="52" spans="1:6">
      <c r="A52" s="3" t="s">
        <v>26</v>
      </c>
      <c r="B52" s="1" t="s">
        <v>15</v>
      </c>
      <c r="C52" s="1" t="s">
        <v>30</v>
      </c>
      <c r="D52" s="2">
        <v>16184</v>
      </c>
      <c r="E52" s="4">
        <v>39</v>
      </c>
      <c r="F52" s="22">
        <f>+DATA[[#This Row],[Amount]]/DATA[[#This Row],[Units]]</f>
        <v>414.97435897435895</v>
      </c>
    </row>
    <row r="53" spans="1:6">
      <c r="A53" s="3" t="s">
        <v>17</v>
      </c>
      <c r="B53" s="1" t="s">
        <v>15</v>
      </c>
      <c r="C53" s="1" t="s">
        <v>42</v>
      </c>
      <c r="D53" s="2">
        <v>497</v>
      </c>
      <c r="E53" s="4">
        <v>63</v>
      </c>
      <c r="F53" s="22">
        <f>+DATA[[#This Row],[Amount]]/DATA[[#This Row],[Units]]</f>
        <v>7.8888888888888893</v>
      </c>
    </row>
    <row r="54" spans="1:6">
      <c r="A54" s="3" t="s">
        <v>27</v>
      </c>
      <c r="B54" s="1" t="s">
        <v>15</v>
      </c>
      <c r="C54" s="1" t="s">
        <v>33</v>
      </c>
      <c r="D54" s="2">
        <v>8211</v>
      </c>
      <c r="E54" s="4">
        <v>75</v>
      </c>
      <c r="F54" s="22">
        <f>+DATA[[#This Row],[Amount]]/DATA[[#This Row],[Units]]</f>
        <v>109.48</v>
      </c>
    </row>
    <row r="55" spans="1:6">
      <c r="A55" s="3" t="s">
        <v>27</v>
      </c>
      <c r="B55" s="1" t="s">
        <v>21</v>
      </c>
      <c r="C55" s="1" t="s">
        <v>41</v>
      </c>
      <c r="D55" s="2">
        <v>6580</v>
      </c>
      <c r="E55" s="4">
        <v>183</v>
      </c>
      <c r="F55" s="22">
        <f>+DATA[[#This Row],[Amount]]/DATA[[#This Row],[Units]]</f>
        <v>35.956284153005463</v>
      </c>
    </row>
    <row r="56" spans="1:6">
      <c r="A56" s="3" t="s">
        <v>14</v>
      </c>
      <c r="B56" s="1" t="s">
        <v>10</v>
      </c>
      <c r="C56" s="1" t="s">
        <v>32</v>
      </c>
      <c r="D56" s="2">
        <v>4760</v>
      </c>
      <c r="E56" s="4">
        <v>69</v>
      </c>
      <c r="F56" s="22">
        <f>+DATA[[#This Row],[Amount]]/DATA[[#This Row],[Units]]</f>
        <v>68.985507246376812</v>
      </c>
    </row>
    <row r="57" spans="1:6">
      <c r="A57" s="3" t="s">
        <v>6</v>
      </c>
      <c r="B57" s="1" t="s">
        <v>15</v>
      </c>
      <c r="C57" s="1" t="s">
        <v>19</v>
      </c>
      <c r="D57" s="2">
        <v>5439</v>
      </c>
      <c r="E57" s="4">
        <v>30</v>
      </c>
      <c r="F57" s="22">
        <f>+DATA[[#This Row],[Amount]]/DATA[[#This Row],[Units]]</f>
        <v>181.3</v>
      </c>
    </row>
    <row r="58" spans="1:6">
      <c r="A58" s="3" t="s">
        <v>14</v>
      </c>
      <c r="B58" s="1" t="s">
        <v>31</v>
      </c>
      <c r="C58" s="1" t="s">
        <v>29</v>
      </c>
      <c r="D58" s="2">
        <v>1463</v>
      </c>
      <c r="E58" s="4">
        <v>39</v>
      </c>
      <c r="F58" s="22">
        <f>+DATA[[#This Row],[Amount]]/DATA[[#This Row],[Units]]</f>
        <v>37.512820512820511</v>
      </c>
    </row>
    <row r="59" spans="1:6">
      <c r="A59" s="3" t="s">
        <v>28</v>
      </c>
      <c r="B59" s="1" t="s">
        <v>31</v>
      </c>
      <c r="C59" s="1" t="s">
        <v>11</v>
      </c>
      <c r="D59" s="2">
        <v>7777</v>
      </c>
      <c r="E59" s="4">
        <v>504</v>
      </c>
      <c r="F59" s="22">
        <f>+DATA[[#This Row],[Amount]]/DATA[[#This Row],[Units]]</f>
        <v>15.430555555555555</v>
      </c>
    </row>
    <row r="60" spans="1:6">
      <c r="A60" s="3" t="s">
        <v>12</v>
      </c>
      <c r="B60" s="1" t="s">
        <v>7</v>
      </c>
      <c r="C60" s="1" t="s">
        <v>33</v>
      </c>
      <c r="D60" s="2">
        <v>1085</v>
      </c>
      <c r="E60" s="4">
        <v>273</v>
      </c>
      <c r="F60" s="22">
        <f>+DATA[[#This Row],[Amount]]/DATA[[#This Row],[Units]]</f>
        <v>3.9743589743589745</v>
      </c>
    </row>
    <row r="61" spans="1:6">
      <c r="A61" s="3" t="s">
        <v>26</v>
      </c>
      <c r="B61" s="1" t="s">
        <v>7</v>
      </c>
      <c r="C61" s="1" t="s">
        <v>22</v>
      </c>
      <c r="D61" s="2">
        <v>182</v>
      </c>
      <c r="E61" s="4">
        <v>48</v>
      </c>
      <c r="F61" s="22">
        <f>+DATA[[#This Row],[Amount]]/DATA[[#This Row],[Units]]</f>
        <v>3.7916666666666665</v>
      </c>
    </row>
    <row r="62" spans="1:6">
      <c r="A62" s="3" t="s">
        <v>17</v>
      </c>
      <c r="B62" s="1" t="s">
        <v>31</v>
      </c>
      <c r="C62" s="1" t="s">
        <v>40</v>
      </c>
      <c r="D62" s="2">
        <v>4242</v>
      </c>
      <c r="E62" s="4">
        <v>207</v>
      </c>
      <c r="F62" s="22">
        <f>+DATA[[#This Row],[Amount]]/DATA[[#This Row],[Units]]</f>
        <v>20.492753623188406</v>
      </c>
    </row>
    <row r="63" spans="1:6">
      <c r="A63" s="3" t="s">
        <v>17</v>
      </c>
      <c r="B63" s="1" t="s">
        <v>15</v>
      </c>
      <c r="C63" s="1" t="s">
        <v>11</v>
      </c>
      <c r="D63" s="2">
        <v>6118</v>
      </c>
      <c r="E63" s="4">
        <v>9</v>
      </c>
      <c r="F63" s="22">
        <f>+DATA[[#This Row],[Amount]]/DATA[[#This Row],[Units]]</f>
        <v>679.77777777777783</v>
      </c>
    </row>
    <row r="64" spans="1:6">
      <c r="A64" s="3" t="s">
        <v>36</v>
      </c>
      <c r="B64" s="1" t="s">
        <v>15</v>
      </c>
      <c r="C64" s="1" t="s">
        <v>35</v>
      </c>
      <c r="D64" s="2">
        <v>2317</v>
      </c>
      <c r="E64" s="4">
        <v>261</v>
      </c>
      <c r="F64" s="22">
        <f>+DATA[[#This Row],[Amount]]/DATA[[#This Row],[Units]]</f>
        <v>8.8773946360153264</v>
      </c>
    </row>
    <row r="65" spans="1:6">
      <c r="A65" s="3" t="s">
        <v>17</v>
      </c>
      <c r="B65" s="1" t="s">
        <v>21</v>
      </c>
      <c r="C65" s="1" t="s">
        <v>30</v>
      </c>
      <c r="D65" s="2">
        <v>938</v>
      </c>
      <c r="E65" s="4">
        <v>6</v>
      </c>
      <c r="F65" s="22">
        <f>+DATA[[#This Row],[Amount]]/DATA[[#This Row],[Units]]</f>
        <v>156.33333333333334</v>
      </c>
    </row>
    <row r="66" spans="1:6">
      <c r="A66" s="3" t="s">
        <v>9</v>
      </c>
      <c r="B66" s="1" t="s">
        <v>7</v>
      </c>
      <c r="C66" s="1" t="s">
        <v>38</v>
      </c>
      <c r="D66" s="2">
        <v>9709</v>
      </c>
      <c r="E66" s="4">
        <v>30</v>
      </c>
      <c r="F66" s="22">
        <f>+DATA[[#This Row],[Amount]]/DATA[[#This Row],[Units]]</f>
        <v>323.63333333333333</v>
      </c>
    </row>
    <row r="67" spans="1:6">
      <c r="A67" s="3" t="s">
        <v>24</v>
      </c>
      <c r="B67" s="1" t="s">
        <v>31</v>
      </c>
      <c r="C67" s="1" t="s">
        <v>34</v>
      </c>
      <c r="D67" s="2">
        <v>2205</v>
      </c>
      <c r="E67" s="4">
        <v>138</v>
      </c>
      <c r="F67" s="22">
        <f>+DATA[[#This Row],[Amount]]/DATA[[#This Row],[Units]]</f>
        <v>15.978260869565217</v>
      </c>
    </row>
    <row r="68" spans="1:6">
      <c r="A68" s="3" t="s">
        <v>24</v>
      </c>
      <c r="B68" s="1" t="s">
        <v>7</v>
      </c>
      <c r="C68" s="1" t="s">
        <v>29</v>
      </c>
      <c r="D68" s="2">
        <v>4487</v>
      </c>
      <c r="E68" s="4">
        <v>111</v>
      </c>
      <c r="F68" s="22">
        <f>+DATA[[#This Row],[Amount]]/DATA[[#This Row],[Units]]</f>
        <v>40.423423423423422</v>
      </c>
    </row>
    <row r="69" spans="1:6">
      <c r="A69" s="3" t="s">
        <v>26</v>
      </c>
      <c r="B69" s="1" t="s">
        <v>10</v>
      </c>
      <c r="C69" s="1" t="s">
        <v>16</v>
      </c>
      <c r="D69" s="2">
        <v>2415</v>
      </c>
      <c r="E69" s="4">
        <v>15</v>
      </c>
      <c r="F69" s="22">
        <f>+DATA[[#This Row],[Amount]]/DATA[[#This Row],[Units]]</f>
        <v>161</v>
      </c>
    </row>
    <row r="70" spans="1:6">
      <c r="A70" s="3" t="s">
        <v>6</v>
      </c>
      <c r="B70" s="1" t="s">
        <v>31</v>
      </c>
      <c r="C70" s="1" t="s">
        <v>37</v>
      </c>
      <c r="D70" s="2">
        <v>4018</v>
      </c>
      <c r="E70" s="4">
        <v>162</v>
      </c>
      <c r="F70" s="22">
        <f>+DATA[[#This Row],[Amount]]/DATA[[#This Row],[Units]]</f>
        <v>24.802469135802468</v>
      </c>
    </row>
    <row r="71" spans="1:6">
      <c r="A71" s="3" t="s">
        <v>26</v>
      </c>
      <c r="B71" s="1" t="s">
        <v>31</v>
      </c>
      <c r="C71" s="1" t="s">
        <v>37</v>
      </c>
      <c r="D71" s="2">
        <v>861</v>
      </c>
      <c r="E71" s="4">
        <v>195</v>
      </c>
      <c r="F71" s="22">
        <f>+DATA[[#This Row],[Amount]]/DATA[[#This Row],[Units]]</f>
        <v>4.4153846153846157</v>
      </c>
    </row>
    <row r="72" spans="1:6">
      <c r="A72" s="3" t="s">
        <v>36</v>
      </c>
      <c r="B72" s="1" t="s">
        <v>21</v>
      </c>
      <c r="C72" s="1" t="s">
        <v>25</v>
      </c>
      <c r="D72" s="2">
        <v>5586</v>
      </c>
      <c r="E72" s="4">
        <v>525</v>
      </c>
      <c r="F72" s="22">
        <f>+DATA[[#This Row],[Amount]]/DATA[[#This Row],[Units]]</f>
        <v>10.64</v>
      </c>
    </row>
    <row r="73" spans="1:6">
      <c r="A73" s="3" t="s">
        <v>24</v>
      </c>
      <c r="B73" s="1" t="s">
        <v>31</v>
      </c>
      <c r="C73" s="1" t="s">
        <v>20</v>
      </c>
      <c r="D73" s="2">
        <v>2226</v>
      </c>
      <c r="E73" s="4">
        <v>48</v>
      </c>
      <c r="F73" s="22">
        <f>+DATA[[#This Row],[Amount]]/DATA[[#This Row],[Units]]</f>
        <v>46.375</v>
      </c>
    </row>
    <row r="74" spans="1:6">
      <c r="A74" s="3" t="s">
        <v>12</v>
      </c>
      <c r="B74" s="1" t="s">
        <v>31</v>
      </c>
      <c r="C74" s="1" t="s">
        <v>41</v>
      </c>
      <c r="D74" s="2">
        <v>14329</v>
      </c>
      <c r="E74" s="4">
        <v>150</v>
      </c>
      <c r="F74" s="22">
        <f>+DATA[[#This Row],[Amount]]/DATA[[#This Row],[Units]]</f>
        <v>95.526666666666671</v>
      </c>
    </row>
    <row r="75" spans="1:6">
      <c r="A75" s="3" t="s">
        <v>12</v>
      </c>
      <c r="B75" s="1" t="s">
        <v>31</v>
      </c>
      <c r="C75" s="1" t="s">
        <v>34</v>
      </c>
      <c r="D75" s="2">
        <v>8463</v>
      </c>
      <c r="E75" s="4">
        <v>492</v>
      </c>
      <c r="F75" s="22">
        <f>+DATA[[#This Row],[Amount]]/DATA[[#This Row],[Units]]</f>
        <v>17.201219512195124</v>
      </c>
    </row>
    <row r="76" spans="1:6">
      <c r="A76" s="3" t="s">
        <v>26</v>
      </c>
      <c r="B76" s="1" t="s">
        <v>31</v>
      </c>
      <c r="C76" s="1" t="s">
        <v>33</v>
      </c>
      <c r="D76" s="2">
        <v>2891</v>
      </c>
      <c r="E76" s="4">
        <v>102</v>
      </c>
      <c r="F76" s="22">
        <f>+DATA[[#This Row],[Amount]]/DATA[[#This Row],[Units]]</f>
        <v>28.343137254901961</v>
      </c>
    </row>
    <row r="77" spans="1:6">
      <c r="A77" s="3" t="s">
        <v>28</v>
      </c>
      <c r="B77" s="1" t="s">
        <v>15</v>
      </c>
      <c r="C77" s="1" t="s">
        <v>35</v>
      </c>
      <c r="D77" s="2">
        <v>3773</v>
      </c>
      <c r="E77" s="4">
        <v>165</v>
      </c>
      <c r="F77" s="22">
        <f>+DATA[[#This Row],[Amount]]/DATA[[#This Row],[Units]]</f>
        <v>22.866666666666667</v>
      </c>
    </row>
    <row r="78" spans="1:6">
      <c r="A78" s="3" t="s">
        <v>14</v>
      </c>
      <c r="B78" s="1" t="s">
        <v>15</v>
      </c>
      <c r="C78" s="1" t="s">
        <v>41</v>
      </c>
      <c r="D78" s="2">
        <v>854</v>
      </c>
      <c r="E78" s="4">
        <v>309</v>
      </c>
      <c r="F78" s="22">
        <f>+DATA[[#This Row],[Amount]]/DATA[[#This Row],[Units]]</f>
        <v>2.7637540453074432</v>
      </c>
    </row>
    <row r="79" spans="1:6">
      <c r="A79" s="3" t="s">
        <v>17</v>
      </c>
      <c r="B79" s="1" t="s">
        <v>15</v>
      </c>
      <c r="C79" s="1" t="s">
        <v>29</v>
      </c>
      <c r="D79" s="2">
        <v>4970</v>
      </c>
      <c r="E79" s="4">
        <v>156</v>
      </c>
      <c r="F79" s="22">
        <f>+DATA[[#This Row],[Amount]]/DATA[[#This Row],[Units]]</f>
        <v>31.858974358974358</v>
      </c>
    </row>
    <row r="80" spans="1:6">
      <c r="A80" s="3" t="s">
        <v>12</v>
      </c>
      <c r="B80" s="1" t="s">
        <v>10</v>
      </c>
      <c r="C80" s="1" t="s">
        <v>43</v>
      </c>
      <c r="D80" s="2">
        <v>98</v>
      </c>
      <c r="E80" s="4">
        <v>159</v>
      </c>
      <c r="F80" s="22">
        <f>+DATA[[#This Row],[Amount]]/DATA[[#This Row],[Units]]</f>
        <v>0.61635220125786161</v>
      </c>
    </row>
    <row r="81" spans="1:6">
      <c r="A81" s="3" t="s">
        <v>26</v>
      </c>
      <c r="B81" s="1" t="s">
        <v>10</v>
      </c>
      <c r="C81" s="1" t="s">
        <v>38</v>
      </c>
      <c r="D81" s="2">
        <v>13391</v>
      </c>
      <c r="E81" s="4">
        <v>201</v>
      </c>
      <c r="F81" s="22">
        <f>+DATA[[#This Row],[Amount]]/DATA[[#This Row],[Units]]</f>
        <v>66.621890547263675</v>
      </c>
    </row>
    <row r="82" spans="1:6">
      <c r="A82" s="3" t="s">
        <v>9</v>
      </c>
      <c r="B82" s="1" t="s">
        <v>18</v>
      </c>
      <c r="C82" s="1" t="s">
        <v>22</v>
      </c>
      <c r="D82" s="2">
        <v>8890</v>
      </c>
      <c r="E82" s="4">
        <v>210</v>
      </c>
      <c r="F82" s="22">
        <f>+DATA[[#This Row],[Amount]]/DATA[[#This Row],[Units]]</f>
        <v>42.333333333333336</v>
      </c>
    </row>
    <row r="83" spans="1:6">
      <c r="A83" s="3" t="s">
        <v>27</v>
      </c>
      <c r="B83" s="1" t="s">
        <v>21</v>
      </c>
      <c r="C83" s="1" t="s">
        <v>32</v>
      </c>
      <c r="D83" s="2">
        <v>56</v>
      </c>
      <c r="E83" s="4">
        <v>51</v>
      </c>
      <c r="F83" s="22">
        <f>+DATA[[#This Row],[Amount]]/DATA[[#This Row],[Units]]</f>
        <v>1.0980392156862746</v>
      </c>
    </row>
    <row r="84" spans="1:6">
      <c r="A84" s="3" t="s">
        <v>28</v>
      </c>
      <c r="B84" s="1" t="s">
        <v>15</v>
      </c>
      <c r="C84" s="1" t="s">
        <v>19</v>
      </c>
      <c r="D84" s="2">
        <v>3339</v>
      </c>
      <c r="E84" s="4">
        <v>39</v>
      </c>
      <c r="F84" s="22">
        <f>+DATA[[#This Row],[Amount]]/DATA[[#This Row],[Units]]</f>
        <v>85.615384615384613</v>
      </c>
    </row>
    <row r="85" spans="1:6">
      <c r="A85" s="3" t="s">
        <v>36</v>
      </c>
      <c r="B85" s="1" t="s">
        <v>10</v>
      </c>
      <c r="C85" s="1" t="s">
        <v>16</v>
      </c>
      <c r="D85" s="2">
        <v>3808</v>
      </c>
      <c r="E85" s="4">
        <v>279</v>
      </c>
      <c r="F85" s="22">
        <f>+DATA[[#This Row],[Amount]]/DATA[[#This Row],[Units]]</f>
        <v>13.648745519713261</v>
      </c>
    </row>
    <row r="86" spans="1:6">
      <c r="A86" s="3" t="s">
        <v>36</v>
      </c>
      <c r="B86" s="1" t="s">
        <v>21</v>
      </c>
      <c r="C86" s="1" t="s">
        <v>32</v>
      </c>
      <c r="D86" s="2">
        <v>63</v>
      </c>
      <c r="E86" s="4">
        <v>123</v>
      </c>
      <c r="F86" s="22">
        <f>+DATA[[#This Row],[Amount]]/DATA[[#This Row],[Units]]</f>
        <v>0.51219512195121952</v>
      </c>
    </row>
    <row r="87" spans="1:6">
      <c r="A87" s="3" t="s">
        <v>27</v>
      </c>
      <c r="B87" s="1" t="s">
        <v>18</v>
      </c>
      <c r="C87" s="1" t="s">
        <v>40</v>
      </c>
      <c r="D87" s="2">
        <v>7812</v>
      </c>
      <c r="E87" s="4">
        <v>81</v>
      </c>
      <c r="F87" s="22">
        <f>+DATA[[#This Row],[Amount]]/DATA[[#This Row],[Units]]</f>
        <v>96.444444444444443</v>
      </c>
    </row>
    <row r="88" spans="1:6">
      <c r="A88" s="3" t="s">
        <v>6</v>
      </c>
      <c r="B88" s="1" t="s">
        <v>7</v>
      </c>
      <c r="C88" s="1" t="s">
        <v>37</v>
      </c>
      <c r="D88" s="2">
        <v>7693</v>
      </c>
      <c r="E88" s="4">
        <v>21</v>
      </c>
      <c r="F88" s="22">
        <f>+DATA[[#This Row],[Amount]]/DATA[[#This Row],[Units]]</f>
        <v>366.33333333333331</v>
      </c>
    </row>
    <row r="89" spans="1:6">
      <c r="A89" s="3" t="s">
        <v>28</v>
      </c>
      <c r="B89" s="1" t="s">
        <v>15</v>
      </c>
      <c r="C89" s="1" t="s">
        <v>41</v>
      </c>
      <c r="D89" s="2">
        <v>973</v>
      </c>
      <c r="E89" s="4">
        <v>162</v>
      </c>
      <c r="F89" s="22">
        <f>+DATA[[#This Row],[Amount]]/DATA[[#This Row],[Units]]</f>
        <v>6.0061728395061724</v>
      </c>
    </row>
    <row r="90" spans="1:6">
      <c r="A90" s="3" t="s">
        <v>36</v>
      </c>
      <c r="B90" s="1" t="s">
        <v>10</v>
      </c>
      <c r="C90" s="1" t="s">
        <v>42</v>
      </c>
      <c r="D90" s="2">
        <v>567</v>
      </c>
      <c r="E90" s="4">
        <v>228</v>
      </c>
      <c r="F90" s="22">
        <f>+DATA[[#This Row],[Amount]]/DATA[[#This Row],[Units]]</f>
        <v>2.486842105263158</v>
      </c>
    </row>
    <row r="91" spans="1:6">
      <c r="A91" s="3" t="s">
        <v>36</v>
      </c>
      <c r="B91" s="1" t="s">
        <v>15</v>
      </c>
      <c r="C91" s="1" t="s">
        <v>33</v>
      </c>
      <c r="D91" s="2">
        <v>2471</v>
      </c>
      <c r="E91" s="4">
        <v>342</v>
      </c>
      <c r="F91" s="22">
        <f>+DATA[[#This Row],[Amount]]/DATA[[#This Row],[Units]]</f>
        <v>7.2251461988304095</v>
      </c>
    </row>
    <row r="92" spans="1:6">
      <c r="A92" s="3" t="s">
        <v>26</v>
      </c>
      <c r="B92" s="1" t="s">
        <v>21</v>
      </c>
      <c r="C92" s="1" t="s">
        <v>32</v>
      </c>
      <c r="D92" s="2">
        <v>7189</v>
      </c>
      <c r="E92" s="4">
        <v>54</v>
      </c>
      <c r="F92" s="22">
        <f>+DATA[[#This Row],[Amount]]/DATA[[#This Row],[Units]]</f>
        <v>133.12962962962962</v>
      </c>
    </row>
    <row r="93" spans="1:6">
      <c r="A93" s="3" t="s">
        <v>14</v>
      </c>
      <c r="B93" s="1" t="s">
        <v>10</v>
      </c>
      <c r="C93" s="1" t="s">
        <v>41</v>
      </c>
      <c r="D93" s="2">
        <v>7455</v>
      </c>
      <c r="E93" s="4">
        <v>216</v>
      </c>
      <c r="F93" s="22">
        <f>+DATA[[#This Row],[Amount]]/DATA[[#This Row],[Units]]</f>
        <v>34.513888888888886</v>
      </c>
    </row>
    <row r="94" spans="1:6">
      <c r="A94" s="3" t="s">
        <v>28</v>
      </c>
      <c r="B94" s="1" t="s">
        <v>31</v>
      </c>
      <c r="C94" s="1" t="s">
        <v>43</v>
      </c>
      <c r="D94" s="2">
        <v>3108</v>
      </c>
      <c r="E94" s="4">
        <v>54</v>
      </c>
      <c r="F94" s="22">
        <f>+DATA[[#This Row],[Amount]]/DATA[[#This Row],[Units]]</f>
        <v>57.555555555555557</v>
      </c>
    </row>
    <row r="95" spans="1:6">
      <c r="A95" s="3" t="s">
        <v>17</v>
      </c>
      <c r="B95" s="1" t="s">
        <v>21</v>
      </c>
      <c r="C95" s="1" t="s">
        <v>19</v>
      </c>
      <c r="D95" s="2">
        <v>469</v>
      </c>
      <c r="E95" s="4">
        <v>75</v>
      </c>
      <c r="F95" s="22">
        <f>+DATA[[#This Row],[Amount]]/DATA[[#This Row],[Units]]</f>
        <v>6.253333333333333</v>
      </c>
    </row>
    <row r="96" spans="1:6">
      <c r="A96" s="3" t="s">
        <v>12</v>
      </c>
      <c r="B96" s="1" t="s">
        <v>7</v>
      </c>
      <c r="C96" s="1" t="s">
        <v>35</v>
      </c>
      <c r="D96" s="2">
        <v>2737</v>
      </c>
      <c r="E96" s="4">
        <v>93</v>
      </c>
      <c r="F96" s="22">
        <f>+DATA[[#This Row],[Amount]]/DATA[[#This Row],[Units]]</f>
        <v>29.43010752688172</v>
      </c>
    </row>
    <row r="97" spans="1:6">
      <c r="A97" s="3" t="s">
        <v>12</v>
      </c>
      <c r="B97" s="1" t="s">
        <v>7</v>
      </c>
      <c r="C97" s="1" t="s">
        <v>19</v>
      </c>
      <c r="D97" s="2">
        <v>4305</v>
      </c>
      <c r="E97" s="4">
        <v>156</v>
      </c>
      <c r="F97" s="22">
        <f>+DATA[[#This Row],[Amount]]/DATA[[#This Row],[Units]]</f>
        <v>27.596153846153847</v>
      </c>
    </row>
    <row r="98" spans="1:6">
      <c r="A98" s="3" t="s">
        <v>12</v>
      </c>
      <c r="B98" s="1" t="s">
        <v>21</v>
      </c>
      <c r="C98" s="1" t="s">
        <v>29</v>
      </c>
      <c r="D98" s="2">
        <v>2408</v>
      </c>
      <c r="E98" s="4">
        <v>9</v>
      </c>
      <c r="F98" s="22">
        <f>+DATA[[#This Row],[Amount]]/DATA[[#This Row],[Units]]</f>
        <v>267.55555555555554</v>
      </c>
    </row>
    <row r="99" spans="1:6">
      <c r="A99" s="3" t="s">
        <v>28</v>
      </c>
      <c r="B99" s="1" t="s">
        <v>15</v>
      </c>
      <c r="C99" s="1" t="s">
        <v>37</v>
      </c>
      <c r="D99" s="2">
        <v>1281</v>
      </c>
      <c r="E99" s="4">
        <v>18</v>
      </c>
      <c r="F99" s="22">
        <f>+DATA[[#This Row],[Amount]]/DATA[[#This Row],[Units]]</f>
        <v>71.166666666666671</v>
      </c>
    </row>
    <row r="100" spans="1:6">
      <c r="A100" s="3" t="s">
        <v>6</v>
      </c>
      <c r="B100" s="1" t="s">
        <v>10</v>
      </c>
      <c r="C100" s="1" t="s">
        <v>11</v>
      </c>
      <c r="D100" s="2">
        <v>12348</v>
      </c>
      <c r="E100" s="4">
        <v>234</v>
      </c>
      <c r="F100" s="22">
        <f>+DATA[[#This Row],[Amount]]/DATA[[#This Row],[Units]]</f>
        <v>52.769230769230766</v>
      </c>
    </row>
    <row r="101" spans="1:6">
      <c r="A101" s="3" t="s">
        <v>28</v>
      </c>
      <c r="B101" s="1" t="s">
        <v>31</v>
      </c>
      <c r="C101" s="1" t="s">
        <v>41</v>
      </c>
      <c r="D101" s="2">
        <v>3689</v>
      </c>
      <c r="E101" s="4">
        <v>312</v>
      </c>
      <c r="F101" s="22">
        <f>+DATA[[#This Row],[Amount]]/DATA[[#This Row],[Units]]</f>
        <v>11.823717948717949</v>
      </c>
    </row>
    <row r="102" spans="1:6">
      <c r="A102" s="3" t="s">
        <v>24</v>
      </c>
      <c r="B102" s="1" t="s">
        <v>15</v>
      </c>
      <c r="C102" s="1" t="s">
        <v>37</v>
      </c>
      <c r="D102" s="2">
        <v>2870</v>
      </c>
      <c r="E102" s="4">
        <v>300</v>
      </c>
      <c r="F102" s="22">
        <f>+DATA[[#This Row],[Amount]]/DATA[[#This Row],[Units]]</f>
        <v>9.5666666666666664</v>
      </c>
    </row>
    <row r="103" spans="1:6">
      <c r="A103" s="3" t="s">
        <v>27</v>
      </c>
      <c r="B103" s="1" t="s">
        <v>15</v>
      </c>
      <c r="C103" s="1" t="s">
        <v>40</v>
      </c>
      <c r="D103" s="2">
        <v>798</v>
      </c>
      <c r="E103" s="4">
        <v>519</v>
      </c>
      <c r="F103" s="22">
        <f>+DATA[[#This Row],[Amount]]/DATA[[#This Row],[Units]]</f>
        <v>1.5375722543352601</v>
      </c>
    </row>
    <row r="104" spans="1:6">
      <c r="A104" s="3" t="s">
        <v>14</v>
      </c>
      <c r="B104" s="1" t="s">
        <v>7</v>
      </c>
      <c r="C104" s="1" t="s">
        <v>42</v>
      </c>
      <c r="D104" s="2">
        <v>2933</v>
      </c>
      <c r="E104" s="4">
        <v>9</v>
      </c>
      <c r="F104" s="22">
        <f>+DATA[[#This Row],[Amount]]/DATA[[#This Row],[Units]]</f>
        <v>325.88888888888891</v>
      </c>
    </row>
    <row r="105" spans="1:6">
      <c r="A105" s="3" t="s">
        <v>26</v>
      </c>
      <c r="B105" s="1" t="s">
        <v>10</v>
      </c>
      <c r="C105" s="1" t="s">
        <v>13</v>
      </c>
      <c r="D105" s="2">
        <v>2744</v>
      </c>
      <c r="E105" s="4">
        <v>9</v>
      </c>
      <c r="F105" s="22">
        <f>+DATA[[#This Row],[Amount]]/DATA[[#This Row],[Units]]</f>
        <v>304.88888888888891</v>
      </c>
    </row>
    <row r="106" spans="1:6">
      <c r="A106" s="3" t="s">
        <v>6</v>
      </c>
      <c r="B106" s="1" t="s">
        <v>15</v>
      </c>
      <c r="C106" s="1" t="s">
        <v>20</v>
      </c>
      <c r="D106" s="2">
        <v>9772</v>
      </c>
      <c r="E106" s="4">
        <v>90</v>
      </c>
      <c r="F106" s="22">
        <f>+DATA[[#This Row],[Amount]]/DATA[[#This Row],[Units]]</f>
        <v>108.57777777777778</v>
      </c>
    </row>
    <row r="107" spans="1:6">
      <c r="A107" s="3" t="s">
        <v>24</v>
      </c>
      <c r="B107" s="1" t="s">
        <v>31</v>
      </c>
      <c r="C107" s="1" t="s">
        <v>19</v>
      </c>
      <c r="D107" s="2">
        <v>1568</v>
      </c>
      <c r="E107" s="4">
        <v>96</v>
      </c>
      <c r="F107" s="22">
        <f>+DATA[[#This Row],[Amount]]/DATA[[#This Row],[Units]]</f>
        <v>16.333333333333332</v>
      </c>
    </row>
    <row r="108" spans="1:6">
      <c r="A108" s="3" t="s">
        <v>27</v>
      </c>
      <c r="B108" s="1" t="s">
        <v>15</v>
      </c>
      <c r="C108" s="1" t="s">
        <v>30</v>
      </c>
      <c r="D108" s="2">
        <v>11417</v>
      </c>
      <c r="E108" s="4">
        <v>21</v>
      </c>
      <c r="F108" s="22">
        <f>+DATA[[#This Row],[Amount]]/DATA[[#This Row],[Units]]</f>
        <v>543.66666666666663</v>
      </c>
    </row>
    <row r="109" spans="1:6">
      <c r="A109" s="3" t="s">
        <v>6</v>
      </c>
      <c r="B109" s="1" t="s">
        <v>31</v>
      </c>
      <c r="C109" s="1" t="s">
        <v>43</v>
      </c>
      <c r="D109" s="2">
        <v>6748</v>
      </c>
      <c r="E109" s="4">
        <v>48</v>
      </c>
      <c r="F109" s="22">
        <f>+DATA[[#This Row],[Amount]]/DATA[[#This Row],[Units]]</f>
        <v>140.58333333333334</v>
      </c>
    </row>
    <row r="110" spans="1:6">
      <c r="A110" s="3" t="s">
        <v>36</v>
      </c>
      <c r="B110" s="1" t="s">
        <v>15</v>
      </c>
      <c r="C110" s="1" t="s">
        <v>40</v>
      </c>
      <c r="D110" s="2">
        <v>1407</v>
      </c>
      <c r="E110" s="4">
        <v>72</v>
      </c>
      <c r="F110" s="22">
        <f>+DATA[[#This Row],[Amount]]/DATA[[#This Row],[Units]]</f>
        <v>19.541666666666668</v>
      </c>
    </row>
    <row r="111" spans="1:6">
      <c r="A111" s="3" t="s">
        <v>9</v>
      </c>
      <c r="B111" s="1" t="s">
        <v>10</v>
      </c>
      <c r="C111" s="1" t="s">
        <v>33</v>
      </c>
      <c r="D111" s="2">
        <v>2023</v>
      </c>
      <c r="E111" s="4">
        <v>168</v>
      </c>
      <c r="F111" s="22">
        <f>+DATA[[#This Row],[Amount]]/DATA[[#This Row],[Units]]</f>
        <v>12.041666666666666</v>
      </c>
    </row>
    <row r="112" spans="1:6">
      <c r="A112" s="3" t="s">
        <v>26</v>
      </c>
      <c r="B112" s="1" t="s">
        <v>18</v>
      </c>
      <c r="C112" s="1" t="s">
        <v>43</v>
      </c>
      <c r="D112" s="2">
        <v>5236</v>
      </c>
      <c r="E112" s="4">
        <v>51</v>
      </c>
      <c r="F112" s="22">
        <f>+DATA[[#This Row],[Amount]]/DATA[[#This Row],[Units]]</f>
        <v>102.66666666666667</v>
      </c>
    </row>
    <row r="113" spans="1:6">
      <c r="A113" s="3" t="s">
        <v>14</v>
      </c>
      <c r="B113" s="1" t="s">
        <v>15</v>
      </c>
      <c r="C113" s="1" t="s">
        <v>37</v>
      </c>
      <c r="D113" s="2">
        <v>1925</v>
      </c>
      <c r="E113" s="4">
        <v>192</v>
      </c>
      <c r="F113" s="22">
        <f>+DATA[[#This Row],[Amount]]/DATA[[#This Row],[Units]]</f>
        <v>10.026041666666666</v>
      </c>
    </row>
    <row r="114" spans="1:6">
      <c r="A114" s="3" t="s">
        <v>24</v>
      </c>
      <c r="B114" s="1" t="s">
        <v>7</v>
      </c>
      <c r="C114" s="1" t="s">
        <v>25</v>
      </c>
      <c r="D114" s="2">
        <v>6608</v>
      </c>
      <c r="E114" s="4">
        <v>225</v>
      </c>
      <c r="F114" s="22">
        <f>+DATA[[#This Row],[Amount]]/DATA[[#This Row],[Units]]</f>
        <v>29.36888888888889</v>
      </c>
    </row>
    <row r="115" spans="1:6">
      <c r="A115" s="3" t="s">
        <v>17</v>
      </c>
      <c r="B115" s="1" t="s">
        <v>31</v>
      </c>
      <c r="C115" s="1" t="s">
        <v>43</v>
      </c>
      <c r="D115" s="2">
        <v>8008</v>
      </c>
      <c r="E115" s="4">
        <v>456</v>
      </c>
      <c r="F115" s="22">
        <f>+DATA[[#This Row],[Amount]]/DATA[[#This Row],[Units]]</f>
        <v>17.561403508771932</v>
      </c>
    </row>
    <row r="116" spans="1:6">
      <c r="A116" s="3" t="s">
        <v>36</v>
      </c>
      <c r="B116" s="1" t="s">
        <v>31</v>
      </c>
      <c r="C116" s="1" t="s">
        <v>19</v>
      </c>
      <c r="D116" s="2">
        <v>1428</v>
      </c>
      <c r="E116" s="4">
        <v>93</v>
      </c>
      <c r="F116" s="22">
        <f>+DATA[[#This Row],[Amount]]/DATA[[#This Row],[Units]]</f>
        <v>15.35483870967742</v>
      </c>
    </row>
    <row r="117" spans="1:6">
      <c r="A117" s="3" t="s">
        <v>17</v>
      </c>
      <c r="B117" s="1" t="s">
        <v>31</v>
      </c>
      <c r="C117" s="1" t="s">
        <v>13</v>
      </c>
      <c r="D117" s="2">
        <v>525</v>
      </c>
      <c r="E117" s="4">
        <v>48</v>
      </c>
      <c r="F117" s="22">
        <f>+DATA[[#This Row],[Amount]]/DATA[[#This Row],[Units]]</f>
        <v>10.9375</v>
      </c>
    </row>
    <row r="118" spans="1:6">
      <c r="A118" s="3" t="s">
        <v>17</v>
      </c>
      <c r="B118" s="1" t="s">
        <v>7</v>
      </c>
      <c r="C118" s="1" t="s">
        <v>16</v>
      </c>
      <c r="D118" s="2">
        <v>1505</v>
      </c>
      <c r="E118" s="4">
        <v>102</v>
      </c>
      <c r="F118" s="22">
        <f>+DATA[[#This Row],[Amount]]/DATA[[#This Row],[Units]]</f>
        <v>14.754901960784315</v>
      </c>
    </row>
    <row r="119" spans="1:6">
      <c r="A119" s="3" t="s">
        <v>24</v>
      </c>
      <c r="B119" s="1" t="s">
        <v>10</v>
      </c>
      <c r="C119" s="1" t="s">
        <v>8</v>
      </c>
      <c r="D119" s="2">
        <v>6755</v>
      </c>
      <c r="E119" s="4">
        <v>252</v>
      </c>
      <c r="F119" s="22">
        <f>+DATA[[#This Row],[Amount]]/DATA[[#This Row],[Units]]</f>
        <v>26.805555555555557</v>
      </c>
    </row>
    <row r="120" spans="1:6">
      <c r="A120" s="3" t="s">
        <v>27</v>
      </c>
      <c r="B120" s="1" t="s">
        <v>7</v>
      </c>
      <c r="C120" s="1" t="s">
        <v>16</v>
      </c>
      <c r="D120" s="2">
        <v>11571</v>
      </c>
      <c r="E120" s="4">
        <v>138</v>
      </c>
      <c r="F120" s="22">
        <f>+DATA[[#This Row],[Amount]]/DATA[[#This Row],[Units]]</f>
        <v>83.847826086956516</v>
      </c>
    </row>
    <row r="121" spans="1:6">
      <c r="A121" s="3" t="s">
        <v>6</v>
      </c>
      <c r="B121" s="1" t="s">
        <v>21</v>
      </c>
      <c r="C121" s="1" t="s">
        <v>19</v>
      </c>
      <c r="D121" s="2">
        <v>2541</v>
      </c>
      <c r="E121" s="4">
        <v>90</v>
      </c>
      <c r="F121" s="22">
        <f>+DATA[[#This Row],[Amount]]/DATA[[#This Row],[Units]]</f>
        <v>28.233333333333334</v>
      </c>
    </row>
    <row r="122" spans="1:6">
      <c r="A122" s="3" t="s">
        <v>14</v>
      </c>
      <c r="B122" s="1" t="s">
        <v>7</v>
      </c>
      <c r="C122" s="1" t="s">
        <v>8</v>
      </c>
      <c r="D122" s="2">
        <v>1526</v>
      </c>
      <c r="E122" s="4">
        <v>240</v>
      </c>
      <c r="F122" s="22">
        <f>+DATA[[#This Row],[Amount]]/DATA[[#This Row],[Units]]</f>
        <v>6.3583333333333334</v>
      </c>
    </row>
    <row r="123" spans="1:6">
      <c r="A123" s="3" t="s">
        <v>6</v>
      </c>
      <c r="B123" s="1" t="s">
        <v>21</v>
      </c>
      <c r="C123" s="1" t="s">
        <v>13</v>
      </c>
      <c r="D123" s="2">
        <v>6125</v>
      </c>
      <c r="E123" s="4">
        <v>102</v>
      </c>
      <c r="F123" s="22">
        <f>+DATA[[#This Row],[Amount]]/DATA[[#This Row],[Units]]</f>
        <v>60.049019607843135</v>
      </c>
    </row>
    <row r="124" spans="1:6">
      <c r="A124" s="3" t="s">
        <v>14</v>
      </c>
      <c r="B124" s="1" t="s">
        <v>10</v>
      </c>
      <c r="C124" s="1" t="s">
        <v>40</v>
      </c>
      <c r="D124" s="2">
        <v>847</v>
      </c>
      <c r="E124" s="4">
        <v>129</v>
      </c>
      <c r="F124" s="22">
        <f>+DATA[[#This Row],[Amount]]/DATA[[#This Row],[Units]]</f>
        <v>6.5658914728682172</v>
      </c>
    </row>
    <row r="125" spans="1:6">
      <c r="A125" s="3" t="s">
        <v>9</v>
      </c>
      <c r="B125" s="1" t="s">
        <v>10</v>
      </c>
      <c r="C125" s="1" t="s">
        <v>40</v>
      </c>
      <c r="D125" s="2">
        <v>4753</v>
      </c>
      <c r="E125" s="4">
        <v>300</v>
      </c>
      <c r="F125" s="22">
        <f>+DATA[[#This Row],[Amount]]/DATA[[#This Row],[Units]]</f>
        <v>15.843333333333334</v>
      </c>
    </row>
    <row r="126" spans="1:6">
      <c r="A126" s="3" t="s">
        <v>17</v>
      </c>
      <c r="B126" s="1" t="s">
        <v>21</v>
      </c>
      <c r="C126" s="1" t="s">
        <v>20</v>
      </c>
      <c r="D126" s="2">
        <v>959</v>
      </c>
      <c r="E126" s="4">
        <v>135</v>
      </c>
      <c r="F126" s="22">
        <f>+DATA[[#This Row],[Amount]]/DATA[[#This Row],[Units]]</f>
        <v>7.1037037037037036</v>
      </c>
    </row>
    <row r="127" spans="1:6">
      <c r="A127" s="3" t="s">
        <v>24</v>
      </c>
      <c r="B127" s="1" t="s">
        <v>10</v>
      </c>
      <c r="C127" s="1" t="s">
        <v>39</v>
      </c>
      <c r="D127" s="2">
        <v>2793</v>
      </c>
      <c r="E127" s="4">
        <v>114</v>
      </c>
      <c r="F127" s="22">
        <f>+DATA[[#This Row],[Amount]]/DATA[[#This Row],[Units]]</f>
        <v>24.5</v>
      </c>
    </row>
    <row r="128" spans="1:6">
      <c r="A128" s="3" t="s">
        <v>24</v>
      </c>
      <c r="B128" s="1" t="s">
        <v>10</v>
      </c>
      <c r="C128" s="1" t="s">
        <v>25</v>
      </c>
      <c r="D128" s="2">
        <v>4606</v>
      </c>
      <c r="E128" s="4">
        <v>63</v>
      </c>
      <c r="F128" s="22">
        <f>+DATA[[#This Row],[Amount]]/DATA[[#This Row],[Units]]</f>
        <v>73.111111111111114</v>
      </c>
    </row>
    <row r="129" spans="1:6">
      <c r="A129" s="3" t="s">
        <v>24</v>
      </c>
      <c r="B129" s="1" t="s">
        <v>15</v>
      </c>
      <c r="C129" s="1" t="s">
        <v>33</v>
      </c>
      <c r="D129" s="2">
        <v>5551</v>
      </c>
      <c r="E129" s="4">
        <v>252</v>
      </c>
      <c r="F129" s="22">
        <f>+DATA[[#This Row],[Amount]]/DATA[[#This Row],[Units]]</f>
        <v>22.027777777777779</v>
      </c>
    </row>
    <row r="130" spans="1:6">
      <c r="A130" s="3" t="s">
        <v>36</v>
      </c>
      <c r="B130" s="1" t="s">
        <v>15</v>
      </c>
      <c r="C130" s="1" t="s">
        <v>11</v>
      </c>
      <c r="D130" s="2">
        <v>6657</v>
      </c>
      <c r="E130" s="4">
        <v>303</v>
      </c>
      <c r="F130" s="22">
        <f>+DATA[[#This Row],[Amount]]/DATA[[#This Row],[Units]]</f>
        <v>21.970297029702969</v>
      </c>
    </row>
    <row r="131" spans="1:6">
      <c r="A131" s="3" t="s">
        <v>24</v>
      </c>
      <c r="B131" s="1" t="s">
        <v>18</v>
      </c>
      <c r="C131" s="1" t="s">
        <v>29</v>
      </c>
      <c r="D131" s="2">
        <v>4438</v>
      </c>
      <c r="E131" s="4">
        <v>246</v>
      </c>
      <c r="F131" s="22">
        <f>+DATA[[#This Row],[Amount]]/DATA[[#This Row],[Units]]</f>
        <v>18.040650406504064</v>
      </c>
    </row>
    <row r="132" spans="1:6">
      <c r="A132" s="3" t="s">
        <v>9</v>
      </c>
      <c r="B132" s="1" t="s">
        <v>21</v>
      </c>
      <c r="C132" s="1" t="s">
        <v>23</v>
      </c>
      <c r="D132" s="2">
        <v>168</v>
      </c>
      <c r="E132" s="4">
        <v>84</v>
      </c>
      <c r="F132" s="22">
        <f>+DATA[[#This Row],[Amount]]/DATA[[#This Row],[Units]]</f>
        <v>2</v>
      </c>
    </row>
    <row r="133" spans="1:6">
      <c r="A133" s="3" t="s">
        <v>24</v>
      </c>
      <c r="B133" s="1" t="s">
        <v>31</v>
      </c>
      <c r="C133" s="1" t="s">
        <v>29</v>
      </c>
      <c r="D133" s="2">
        <v>7777</v>
      </c>
      <c r="E133" s="4">
        <v>39</v>
      </c>
      <c r="F133" s="22">
        <f>+DATA[[#This Row],[Amount]]/DATA[[#This Row],[Units]]</f>
        <v>199.41025641025641</v>
      </c>
    </row>
    <row r="134" spans="1:6">
      <c r="A134" s="3" t="s">
        <v>26</v>
      </c>
      <c r="B134" s="1" t="s">
        <v>15</v>
      </c>
      <c r="C134" s="1" t="s">
        <v>29</v>
      </c>
      <c r="D134" s="2">
        <v>3339</v>
      </c>
      <c r="E134" s="4">
        <v>348</v>
      </c>
      <c r="F134" s="22">
        <f>+DATA[[#This Row],[Amount]]/DATA[[#This Row],[Units]]</f>
        <v>9.5948275862068968</v>
      </c>
    </row>
    <row r="135" spans="1:6">
      <c r="A135" s="3" t="s">
        <v>24</v>
      </c>
      <c r="B135" s="1" t="s">
        <v>7</v>
      </c>
      <c r="C135" s="1" t="s">
        <v>20</v>
      </c>
      <c r="D135" s="2">
        <v>6391</v>
      </c>
      <c r="E135" s="4">
        <v>48</v>
      </c>
      <c r="F135" s="22">
        <f>+DATA[[#This Row],[Amount]]/DATA[[#This Row],[Units]]</f>
        <v>133.14583333333334</v>
      </c>
    </row>
    <row r="136" spans="1:6">
      <c r="A136" s="3" t="s">
        <v>26</v>
      </c>
      <c r="B136" s="1" t="s">
        <v>7</v>
      </c>
      <c r="C136" s="1" t="s">
        <v>23</v>
      </c>
      <c r="D136" s="2">
        <v>518</v>
      </c>
      <c r="E136" s="4">
        <v>75</v>
      </c>
      <c r="F136" s="22">
        <f>+DATA[[#This Row],[Amount]]/DATA[[#This Row],[Units]]</f>
        <v>6.9066666666666663</v>
      </c>
    </row>
    <row r="137" spans="1:6">
      <c r="A137" s="3" t="s">
        <v>24</v>
      </c>
      <c r="B137" s="1" t="s">
        <v>21</v>
      </c>
      <c r="C137" s="1" t="s">
        <v>41</v>
      </c>
      <c r="D137" s="2">
        <v>5677</v>
      </c>
      <c r="E137" s="4">
        <v>258</v>
      </c>
      <c r="F137" s="22">
        <f>+DATA[[#This Row],[Amount]]/DATA[[#This Row],[Units]]</f>
        <v>22.003875968992247</v>
      </c>
    </row>
    <row r="138" spans="1:6">
      <c r="A138" s="3" t="s">
        <v>17</v>
      </c>
      <c r="B138" s="1" t="s">
        <v>18</v>
      </c>
      <c r="C138" s="1" t="s">
        <v>29</v>
      </c>
      <c r="D138" s="2">
        <v>6048</v>
      </c>
      <c r="E138" s="4">
        <v>27</v>
      </c>
      <c r="F138" s="22">
        <f>+DATA[[#This Row],[Amount]]/DATA[[#This Row],[Units]]</f>
        <v>224</v>
      </c>
    </row>
    <row r="139" spans="1:6">
      <c r="A139" s="3" t="s">
        <v>9</v>
      </c>
      <c r="B139" s="1" t="s">
        <v>21</v>
      </c>
      <c r="C139" s="1" t="s">
        <v>11</v>
      </c>
      <c r="D139" s="2">
        <v>3752</v>
      </c>
      <c r="E139" s="4">
        <v>213</v>
      </c>
      <c r="F139" s="22">
        <f>+DATA[[#This Row],[Amount]]/DATA[[#This Row],[Units]]</f>
        <v>17.615023474178404</v>
      </c>
    </row>
    <row r="140" spans="1:6">
      <c r="A140" s="3" t="s">
        <v>26</v>
      </c>
      <c r="B140" s="1" t="s">
        <v>10</v>
      </c>
      <c r="C140" s="1" t="s">
        <v>33</v>
      </c>
      <c r="D140" s="2">
        <v>4480</v>
      </c>
      <c r="E140" s="4">
        <v>357</v>
      </c>
      <c r="F140" s="22">
        <f>+DATA[[#This Row],[Amount]]/DATA[[#This Row],[Units]]</f>
        <v>12.549019607843137</v>
      </c>
    </row>
    <row r="141" spans="1:6">
      <c r="A141" s="3" t="s">
        <v>12</v>
      </c>
      <c r="B141" s="1" t="s">
        <v>7</v>
      </c>
      <c r="C141" s="1" t="s">
        <v>13</v>
      </c>
      <c r="D141" s="2">
        <v>259</v>
      </c>
      <c r="E141" s="4">
        <v>207</v>
      </c>
      <c r="F141" s="22">
        <f>+DATA[[#This Row],[Amount]]/DATA[[#This Row],[Units]]</f>
        <v>1.251207729468599</v>
      </c>
    </row>
    <row r="142" spans="1:6">
      <c r="A142" s="3" t="s">
        <v>9</v>
      </c>
      <c r="B142" s="1" t="s">
        <v>7</v>
      </c>
      <c r="C142" s="1" t="s">
        <v>8</v>
      </c>
      <c r="D142" s="2">
        <v>42</v>
      </c>
      <c r="E142" s="4">
        <v>150</v>
      </c>
      <c r="F142" s="22">
        <f>+DATA[[#This Row],[Amount]]/DATA[[#This Row],[Units]]</f>
        <v>0.28000000000000003</v>
      </c>
    </row>
    <row r="143" spans="1:6">
      <c r="A143" s="3" t="s">
        <v>14</v>
      </c>
      <c r="B143" s="1" t="s">
        <v>15</v>
      </c>
      <c r="C143" s="1" t="s">
        <v>43</v>
      </c>
      <c r="D143" s="2">
        <v>98</v>
      </c>
      <c r="E143" s="4">
        <v>204</v>
      </c>
      <c r="F143" s="22">
        <f>+DATA[[#This Row],[Amount]]/DATA[[#This Row],[Units]]</f>
        <v>0.48039215686274511</v>
      </c>
    </row>
    <row r="144" spans="1:6">
      <c r="A144" s="3" t="s">
        <v>24</v>
      </c>
      <c r="B144" s="1" t="s">
        <v>10</v>
      </c>
      <c r="C144" s="1" t="s">
        <v>40</v>
      </c>
      <c r="D144" s="2">
        <v>2478</v>
      </c>
      <c r="E144" s="4">
        <v>21</v>
      </c>
      <c r="F144" s="22">
        <f>+DATA[[#This Row],[Amount]]/DATA[[#This Row],[Units]]</f>
        <v>118</v>
      </c>
    </row>
    <row r="145" spans="1:6">
      <c r="A145" s="3" t="s">
        <v>14</v>
      </c>
      <c r="B145" s="1" t="s">
        <v>31</v>
      </c>
      <c r="C145" s="1" t="s">
        <v>20</v>
      </c>
      <c r="D145" s="2">
        <v>7847</v>
      </c>
      <c r="E145" s="4">
        <v>174</v>
      </c>
      <c r="F145" s="22">
        <f>+DATA[[#This Row],[Amount]]/DATA[[#This Row],[Units]]</f>
        <v>45.097701149425291</v>
      </c>
    </row>
    <row r="146" spans="1:6">
      <c r="A146" s="3" t="s">
        <v>27</v>
      </c>
      <c r="B146" s="1" t="s">
        <v>7</v>
      </c>
      <c r="C146" s="1" t="s">
        <v>29</v>
      </c>
      <c r="D146" s="2">
        <v>9926</v>
      </c>
      <c r="E146" s="4">
        <v>201</v>
      </c>
      <c r="F146" s="22">
        <f>+DATA[[#This Row],[Amount]]/DATA[[#This Row],[Units]]</f>
        <v>49.383084577114431</v>
      </c>
    </row>
    <row r="147" spans="1:6">
      <c r="A147" s="3" t="s">
        <v>9</v>
      </c>
      <c r="B147" s="1" t="s">
        <v>21</v>
      </c>
      <c r="C147" s="1" t="s">
        <v>32</v>
      </c>
      <c r="D147" s="2">
        <v>819</v>
      </c>
      <c r="E147" s="4">
        <v>510</v>
      </c>
      <c r="F147" s="22">
        <f>+DATA[[#This Row],[Amount]]/DATA[[#This Row],[Units]]</f>
        <v>1.6058823529411765</v>
      </c>
    </row>
    <row r="148" spans="1:6">
      <c r="A148" s="3" t="s">
        <v>17</v>
      </c>
      <c r="B148" s="1" t="s">
        <v>18</v>
      </c>
      <c r="C148" s="1" t="s">
        <v>33</v>
      </c>
      <c r="D148" s="2">
        <v>3052</v>
      </c>
      <c r="E148" s="4">
        <v>378</v>
      </c>
      <c r="F148" s="22">
        <f>+DATA[[#This Row],[Amount]]/DATA[[#This Row],[Units]]</f>
        <v>8.0740740740740744</v>
      </c>
    </row>
    <row r="149" spans="1:6">
      <c r="A149" s="3" t="s">
        <v>12</v>
      </c>
      <c r="B149" s="1" t="s">
        <v>31</v>
      </c>
      <c r="C149" s="1" t="s">
        <v>42</v>
      </c>
      <c r="D149" s="2">
        <v>6832</v>
      </c>
      <c r="E149" s="4">
        <v>27</v>
      </c>
      <c r="F149" s="22">
        <f>+DATA[[#This Row],[Amount]]/DATA[[#This Row],[Units]]</f>
        <v>253.03703703703704</v>
      </c>
    </row>
    <row r="150" spans="1:6">
      <c r="A150" s="3" t="s">
        <v>27</v>
      </c>
      <c r="B150" s="1" t="s">
        <v>18</v>
      </c>
      <c r="C150" s="1" t="s">
        <v>30</v>
      </c>
      <c r="D150" s="2">
        <v>2016</v>
      </c>
      <c r="E150" s="4">
        <v>117</v>
      </c>
      <c r="F150" s="22">
        <f>+DATA[[#This Row],[Amount]]/DATA[[#This Row],[Units]]</f>
        <v>17.23076923076923</v>
      </c>
    </row>
    <row r="151" spans="1:6">
      <c r="A151" s="3" t="s">
        <v>17</v>
      </c>
      <c r="B151" s="1" t="s">
        <v>21</v>
      </c>
      <c r="C151" s="1" t="s">
        <v>42</v>
      </c>
      <c r="D151" s="2">
        <v>7322</v>
      </c>
      <c r="E151" s="4">
        <v>36</v>
      </c>
      <c r="F151" s="22">
        <f>+DATA[[#This Row],[Amount]]/DATA[[#This Row],[Units]]</f>
        <v>203.38888888888889</v>
      </c>
    </row>
    <row r="152" spans="1:6">
      <c r="A152" s="3" t="s">
        <v>9</v>
      </c>
      <c r="B152" s="1" t="s">
        <v>10</v>
      </c>
      <c r="C152" s="1" t="s">
        <v>20</v>
      </c>
      <c r="D152" s="2">
        <v>357</v>
      </c>
      <c r="E152" s="4">
        <v>126</v>
      </c>
      <c r="F152" s="22">
        <f>+DATA[[#This Row],[Amount]]/DATA[[#This Row],[Units]]</f>
        <v>2.8333333333333335</v>
      </c>
    </row>
    <row r="153" spans="1:6">
      <c r="A153" s="3" t="s">
        <v>12</v>
      </c>
      <c r="B153" s="1" t="s">
        <v>18</v>
      </c>
      <c r="C153" s="1" t="s">
        <v>19</v>
      </c>
      <c r="D153" s="2">
        <v>3192</v>
      </c>
      <c r="E153" s="4">
        <v>72</v>
      </c>
      <c r="F153" s="22">
        <f>+DATA[[#This Row],[Amount]]/DATA[[#This Row],[Units]]</f>
        <v>44.333333333333336</v>
      </c>
    </row>
    <row r="154" spans="1:6">
      <c r="A154" s="3" t="s">
        <v>24</v>
      </c>
      <c r="B154" s="1" t="s">
        <v>15</v>
      </c>
      <c r="C154" s="1" t="s">
        <v>23</v>
      </c>
      <c r="D154" s="2">
        <v>8435</v>
      </c>
      <c r="E154" s="4">
        <v>42</v>
      </c>
      <c r="F154" s="22">
        <f>+DATA[[#This Row],[Amount]]/DATA[[#This Row],[Units]]</f>
        <v>200.83333333333334</v>
      </c>
    </row>
    <row r="155" spans="1:6">
      <c r="A155" s="3" t="s">
        <v>6</v>
      </c>
      <c r="B155" s="1" t="s">
        <v>18</v>
      </c>
      <c r="C155" s="1" t="s">
        <v>33</v>
      </c>
      <c r="D155" s="2">
        <v>0</v>
      </c>
      <c r="E155" s="4">
        <v>135</v>
      </c>
      <c r="F155" s="22">
        <v>135</v>
      </c>
    </row>
    <row r="156" spans="1:6">
      <c r="A156" s="3" t="s">
        <v>24</v>
      </c>
      <c r="B156" s="1" t="s">
        <v>31</v>
      </c>
      <c r="C156" s="1" t="s">
        <v>39</v>
      </c>
      <c r="D156" s="2">
        <v>8862</v>
      </c>
      <c r="E156" s="4">
        <v>189</v>
      </c>
      <c r="F156" s="22">
        <f>+DATA[[#This Row],[Amount]]/DATA[[#This Row],[Units]]</f>
        <v>46.888888888888886</v>
      </c>
    </row>
    <row r="157" spans="1:6">
      <c r="A157" s="3" t="s">
        <v>17</v>
      </c>
      <c r="B157" s="1" t="s">
        <v>7</v>
      </c>
      <c r="C157" s="1" t="s">
        <v>41</v>
      </c>
      <c r="D157" s="2">
        <v>3556</v>
      </c>
      <c r="E157" s="4">
        <v>459</v>
      </c>
      <c r="F157" s="22">
        <f>+DATA[[#This Row],[Amount]]/DATA[[#This Row],[Units]]</f>
        <v>7.7472766884531588</v>
      </c>
    </row>
    <row r="158" spans="1:6">
      <c r="A158" s="3" t="s">
        <v>26</v>
      </c>
      <c r="B158" s="1" t="s">
        <v>31</v>
      </c>
      <c r="C158" s="1" t="s">
        <v>38</v>
      </c>
      <c r="D158" s="2">
        <v>7280</v>
      </c>
      <c r="E158" s="4">
        <v>201</v>
      </c>
      <c r="F158" s="22">
        <f>+DATA[[#This Row],[Amount]]/DATA[[#This Row],[Units]]</f>
        <v>36.218905472636813</v>
      </c>
    </row>
    <row r="159" spans="1:6">
      <c r="A159" s="3" t="s">
        <v>17</v>
      </c>
      <c r="B159" s="1" t="s">
        <v>31</v>
      </c>
      <c r="C159" s="1" t="s">
        <v>8</v>
      </c>
      <c r="D159" s="2">
        <v>3402</v>
      </c>
      <c r="E159" s="4">
        <v>366</v>
      </c>
      <c r="F159" s="22">
        <f>+DATA[[#This Row],[Amount]]/DATA[[#This Row],[Units]]</f>
        <v>9.2950819672131146</v>
      </c>
    </row>
    <row r="160" spans="1:6">
      <c r="A160" s="3" t="s">
        <v>28</v>
      </c>
      <c r="B160" s="1" t="s">
        <v>7</v>
      </c>
      <c r="C160" s="1" t="s">
        <v>33</v>
      </c>
      <c r="D160" s="2">
        <v>4592</v>
      </c>
      <c r="E160" s="4">
        <v>324</v>
      </c>
      <c r="F160" s="22">
        <f>+DATA[[#This Row],[Amount]]/DATA[[#This Row],[Units]]</f>
        <v>14.17283950617284</v>
      </c>
    </row>
    <row r="161" spans="1:6">
      <c r="A161" s="3" t="s">
        <v>12</v>
      </c>
      <c r="B161" s="1" t="s">
        <v>10</v>
      </c>
      <c r="C161" s="1" t="s">
        <v>38</v>
      </c>
      <c r="D161" s="2">
        <v>7833</v>
      </c>
      <c r="E161" s="4">
        <v>243</v>
      </c>
      <c r="F161" s="22">
        <f>+DATA[[#This Row],[Amount]]/DATA[[#This Row],[Units]]</f>
        <v>32.23456790123457</v>
      </c>
    </row>
    <row r="162" spans="1:6">
      <c r="A162" s="3" t="s">
        <v>27</v>
      </c>
      <c r="B162" s="1" t="s">
        <v>18</v>
      </c>
      <c r="C162" s="1" t="s">
        <v>42</v>
      </c>
      <c r="D162" s="2">
        <v>7651</v>
      </c>
      <c r="E162" s="4">
        <v>213</v>
      </c>
      <c r="F162" s="22">
        <f>+DATA[[#This Row],[Amount]]/DATA[[#This Row],[Units]]</f>
        <v>35.920187793427232</v>
      </c>
    </row>
    <row r="163" spans="1:6">
      <c r="A163" s="3" t="s">
        <v>6</v>
      </c>
      <c r="B163" s="1" t="s">
        <v>10</v>
      </c>
      <c r="C163" s="1" t="s">
        <v>8</v>
      </c>
      <c r="D163" s="2">
        <v>2275</v>
      </c>
      <c r="E163" s="4">
        <v>447</v>
      </c>
      <c r="F163" s="22">
        <f>+DATA[[#This Row],[Amount]]/DATA[[#This Row],[Units]]</f>
        <v>5.089485458612975</v>
      </c>
    </row>
    <row r="164" spans="1:6">
      <c r="A164" s="3" t="s">
        <v>6</v>
      </c>
      <c r="B164" s="1" t="s">
        <v>21</v>
      </c>
      <c r="C164" s="1" t="s">
        <v>32</v>
      </c>
      <c r="D164" s="2">
        <v>5670</v>
      </c>
      <c r="E164" s="4">
        <v>297</v>
      </c>
      <c r="F164" s="22">
        <f>+DATA[[#This Row],[Amount]]/DATA[[#This Row],[Units]]</f>
        <v>19.09090909090909</v>
      </c>
    </row>
    <row r="165" spans="1:6">
      <c r="A165" s="3" t="s">
        <v>24</v>
      </c>
      <c r="B165" s="1" t="s">
        <v>10</v>
      </c>
      <c r="C165" s="1" t="s">
        <v>30</v>
      </c>
      <c r="D165" s="2">
        <v>2135</v>
      </c>
      <c r="E165" s="4">
        <v>27</v>
      </c>
      <c r="F165" s="22">
        <f>+DATA[[#This Row],[Amount]]/DATA[[#This Row],[Units]]</f>
        <v>79.074074074074076</v>
      </c>
    </row>
    <row r="166" spans="1:6">
      <c r="A166" s="3" t="s">
        <v>6</v>
      </c>
      <c r="B166" s="1" t="s">
        <v>31</v>
      </c>
      <c r="C166" s="1" t="s">
        <v>35</v>
      </c>
      <c r="D166" s="2">
        <v>2779</v>
      </c>
      <c r="E166" s="4">
        <v>75</v>
      </c>
      <c r="F166" s="22">
        <f>+DATA[[#This Row],[Amount]]/DATA[[#This Row],[Units]]</f>
        <v>37.053333333333335</v>
      </c>
    </row>
    <row r="167" spans="1:6">
      <c r="A167" s="3" t="s">
        <v>36</v>
      </c>
      <c r="B167" s="1" t="s">
        <v>18</v>
      </c>
      <c r="C167" s="1" t="s">
        <v>20</v>
      </c>
      <c r="D167" s="2">
        <v>12950</v>
      </c>
      <c r="E167" s="4">
        <v>30</v>
      </c>
      <c r="F167" s="22">
        <f>+DATA[[#This Row],[Amount]]/DATA[[#This Row],[Units]]</f>
        <v>431.66666666666669</v>
      </c>
    </row>
    <row r="168" spans="1:6">
      <c r="A168" s="3" t="s">
        <v>24</v>
      </c>
      <c r="B168" s="1" t="s">
        <v>15</v>
      </c>
      <c r="C168" s="1" t="s">
        <v>16</v>
      </c>
      <c r="D168" s="2">
        <v>2646</v>
      </c>
      <c r="E168" s="4">
        <v>177</v>
      </c>
      <c r="F168" s="22">
        <f>+DATA[[#This Row],[Amount]]/DATA[[#This Row],[Units]]</f>
        <v>14.949152542372881</v>
      </c>
    </row>
    <row r="169" spans="1:6">
      <c r="A169" s="3" t="s">
        <v>6</v>
      </c>
      <c r="B169" s="1" t="s">
        <v>31</v>
      </c>
      <c r="C169" s="1" t="s">
        <v>20</v>
      </c>
      <c r="D169" s="2">
        <v>3794</v>
      </c>
      <c r="E169" s="4">
        <v>159</v>
      </c>
      <c r="F169" s="22">
        <f>+DATA[[#This Row],[Amount]]/DATA[[#This Row],[Units]]</f>
        <v>23.861635220125788</v>
      </c>
    </row>
    <row r="170" spans="1:6">
      <c r="A170" s="3" t="s">
        <v>28</v>
      </c>
      <c r="B170" s="1" t="s">
        <v>10</v>
      </c>
      <c r="C170" s="1" t="s">
        <v>20</v>
      </c>
      <c r="D170" s="2">
        <v>819</v>
      </c>
      <c r="E170" s="4">
        <v>306</v>
      </c>
      <c r="F170" s="22">
        <f>+DATA[[#This Row],[Amount]]/DATA[[#This Row],[Units]]</f>
        <v>2.6764705882352939</v>
      </c>
    </row>
    <row r="171" spans="1:6">
      <c r="A171" s="3" t="s">
        <v>28</v>
      </c>
      <c r="B171" s="1" t="s">
        <v>31</v>
      </c>
      <c r="C171" s="1" t="s">
        <v>34</v>
      </c>
      <c r="D171" s="2">
        <v>2583</v>
      </c>
      <c r="E171" s="4">
        <v>18</v>
      </c>
      <c r="F171" s="22">
        <f>+DATA[[#This Row],[Amount]]/DATA[[#This Row],[Units]]</f>
        <v>143.5</v>
      </c>
    </row>
    <row r="172" spans="1:6">
      <c r="A172" s="3" t="s">
        <v>24</v>
      </c>
      <c r="B172" s="1" t="s">
        <v>10</v>
      </c>
      <c r="C172" s="1" t="s">
        <v>37</v>
      </c>
      <c r="D172" s="2">
        <v>4585</v>
      </c>
      <c r="E172" s="4">
        <v>240</v>
      </c>
      <c r="F172" s="22">
        <f>+DATA[[#This Row],[Amount]]/DATA[[#This Row],[Units]]</f>
        <v>19.104166666666668</v>
      </c>
    </row>
    <row r="173" spans="1:6">
      <c r="A173" s="3" t="s">
        <v>26</v>
      </c>
      <c r="B173" s="1" t="s">
        <v>31</v>
      </c>
      <c r="C173" s="1" t="s">
        <v>20</v>
      </c>
      <c r="D173" s="2">
        <v>1652</v>
      </c>
      <c r="E173" s="4">
        <v>93</v>
      </c>
      <c r="F173" s="22">
        <f>+DATA[[#This Row],[Amount]]/DATA[[#This Row],[Units]]</f>
        <v>17.763440860215052</v>
      </c>
    </row>
    <row r="174" spans="1:6">
      <c r="A174" s="3" t="s">
        <v>36</v>
      </c>
      <c r="B174" s="1" t="s">
        <v>31</v>
      </c>
      <c r="C174" s="1" t="s">
        <v>43</v>
      </c>
      <c r="D174" s="2">
        <v>4991</v>
      </c>
      <c r="E174" s="4">
        <v>9</v>
      </c>
      <c r="F174" s="22">
        <f>+DATA[[#This Row],[Amount]]/DATA[[#This Row],[Units]]</f>
        <v>554.55555555555554</v>
      </c>
    </row>
    <row r="175" spans="1:6">
      <c r="A175" s="3" t="s">
        <v>9</v>
      </c>
      <c r="B175" s="1" t="s">
        <v>31</v>
      </c>
      <c r="C175" s="1" t="s">
        <v>30</v>
      </c>
      <c r="D175" s="2">
        <v>2009</v>
      </c>
      <c r="E175" s="4">
        <v>219</v>
      </c>
      <c r="F175" s="22">
        <f>+DATA[[#This Row],[Amount]]/DATA[[#This Row],[Units]]</f>
        <v>9.173515981735159</v>
      </c>
    </row>
    <row r="176" spans="1:6">
      <c r="A176" s="3" t="s">
        <v>27</v>
      </c>
      <c r="B176" s="1" t="s">
        <v>18</v>
      </c>
      <c r="C176" s="1" t="s">
        <v>23</v>
      </c>
      <c r="D176" s="2">
        <v>1568</v>
      </c>
      <c r="E176" s="4">
        <v>141</v>
      </c>
      <c r="F176" s="22">
        <f>+DATA[[#This Row],[Amount]]/DATA[[#This Row],[Units]]</f>
        <v>11.120567375886525</v>
      </c>
    </row>
    <row r="177" spans="1:6">
      <c r="A177" s="3" t="s">
        <v>14</v>
      </c>
      <c r="B177" s="1" t="s">
        <v>7</v>
      </c>
      <c r="C177" s="1" t="s">
        <v>34</v>
      </c>
      <c r="D177" s="2">
        <v>3388</v>
      </c>
      <c r="E177" s="4">
        <v>123</v>
      </c>
      <c r="F177" s="22">
        <f>+DATA[[#This Row],[Amount]]/DATA[[#This Row],[Units]]</f>
        <v>27.54471544715447</v>
      </c>
    </row>
    <row r="178" spans="1:6">
      <c r="A178" s="3" t="s">
        <v>6</v>
      </c>
      <c r="B178" s="1" t="s">
        <v>21</v>
      </c>
      <c r="C178" s="1" t="s">
        <v>39</v>
      </c>
      <c r="D178" s="2">
        <v>623</v>
      </c>
      <c r="E178" s="4">
        <v>51</v>
      </c>
      <c r="F178" s="22">
        <f>+DATA[[#This Row],[Amount]]/DATA[[#This Row],[Units]]</f>
        <v>12.215686274509803</v>
      </c>
    </row>
    <row r="179" spans="1:6">
      <c r="A179" s="3" t="s">
        <v>17</v>
      </c>
      <c r="B179" s="1" t="s">
        <v>15</v>
      </c>
      <c r="C179" s="1" t="s">
        <v>13</v>
      </c>
      <c r="D179" s="2">
        <v>10073</v>
      </c>
      <c r="E179" s="4">
        <v>120</v>
      </c>
      <c r="F179" s="22">
        <f>+DATA[[#This Row],[Amount]]/DATA[[#This Row],[Units]]</f>
        <v>83.941666666666663</v>
      </c>
    </row>
    <row r="180" spans="1:6">
      <c r="A180" s="3" t="s">
        <v>9</v>
      </c>
      <c r="B180" s="1" t="s">
        <v>18</v>
      </c>
      <c r="C180" s="1" t="s">
        <v>43</v>
      </c>
      <c r="D180" s="2">
        <v>1561</v>
      </c>
      <c r="E180" s="4">
        <v>27</v>
      </c>
      <c r="F180" s="22">
        <f>+DATA[[#This Row],[Amount]]/DATA[[#This Row],[Units]]</f>
        <v>57.814814814814817</v>
      </c>
    </row>
    <row r="181" spans="1:6">
      <c r="A181" s="3" t="s">
        <v>12</v>
      </c>
      <c r="B181" s="1" t="s">
        <v>15</v>
      </c>
      <c r="C181" s="1" t="s">
        <v>40</v>
      </c>
      <c r="D181" s="2">
        <v>11522</v>
      </c>
      <c r="E181" s="4">
        <v>204</v>
      </c>
      <c r="F181" s="22">
        <f>+DATA[[#This Row],[Amount]]/DATA[[#This Row],[Units]]</f>
        <v>56.480392156862742</v>
      </c>
    </row>
    <row r="182" spans="1:6">
      <c r="A182" s="3" t="s">
        <v>17</v>
      </c>
      <c r="B182" s="1" t="s">
        <v>21</v>
      </c>
      <c r="C182" s="1" t="s">
        <v>32</v>
      </c>
      <c r="D182" s="2">
        <v>2317</v>
      </c>
      <c r="E182" s="4">
        <v>123</v>
      </c>
      <c r="F182" s="22">
        <f>+DATA[[#This Row],[Amount]]/DATA[[#This Row],[Units]]</f>
        <v>18.837398373983739</v>
      </c>
    </row>
    <row r="183" spans="1:6">
      <c r="A183" s="3" t="s">
        <v>36</v>
      </c>
      <c r="B183" s="1" t="s">
        <v>7</v>
      </c>
      <c r="C183" s="1" t="s">
        <v>41</v>
      </c>
      <c r="D183" s="2">
        <v>3059</v>
      </c>
      <c r="E183" s="4">
        <v>27</v>
      </c>
      <c r="F183" s="22">
        <f>+DATA[[#This Row],[Amount]]/DATA[[#This Row],[Units]]</f>
        <v>113.29629629629629</v>
      </c>
    </row>
    <row r="184" spans="1:6">
      <c r="A184" s="3" t="s">
        <v>14</v>
      </c>
      <c r="B184" s="1" t="s">
        <v>7</v>
      </c>
      <c r="C184" s="1" t="s">
        <v>43</v>
      </c>
      <c r="D184" s="2">
        <v>2324</v>
      </c>
      <c r="E184" s="4">
        <v>177</v>
      </c>
      <c r="F184" s="22">
        <f>+DATA[[#This Row],[Amount]]/DATA[[#This Row],[Units]]</f>
        <v>13.129943502824858</v>
      </c>
    </row>
    <row r="185" spans="1:6">
      <c r="A185" s="3" t="s">
        <v>28</v>
      </c>
      <c r="B185" s="1" t="s">
        <v>18</v>
      </c>
      <c r="C185" s="1" t="s">
        <v>43</v>
      </c>
      <c r="D185" s="2">
        <v>4956</v>
      </c>
      <c r="E185" s="4">
        <v>171</v>
      </c>
      <c r="F185" s="22">
        <f>+DATA[[#This Row],[Amount]]/DATA[[#This Row],[Units]]</f>
        <v>28.982456140350877</v>
      </c>
    </row>
    <row r="186" spans="1:6">
      <c r="A186" s="3" t="s">
        <v>36</v>
      </c>
      <c r="B186" s="1" t="s">
        <v>31</v>
      </c>
      <c r="C186" s="1" t="s">
        <v>37</v>
      </c>
      <c r="D186" s="2">
        <v>5355</v>
      </c>
      <c r="E186" s="4">
        <v>204</v>
      </c>
      <c r="F186" s="22">
        <f>+DATA[[#This Row],[Amount]]/DATA[[#This Row],[Units]]</f>
        <v>26.25</v>
      </c>
    </row>
    <row r="187" spans="1:6">
      <c r="A187" s="3" t="s">
        <v>28</v>
      </c>
      <c r="B187" s="1" t="s">
        <v>31</v>
      </c>
      <c r="C187" s="1" t="s">
        <v>25</v>
      </c>
      <c r="D187" s="2">
        <v>7259</v>
      </c>
      <c r="E187" s="4">
        <v>276</v>
      </c>
      <c r="F187" s="22">
        <f>+DATA[[#This Row],[Amount]]/DATA[[#This Row],[Units]]</f>
        <v>26.30072463768116</v>
      </c>
    </row>
    <row r="188" spans="1:6">
      <c r="A188" s="3" t="s">
        <v>9</v>
      </c>
      <c r="B188" s="1" t="s">
        <v>7</v>
      </c>
      <c r="C188" s="1" t="s">
        <v>43</v>
      </c>
      <c r="D188" s="2">
        <v>6279</v>
      </c>
      <c r="E188" s="4">
        <v>45</v>
      </c>
      <c r="F188" s="22">
        <f>+DATA[[#This Row],[Amount]]/DATA[[#This Row],[Units]]</f>
        <v>139.53333333333333</v>
      </c>
    </row>
    <row r="189" spans="1:6">
      <c r="A189" s="3" t="s">
        <v>6</v>
      </c>
      <c r="B189" s="1" t="s">
        <v>21</v>
      </c>
      <c r="C189" s="1" t="s">
        <v>33</v>
      </c>
      <c r="D189" s="2">
        <v>2541</v>
      </c>
      <c r="E189" s="4">
        <v>45</v>
      </c>
      <c r="F189" s="22">
        <f>+DATA[[#This Row],[Amount]]/DATA[[#This Row],[Units]]</f>
        <v>56.466666666666669</v>
      </c>
    </row>
    <row r="190" spans="1:6">
      <c r="A190" s="3" t="s">
        <v>17</v>
      </c>
      <c r="B190" s="1" t="s">
        <v>10</v>
      </c>
      <c r="C190" s="1" t="s">
        <v>40</v>
      </c>
      <c r="D190" s="2">
        <v>3864</v>
      </c>
      <c r="E190" s="4">
        <v>177</v>
      </c>
      <c r="F190" s="22">
        <f>+DATA[[#This Row],[Amount]]/DATA[[#This Row],[Units]]</f>
        <v>21.83050847457627</v>
      </c>
    </row>
    <row r="191" spans="1:6">
      <c r="A191" s="3" t="s">
        <v>26</v>
      </c>
      <c r="B191" s="1" t="s">
        <v>15</v>
      </c>
      <c r="C191" s="1" t="s">
        <v>32</v>
      </c>
      <c r="D191" s="2">
        <v>6146</v>
      </c>
      <c r="E191" s="4">
        <v>63</v>
      </c>
      <c r="F191" s="22">
        <f>+DATA[[#This Row],[Amount]]/DATA[[#This Row],[Units]]</f>
        <v>97.555555555555557</v>
      </c>
    </row>
    <row r="192" spans="1:6">
      <c r="A192" s="3" t="s">
        <v>12</v>
      </c>
      <c r="B192" s="1" t="s">
        <v>18</v>
      </c>
      <c r="C192" s="1" t="s">
        <v>16</v>
      </c>
      <c r="D192" s="2">
        <v>2639</v>
      </c>
      <c r="E192" s="4">
        <v>204</v>
      </c>
      <c r="F192" s="22">
        <f>+DATA[[#This Row],[Amount]]/DATA[[#This Row],[Units]]</f>
        <v>12.936274509803921</v>
      </c>
    </row>
    <row r="193" spans="1:6">
      <c r="A193" s="3" t="s">
        <v>9</v>
      </c>
      <c r="B193" s="1" t="s">
        <v>7</v>
      </c>
      <c r="C193" s="1" t="s">
        <v>23</v>
      </c>
      <c r="D193" s="2">
        <v>1890</v>
      </c>
      <c r="E193" s="4">
        <v>195</v>
      </c>
      <c r="F193" s="22">
        <f>+DATA[[#This Row],[Amount]]/DATA[[#This Row],[Units]]</f>
        <v>9.6923076923076916</v>
      </c>
    </row>
    <row r="194" spans="1:6">
      <c r="A194" s="3" t="s">
        <v>24</v>
      </c>
      <c r="B194" s="1" t="s">
        <v>31</v>
      </c>
      <c r="C194" s="1" t="s">
        <v>25</v>
      </c>
      <c r="D194" s="2">
        <v>1932</v>
      </c>
      <c r="E194" s="4">
        <v>369</v>
      </c>
      <c r="F194" s="22">
        <f>+DATA[[#This Row],[Amount]]/DATA[[#This Row],[Units]]</f>
        <v>5.2357723577235769</v>
      </c>
    </row>
    <row r="195" spans="1:6">
      <c r="A195" s="3" t="s">
        <v>28</v>
      </c>
      <c r="B195" s="1" t="s">
        <v>31</v>
      </c>
      <c r="C195" s="1" t="s">
        <v>19</v>
      </c>
      <c r="D195" s="2">
        <v>6300</v>
      </c>
      <c r="E195" s="4">
        <v>42</v>
      </c>
      <c r="F195" s="22">
        <f>+DATA[[#This Row],[Amount]]/DATA[[#This Row],[Units]]</f>
        <v>150</v>
      </c>
    </row>
    <row r="196" spans="1:6">
      <c r="A196" s="3" t="s">
        <v>17</v>
      </c>
      <c r="B196" s="1" t="s">
        <v>7</v>
      </c>
      <c r="C196" s="1" t="s">
        <v>8</v>
      </c>
      <c r="D196" s="2">
        <v>560</v>
      </c>
      <c r="E196" s="4">
        <v>81</v>
      </c>
      <c r="F196" s="22">
        <f>+DATA[[#This Row],[Amount]]/DATA[[#This Row],[Units]]</f>
        <v>6.9135802469135799</v>
      </c>
    </row>
    <row r="197" spans="1:6">
      <c r="A197" s="3" t="s">
        <v>12</v>
      </c>
      <c r="B197" s="1" t="s">
        <v>7</v>
      </c>
      <c r="C197" s="1" t="s">
        <v>43</v>
      </c>
      <c r="D197" s="2">
        <v>2856</v>
      </c>
      <c r="E197" s="4">
        <v>246</v>
      </c>
      <c r="F197" s="22">
        <f>+DATA[[#This Row],[Amount]]/DATA[[#This Row],[Units]]</f>
        <v>11.609756097560975</v>
      </c>
    </row>
    <row r="198" spans="1:6">
      <c r="A198" s="3" t="s">
        <v>12</v>
      </c>
      <c r="B198" s="1" t="s">
        <v>31</v>
      </c>
      <c r="C198" s="1" t="s">
        <v>29</v>
      </c>
      <c r="D198" s="2">
        <v>707</v>
      </c>
      <c r="E198" s="4">
        <v>174</v>
      </c>
      <c r="F198" s="22">
        <f>+DATA[[#This Row],[Amount]]/DATA[[#This Row],[Units]]</f>
        <v>4.0632183908045976</v>
      </c>
    </row>
    <row r="199" spans="1:6">
      <c r="A199" s="3" t="s">
        <v>9</v>
      </c>
      <c r="B199" s="1" t="s">
        <v>10</v>
      </c>
      <c r="C199" s="1" t="s">
        <v>8</v>
      </c>
      <c r="D199" s="2">
        <v>3598</v>
      </c>
      <c r="E199" s="4">
        <v>81</v>
      </c>
      <c r="F199" s="22">
        <f>+DATA[[#This Row],[Amount]]/DATA[[#This Row],[Units]]</f>
        <v>44.419753086419753</v>
      </c>
    </row>
    <row r="200" spans="1:6">
      <c r="A200" s="3" t="s">
        <v>6</v>
      </c>
      <c r="B200" s="1" t="s">
        <v>10</v>
      </c>
      <c r="C200" s="1" t="s">
        <v>23</v>
      </c>
      <c r="D200" s="2">
        <v>6853</v>
      </c>
      <c r="E200" s="4">
        <v>372</v>
      </c>
      <c r="F200" s="22">
        <f>+DATA[[#This Row],[Amount]]/DATA[[#This Row],[Units]]</f>
        <v>18.422043010752688</v>
      </c>
    </row>
    <row r="201" spans="1:6">
      <c r="A201" s="3" t="s">
        <v>6</v>
      </c>
      <c r="B201" s="1" t="s">
        <v>10</v>
      </c>
      <c r="C201" s="1" t="s">
        <v>30</v>
      </c>
      <c r="D201" s="2">
        <v>4725</v>
      </c>
      <c r="E201" s="4">
        <v>174</v>
      </c>
      <c r="F201" s="22">
        <f>+DATA[[#This Row],[Amount]]/DATA[[#This Row],[Units]]</f>
        <v>27.155172413793103</v>
      </c>
    </row>
    <row r="202" spans="1:6">
      <c r="A202" s="3" t="s">
        <v>14</v>
      </c>
      <c r="B202" s="1" t="s">
        <v>15</v>
      </c>
      <c r="C202" s="1" t="s">
        <v>11</v>
      </c>
      <c r="D202" s="2">
        <v>10304</v>
      </c>
      <c r="E202" s="4">
        <v>84</v>
      </c>
      <c r="F202" s="22">
        <f>+DATA[[#This Row],[Amount]]/DATA[[#This Row],[Units]]</f>
        <v>122.66666666666667</v>
      </c>
    </row>
    <row r="203" spans="1:6">
      <c r="A203" s="3" t="s">
        <v>14</v>
      </c>
      <c r="B203" s="1" t="s">
        <v>31</v>
      </c>
      <c r="C203" s="1" t="s">
        <v>30</v>
      </c>
      <c r="D203" s="2">
        <v>1274</v>
      </c>
      <c r="E203" s="4">
        <v>225</v>
      </c>
      <c r="F203" s="22">
        <f>+DATA[[#This Row],[Amount]]/DATA[[#This Row],[Units]]</f>
        <v>5.6622222222222218</v>
      </c>
    </row>
    <row r="204" spans="1:6">
      <c r="A204" s="3" t="s">
        <v>26</v>
      </c>
      <c r="B204" s="1" t="s">
        <v>15</v>
      </c>
      <c r="C204" s="1" t="s">
        <v>8</v>
      </c>
      <c r="D204" s="2">
        <v>1526</v>
      </c>
      <c r="E204" s="4">
        <v>105</v>
      </c>
      <c r="F204" s="22">
        <f>+DATA[[#This Row],[Amount]]/DATA[[#This Row],[Units]]</f>
        <v>14.533333333333333</v>
      </c>
    </row>
    <row r="205" spans="1:6">
      <c r="A205" s="3" t="s">
        <v>6</v>
      </c>
      <c r="B205" s="1" t="s">
        <v>18</v>
      </c>
      <c r="C205" s="1" t="s">
        <v>41</v>
      </c>
      <c r="D205" s="2">
        <v>3101</v>
      </c>
      <c r="E205" s="4">
        <v>225</v>
      </c>
      <c r="F205" s="22">
        <f>+DATA[[#This Row],[Amount]]/DATA[[#This Row],[Units]]</f>
        <v>13.782222222222222</v>
      </c>
    </row>
    <row r="206" spans="1:6">
      <c r="A206" s="3" t="s">
        <v>27</v>
      </c>
      <c r="B206" s="1" t="s">
        <v>7</v>
      </c>
      <c r="C206" s="1" t="s">
        <v>25</v>
      </c>
      <c r="D206" s="2">
        <v>1057</v>
      </c>
      <c r="E206" s="4">
        <v>54</v>
      </c>
      <c r="F206" s="22">
        <f>+DATA[[#This Row],[Amount]]/DATA[[#This Row],[Units]]</f>
        <v>19.574074074074073</v>
      </c>
    </row>
    <row r="207" spans="1:6">
      <c r="A207" s="3" t="s">
        <v>24</v>
      </c>
      <c r="B207" s="1" t="s">
        <v>7</v>
      </c>
      <c r="C207" s="1" t="s">
        <v>43</v>
      </c>
      <c r="D207" s="2">
        <v>5306</v>
      </c>
      <c r="E207" s="4">
        <v>0</v>
      </c>
      <c r="F207" s="22" t="e">
        <f>+DATA[[#This Row],[Amount]]/DATA[[#This Row],[Units]]</f>
        <v>#DIV/0!</v>
      </c>
    </row>
    <row r="208" spans="1:6">
      <c r="A208" s="3" t="s">
        <v>26</v>
      </c>
      <c r="B208" s="1" t="s">
        <v>18</v>
      </c>
      <c r="C208" s="1" t="s">
        <v>39</v>
      </c>
      <c r="D208" s="2">
        <v>4018</v>
      </c>
      <c r="E208" s="4">
        <v>171</v>
      </c>
      <c r="F208" s="22">
        <f>+DATA[[#This Row],[Amount]]/DATA[[#This Row],[Units]]</f>
        <v>23.497076023391813</v>
      </c>
    </row>
    <row r="209" spans="1:6">
      <c r="A209" s="3" t="s">
        <v>12</v>
      </c>
      <c r="B209" s="1" t="s">
        <v>31</v>
      </c>
      <c r="C209" s="1" t="s">
        <v>30</v>
      </c>
      <c r="D209" s="2">
        <v>938</v>
      </c>
      <c r="E209" s="4">
        <v>189</v>
      </c>
      <c r="F209" s="22">
        <f>+DATA[[#This Row],[Amount]]/DATA[[#This Row],[Units]]</f>
        <v>4.9629629629629628</v>
      </c>
    </row>
    <row r="210" spans="1:6">
      <c r="A210" s="3" t="s">
        <v>24</v>
      </c>
      <c r="B210" s="1" t="s">
        <v>21</v>
      </c>
      <c r="C210" s="1" t="s">
        <v>16</v>
      </c>
      <c r="D210" s="2">
        <v>1778</v>
      </c>
      <c r="E210" s="4">
        <v>270</v>
      </c>
      <c r="F210" s="22">
        <f>+DATA[[#This Row],[Amount]]/DATA[[#This Row],[Units]]</f>
        <v>6.5851851851851855</v>
      </c>
    </row>
    <row r="211" spans="1:6">
      <c r="A211" s="3" t="s">
        <v>17</v>
      </c>
      <c r="B211" s="1" t="s">
        <v>18</v>
      </c>
      <c r="C211" s="1" t="s">
        <v>8</v>
      </c>
      <c r="D211" s="2">
        <v>1638</v>
      </c>
      <c r="E211" s="4">
        <v>63</v>
      </c>
      <c r="F211" s="22">
        <f>+DATA[[#This Row],[Amount]]/DATA[[#This Row],[Units]]</f>
        <v>26</v>
      </c>
    </row>
    <row r="212" spans="1:6">
      <c r="A212" s="3" t="s">
        <v>14</v>
      </c>
      <c r="B212" s="1" t="s">
        <v>21</v>
      </c>
      <c r="C212" s="1" t="s">
        <v>19</v>
      </c>
      <c r="D212" s="2">
        <v>154</v>
      </c>
      <c r="E212" s="4">
        <v>21</v>
      </c>
      <c r="F212" s="22">
        <f>+DATA[[#This Row],[Amount]]/DATA[[#This Row],[Units]]</f>
        <v>7.333333333333333</v>
      </c>
    </row>
    <row r="213" spans="1:6">
      <c r="A213" s="3" t="s">
        <v>24</v>
      </c>
      <c r="B213" s="1" t="s">
        <v>7</v>
      </c>
      <c r="C213" s="1" t="s">
        <v>23</v>
      </c>
      <c r="D213" s="2">
        <v>9835</v>
      </c>
      <c r="E213" s="4">
        <v>207</v>
      </c>
      <c r="F213" s="22">
        <f>+DATA[[#This Row],[Amount]]/DATA[[#This Row],[Units]]</f>
        <v>47.512077294685987</v>
      </c>
    </row>
    <row r="214" spans="1:6">
      <c r="A214" s="3" t="s">
        <v>12</v>
      </c>
      <c r="B214" s="1" t="s">
        <v>7</v>
      </c>
      <c r="C214" s="1" t="s">
        <v>34</v>
      </c>
      <c r="D214" s="2">
        <v>7273</v>
      </c>
      <c r="E214" s="4">
        <v>96</v>
      </c>
      <c r="F214" s="22">
        <f>+DATA[[#This Row],[Amount]]/DATA[[#This Row],[Units]]</f>
        <v>75.760416666666671</v>
      </c>
    </row>
    <row r="215" spans="1:6">
      <c r="A215" s="3" t="s">
        <v>26</v>
      </c>
      <c r="B215" s="1" t="s">
        <v>18</v>
      </c>
      <c r="C215" s="1" t="s">
        <v>23</v>
      </c>
      <c r="D215" s="2">
        <v>6909</v>
      </c>
      <c r="E215" s="4">
        <v>81</v>
      </c>
      <c r="F215" s="22">
        <f>+DATA[[#This Row],[Amount]]/DATA[[#This Row],[Units]]</f>
        <v>85.296296296296291</v>
      </c>
    </row>
    <row r="216" spans="1:6">
      <c r="A216" s="3" t="s">
        <v>12</v>
      </c>
      <c r="B216" s="1" t="s">
        <v>18</v>
      </c>
      <c r="C216" s="1" t="s">
        <v>39</v>
      </c>
      <c r="D216" s="2">
        <v>3920</v>
      </c>
      <c r="E216" s="4">
        <v>306</v>
      </c>
      <c r="F216" s="22">
        <f>+DATA[[#This Row],[Amount]]/DATA[[#This Row],[Units]]</f>
        <v>12.81045751633987</v>
      </c>
    </row>
    <row r="217" spans="1:6">
      <c r="A217" s="3" t="s">
        <v>36</v>
      </c>
      <c r="B217" s="1" t="s">
        <v>18</v>
      </c>
      <c r="C217" s="1" t="s">
        <v>42</v>
      </c>
      <c r="D217" s="2">
        <v>4858</v>
      </c>
      <c r="E217" s="4">
        <v>279</v>
      </c>
      <c r="F217" s="22">
        <f>+DATA[[#This Row],[Amount]]/DATA[[#This Row],[Units]]</f>
        <v>17.412186379928315</v>
      </c>
    </row>
    <row r="218" spans="1:6">
      <c r="A218" s="3" t="s">
        <v>27</v>
      </c>
      <c r="B218" s="1" t="s">
        <v>21</v>
      </c>
      <c r="C218" s="1" t="s">
        <v>13</v>
      </c>
      <c r="D218" s="2">
        <v>3549</v>
      </c>
      <c r="E218" s="4">
        <v>3</v>
      </c>
      <c r="F218" s="22">
        <f>+DATA[[#This Row],[Amount]]/DATA[[#This Row],[Units]]</f>
        <v>1183</v>
      </c>
    </row>
    <row r="219" spans="1:6">
      <c r="A219" s="3" t="s">
        <v>24</v>
      </c>
      <c r="B219" s="1" t="s">
        <v>18</v>
      </c>
      <c r="C219" s="1" t="s">
        <v>40</v>
      </c>
      <c r="D219" s="2">
        <v>966</v>
      </c>
      <c r="E219" s="4">
        <v>198</v>
      </c>
      <c r="F219" s="22">
        <f>+DATA[[#This Row],[Amount]]/DATA[[#This Row],[Units]]</f>
        <v>4.8787878787878789</v>
      </c>
    </row>
    <row r="220" spans="1:6">
      <c r="A220" s="3" t="s">
        <v>26</v>
      </c>
      <c r="B220" s="1" t="s">
        <v>18</v>
      </c>
      <c r="C220" s="1" t="s">
        <v>16</v>
      </c>
      <c r="D220" s="2">
        <v>385</v>
      </c>
      <c r="E220" s="4">
        <v>249</v>
      </c>
      <c r="F220" s="22">
        <f>+DATA[[#This Row],[Amount]]/DATA[[#This Row],[Units]]</f>
        <v>1.5461847389558232</v>
      </c>
    </row>
    <row r="221" spans="1:6">
      <c r="A221" s="3" t="s">
        <v>17</v>
      </c>
      <c r="B221" s="1" t="s">
        <v>31</v>
      </c>
      <c r="C221" s="1" t="s">
        <v>30</v>
      </c>
      <c r="D221" s="2">
        <v>2219</v>
      </c>
      <c r="E221" s="4">
        <v>75</v>
      </c>
      <c r="F221" s="22">
        <f>+DATA[[#This Row],[Amount]]/DATA[[#This Row],[Units]]</f>
        <v>29.586666666666666</v>
      </c>
    </row>
    <row r="222" spans="1:6">
      <c r="A222" s="3" t="s">
        <v>12</v>
      </c>
      <c r="B222" s="1" t="s">
        <v>15</v>
      </c>
      <c r="C222" s="1" t="s">
        <v>11</v>
      </c>
      <c r="D222" s="2">
        <v>2954</v>
      </c>
      <c r="E222" s="4">
        <v>189</v>
      </c>
      <c r="F222" s="22">
        <f>+DATA[[#This Row],[Amount]]/DATA[[#This Row],[Units]]</f>
        <v>15.62962962962963</v>
      </c>
    </row>
    <row r="223" spans="1:6">
      <c r="A223" s="3" t="s">
        <v>24</v>
      </c>
      <c r="B223" s="1" t="s">
        <v>15</v>
      </c>
      <c r="C223" s="1" t="s">
        <v>11</v>
      </c>
      <c r="D223" s="2">
        <v>280</v>
      </c>
      <c r="E223" s="4">
        <v>87</v>
      </c>
      <c r="F223" s="22">
        <f>+DATA[[#This Row],[Amount]]/DATA[[#This Row],[Units]]</f>
        <v>3.2183908045977012</v>
      </c>
    </row>
    <row r="224" spans="1:6">
      <c r="A224" s="3" t="s">
        <v>14</v>
      </c>
      <c r="B224" s="1" t="s">
        <v>15</v>
      </c>
      <c r="C224" s="1" t="s">
        <v>8</v>
      </c>
      <c r="D224" s="2">
        <v>6118</v>
      </c>
      <c r="E224" s="4">
        <v>174</v>
      </c>
      <c r="F224" s="22">
        <f>+DATA[[#This Row],[Amount]]/DATA[[#This Row],[Units]]</f>
        <v>35.160919540229884</v>
      </c>
    </row>
    <row r="225" spans="1:6">
      <c r="A225" s="3" t="s">
        <v>27</v>
      </c>
      <c r="B225" s="1" t="s">
        <v>18</v>
      </c>
      <c r="C225" s="1" t="s">
        <v>38</v>
      </c>
      <c r="D225" s="2">
        <v>4802</v>
      </c>
      <c r="E225" s="4">
        <v>36</v>
      </c>
      <c r="F225" s="22">
        <f>+DATA[[#This Row],[Amount]]/DATA[[#This Row],[Units]]</f>
        <v>133.38888888888889</v>
      </c>
    </row>
    <row r="226" spans="1:6">
      <c r="A226" s="3" t="s">
        <v>12</v>
      </c>
      <c r="B226" s="1" t="s">
        <v>21</v>
      </c>
      <c r="C226" s="1" t="s">
        <v>39</v>
      </c>
      <c r="D226" s="2">
        <v>4137</v>
      </c>
      <c r="E226" s="4">
        <v>60</v>
      </c>
      <c r="F226" s="22">
        <f>+DATA[[#This Row],[Amount]]/DATA[[#This Row],[Units]]</f>
        <v>68.95</v>
      </c>
    </row>
    <row r="227" spans="1:6">
      <c r="A227" s="3" t="s">
        <v>28</v>
      </c>
      <c r="B227" s="1" t="s">
        <v>10</v>
      </c>
      <c r="C227" s="1" t="s">
        <v>35</v>
      </c>
      <c r="D227" s="2">
        <v>2023</v>
      </c>
      <c r="E227" s="4">
        <v>78</v>
      </c>
      <c r="F227" s="22">
        <f>+DATA[[#This Row],[Amount]]/DATA[[#This Row],[Units]]</f>
        <v>25.935897435897434</v>
      </c>
    </row>
    <row r="228" spans="1:6">
      <c r="A228" s="3" t="s">
        <v>12</v>
      </c>
      <c r="B228" s="1" t="s">
        <v>15</v>
      </c>
      <c r="C228" s="1" t="s">
        <v>8</v>
      </c>
      <c r="D228" s="2">
        <v>9051</v>
      </c>
      <c r="E228" s="4">
        <v>57</v>
      </c>
      <c r="F228" s="22">
        <f>+DATA[[#This Row],[Amount]]/DATA[[#This Row],[Units]]</f>
        <v>158.78947368421052</v>
      </c>
    </row>
    <row r="229" spans="1:6">
      <c r="A229" s="3" t="s">
        <v>12</v>
      </c>
      <c r="B229" s="1" t="s">
        <v>7</v>
      </c>
      <c r="C229" s="1" t="s">
        <v>41</v>
      </c>
      <c r="D229" s="2">
        <v>2919</v>
      </c>
      <c r="E229" s="4">
        <v>45</v>
      </c>
      <c r="F229" s="22">
        <f>+DATA[[#This Row],[Amount]]/DATA[[#This Row],[Units]]</f>
        <v>64.86666666666666</v>
      </c>
    </row>
    <row r="230" spans="1:6">
      <c r="A230" s="3" t="s">
        <v>14</v>
      </c>
      <c r="B230" s="1" t="s">
        <v>21</v>
      </c>
      <c r="C230" s="1" t="s">
        <v>23</v>
      </c>
      <c r="D230" s="2">
        <v>5915</v>
      </c>
      <c r="E230" s="4">
        <v>3</v>
      </c>
      <c r="F230" s="22">
        <f>+DATA[[#This Row],[Amount]]/DATA[[#This Row],[Units]]</f>
        <v>1971.6666666666667</v>
      </c>
    </row>
    <row r="231" spans="1:6">
      <c r="A231" s="3" t="s">
        <v>36</v>
      </c>
      <c r="B231" s="1" t="s">
        <v>10</v>
      </c>
      <c r="C231" s="1" t="s">
        <v>38</v>
      </c>
      <c r="D231" s="2">
        <v>2562</v>
      </c>
      <c r="E231" s="4">
        <v>6</v>
      </c>
      <c r="F231" s="22">
        <f>+DATA[[#This Row],[Amount]]/DATA[[#This Row],[Units]]</f>
        <v>427</v>
      </c>
    </row>
    <row r="232" spans="1:6">
      <c r="A232" s="3" t="s">
        <v>26</v>
      </c>
      <c r="B232" s="1" t="s">
        <v>7</v>
      </c>
      <c r="C232" s="1" t="s">
        <v>19</v>
      </c>
      <c r="D232" s="2">
        <v>8813</v>
      </c>
      <c r="E232" s="4">
        <v>21</v>
      </c>
      <c r="F232" s="22">
        <f>+DATA[[#This Row],[Amount]]/DATA[[#This Row],[Units]]</f>
        <v>419.66666666666669</v>
      </c>
    </row>
    <row r="233" spans="1:6">
      <c r="A233" s="3" t="s">
        <v>26</v>
      </c>
      <c r="B233" s="1" t="s">
        <v>15</v>
      </c>
      <c r="C233" s="1" t="s">
        <v>16</v>
      </c>
      <c r="D233" s="2">
        <v>6111</v>
      </c>
      <c r="E233" s="4">
        <v>3</v>
      </c>
      <c r="F233" s="22">
        <f>+DATA[[#This Row],[Amount]]/DATA[[#This Row],[Units]]</f>
        <v>2037</v>
      </c>
    </row>
    <row r="234" spans="1:6">
      <c r="A234" s="3" t="s">
        <v>9</v>
      </c>
      <c r="B234" s="1" t="s">
        <v>31</v>
      </c>
      <c r="C234" s="1" t="s">
        <v>22</v>
      </c>
      <c r="D234" s="2">
        <v>3507</v>
      </c>
      <c r="E234" s="4">
        <v>288</v>
      </c>
      <c r="F234" s="22">
        <f>+DATA[[#This Row],[Amount]]/DATA[[#This Row],[Units]]</f>
        <v>12.177083333333334</v>
      </c>
    </row>
    <row r="235" spans="1:6">
      <c r="A235" s="3" t="s">
        <v>17</v>
      </c>
      <c r="B235" s="1" t="s">
        <v>15</v>
      </c>
      <c r="C235" s="1" t="s">
        <v>32</v>
      </c>
      <c r="D235" s="2">
        <v>4319</v>
      </c>
      <c r="E235" s="4">
        <v>30</v>
      </c>
      <c r="F235" s="22">
        <f>+DATA[[#This Row],[Amount]]/DATA[[#This Row],[Units]]</f>
        <v>143.96666666666667</v>
      </c>
    </row>
    <row r="236" spans="1:6">
      <c r="A236" s="3" t="s">
        <v>6</v>
      </c>
      <c r="B236" s="1" t="s">
        <v>21</v>
      </c>
      <c r="C236" s="1" t="s">
        <v>43</v>
      </c>
      <c r="D236" s="2">
        <v>609</v>
      </c>
      <c r="E236" s="4">
        <v>87</v>
      </c>
      <c r="F236" s="22">
        <f>+DATA[[#This Row],[Amount]]/DATA[[#This Row],[Units]]</f>
        <v>7</v>
      </c>
    </row>
    <row r="237" spans="1:6">
      <c r="A237" s="3" t="s">
        <v>6</v>
      </c>
      <c r="B237" s="1" t="s">
        <v>18</v>
      </c>
      <c r="C237" s="1" t="s">
        <v>40</v>
      </c>
      <c r="D237" s="2">
        <v>6370</v>
      </c>
      <c r="E237" s="4">
        <v>30</v>
      </c>
      <c r="F237" s="22">
        <f>+DATA[[#This Row],[Amount]]/DATA[[#This Row],[Units]]</f>
        <v>212.33333333333334</v>
      </c>
    </row>
    <row r="238" spans="1:6">
      <c r="A238" s="3" t="s">
        <v>26</v>
      </c>
      <c r="B238" s="1" t="s">
        <v>21</v>
      </c>
      <c r="C238" s="1" t="s">
        <v>37</v>
      </c>
      <c r="D238" s="2">
        <v>5474</v>
      </c>
      <c r="E238" s="4">
        <v>168</v>
      </c>
      <c r="F238" s="22">
        <f>+DATA[[#This Row],[Amount]]/DATA[[#This Row],[Units]]</f>
        <v>32.583333333333336</v>
      </c>
    </row>
    <row r="239" spans="1:6">
      <c r="A239" s="3" t="s">
        <v>6</v>
      </c>
      <c r="B239" s="1" t="s">
        <v>15</v>
      </c>
      <c r="C239" s="1" t="s">
        <v>40</v>
      </c>
      <c r="D239" s="2">
        <v>3164</v>
      </c>
      <c r="E239" s="4">
        <v>306</v>
      </c>
      <c r="F239" s="22">
        <f>+DATA[[#This Row],[Amount]]/DATA[[#This Row],[Units]]</f>
        <v>10.339869281045752</v>
      </c>
    </row>
    <row r="240" spans="1:6">
      <c r="A240" s="3" t="s">
        <v>17</v>
      </c>
      <c r="B240" s="1" t="s">
        <v>10</v>
      </c>
      <c r="C240" s="1" t="s">
        <v>13</v>
      </c>
      <c r="D240" s="2">
        <v>1302</v>
      </c>
      <c r="E240" s="4">
        <v>402</v>
      </c>
      <c r="F240" s="22">
        <f>+DATA[[#This Row],[Amount]]/DATA[[#This Row],[Units]]</f>
        <v>3.2388059701492535</v>
      </c>
    </row>
    <row r="241" spans="1:6">
      <c r="A241" s="3" t="s">
        <v>28</v>
      </c>
      <c r="B241" s="1" t="s">
        <v>7</v>
      </c>
      <c r="C241" s="1" t="s">
        <v>41</v>
      </c>
      <c r="D241" s="2">
        <v>7308</v>
      </c>
      <c r="E241" s="4">
        <v>327</v>
      </c>
      <c r="F241" s="22">
        <f>+DATA[[#This Row],[Amount]]/DATA[[#This Row],[Units]]</f>
        <v>22.348623853211009</v>
      </c>
    </row>
    <row r="242" spans="1:6">
      <c r="A242" s="3" t="s">
        <v>6</v>
      </c>
      <c r="B242" s="1" t="s">
        <v>7</v>
      </c>
      <c r="C242" s="1" t="s">
        <v>40</v>
      </c>
      <c r="D242" s="2">
        <v>6132</v>
      </c>
      <c r="E242" s="4">
        <v>93</v>
      </c>
      <c r="F242" s="22">
        <f>+DATA[[#This Row],[Amount]]/DATA[[#This Row],[Units]]</f>
        <v>65.935483870967744</v>
      </c>
    </row>
    <row r="243" spans="1:6">
      <c r="A243" s="3" t="s">
        <v>36</v>
      </c>
      <c r="B243" s="1" t="s">
        <v>10</v>
      </c>
      <c r="C243" s="1" t="s">
        <v>25</v>
      </c>
      <c r="D243" s="2">
        <v>3472</v>
      </c>
      <c r="E243" s="4">
        <v>96</v>
      </c>
      <c r="F243" s="22">
        <f>+DATA[[#This Row],[Amount]]/DATA[[#This Row],[Units]]</f>
        <v>36.166666666666664</v>
      </c>
    </row>
    <row r="244" spans="1:6">
      <c r="A244" s="3" t="s">
        <v>9</v>
      </c>
      <c r="B244" s="1" t="s">
        <v>18</v>
      </c>
      <c r="C244" s="1" t="s">
        <v>16</v>
      </c>
      <c r="D244" s="2">
        <v>9660</v>
      </c>
      <c r="E244" s="4">
        <v>27</v>
      </c>
      <c r="F244" s="22">
        <f>+DATA[[#This Row],[Amount]]/DATA[[#This Row],[Units]]</f>
        <v>357.77777777777777</v>
      </c>
    </row>
    <row r="245" spans="1:6">
      <c r="A245" s="3" t="s">
        <v>12</v>
      </c>
      <c r="B245" s="1" t="s">
        <v>21</v>
      </c>
      <c r="C245" s="1" t="s">
        <v>43</v>
      </c>
      <c r="D245" s="2">
        <v>2436</v>
      </c>
      <c r="E245" s="4">
        <v>99</v>
      </c>
      <c r="F245" s="22">
        <f>+DATA[[#This Row],[Amount]]/DATA[[#This Row],[Units]]</f>
        <v>24.606060606060606</v>
      </c>
    </row>
    <row r="246" spans="1:6">
      <c r="A246" s="3" t="s">
        <v>12</v>
      </c>
      <c r="B246" s="1" t="s">
        <v>21</v>
      </c>
      <c r="C246" s="1" t="s">
        <v>20</v>
      </c>
      <c r="D246" s="2">
        <v>9506</v>
      </c>
      <c r="E246" s="4">
        <v>87</v>
      </c>
      <c r="F246" s="22">
        <f>+DATA[[#This Row],[Amount]]/DATA[[#This Row],[Units]]</f>
        <v>109.26436781609195</v>
      </c>
    </row>
    <row r="247" spans="1:6">
      <c r="A247" s="3" t="s">
        <v>36</v>
      </c>
      <c r="B247" s="1" t="s">
        <v>7</v>
      </c>
      <c r="C247" s="1" t="s">
        <v>42</v>
      </c>
      <c r="D247" s="2">
        <v>245</v>
      </c>
      <c r="E247" s="4">
        <v>288</v>
      </c>
      <c r="F247" s="22">
        <f>+DATA[[#This Row],[Amount]]/DATA[[#This Row],[Units]]</f>
        <v>0.85069444444444442</v>
      </c>
    </row>
    <row r="248" spans="1:6">
      <c r="A248" s="3" t="s">
        <v>9</v>
      </c>
      <c r="B248" s="1" t="s">
        <v>10</v>
      </c>
      <c r="C248" s="1" t="s">
        <v>34</v>
      </c>
      <c r="D248" s="2">
        <v>2702</v>
      </c>
      <c r="E248" s="4">
        <v>363</v>
      </c>
      <c r="F248" s="22">
        <f>+DATA[[#This Row],[Amount]]/DATA[[#This Row],[Units]]</f>
        <v>7.443526170798898</v>
      </c>
    </row>
    <row r="249" spans="1:6">
      <c r="A249" s="3" t="s">
        <v>36</v>
      </c>
      <c r="B249" s="1" t="s">
        <v>31</v>
      </c>
      <c r="C249" s="1" t="s">
        <v>29</v>
      </c>
      <c r="D249" s="2">
        <v>700</v>
      </c>
      <c r="E249" s="4">
        <v>87</v>
      </c>
      <c r="F249" s="22">
        <f>+DATA[[#This Row],[Amount]]/DATA[[#This Row],[Units]]</f>
        <v>8.0459770114942533</v>
      </c>
    </row>
    <row r="250" spans="1:6">
      <c r="A250" s="3" t="s">
        <v>17</v>
      </c>
      <c r="B250" s="1" t="s">
        <v>31</v>
      </c>
      <c r="C250" s="1" t="s">
        <v>29</v>
      </c>
      <c r="D250" s="2">
        <v>3759</v>
      </c>
      <c r="E250" s="4">
        <v>150</v>
      </c>
      <c r="F250" s="22">
        <f>+DATA[[#This Row],[Amount]]/DATA[[#This Row],[Units]]</f>
        <v>25.06</v>
      </c>
    </row>
    <row r="251" spans="1:6">
      <c r="A251" s="3" t="s">
        <v>27</v>
      </c>
      <c r="B251" s="1" t="s">
        <v>10</v>
      </c>
      <c r="C251" s="1" t="s">
        <v>29</v>
      </c>
      <c r="D251" s="2">
        <v>1589</v>
      </c>
      <c r="E251" s="4">
        <v>303</v>
      </c>
      <c r="F251" s="22">
        <f>+DATA[[#This Row],[Amount]]/DATA[[#This Row],[Units]]</f>
        <v>5.2442244224422438</v>
      </c>
    </row>
    <row r="252" spans="1:6">
      <c r="A252" s="3" t="s">
        <v>24</v>
      </c>
      <c r="B252" s="1" t="s">
        <v>10</v>
      </c>
      <c r="C252" s="1" t="s">
        <v>41</v>
      </c>
      <c r="D252" s="2">
        <v>5194</v>
      </c>
      <c r="E252" s="4">
        <v>288</v>
      </c>
      <c r="F252" s="22">
        <f>+DATA[[#This Row],[Amount]]/DATA[[#This Row],[Units]]</f>
        <v>18.034722222222221</v>
      </c>
    </row>
    <row r="253" spans="1:6">
      <c r="A253" s="3" t="s">
        <v>36</v>
      </c>
      <c r="B253" s="1" t="s">
        <v>15</v>
      </c>
      <c r="C253" s="1" t="s">
        <v>32</v>
      </c>
      <c r="D253" s="2">
        <v>945</v>
      </c>
      <c r="E253" s="4">
        <v>75</v>
      </c>
      <c r="F253" s="22">
        <f>+DATA[[#This Row],[Amount]]/DATA[[#This Row],[Units]]</f>
        <v>12.6</v>
      </c>
    </row>
    <row r="254" spans="1:6">
      <c r="A254" s="3" t="s">
        <v>6</v>
      </c>
      <c r="B254" s="1" t="s">
        <v>21</v>
      </c>
      <c r="C254" s="1" t="s">
        <v>22</v>
      </c>
      <c r="D254" s="2">
        <v>1988</v>
      </c>
      <c r="E254" s="4">
        <v>39</v>
      </c>
      <c r="F254" s="22">
        <f>+DATA[[#This Row],[Amount]]/DATA[[#This Row],[Units]]</f>
        <v>50.974358974358971</v>
      </c>
    </row>
    <row r="255" spans="1:6">
      <c r="A255" s="3" t="s">
        <v>17</v>
      </c>
      <c r="B255" s="1" t="s">
        <v>31</v>
      </c>
      <c r="C255" s="1" t="s">
        <v>11</v>
      </c>
      <c r="D255" s="2">
        <v>6734</v>
      </c>
      <c r="E255" s="4">
        <v>123</v>
      </c>
      <c r="F255" s="22">
        <f>+DATA[[#This Row],[Amount]]/DATA[[#This Row],[Units]]</f>
        <v>54.747967479674799</v>
      </c>
    </row>
    <row r="256" spans="1:6">
      <c r="A256" s="3" t="s">
        <v>6</v>
      </c>
      <c r="B256" s="1" t="s">
        <v>15</v>
      </c>
      <c r="C256" s="1" t="s">
        <v>13</v>
      </c>
      <c r="D256" s="2">
        <v>217</v>
      </c>
      <c r="E256" s="4">
        <v>36</v>
      </c>
      <c r="F256" s="22">
        <f>+DATA[[#This Row],[Amount]]/DATA[[#This Row],[Units]]</f>
        <v>6.0277777777777777</v>
      </c>
    </row>
    <row r="257" spans="1:6">
      <c r="A257" s="3" t="s">
        <v>26</v>
      </c>
      <c r="B257" s="1" t="s">
        <v>31</v>
      </c>
      <c r="C257" s="1" t="s">
        <v>23</v>
      </c>
      <c r="D257" s="2">
        <v>6279</v>
      </c>
      <c r="E257" s="4">
        <v>237</v>
      </c>
      <c r="F257" s="22">
        <f>+DATA[[#This Row],[Amount]]/DATA[[#This Row],[Units]]</f>
        <v>26.49367088607595</v>
      </c>
    </row>
    <row r="258" spans="1:6">
      <c r="A258" s="3" t="s">
        <v>6</v>
      </c>
      <c r="B258" s="1" t="s">
        <v>15</v>
      </c>
      <c r="C258" s="1" t="s">
        <v>32</v>
      </c>
      <c r="D258" s="2">
        <v>4424</v>
      </c>
      <c r="E258" s="4">
        <v>201</v>
      </c>
      <c r="F258" s="22">
        <f>+DATA[[#This Row],[Amount]]/DATA[[#This Row],[Units]]</f>
        <v>22.009950248756219</v>
      </c>
    </row>
    <row r="259" spans="1:6">
      <c r="A259" s="3" t="s">
        <v>27</v>
      </c>
      <c r="B259" s="1" t="s">
        <v>15</v>
      </c>
      <c r="C259" s="1" t="s">
        <v>29</v>
      </c>
      <c r="D259" s="2">
        <v>189</v>
      </c>
      <c r="E259" s="4">
        <v>48</v>
      </c>
      <c r="F259" s="22">
        <f>+DATA[[#This Row],[Amount]]/DATA[[#This Row],[Units]]</f>
        <v>3.9375</v>
      </c>
    </row>
    <row r="260" spans="1:6">
      <c r="A260" s="3" t="s">
        <v>26</v>
      </c>
      <c r="B260" s="1" t="s">
        <v>10</v>
      </c>
      <c r="C260" s="1" t="s">
        <v>23</v>
      </c>
      <c r="D260" s="2">
        <v>490</v>
      </c>
      <c r="E260" s="4">
        <v>84</v>
      </c>
      <c r="F260" s="22">
        <f>+DATA[[#This Row],[Amount]]/DATA[[#This Row],[Units]]</f>
        <v>5.833333333333333</v>
      </c>
    </row>
    <row r="261" spans="1:6">
      <c r="A261" s="3" t="s">
        <v>9</v>
      </c>
      <c r="B261" s="1" t="s">
        <v>7</v>
      </c>
      <c r="C261" s="1" t="s">
        <v>42</v>
      </c>
      <c r="D261" s="2">
        <v>434</v>
      </c>
      <c r="E261" s="4">
        <v>87</v>
      </c>
      <c r="F261" s="22">
        <f>+DATA[[#This Row],[Amount]]/DATA[[#This Row],[Units]]</f>
        <v>4.9885057471264371</v>
      </c>
    </row>
    <row r="262" spans="1:6">
      <c r="A262" s="3" t="s">
        <v>24</v>
      </c>
      <c r="B262" s="1" t="s">
        <v>21</v>
      </c>
      <c r="C262" s="1" t="s">
        <v>8</v>
      </c>
      <c r="D262" s="2">
        <v>10129</v>
      </c>
      <c r="E262" s="4">
        <v>312</v>
      </c>
      <c r="F262" s="22">
        <f>+DATA[[#This Row],[Amount]]/DATA[[#This Row],[Units]]</f>
        <v>32.464743589743591</v>
      </c>
    </row>
    <row r="263" spans="1:6">
      <c r="A263" s="3" t="s">
        <v>28</v>
      </c>
      <c r="B263" s="1" t="s">
        <v>18</v>
      </c>
      <c r="C263" s="1" t="s">
        <v>41</v>
      </c>
      <c r="D263" s="2">
        <v>1652</v>
      </c>
      <c r="E263" s="4">
        <v>102</v>
      </c>
      <c r="F263" s="22">
        <f>+DATA[[#This Row],[Amount]]/DATA[[#This Row],[Units]]</f>
        <v>16.196078431372548</v>
      </c>
    </row>
    <row r="264" spans="1:6">
      <c r="A264" s="3" t="s">
        <v>9</v>
      </c>
      <c r="B264" s="1" t="s">
        <v>21</v>
      </c>
      <c r="C264" s="1" t="s">
        <v>42</v>
      </c>
      <c r="D264" s="2">
        <v>6433</v>
      </c>
      <c r="E264" s="4">
        <v>78</v>
      </c>
      <c r="F264" s="22">
        <f>+DATA[[#This Row],[Amount]]/DATA[[#This Row],[Units]]</f>
        <v>82.474358974358978</v>
      </c>
    </row>
    <row r="265" spans="1:6">
      <c r="A265" s="3" t="s">
        <v>28</v>
      </c>
      <c r="B265" s="1" t="s">
        <v>31</v>
      </c>
      <c r="C265" s="1" t="s">
        <v>35</v>
      </c>
      <c r="D265" s="2">
        <v>2212</v>
      </c>
      <c r="E265" s="4">
        <v>117</v>
      </c>
      <c r="F265" s="22">
        <f>+DATA[[#This Row],[Amount]]/DATA[[#This Row],[Units]]</f>
        <v>18.905982905982906</v>
      </c>
    </row>
    <row r="266" spans="1:6">
      <c r="A266" s="3" t="s">
        <v>14</v>
      </c>
      <c r="B266" s="1" t="s">
        <v>10</v>
      </c>
      <c r="C266" s="1" t="s">
        <v>37</v>
      </c>
      <c r="D266" s="2">
        <v>609</v>
      </c>
      <c r="E266" s="4">
        <v>99</v>
      </c>
      <c r="F266" s="22">
        <f>+DATA[[#This Row],[Amount]]/DATA[[#This Row],[Units]]</f>
        <v>6.1515151515151514</v>
      </c>
    </row>
    <row r="267" spans="1:6">
      <c r="A267" s="3" t="s">
        <v>6</v>
      </c>
      <c r="B267" s="1" t="s">
        <v>10</v>
      </c>
      <c r="C267" s="1" t="s">
        <v>39</v>
      </c>
      <c r="D267" s="2">
        <v>1638</v>
      </c>
      <c r="E267" s="4">
        <v>48</v>
      </c>
      <c r="F267" s="22">
        <f>+DATA[[#This Row],[Amount]]/DATA[[#This Row],[Units]]</f>
        <v>34.125</v>
      </c>
    </row>
    <row r="268" spans="1:6">
      <c r="A268" s="3" t="s">
        <v>24</v>
      </c>
      <c r="B268" s="1" t="s">
        <v>31</v>
      </c>
      <c r="C268" s="1" t="s">
        <v>38</v>
      </c>
      <c r="D268" s="2">
        <v>3829</v>
      </c>
      <c r="E268" s="4">
        <v>24</v>
      </c>
      <c r="F268" s="22">
        <f>+DATA[[#This Row],[Amount]]/DATA[[#This Row],[Units]]</f>
        <v>159.54166666666666</v>
      </c>
    </row>
    <row r="269" spans="1:6">
      <c r="A269" s="3" t="s">
        <v>6</v>
      </c>
      <c r="B269" s="1" t="s">
        <v>18</v>
      </c>
      <c r="C269" s="1" t="s">
        <v>38</v>
      </c>
      <c r="D269" s="2">
        <v>5775</v>
      </c>
      <c r="E269" s="4">
        <v>42</v>
      </c>
      <c r="F269" s="22">
        <f>+DATA[[#This Row],[Amount]]/DATA[[#This Row],[Units]]</f>
        <v>137.5</v>
      </c>
    </row>
    <row r="270" spans="1:6">
      <c r="A270" s="3" t="s">
        <v>17</v>
      </c>
      <c r="B270" s="1" t="s">
        <v>10</v>
      </c>
      <c r="C270" s="1" t="s">
        <v>34</v>
      </c>
      <c r="D270" s="2">
        <v>1071</v>
      </c>
      <c r="E270" s="4">
        <v>270</v>
      </c>
      <c r="F270" s="22">
        <f>+DATA[[#This Row],[Amount]]/DATA[[#This Row],[Units]]</f>
        <v>3.9666666666666668</v>
      </c>
    </row>
    <row r="271" spans="1:6">
      <c r="A271" s="3" t="s">
        <v>9</v>
      </c>
      <c r="B271" s="1" t="s">
        <v>15</v>
      </c>
      <c r="C271" s="1" t="s">
        <v>35</v>
      </c>
      <c r="D271" s="2">
        <v>5019</v>
      </c>
      <c r="E271" s="4">
        <v>150</v>
      </c>
      <c r="F271" s="22">
        <f>+DATA[[#This Row],[Amount]]/DATA[[#This Row],[Units]]</f>
        <v>33.46</v>
      </c>
    </row>
    <row r="272" spans="1:6">
      <c r="A272" s="3" t="s">
        <v>27</v>
      </c>
      <c r="B272" s="1" t="s">
        <v>7</v>
      </c>
      <c r="C272" s="1" t="s">
        <v>38</v>
      </c>
      <c r="D272" s="2">
        <v>2863</v>
      </c>
      <c r="E272" s="4">
        <v>42</v>
      </c>
      <c r="F272" s="22">
        <f>+DATA[[#This Row],[Amount]]/DATA[[#This Row],[Units]]</f>
        <v>68.166666666666671</v>
      </c>
    </row>
    <row r="273" spans="1:6">
      <c r="A273" s="3" t="s">
        <v>6</v>
      </c>
      <c r="B273" s="1" t="s">
        <v>10</v>
      </c>
      <c r="C273" s="1" t="s">
        <v>33</v>
      </c>
      <c r="D273" s="2">
        <v>1617</v>
      </c>
      <c r="E273" s="4">
        <v>126</v>
      </c>
      <c r="F273" s="22">
        <f>+DATA[[#This Row],[Amount]]/DATA[[#This Row],[Units]]</f>
        <v>12.833333333333334</v>
      </c>
    </row>
    <row r="274" spans="1:6">
      <c r="A274" s="3" t="s">
        <v>17</v>
      </c>
      <c r="B274" s="1" t="s">
        <v>7</v>
      </c>
      <c r="C274" s="1" t="s">
        <v>43</v>
      </c>
      <c r="D274" s="2">
        <v>6818</v>
      </c>
      <c r="E274" s="4">
        <v>6</v>
      </c>
      <c r="F274" s="22">
        <f>+DATA[[#This Row],[Amount]]/DATA[[#This Row],[Units]]</f>
        <v>1136.3333333333333</v>
      </c>
    </row>
    <row r="275" spans="1:6">
      <c r="A275" s="3" t="s">
        <v>28</v>
      </c>
      <c r="B275" s="1" t="s">
        <v>10</v>
      </c>
      <c r="C275" s="1" t="s">
        <v>38</v>
      </c>
      <c r="D275" s="2">
        <v>6657</v>
      </c>
      <c r="E275" s="4">
        <v>276</v>
      </c>
      <c r="F275" s="22">
        <f>+DATA[[#This Row],[Amount]]/DATA[[#This Row],[Units]]</f>
        <v>24.119565217391305</v>
      </c>
    </row>
    <row r="276" spans="1:6">
      <c r="A276" s="3" t="s">
        <v>28</v>
      </c>
      <c r="B276" s="1" t="s">
        <v>31</v>
      </c>
      <c r="C276" s="1" t="s">
        <v>29</v>
      </c>
      <c r="D276" s="2">
        <v>2919</v>
      </c>
      <c r="E276" s="4">
        <v>93</v>
      </c>
      <c r="F276" s="22">
        <f>+DATA[[#This Row],[Amount]]/DATA[[#This Row],[Units]]</f>
        <v>31.387096774193548</v>
      </c>
    </row>
    <row r="277" spans="1:6">
      <c r="A277" s="3" t="s">
        <v>27</v>
      </c>
      <c r="B277" s="1" t="s">
        <v>15</v>
      </c>
      <c r="C277" s="1" t="s">
        <v>22</v>
      </c>
      <c r="D277" s="2">
        <v>3094</v>
      </c>
      <c r="E277" s="4">
        <v>246</v>
      </c>
      <c r="F277" s="22">
        <f>+DATA[[#This Row],[Amount]]/DATA[[#This Row],[Units]]</f>
        <v>12.577235772357724</v>
      </c>
    </row>
    <row r="278" spans="1:6">
      <c r="A278" s="3" t="s">
        <v>17</v>
      </c>
      <c r="B278" s="1" t="s">
        <v>18</v>
      </c>
      <c r="C278" s="1" t="s">
        <v>39</v>
      </c>
      <c r="D278" s="2">
        <v>2989</v>
      </c>
      <c r="E278" s="4">
        <v>3</v>
      </c>
      <c r="F278" s="22">
        <f>+DATA[[#This Row],[Amount]]/DATA[[#This Row],[Units]]</f>
        <v>996.33333333333337</v>
      </c>
    </row>
    <row r="279" spans="1:6">
      <c r="A279" s="3" t="s">
        <v>9</v>
      </c>
      <c r="B279" s="1" t="s">
        <v>21</v>
      </c>
      <c r="C279" s="1" t="s">
        <v>40</v>
      </c>
      <c r="D279" s="2">
        <v>2268</v>
      </c>
      <c r="E279" s="4">
        <v>63</v>
      </c>
      <c r="F279" s="22">
        <f>+DATA[[#This Row],[Amount]]/DATA[[#This Row],[Units]]</f>
        <v>36</v>
      </c>
    </row>
    <row r="280" spans="1:6">
      <c r="A280" s="3" t="s">
        <v>26</v>
      </c>
      <c r="B280" s="1" t="s">
        <v>10</v>
      </c>
      <c r="C280" s="1" t="s">
        <v>22</v>
      </c>
      <c r="D280" s="2">
        <v>4753</v>
      </c>
      <c r="E280" s="4">
        <v>246</v>
      </c>
      <c r="F280" s="22">
        <f>+DATA[[#This Row],[Amount]]/DATA[[#This Row],[Units]]</f>
        <v>19.321138211382113</v>
      </c>
    </row>
    <row r="281" spans="1:6">
      <c r="A281" s="3" t="s">
        <v>27</v>
      </c>
      <c r="B281" s="1" t="s">
        <v>31</v>
      </c>
      <c r="C281" s="1" t="s">
        <v>37</v>
      </c>
      <c r="D281" s="2">
        <v>7511</v>
      </c>
      <c r="E281" s="4">
        <v>120</v>
      </c>
      <c r="F281" s="22">
        <f>+DATA[[#This Row],[Amount]]/DATA[[#This Row],[Units]]</f>
        <v>62.591666666666669</v>
      </c>
    </row>
    <row r="282" spans="1:6">
      <c r="A282" s="3" t="s">
        <v>27</v>
      </c>
      <c r="B282" s="1" t="s">
        <v>21</v>
      </c>
      <c r="C282" s="1" t="s">
        <v>22</v>
      </c>
      <c r="D282" s="2">
        <v>4326</v>
      </c>
      <c r="E282" s="4">
        <v>348</v>
      </c>
      <c r="F282" s="22">
        <f>+DATA[[#This Row],[Amount]]/DATA[[#This Row],[Units]]</f>
        <v>12.431034482758621</v>
      </c>
    </row>
    <row r="283" spans="1:6">
      <c r="A283" s="3" t="s">
        <v>14</v>
      </c>
      <c r="B283" s="1" t="s">
        <v>31</v>
      </c>
      <c r="C283" s="1" t="s">
        <v>35</v>
      </c>
      <c r="D283" s="2">
        <v>4935</v>
      </c>
      <c r="E283" s="4">
        <v>126</v>
      </c>
      <c r="F283" s="22">
        <f>+DATA[[#This Row],[Amount]]/DATA[[#This Row],[Units]]</f>
        <v>39.166666666666664</v>
      </c>
    </row>
    <row r="284" spans="1:6">
      <c r="A284" s="3" t="s">
        <v>17</v>
      </c>
      <c r="B284" s="1" t="s">
        <v>10</v>
      </c>
      <c r="C284" s="1" t="s">
        <v>8</v>
      </c>
      <c r="D284" s="2">
        <v>4781</v>
      </c>
      <c r="E284" s="4">
        <v>123</v>
      </c>
      <c r="F284" s="22">
        <f>+DATA[[#This Row],[Amount]]/DATA[[#This Row],[Units]]</f>
        <v>38.869918699186989</v>
      </c>
    </row>
    <row r="285" spans="1:6">
      <c r="A285" s="3" t="s">
        <v>26</v>
      </c>
      <c r="B285" s="1" t="s">
        <v>21</v>
      </c>
      <c r="C285" s="1" t="s">
        <v>19</v>
      </c>
      <c r="D285" s="2">
        <v>7483</v>
      </c>
      <c r="E285" s="4">
        <v>45</v>
      </c>
      <c r="F285" s="22">
        <f>+DATA[[#This Row],[Amount]]/DATA[[#This Row],[Units]]</f>
        <v>166.28888888888889</v>
      </c>
    </row>
    <row r="286" spans="1:6">
      <c r="A286" s="3" t="s">
        <v>36</v>
      </c>
      <c r="B286" s="1" t="s">
        <v>21</v>
      </c>
      <c r="C286" s="1" t="s">
        <v>13</v>
      </c>
      <c r="D286" s="2">
        <v>6860</v>
      </c>
      <c r="E286" s="4">
        <v>126</v>
      </c>
      <c r="F286" s="22">
        <f>+DATA[[#This Row],[Amount]]/DATA[[#This Row],[Units]]</f>
        <v>54.444444444444443</v>
      </c>
    </row>
    <row r="287" spans="1:6">
      <c r="A287" s="3" t="s">
        <v>6</v>
      </c>
      <c r="B287" s="1" t="s">
        <v>7</v>
      </c>
      <c r="C287" s="1" t="s">
        <v>33</v>
      </c>
      <c r="D287" s="2">
        <v>9002</v>
      </c>
      <c r="E287" s="4">
        <v>72</v>
      </c>
      <c r="F287" s="22">
        <f>+DATA[[#This Row],[Amount]]/DATA[[#This Row],[Units]]</f>
        <v>125.02777777777777</v>
      </c>
    </row>
    <row r="288" spans="1:6">
      <c r="A288" s="3" t="s">
        <v>17</v>
      </c>
      <c r="B288" s="1" t="s">
        <v>15</v>
      </c>
      <c r="C288" s="1" t="s">
        <v>33</v>
      </c>
      <c r="D288" s="2">
        <v>1400</v>
      </c>
      <c r="E288" s="4">
        <v>135</v>
      </c>
      <c r="F288" s="22">
        <f>+DATA[[#This Row],[Amount]]/DATA[[#This Row],[Units]]</f>
        <v>10.37037037037037</v>
      </c>
    </row>
    <row r="289" spans="1:6">
      <c r="A289" s="3" t="s">
        <v>36</v>
      </c>
      <c r="B289" s="1" t="s">
        <v>31</v>
      </c>
      <c r="C289" s="1" t="s">
        <v>23</v>
      </c>
      <c r="D289" s="2">
        <v>4053</v>
      </c>
      <c r="E289" s="4">
        <v>24</v>
      </c>
      <c r="F289" s="22">
        <f>+DATA[[#This Row],[Amount]]/DATA[[#This Row],[Units]]</f>
        <v>168.875</v>
      </c>
    </row>
    <row r="290" spans="1:6">
      <c r="A290" s="3" t="s">
        <v>24</v>
      </c>
      <c r="B290" s="1" t="s">
        <v>15</v>
      </c>
      <c r="C290" s="1" t="s">
        <v>22</v>
      </c>
      <c r="D290" s="2">
        <v>2149</v>
      </c>
      <c r="E290" s="4">
        <v>117</v>
      </c>
      <c r="F290" s="22">
        <f>+DATA[[#This Row],[Amount]]/DATA[[#This Row],[Units]]</f>
        <v>18.367521367521366</v>
      </c>
    </row>
    <row r="291" spans="1:6">
      <c r="A291" s="3" t="s">
        <v>28</v>
      </c>
      <c r="B291" s="1" t="s">
        <v>18</v>
      </c>
      <c r="C291" s="1" t="s">
        <v>33</v>
      </c>
      <c r="D291" s="2">
        <v>3640</v>
      </c>
      <c r="E291" s="4">
        <v>51</v>
      </c>
      <c r="F291" s="22">
        <f>+DATA[[#This Row],[Amount]]/DATA[[#This Row],[Units]]</f>
        <v>71.372549019607845</v>
      </c>
    </row>
    <row r="292" spans="1:6">
      <c r="A292" s="3" t="s">
        <v>27</v>
      </c>
      <c r="B292" s="1" t="s">
        <v>18</v>
      </c>
      <c r="C292" s="1" t="s">
        <v>35</v>
      </c>
      <c r="D292" s="2">
        <v>630</v>
      </c>
      <c r="E292" s="4">
        <v>36</v>
      </c>
      <c r="F292" s="22">
        <f>+DATA[[#This Row],[Amount]]/DATA[[#This Row],[Units]]</f>
        <v>17.5</v>
      </c>
    </row>
    <row r="293" spans="1:6">
      <c r="A293" s="3" t="s">
        <v>12</v>
      </c>
      <c r="B293" s="1" t="s">
        <v>10</v>
      </c>
      <c r="C293" s="1" t="s">
        <v>40</v>
      </c>
      <c r="D293" s="2">
        <v>2429</v>
      </c>
      <c r="E293" s="4">
        <v>144</v>
      </c>
      <c r="F293" s="22">
        <f>+DATA[[#This Row],[Amount]]/DATA[[#This Row],[Units]]</f>
        <v>16.868055555555557</v>
      </c>
    </row>
    <row r="294" spans="1:6">
      <c r="A294" s="3" t="s">
        <v>12</v>
      </c>
      <c r="B294" s="1" t="s">
        <v>15</v>
      </c>
      <c r="C294" s="1" t="s">
        <v>19</v>
      </c>
      <c r="D294" s="2">
        <v>2142</v>
      </c>
      <c r="E294" s="4">
        <v>114</v>
      </c>
      <c r="F294" s="22">
        <f>+DATA[[#This Row],[Amount]]/DATA[[#This Row],[Units]]</f>
        <v>18.789473684210527</v>
      </c>
    </row>
    <row r="295" spans="1:6">
      <c r="A295" s="3" t="s">
        <v>24</v>
      </c>
      <c r="B295" s="1" t="s">
        <v>7</v>
      </c>
      <c r="C295" s="1" t="s">
        <v>8</v>
      </c>
      <c r="D295" s="2">
        <v>6454</v>
      </c>
      <c r="E295" s="4">
        <v>54</v>
      </c>
      <c r="F295" s="22">
        <f>+DATA[[#This Row],[Amount]]/DATA[[#This Row],[Units]]</f>
        <v>119.51851851851852</v>
      </c>
    </row>
    <row r="296" spans="1:6">
      <c r="A296" s="3" t="s">
        <v>24</v>
      </c>
      <c r="B296" s="1" t="s">
        <v>7</v>
      </c>
      <c r="C296" s="1" t="s">
        <v>30</v>
      </c>
      <c r="D296" s="2">
        <v>4487</v>
      </c>
      <c r="E296" s="4">
        <v>333</v>
      </c>
      <c r="F296" s="22">
        <f>+DATA[[#This Row],[Amount]]/DATA[[#This Row],[Units]]</f>
        <v>13.474474474474475</v>
      </c>
    </row>
    <row r="297" spans="1:6">
      <c r="A297" s="3" t="s">
        <v>28</v>
      </c>
      <c r="B297" s="1" t="s">
        <v>7</v>
      </c>
      <c r="C297" s="1" t="s">
        <v>13</v>
      </c>
      <c r="D297" s="2">
        <v>938</v>
      </c>
      <c r="E297" s="4">
        <v>366</v>
      </c>
      <c r="F297" s="22">
        <f>+DATA[[#This Row],[Amount]]/DATA[[#This Row],[Units]]</f>
        <v>2.5628415300546448</v>
      </c>
    </row>
    <row r="298" spans="1:6">
      <c r="A298" s="3" t="s">
        <v>28</v>
      </c>
      <c r="B298" s="1" t="s">
        <v>21</v>
      </c>
      <c r="C298" s="1" t="s">
        <v>43</v>
      </c>
      <c r="D298" s="2">
        <v>8841</v>
      </c>
      <c r="E298" s="4">
        <v>303</v>
      </c>
      <c r="F298" s="22">
        <f>+DATA[[#This Row],[Amount]]/DATA[[#This Row],[Units]]</f>
        <v>29.178217821782177</v>
      </c>
    </row>
    <row r="299" spans="1:6">
      <c r="A299" s="3" t="s">
        <v>27</v>
      </c>
      <c r="B299" s="1" t="s">
        <v>18</v>
      </c>
      <c r="C299" s="1" t="s">
        <v>20</v>
      </c>
      <c r="D299" s="2">
        <v>4018</v>
      </c>
      <c r="E299" s="4">
        <v>126</v>
      </c>
      <c r="F299" s="22">
        <f>+DATA[[#This Row],[Amount]]/DATA[[#This Row],[Units]]</f>
        <v>31.888888888888889</v>
      </c>
    </row>
    <row r="300" spans="1:6">
      <c r="A300" s="3" t="s">
        <v>14</v>
      </c>
      <c r="B300" s="1" t="s">
        <v>7</v>
      </c>
      <c r="C300" s="1" t="s">
        <v>38</v>
      </c>
      <c r="D300" s="2">
        <v>714</v>
      </c>
      <c r="E300" s="4">
        <v>231</v>
      </c>
      <c r="F300" s="22">
        <f>+DATA[[#This Row],[Amount]]/DATA[[#This Row],[Units]]</f>
        <v>3.0909090909090908</v>
      </c>
    </row>
    <row r="301" spans="1:6">
      <c r="A301" s="9" t="s">
        <v>12</v>
      </c>
      <c r="B301" s="10" t="s">
        <v>21</v>
      </c>
      <c r="C301" s="10" t="s">
        <v>19</v>
      </c>
      <c r="D301" s="11">
        <v>3850</v>
      </c>
      <c r="E301" s="12">
        <v>102</v>
      </c>
      <c r="F301" s="22">
        <f>+DATA[[#This Row],[Amount]]/DATA[[#This Row],[Units]]</f>
        <v>37.745098039215684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0003-98BB-4A9B-9B03-B599E4918A2C}">
  <dimension ref="B1:G15"/>
  <sheetViews>
    <sheetView workbookViewId="0">
      <selection activeCell="C13" sqref="C13"/>
    </sheetView>
  </sheetViews>
  <sheetFormatPr defaultRowHeight="15"/>
  <cols>
    <col min="2" max="2" width="15.28515625" bestFit="1" customWidth="1"/>
    <col min="3" max="3" width="8.140625" bestFit="1" customWidth="1"/>
    <col min="4" max="4" width="6.140625" bestFit="1" customWidth="1"/>
    <col min="7" max="7" width="25.85546875" customWidth="1"/>
  </cols>
  <sheetData>
    <row r="1" spans="2:7" ht="23.25">
      <c r="B1" s="25" t="s">
        <v>44</v>
      </c>
      <c r="C1" s="25"/>
      <c r="D1" s="25"/>
      <c r="E1" s="25"/>
      <c r="F1" s="25"/>
      <c r="G1" s="25"/>
    </row>
    <row r="5" spans="2:7">
      <c r="B5" s="1"/>
      <c r="C5" s="13" t="s">
        <v>3</v>
      </c>
      <c r="D5" s="13" t="s">
        <v>4</v>
      </c>
    </row>
    <row r="6" spans="2:7">
      <c r="B6" s="13" t="s">
        <v>45</v>
      </c>
      <c r="C6" s="1">
        <f>AVERAGE(DATA[Amount])</f>
        <v>4136.2299999999996</v>
      </c>
      <c r="D6" s="1">
        <f>AVERAGE(DATA[Units])</f>
        <v>152.19999999999999</v>
      </c>
    </row>
    <row r="7" spans="2:7">
      <c r="B7" s="13" t="s">
        <v>46</v>
      </c>
      <c r="C7" s="1">
        <f>MEDIAN(DATA[Amount])</f>
        <v>3437</v>
      </c>
      <c r="D7" s="1">
        <f>MEDIAN(DATA[Units])</f>
        <v>124.5</v>
      </c>
    </row>
    <row r="8" spans="2:7">
      <c r="B8" s="13" t="s">
        <v>47</v>
      </c>
      <c r="C8" s="1">
        <f>MIN(DATA[Amount])</f>
        <v>0</v>
      </c>
      <c r="D8" s="1">
        <f>MIN(DATA[Units])</f>
        <v>0</v>
      </c>
    </row>
    <row r="9" spans="2:7">
      <c r="B9" s="13" t="s">
        <v>48</v>
      </c>
      <c r="C9" s="1">
        <f>MAX(DATA[Amount])</f>
        <v>16184</v>
      </c>
      <c r="D9" s="1">
        <f>MAX(DATA[Units])</f>
        <v>525</v>
      </c>
    </row>
    <row r="10" spans="2:7">
      <c r="B10" s="13" t="s">
        <v>49</v>
      </c>
      <c r="C10" s="1">
        <f>C9-C8</f>
        <v>16184</v>
      </c>
      <c r="D10" s="1">
        <f>D9-D8</f>
        <v>525</v>
      </c>
    </row>
    <row r="12" spans="2:7">
      <c r="B12" s="13" t="s">
        <v>50</v>
      </c>
      <c r="C12" s="1">
        <f>_xlfn.PERCENTILE.EXC(DATA[Amount],0.25)</f>
        <v>1652</v>
      </c>
      <c r="D12" s="1">
        <f>_xlfn.PERCENTILE.EXC(DATA[Units],0.25)</f>
        <v>54</v>
      </c>
    </row>
    <row r="13" spans="2:7">
      <c r="B13" s="13" t="s">
        <v>51</v>
      </c>
      <c r="C13" s="1">
        <f>_xlfn.PERCENTILE.EXC(DATA[Amount],0.75)</f>
        <v>6245.75</v>
      </c>
      <c r="D13" s="1">
        <f>_xlfn.PERCENTILE.EXC(DATA[Units],0.75)</f>
        <v>223.5</v>
      </c>
    </row>
    <row r="15" spans="2:7">
      <c r="B15" s="13" t="s">
        <v>52</v>
      </c>
      <c r="C15" s="1">
        <f>COUNTA(_xlfn.UNIQUE(DATA[Product]))</f>
        <v>22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DA08-3DD2-44C7-9547-643D2E4D1A06}">
  <dimension ref="C2:G302"/>
  <sheetViews>
    <sheetView workbookViewId="0">
      <selection activeCell="I3" sqref="I3"/>
    </sheetView>
  </sheetViews>
  <sheetFormatPr defaultRowHeight="15"/>
  <cols>
    <col min="3" max="3" width="16.28515625" bestFit="1" customWidth="1"/>
    <col min="4" max="4" width="12.42578125" bestFit="1" customWidth="1"/>
    <col min="5" max="5" width="21.85546875" bestFit="1" customWidth="1"/>
    <col min="6" max="6" width="10.7109375" bestFit="1" customWidth="1"/>
    <col min="7" max="7" width="8.140625" bestFit="1" customWidth="1"/>
  </cols>
  <sheetData>
    <row r="2" spans="3:7">
      <c r="C2" s="5" t="s">
        <v>0</v>
      </c>
      <c r="D2" s="6" t="s">
        <v>1</v>
      </c>
      <c r="E2" s="6" t="s">
        <v>2</v>
      </c>
      <c r="F2" s="7" t="s">
        <v>3</v>
      </c>
      <c r="G2" s="8" t="s">
        <v>4</v>
      </c>
    </row>
    <row r="3" spans="3:7">
      <c r="C3" s="3" t="s">
        <v>6</v>
      </c>
      <c r="D3" s="1" t="s">
        <v>7</v>
      </c>
      <c r="E3" s="1" t="s">
        <v>8</v>
      </c>
      <c r="F3" s="2">
        <v>1624</v>
      </c>
      <c r="G3" s="4">
        <v>114</v>
      </c>
    </row>
    <row r="4" spans="3:7">
      <c r="C4" s="3" t="s">
        <v>9</v>
      </c>
      <c r="D4" s="1" t="s">
        <v>10</v>
      </c>
      <c r="E4" s="1" t="s">
        <v>11</v>
      </c>
      <c r="F4" s="2">
        <v>6706</v>
      </c>
      <c r="G4" s="4">
        <v>459</v>
      </c>
    </row>
    <row r="5" spans="3:7">
      <c r="C5" s="3" t="s">
        <v>12</v>
      </c>
      <c r="D5" s="1" t="s">
        <v>10</v>
      </c>
      <c r="E5" s="1" t="s">
        <v>13</v>
      </c>
      <c r="F5" s="2">
        <v>959</v>
      </c>
      <c r="G5" s="4">
        <v>147</v>
      </c>
    </row>
    <row r="6" spans="3:7">
      <c r="C6" s="3" t="s">
        <v>14</v>
      </c>
      <c r="D6" s="1" t="s">
        <v>15</v>
      </c>
      <c r="E6" s="1" t="s">
        <v>16</v>
      </c>
      <c r="F6" s="2">
        <v>9632</v>
      </c>
      <c r="G6" s="4">
        <v>288</v>
      </c>
    </row>
    <row r="7" spans="3:7">
      <c r="C7" s="3" t="s">
        <v>17</v>
      </c>
      <c r="D7" s="1" t="s">
        <v>18</v>
      </c>
      <c r="E7" s="1" t="s">
        <v>19</v>
      </c>
      <c r="F7" s="2">
        <v>2100</v>
      </c>
      <c r="G7" s="4">
        <v>414</v>
      </c>
    </row>
    <row r="8" spans="3:7">
      <c r="C8" s="3" t="s">
        <v>6</v>
      </c>
      <c r="D8" s="1" t="s">
        <v>10</v>
      </c>
      <c r="E8" s="1" t="s">
        <v>20</v>
      </c>
      <c r="F8" s="2">
        <v>8869</v>
      </c>
      <c r="G8" s="4">
        <v>432</v>
      </c>
    </row>
    <row r="9" spans="3:7">
      <c r="C9" s="3" t="s">
        <v>17</v>
      </c>
      <c r="D9" s="1" t="s">
        <v>21</v>
      </c>
      <c r="E9" s="1" t="s">
        <v>22</v>
      </c>
      <c r="F9" s="2">
        <v>2681</v>
      </c>
      <c r="G9" s="4">
        <v>54</v>
      </c>
    </row>
    <row r="10" spans="3:7">
      <c r="C10" s="3" t="s">
        <v>9</v>
      </c>
      <c r="D10" s="1" t="s">
        <v>10</v>
      </c>
      <c r="E10" s="1" t="s">
        <v>23</v>
      </c>
      <c r="F10" s="2">
        <v>5012</v>
      </c>
      <c r="G10" s="4">
        <v>210</v>
      </c>
    </row>
    <row r="11" spans="3:7">
      <c r="C11" s="3" t="s">
        <v>24</v>
      </c>
      <c r="D11" s="1" t="s">
        <v>21</v>
      </c>
      <c r="E11" s="1" t="s">
        <v>25</v>
      </c>
      <c r="F11" s="2">
        <v>1281</v>
      </c>
      <c r="G11" s="4">
        <v>75</v>
      </c>
    </row>
    <row r="12" spans="3:7">
      <c r="C12" s="3" t="s">
        <v>26</v>
      </c>
      <c r="D12" s="1" t="s">
        <v>7</v>
      </c>
      <c r="E12" s="1" t="s">
        <v>25</v>
      </c>
      <c r="F12" s="2">
        <v>4991</v>
      </c>
      <c r="G12" s="4">
        <v>12</v>
      </c>
    </row>
    <row r="13" spans="3:7">
      <c r="C13" s="3" t="s">
        <v>27</v>
      </c>
      <c r="D13" s="1" t="s">
        <v>18</v>
      </c>
      <c r="E13" s="1" t="s">
        <v>19</v>
      </c>
      <c r="F13" s="2">
        <v>1785</v>
      </c>
      <c r="G13" s="4">
        <v>462</v>
      </c>
    </row>
    <row r="14" spans="3:7">
      <c r="C14" s="3" t="s">
        <v>28</v>
      </c>
      <c r="D14" s="1" t="s">
        <v>7</v>
      </c>
      <c r="E14" s="1" t="s">
        <v>29</v>
      </c>
      <c r="F14" s="2">
        <v>3983</v>
      </c>
      <c r="G14" s="4">
        <v>144</v>
      </c>
    </row>
    <row r="15" spans="3:7">
      <c r="C15" s="3" t="s">
        <v>12</v>
      </c>
      <c r="D15" s="1" t="s">
        <v>21</v>
      </c>
      <c r="E15" s="1" t="s">
        <v>30</v>
      </c>
      <c r="F15" s="2">
        <v>2646</v>
      </c>
      <c r="G15" s="4">
        <v>120</v>
      </c>
    </row>
    <row r="16" spans="3:7">
      <c r="C16" s="3" t="s">
        <v>27</v>
      </c>
      <c r="D16" s="1" t="s">
        <v>31</v>
      </c>
      <c r="E16" s="1" t="s">
        <v>32</v>
      </c>
      <c r="F16" s="2">
        <v>252</v>
      </c>
      <c r="G16" s="4">
        <v>54</v>
      </c>
    </row>
    <row r="17" spans="3:7">
      <c r="C17" s="3" t="s">
        <v>28</v>
      </c>
      <c r="D17" s="1" t="s">
        <v>10</v>
      </c>
      <c r="E17" s="1" t="s">
        <v>19</v>
      </c>
      <c r="F17" s="2">
        <v>2464</v>
      </c>
      <c r="G17" s="4">
        <v>234</v>
      </c>
    </row>
    <row r="18" spans="3:7">
      <c r="C18" s="3" t="s">
        <v>28</v>
      </c>
      <c r="D18" s="1" t="s">
        <v>10</v>
      </c>
      <c r="E18" s="1" t="s">
        <v>33</v>
      </c>
      <c r="F18" s="2">
        <v>2114</v>
      </c>
      <c r="G18" s="4">
        <v>66</v>
      </c>
    </row>
    <row r="19" spans="3:7">
      <c r="C19" s="3" t="s">
        <v>17</v>
      </c>
      <c r="D19" s="1" t="s">
        <v>7</v>
      </c>
      <c r="E19" s="1" t="s">
        <v>22</v>
      </c>
      <c r="F19" s="2">
        <v>7693</v>
      </c>
      <c r="G19" s="4">
        <v>87</v>
      </c>
    </row>
    <row r="20" spans="3:7">
      <c r="C20" s="3" t="s">
        <v>26</v>
      </c>
      <c r="D20" s="1" t="s">
        <v>31</v>
      </c>
      <c r="E20" s="1" t="s">
        <v>34</v>
      </c>
      <c r="F20" s="2">
        <v>15610</v>
      </c>
      <c r="G20" s="4">
        <v>339</v>
      </c>
    </row>
    <row r="21" spans="3:7">
      <c r="C21" s="3" t="s">
        <v>14</v>
      </c>
      <c r="D21" s="1" t="s">
        <v>31</v>
      </c>
      <c r="E21" s="1" t="s">
        <v>23</v>
      </c>
      <c r="F21" s="2">
        <v>336</v>
      </c>
      <c r="G21" s="4">
        <v>144</v>
      </c>
    </row>
    <row r="22" spans="3:7">
      <c r="C22" s="3" t="s">
        <v>27</v>
      </c>
      <c r="D22" s="1" t="s">
        <v>18</v>
      </c>
      <c r="E22" s="1" t="s">
        <v>34</v>
      </c>
      <c r="F22" s="2">
        <v>9443</v>
      </c>
      <c r="G22" s="4">
        <v>162</v>
      </c>
    </row>
    <row r="23" spans="3:7">
      <c r="C23" s="3" t="s">
        <v>12</v>
      </c>
      <c r="D23" s="1" t="s">
        <v>31</v>
      </c>
      <c r="E23" s="1" t="s">
        <v>35</v>
      </c>
      <c r="F23" s="2">
        <v>8155</v>
      </c>
      <c r="G23" s="4">
        <v>90</v>
      </c>
    </row>
    <row r="24" spans="3:7">
      <c r="C24" s="3" t="s">
        <v>9</v>
      </c>
      <c r="D24" s="1" t="s">
        <v>21</v>
      </c>
      <c r="E24" s="1" t="s">
        <v>35</v>
      </c>
      <c r="F24" s="2">
        <v>1701</v>
      </c>
      <c r="G24" s="4">
        <v>234</v>
      </c>
    </row>
    <row r="25" spans="3:7">
      <c r="C25" s="3" t="s">
        <v>36</v>
      </c>
      <c r="D25" s="1" t="s">
        <v>21</v>
      </c>
      <c r="E25" s="1" t="s">
        <v>23</v>
      </c>
      <c r="F25" s="2">
        <v>2205</v>
      </c>
      <c r="G25" s="4">
        <v>141</v>
      </c>
    </row>
    <row r="26" spans="3:7">
      <c r="C26" s="3" t="s">
        <v>9</v>
      </c>
      <c r="D26" s="1" t="s">
        <v>7</v>
      </c>
      <c r="E26" s="1" t="s">
        <v>37</v>
      </c>
      <c r="F26" s="2">
        <v>1771</v>
      </c>
      <c r="G26" s="4">
        <v>204</v>
      </c>
    </row>
    <row r="27" spans="3:7">
      <c r="C27" s="3" t="s">
        <v>14</v>
      </c>
      <c r="D27" s="1" t="s">
        <v>10</v>
      </c>
      <c r="E27" s="1" t="s">
        <v>38</v>
      </c>
      <c r="F27" s="2">
        <v>2114</v>
      </c>
      <c r="G27" s="4">
        <v>186</v>
      </c>
    </row>
    <row r="28" spans="3:7">
      <c r="C28" s="3" t="s">
        <v>14</v>
      </c>
      <c r="D28" s="1" t="s">
        <v>15</v>
      </c>
      <c r="E28" s="1" t="s">
        <v>32</v>
      </c>
      <c r="F28" s="2">
        <v>10311</v>
      </c>
      <c r="G28" s="4">
        <v>231</v>
      </c>
    </row>
    <row r="29" spans="3:7">
      <c r="C29" s="3" t="s">
        <v>28</v>
      </c>
      <c r="D29" s="1" t="s">
        <v>18</v>
      </c>
      <c r="E29" s="1" t="s">
        <v>30</v>
      </c>
      <c r="F29" s="2">
        <v>21</v>
      </c>
      <c r="G29" s="4">
        <v>168</v>
      </c>
    </row>
    <row r="30" spans="3:7">
      <c r="C30" s="3" t="s">
        <v>36</v>
      </c>
      <c r="D30" s="1" t="s">
        <v>10</v>
      </c>
      <c r="E30" s="1" t="s">
        <v>34</v>
      </c>
      <c r="F30" s="2">
        <v>1974</v>
      </c>
      <c r="G30" s="4">
        <v>195</v>
      </c>
    </row>
    <row r="31" spans="3:7">
      <c r="C31" s="3" t="s">
        <v>26</v>
      </c>
      <c r="D31" s="1" t="s">
        <v>15</v>
      </c>
      <c r="E31" s="1" t="s">
        <v>35</v>
      </c>
      <c r="F31" s="2">
        <v>6314</v>
      </c>
      <c r="G31" s="4">
        <v>15</v>
      </c>
    </row>
    <row r="32" spans="3:7">
      <c r="C32" s="3" t="s">
        <v>36</v>
      </c>
      <c r="D32" s="1" t="s">
        <v>7</v>
      </c>
      <c r="E32" s="1" t="s">
        <v>35</v>
      </c>
      <c r="F32" s="2">
        <v>4683</v>
      </c>
      <c r="G32" s="4">
        <v>30</v>
      </c>
    </row>
    <row r="33" spans="3:7">
      <c r="C33" s="3" t="s">
        <v>14</v>
      </c>
      <c r="D33" s="1" t="s">
        <v>7</v>
      </c>
      <c r="E33" s="1" t="s">
        <v>39</v>
      </c>
      <c r="F33" s="2">
        <v>6398</v>
      </c>
      <c r="G33" s="4">
        <v>102</v>
      </c>
    </row>
    <row r="34" spans="3:7">
      <c r="C34" s="3" t="s">
        <v>27</v>
      </c>
      <c r="D34" s="1" t="s">
        <v>10</v>
      </c>
      <c r="E34" s="1" t="s">
        <v>37</v>
      </c>
      <c r="F34" s="2">
        <v>553</v>
      </c>
      <c r="G34" s="4">
        <v>15</v>
      </c>
    </row>
    <row r="35" spans="3:7">
      <c r="C35" s="3" t="s">
        <v>9</v>
      </c>
      <c r="D35" s="1" t="s">
        <v>18</v>
      </c>
      <c r="E35" s="1" t="s">
        <v>8</v>
      </c>
      <c r="F35" s="2">
        <v>7021</v>
      </c>
      <c r="G35" s="4">
        <v>183</v>
      </c>
    </row>
    <row r="36" spans="3:7">
      <c r="C36" s="3" t="s">
        <v>6</v>
      </c>
      <c r="D36" s="1" t="s">
        <v>18</v>
      </c>
      <c r="E36" s="1" t="s">
        <v>23</v>
      </c>
      <c r="F36" s="2">
        <v>5817</v>
      </c>
      <c r="G36" s="4">
        <v>12</v>
      </c>
    </row>
    <row r="37" spans="3:7">
      <c r="C37" s="3" t="s">
        <v>14</v>
      </c>
      <c r="D37" s="1" t="s">
        <v>18</v>
      </c>
      <c r="E37" s="1" t="s">
        <v>25</v>
      </c>
      <c r="F37" s="2">
        <v>3976</v>
      </c>
      <c r="G37" s="4">
        <v>72</v>
      </c>
    </row>
    <row r="38" spans="3:7">
      <c r="C38" s="3" t="s">
        <v>17</v>
      </c>
      <c r="D38" s="1" t="s">
        <v>21</v>
      </c>
      <c r="E38" s="1" t="s">
        <v>40</v>
      </c>
      <c r="F38" s="2">
        <v>1134</v>
      </c>
      <c r="G38" s="4">
        <v>282</v>
      </c>
    </row>
    <row r="39" spans="3:7">
      <c r="C39" s="3" t="s">
        <v>27</v>
      </c>
      <c r="D39" s="1" t="s">
        <v>18</v>
      </c>
      <c r="E39" s="1" t="s">
        <v>41</v>
      </c>
      <c r="F39" s="2">
        <v>6027</v>
      </c>
      <c r="G39" s="4">
        <v>144</v>
      </c>
    </row>
    <row r="40" spans="3:7">
      <c r="C40" s="3" t="s">
        <v>17</v>
      </c>
      <c r="D40" s="1" t="s">
        <v>7</v>
      </c>
      <c r="E40" s="1" t="s">
        <v>30</v>
      </c>
      <c r="F40" s="2">
        <v>1904</v>
      </c>
      <c r="G40" s="4">
        <v>405</v>
      </c>
    </row>
    <row r="41" spans="3:7">
      <c r="C41" s="3" t="s">
        <v>24</v>
      </c>
      <c r="D41" s="1" t="s">
        <v>31</v>
      </c>
      <c r="E41" s="1" t="s">
        <v>11</v>
      </c>
      <c r="F41" s="2">
        <v>3262</v>
      </c>
      <c r="G41" s="4">
        <v>75</v>
      </c>
    </row>
    <row r="42" spans="3:7">
      <c r="C42" s="3" t="s">
        <v>6</v>
      </c>
      <c r="D42" s="1" t="s">
        <v>31</v>
      </c>
      <c r="E42" s="1" t="s">
        <v>40</v>
      </c>
      <c r="F42" s="2">
        <v>2289</v>
      </c>
      <c r="G42" s="4">
        <v>135</v>
      </c>
    </row>
    <row r="43" spans="3:7">
      <c r="C43" s="3" t="s">
        <v>26</v>
      </c>
      <c r="D43" s="1" t="s">
        <v>31</v>
      </c>
      <c r="E43" s="1" t="s">
        <v>40</v>
      </c>
      <c r="F43" s="2">
        <v>6986</v>
      </c>
      <c r="G43" s="4">
        <v>21</v>
      </c>
    </row>
    <row r="44" spans="3:7">
      <c r="C44" s="3" t="s">
        <v>27</v>
      </c>
      <c r="D44" s="1" t="s">
        <v>21</v>
      </c>
      <c r="E44" s="1" t="s">
        <v>35</v>
      </c>
      <c r="F44" s="2">
        <v>4417</v>
      </c>
      <c r="G44" s="4">
        <v>153</v>
      </c>
    </row>
    <row r="45" spans="3:7">
      <c r="C45" s="3" t="s">
        <v>17</v>
      </c>
      <c r="D45" s="1" t="s">
        <v>31</v>
      </c>
      <c r="E45" s="1" t="s">
        <v>38</v>
      </c>
      <c r="F45" s="2">
        <v>1442</v>
      </c>
      <c r="G45" s="4">
        <v>15</v>
      </c>
    </row>
    <row r="46" spans="3:7">
      <c r="C46" s="3" t="s">
        <v>28</v>
      </c>
      <c r="D46" s="1" t="s">
        <v>10</v>
      </c>
      <c r="E46" s="1" t="s">
        <v>25</v>
      </c>
      <c r="F46" s="2">
        <v>2415</v>
      </c>
      <c r="G46" s="4">
        <v>255</v>
      </c>
    </row>
    <row r="47" spans="3:7">
      <c r="C47" s="3" t="s">
        <v>27</v>
      </c>
      <c r="D47" s="1" t="s">
        <v>7</v>
      </c>
      <c r="E47" s="1" t="s">
        <v>37</v>
      </c>
      <c r="F47" s="2">
        <v>238</v>
      </c>
      <c r="G47" s="4">
        <v>18</v>
      </c>
    </row>
    <row r="48" spans="3:7">
      <c r="C48" s="3" t="s">
        <v>17</v>
      </c>
      <c r="D48" s="1" t="s">
        <v>7</v>
      </c>
      <c r="E48" s="1" t="s">
        <v>35</v>
      </c>
      <c r="F48" s="2">
        <v>4949</v>
      </c>
      <c r="G48" s="4">
        <v>189</v>
      </c>
    </row>
    <row r="49" spans="3:7">
      <c r="C49" s="3" t="s">
        <v>26</v>
      </c>
      <c r="D49" s="1" t="s">
        <v>21</v>
      </c>
      <c r="E49" s="1" t="s">
        <v>11</v>
      </c>
      <c r="F49" s="2">
        <v>5075</v>
      </c>
      <c r="G49" s="4">
        <v>21</v>
      </c>
    </row>
    <row r="50" spans="3:7">
      <c r="C50" s="3" t="s">
        <v>28</v>
      </c>
      <c r="D50" s="1" t="s">
        <v>15</v>
      </c>
      <c r="E50" s="1" t="s">
        <v>30</v>
      </c>
      <c r="F50" s="2">
        <v>9198</v>
      </c>
      <c r="G50" s="4">
        <v>36</v>
      </c>
    </row>
    <row r="51" spans="3:7">
      <c r="C51" s="3" t="s">
        <v>17</v>
      </c>
      <c r="D51" s="1" t="s">
        <v>31</v>
      </c>
      <c r="E51" s="1" t="s">
        <v>33</v>
      </c>
      <c r="F51" s="2">
        <v>3339</v>
      </c>
      <c r="G51" s="4">
        <v>75</v>
      </c>
    </row>
    <row r="52" spans="3:7">
      <c r="C52" s="3" t="s">
        <v>6</v>
      </c>
      <c r="D52" s="1" t="s">
        <v>31</v>
      </c>
      <c r="E52" s="1" t="s">
        <v>29</v>
      </c>
      <c r="F52" s="2">
        <v>5019</v>
      </c>
      <c r="G52" s="4">
        <v>156</v>
      </c>
    </row>
    <row r="53" spans="3:7">
      <c r="C53" s="3" t="s">
        <v>26</v>
      </c>
      <c r="D53" s="1" t="s">
        <v>15</v>
      </c>
      <c r="E53" s="1" t="s">
        <v>30</v>
      </c>
      <c r="F53" s="2">
        <v>16184</v>
      </c>
      <c r="G53" s="4">
        <v>39</v>
      </c>
    </row>
    <row r="54" spans="3:7">
      <c r="C54" s="3" t="s">
        <v>17</v>
      </c>
      <c r="D54" s="1" t="s">
        <v>15</v>
      </c>
      <c r="E54" s="1" t="s">
        <v>42</v>
      </c>
      <c r="F54" s="2">
        <v>497</v>
      </c>
      <c r="G54" s="4">
        <v>63</v>
      </c>
    </row>
    <row r="55" spans="3:7">
      <c r="C55" s="3" t="s">
        <v>27</v>
      </c>
      <c r="D55" s="1" t="s">
        <v>15</v>
      </c>
      <c r="E55" s="1" t="s">
        <v>33</v>
      </c>
      <c r="F55" s="2">
        <v>8211</v>
      </c>
      <c r="G55" s="4">
        <v>75</v>
      </c>
    </row>
    <row r="56" spans="3:7">
      <c r="C56" s="3" t="s">
        <v>27</v>
      </c>
      <c r="D56" s="1" t="s">
        <v>21</v>
      </c>
      <c r="E56" s="1" t="s">
        <v>41</v>
      </c>
      <c r="F56" s="2">
        <v>6580</v>
      </c>
      <c r="G56" s="4">
        <v>183</v>
      </c>
    </row>
    <row r="57" spans="3:7">
      <c r="C57" s="3" t="s">
        <v>14</v>
      </c>
      <c r="D57" s="1" t="s">
        <v>10</v>
      </c>
      <c r="E57" s="1" t="s">
        <v>32</v>
      </c>
      <c r="F57" s="2">
        <v>4760</v>
      </c>
      <c r="G57" s="4">
        <v>69</v>
      </c>
    </row>
    <row r="58" spans="3:7">
      <c r="C58" s="3" t="s">
        <v>6</v>
      </c>
      <c r="D58" s="1" t="s">
        <v>15</v>
      </c>
      <c r="E58" s="1" t="s">
        <v>19</v>
      </c>
      <c r="F58" s="2">
        <v>5439</v>
      </c>
      <c r="G58" s="4">
        <v>30</v>
      </c>
    </row>
    <row r="59" spans="3:7">
      <c r="C59" s="3" t="s">
        <v>14</v>
      </c>
      <c r="D59" s="1" t="s">
        <v>31</v>
      </c>
      <c r="E59" s="1" t="s">
        <v>29</v>
      </c>
      <c r="F59" s="2">
        <v>1463</v>
      </c>
      <c r="G59" s="4">
        <v>39</v>
      </c>
    </row>
    <row r="60" spans="3:7">
      <c r="C60" s="3" t="s">
        <v>28</v>
      </c>
      <c r="D60" s="1" t="s">
        <v>31</v>
      </c>
      <c r="E60" s="1" t="s">
        <v>11</v>
      </c>
      <c r="F60" s="2">
        <v>7777</v>
      </c>
      <c r="G60" s="4">
        <v>504</v>
      </c>
    </row>
    <row r="61" spans="3:7">
      <c r="C61" s="3" t="s">
        <v>12</v>
      </c>
      <c r="D61" s="1" t="s">
        <v>7</v>
      </c>
      <c r="E61" s="1" t="s">
        <v>33</v>
      </c>
      <c r="F61" s="2">
        <v>1085</v>
      </c>
      <c r="G61" s="4">
        <v>273</v>
      </c>
    </row>
    <row r="62" spans="3:7">
      <c r="C62" s="3" t="s">
        <v>26</v>
      </c>
      <c r="D62" s="1" t="s">
        <v>7</v>
      </c>
      <c r="E62" s="1" t="s">
        <v>22</v>
      </c>
      <c r="F62" s="2">
        <v>182</v>
      </c>
      <c r="G62" s="4">
        <v>48</v>
      </c>
    </row>
    <row r="63" spans="3:7">
      <c r="C63" s="3" t="s">
        <v>17</v>
      </c>
      <c r="D63" s="1" t="s">
        <v>31</v>
      </c>
      <c r="E63" s="1" t="s">
        <v>40</v>
      </c>
      <c r="F63" s="2">
        <v>4242</v>
      </c>
      <c r="G63" s="4">
        <v>207</v>
      </c>
    </row>
    <row r="64" spans="3:7">
      <c r="C64" s="3" t="s">
        <v>17</v>
      </c>
      <c r="D64" s="1" t="s">
        <v>15</v>
      </c>
      <c r="E64" s="1" t="s">
        <v>11</v>
      </c>
      <c r="F64" s="2">
        <v>6118</v>
      </c>
      <c r="G64" s="4">
        <v>9</v>
      </c>
    </row>
    <row r="65" spans="3:7">
      <c r="C65" s="3" t="s">
        <v>36</v>
      </c>
      <c r="D65" s="1" t="s">
        <v>15</v>
      </c>
      <c r="E65" s="1" t="s">
        <v>35</v>
      </c>
      <c r="F65" s="2">
        <v>2317</v>
      </c>
      <c r="G65" s="4">
        <v>261</v>
      </c>
    </row>
    <row r="66" spans="3:7">
      <c r="C66" s="3" t="s">
        <v>17</v>
      </c>
      <c r="D66" s="1" t="s">
        <v>21</v>
      </c>
      <c r="E66" s="1" t="s">
        <v>30</v>
      </c>
      <c r="F66" s="2">
        <v>938</v>
      </c>
      <c r="G66" s="4">
        <v>6</v>
      </c>
    </row>
    <row r="67" spans="3:7">
      <c r="C67" s="3" t="s">
        <v>9</v>
      </c>
      <c r="D67" s="1" t="s">
        <v>7</v>
      </c>
      <c r="E67" s="1" t="s">
        <v>38</v>
      </c>
      <c r="F67" s="2">
        <v>9709</v>
      </c>
      <c r="G67" s="4">
        <v>30</v>
      </c>
    </row>
    <row r="68" spans="3:7">
      <c r="C68" s="3" t="s">
        <v>24</v>
      </c>
      <c r="D68" s="1" t="s">
        <v>31</v>
      </c>
      <c r="E68" s="1" t="s">
        <v>34</v>
      </c>
      <c r="F68" s="2">
        <v>2205</v>
      </c>
      <c r="G68" s="4">
        <v>138</v>
      </c>
    </row>
    <row r="69" spans="3:7">
      <c r="C69" s="3" t="s">
        <v>24</v>
      </c>
      <c r="D69" s="1" t="s">
        <v>7</v>
      </c>
      <c r="E69" s="1" t="s">
        <v>29</v>
      </c>
      <c r="F69" s="2">
        <v>4487</v>
      </c>
      <c r="G69" s="4">
        <v>111</v>
      </c>
    </row>
    <row r="70" spans="3:7">
      <c r="C70" s="3" t="s">
        <v>26</v>
      </c>
      <c r="D70" s="1" t="s">
        <v>10</v>
      </c>
      <c r="E70" s="1" t="s">
        <v>16</v>
      </c>
      <c r="F70" s="2">
        <v>2415</v>
      </c>
      <c r="G70" s="4">
        <v>15</v>
      </c>
    </row>
    <row r="71" spans="3:7">
      <c r="C71" s="3" t="s">
        <v>6</v>
      </c>
      <c r="D71" s="1" t="s">
        <v>31</v>
      </c>
      <c r="E71" s="1" t="s">
        <v>37</v>
      </c>
      <c r="F71" s="2">
        <v>4018</v>
      </c>
      <c r="G71" s="4">
        <v>162</v>
      </c>
    </row>
    <row r="72" spans="3:7">
      <c r="C72" s="3" t="s">
        <v>26</v>
      </c>
      <c r="D72" s="1" t="s">
        <v>31</v>
      </c>
      <c r="E72" s="1" t="s">
        <v>37</v>
      </c>
      <c r="F72" s="2">
        <v>861</v>
      </c>
      <c r="G72" s="4">
        <v>195</v>
      </c>
    </row>
    <row r="73" spans="3:7">
      <c r="C73" s="3" t="s">
        <v>36</v>
      </c>
      <c r="D73" s="1" t="s">
        <v>21</v>
      </c>
      <c r="E73" s="1" t="s">
        <v>25</v>
      </c>
      <c r="F73" s="2">
        <v>5586</v>
      </c>
      <c r="G73" s="4">
        <v>525</v>
      </c>
    </row>
    <row r="74" spans="3:7">
      <c r="C74" s="3" t="s">
        <v>24</v>
      </c>
      <c r="D74" s="1" t="s">
        <v>31</v>
      </c>
      <c r="E74" s="1" t="s">
        <v>20</v>
      </c>
      <c r="F74" s="2">
        <v>2226</v>
      </c>
      <c r="G74" s="4">
        <v>48</v>
      </c>
    </row>
    <row r="75" spans="3:7">
      <c r="C75" s="3" t="s">
        <v>12</v>
      </c>
      <c r="D75" s="1" t="s">
        <v>31</v>
      </c>
      <c r="E75" s="1" t="s">
        <v>41</v>
      </c>
      <c r="F75" s="2">
        <v>14329</v>
      </c>
      <c r="G75" s="4">
        <v>150</v>
      </c>
    </row>
    <row r="76" spans="3:7">
      <c r="C76" s="3" t="s">
        <v>12</v>
      </c>
      <c r="D76" s="1" t="s">
        <v>31</v>
      </c>
      <c r="E76" s="1" t="s">
        <v>34</v>
      </c>
      <c r="F76" s="2">
        <v>8463</v>
      </c>
      <c r="G76" s="4">
        <v>492</v>
      </c>
    </row>
    <row r="77" spans="3:7">
      <c r="C77" s="3" t="s">
        <v>26</v>
      </c>
      <c r="D77" s="1" t="s">
        <v>31</v>
      </c>
      <c r="E77" s="1" t="s">
        <v>33</v>
      </c>
      <c r="F77" s="2">
        <v>2891</v>
      </c>
      <c r="G77" s="4">
        <v>102</v>
      </c>
    </row>
    <row r="78" spans="3:7">
      <c r="C78" s="3" t="s">
        <v>28</v>
      </c>
      <c r="D78" s="1" t="s">
        <v>15</v>
      </c>
      <c r="E78" s="1" t="s">
        <v>35</v>
      </c>
      <c r="F78" s="2">
        <v>3773</v>
      </c>
      <c r="G78" s="4">
        <v>165</v>
      </c>
    </row>
    <row r="79" spans="3:7">
      <c r="C79" s="3" t="s">
        <v>14</v>
      </c>
      <c r="D79" s="1" t="s">
        <v>15</v>
      </c>
      <c r="E79" s="1" t="s">
        <v>41</v>
      </c>
      <c r="F79" s="2">
        <v>854</v>
      </c>
      <c r="G79" s="4">
        <v>309</v>
      </c>
    </row>
    <row r="80" spans="3:7">
      <c r="C80" s="3" t="s">
        <v>17</v>
      </c>
      <c r="D80" s="1" t="s">
        <v>15</v>
      </c>
      <c r="E80" s="1" t="s">
        <v>29</v>
      </c>
      <c r="F80" s="2">
        <v>4970</v>
      </c>
      <c r="G80" s="4">
        <v>156</v>
      </c>
    </row>
    <row r="81" spans="3:7">
      <c r="C81" s="3" t="s">
        <v>12</v>
      </c>
      <c r="D81" s="1" t="s">
        <v>10</v>
      </c>
      <c r="E81" s="1" t="s">
        <v>43</v>
      </c>
      <c r="F81" s="2">
        <v>98</v>
      </c>
      <c r="G81" s="4">
        <v>159</v>
      </c>
    </row>
    <row r="82" spans="3:7">
      <c r="C82" s="3" t="s">
        <v>26</v>
      </c>
      <c r="D82" s="1" t="s">
        <v>10</v>
      </c>
      <c r="E82" s="1" t="s">
        <v>38</v>
      </c>
      <c r="F82" s="2">
        <v>13391</v>
      </c>
      <c r="G82" s="4">
        <v>201</v>
      </c>
    </row>
    <row r="83" spans="3:7">
      <c r="C83" s="3" t="s">
        <v>9</v>
      </c>
      <c r="D83" s="1" t="s">
        <v>18</v>
      </c>
      <c r="E83" s="1" t="s">
        <v>22</v>
      </c>
      <c r="F83" s="2">
        <v>8890</v>
      </c>
      <c r="G83" s="4">
        <v>210</v>
      </c>
    </row>
    <row r="84" spans="3:7">
      <c r="C84" s="3" t="s">
        <v>27</v>
      </c>
      <c r="D84" s="1" t="s">
        <v>21</v>
      </c>
      <c r="E84" s="1" t="s">
        <v>32</v>
      </c>
      <c r="F84" s="2">
        <v>56</v>
      </c>
      <c r="G84" s="4">
        <v>51</v>
      </c>
    </row>
    <row r="85" spans="3:7">
      <c r="C85" s="3" t="s">
        <v>28</v>
      </c>
      <c r="D85" s="1" t="s">
        <v>15</v>
      </c>
      <c r="E85" s="1" t="s">
        <v>19</v>
      </c>
      <c r="F85" s="2">
        <v>3339</v>
      </c>
      <c r="G85" s="4">
        <v>39</v>
      </c>
    </row>
    <row r="86" spans="3:7">
      <c r="C86" s="3" t="s">
        <v>36</v>
      </c>
      <c r="D86" s="1" t="s">
        <v>10</v>
      </c>
      <c r="E86" s="1" t="s">
        <v>16</v>
      </c>
      <c r="F86" s="2">
        <v>3808</v>
      </c>
      <c r="G86" s="4">
        <v>279</v>
      </c>
    </row>
    <row r="87" spans="3:7">
      <c r="C87" s="3" t="s">
        <v>36</v>
      </c>
      <c r="D87" s="1" t="s">
        <v>21</v>
      </c>
      <c r="E87" s="1" t="s">
        <v>32</v>
      </c>
      <c r="F87" s="2">
        <v>63</v>
      </c>
      <c r="G87" s="4">
        <v>123</v>
      </c>
    </row>
    <row r="88" spans="3:7">
      <c r="C88" s="3" t="s">
        <v>27</v>
      </c>
      <c r="D88" s="1" t="s">
        <v>18</v>
      </c>
      <c r="E88" s="1" t="s">
        <v>40</v>
      </c>
      <c r="F88" s="2">
        <v>7812</v>
      </c>
      <c r="G88" s="4">
        <v>81</v>
      </c>
    </row>
    <row r="89" spans="3:7">
      <c r="C89" s="3" t="s">
        <v>6</v>
      </c>
      <c r="D89" s="1" t="s">
        <v>7</v>
      </c>
      <c r="E89" s="1" t="s">
        <v>37</v>
      </c>
      <c r="F89" s="2">
        <v>7693</v>
      </c>
      <c r="G89" s="4">
        <v>21</v>
      </c>
    </row>
    <row r="90" spans="3:7">
      <c r="C90" s="3" t="s">
        <v>28</v>
      </c>
      <c r="D90" s="1" t="s">
        <v>15</v>
      </c>
      <c r="E90" s="1" t="s">
        <v>41</v>
      </c>
      <c r="F90" s="2">
        <v>973</v>
      </c>
      <c r="G90" s="4">
        <v>162</v>
      </c>
    </row>
    <row r="91" spans="3:7">
      <c r="C91" s="3" t="s">
        <v>36</v>
      </c>
      <c r="D91" s="1" t="s">
        <v>10</v>
      </c>
      <c r="E91" s="1" t="s">
        <v>42</v>
      </c>
      <c r="F91" s="2">
        <v>567</v>
      </c>
      <c r="G91" s="4">
        <v>228</v>
      </c>
    </row>
    <row r="92" spans="3:7">
      <c r="C92" s="3" t="s">
        <v>36</v>
      </c>
      <c r="D92" s="1" t="s">
        <v>15</v>
      </c>
      <c r="E92" s="1" t="s">
        <v>33</v>
      </c>
      <c r="F92" s="2">
        <v>2471</v>
      </c>
      <c r="G92" s="4">
        <v>342</v>
      </c>
    </row>
    <row r="93" spans="3:7">
      <c r="C93" s="3" t="s">
        <v>26</v>
      </c>
      <c r="D93" s="1" t="s">
        <v>21</v>
      </c>
      <c r="E93" s="1" t="s">
        <v>32</v>
      </c>
      <c r="F93" s="2">
        <v>7189</v>
      </c>
      <c r="G93" s="4">
        <v>54</v>
      </c>
    </row>
    <row r="94" spans="3:7">
      <c r="C94" s="3" t="s">
        <v>14</v>
      </c>
      <c r="D94" s="1" t="s">
        <v>10</v>
      </c>
      <c r="E94" s="1" t="s">
        <v>41</v>
      </c>
      <c r="F94" s="2">
        <v>7455</v>
      </c>
      <c r="G94" s="4">
        <v>216</v>
      </c>
    </row>
    <row r="95" spans="3:7">
      <c r="C95" s="3" t="s">
        <v>28</v>
      </c>
      <c r="D95" s="1" t="s">
        <v>31</v>
      </c>
      <c r="E95" s="1" t="s">
        <v>43</v>
      </c>
      <c r="F95" s="2">
        <v>3108</v>
      </c>
      <c r="G95" s="4">
        <v>54</v>
      </c>
    </row>
    <row r="96" spans="3:7">
      <c r="C96" s="3" t="s">
        <v>17</v>
      </c>
      <c r="D96" s="1" t="s">
        <v>21</v>
      </c>
      <c r="E96" s="1" t="s">
        <v>19</v>
      </c>
      <c r="F96" s="2">
        <v>469</v>
      </c>
      <c r="G96" s="4">
        <v>75</v>
      </c>
    </row>
    <row r="97" spans="3:7">
      <c r="C97" s="3" t="s">
        <v>12</v>
      </c>
      <c r="D97" s="1" t="s">
        <v>7</v>
      </c>
      <c r="E97" s="1" t="s">
        <v>35</v>
      </c>
      <c r="F97" s="2">
        <v>2737</v>
      </c>
      <c r="G97" s="4">
        <v>93</v>
      </c>
    </row>
    <row r="98" spans="3:7">
      <c r="C98" s="3" t="s">
        <v>12</v>
      </c>
      <c r="D98" s="1" t="s">
        <v>7</v>
      </c>
      <c r="E98" s="1" t="s">
        <v>19</v>
      </c>
      <c r="F98" s="2">
        <v>4305</v>
      </c>
      <c r="G98" s="4">
        <v>156</v>
      </c>
    </row>
    <row r="99" spans="3:7">
      <c r="C99" s="3" t="s">
        <v>12</v>
      </c>
      <c r="D99" s="1" t="s">
        <v>21</v>
      </c>
      <c r="E99" s="1" t="s">
        <v>29</v>
      </c>
      <c r="F99" s="2">
        <v>2408</v>
      </c>
      <c r="G99" s="4">
        <v>9</v>
      </c>
    </row>
    <row r="100" spans="3:7">
      <c r="C100" s="3" t="s">
        <v>28</v>
      </c>
      <c r="D100" s="1" t="s">
        <v>15</v>
      </c>
      <c r="E100" s="1" t="s">
        <v>37</v>
      </c>
      <c r="F100" s="2">
        <v>1281</v>
      </c>
      <c r="G100" s="4">
        <v>18</v>
      </c>
    </row>
    <row r="101" spans="3:7">
      <c r="C101" s="3" t="s">
        <v>6</v>
      </c>
      <c r="D101" s="1" t="s">
        <v>10</v>
      </c>
      <c r="E101" s="1" t="s">
        <v>11</v>
      </c>
      <c r="F101" s="2">
        <v>12348</v>
      </c>
      <c r="G101" s="4">
        <v>234</v>
      </c>
    </row>
    <row r="102" spans="3:7">
      <c r="C102" s="3" t="s">
        <v>28</v>
      </c>
      <c r="D102" s="1" t="s">
        <v>31</v>
      </c>
      <c r="E102" s="1" t="s">
        <v>41</v>
      </c>
      <c r="F102" s="2">
        <v>3689</v>
      </c>
      <c r="G102" s="4">
        <v>312</v>
      </c>
    </row>
    <row r="103" spans="3:7">
      <c r="C103" s="3" t="s">
        <v>24</v>
      </c>
      <c r="D103" s="1" t="s">
        <v>15</v>
      </c>
      <c r="E103" s="1" t="s">
        <v>37</v>
      </c>
      <c r="F103" s="2">
        <v>2870</v>
      </c>
      <c r="G103" s="4">
        <v>300</v>
      </c>
    </row>
    <row r="104" spans="3:7">
      <c r="C104" s="3" t="s">
        <v>27</v>
      </c>
      <c r="D104" s="1" t="s">
        <v>15</v>
      </c>
      <c r="E104" s="1" t="s">
        <v>40</v>
      </c>
      <c r="F104" s="2">
        <v>798</v>
      </c>
      <c r="G104" s="4">
        <v>519</v>
      </c>
    </row>
    <row r="105" spans="3:7">
      <c r="C105" s="3" t="s">
        <v>14</v>
      </c>
      <c r="D105" s="1" t="s">
        <v>7</v>
      </c>
      <c r="E105" s="1" t="s">
        <v>42</v>
      </c>
      <c r="F105" s="2">
        <v>2933</v>
      </c>
      <c r="G105" s="4">
        <v>9</v>
      </c>
    </row>
    <row r="106" spans="3:7">
      <c r="C106" s="3" t="s">
        <v>26</v>
      </c>
      <c r="D106" s="1" t="s">
        <v>10</v>
      </c>
      <c r="E106" s="1" t="s">
        <v>13</v>
      </c>
      <c r="F106" s="2">
        <v>2744</v>
      </c>
      <c r="G106" s="4">
        <v>9</v>
      </c>
    </row>
    <row r="107" spans="3:7">
      <c r="C107" s="3" t="s">
        <v>6</v>
      </c>
      <c r="D107" s="1" t="s">
        <v>15</v>
      </c>
      <c r="E107" s="1" t="s">
        <v>20</v>
      </c>
      <c r="F107" s="2">
        <v>9772</v>
      </c>
      <c r="G107" s="4">
        <v>90</v>
      </c>
    </row>
    <row r="108" spans="3:7">
      <c r="C108" s="3" t="s">
        <v>24</v>
      </c>
      <c r="D108" s="1" t="s">
        <v>31</v>
      </c>
      <c r="E108" s="1" t="s">
        <v>19</v>
      </c>
      <c r="F108" s="2">
        <v>1568</v>
      </c>
      <c r="G108" s="4">
        <v>96</v>
      </c>
    </row>
    <row r="109" spans="3:7">
      <c r="C109" s="3" t="s">
        <v>27</v>
      </c>
      <c r="D109" s="1" t="s">
        <v>15</v>
      </c>
      <c r="E109" s="1" t="s">
        <v>30</v>
      </c>
      <c r="F109" s="2">
        <v>11417</v>
      </c>
      <c r="G109" s="4">
        <v>21</v>
      </c>
    </row>
    <row r="110" spans="3:7">
      <c r="C110" s="3" t="s">
        <v>6</v>
      </c>
      <c r="D110" s="1" t="s">
        <v>31</v>
      </c>
      <c r="E110" s="1" t="s">
        <v>43</v>
      </c>
      <c r="F110" s="2">
        <v>6748</v>
      </c>
      <c r="G110" s="4">
        <v>48</v>
      </c>
    </row>
    <row r="111" spans="3:7">
      <c r="C111" s="3" t="s">
        <v>36</v>
      </c>
      <c r="D111" s="1" t="s">
        <v>15</v>
      </c>
      <c r="E111" s="1" t="s">
        <v>40</v>
      </c>
      <c r="F111" s="2">
        <v>1407</v>
      </c>
      <c r="G111" s="4">
        <v>72</v>
      </c>
    </row>
    <row r="112" spans="3:7">
      <c r="C112" s="3" t="s">
        <v>9</v>
      </c>
      <c r="D112" s="1" t="s">
        <v>10</v>
      </c>
      <c r="E112" s="1" t="s">
        <v>33</v>
      </c>
      <c r="F112" s="2">
        <v>2023</v>
      </c>
      <c r="G112" s="4">
        <v>168</v>
      </c>
    </row>
    <row r="113" spans="3:7">
      <c r="C113" s="3" t="s">
        <v>26</v>
      </c>
      <c r="D113" s="1" t="s">
        <v>18</v>
      </c>
      <c r="E113" s="1" t="s">
        <v>43</v>
      </c>
      <c r="F113" s="2">
        <v>5236</v>
      </c>
      <c r="G113" s="4">
        <v>51</v>
      </c>
    </row>
    <row r="114" spans="3:7">
      <c r="C114" s="3" t="s">
        <v>14</v>
      </c>
      <c r="D114" s="1" t="s">
        <v>15</v>
      </c>
      <c r="E114" s="1" t="s">
        <v>37</v>
      </c>
      <c r="F114" s="2">
        <v>1925</v>
      </c>
      <c r="G114" s="4">
        <v>192</v>
      </c>
    </row>
    <row r="115" spans="3:7">
      <c r="C115" s="3" t="s">
        <v>24</v>
      </c>
      <c r="D115" s="1" t="s">
        <v>7</v>
      </c>
      <c r="E115" s="1" t="s">
        <v>25</v>
      </c>
      <c r="F115" s="2">
        <v>6608</v>
      </c>
      <c r="G115" s="4">
        <v>225</v>
      </c>
    </row>
    <row r="116" spans="3:7">
      <c r="C116" s="3" t="s">
        <v>17</v>
      </c>
      <c r="D116" s="1" t="s">
        <v>31</v>
      </c>
      <c r="E116" s="1" t="s">
        <v>43</v>
      </c>
      <c r="F116" s="2">
        <v>8008</v>
      </c>
      <c r="G116" s="4">
        <v>456</v>
      </c>
    </row>
    <row r="117" spans="3:7">
      <c r="C117" s="3" t="s">
        <v>36</v>
      </c>
      <c r="D117" s="1" t="s">
        <v>31</v>
      </c>
      <c r="E117" s="1" t="s">
        <v>19</v>
      </c>
      <c r="F117" s="2">
        <v>1428</v>
      </c>
      <c r="G117" s="4">
        <v>93</v>
      </c>
    </row>
    <row r="118" spans="3:7">
      <c r="C118" s="3" t="s">
        <v>17</v>
      </c>
      <c r="D118" s="1" t="s">
        <v>31</v>
      </c>
      <c r="E118" s="1" t="s">
        <v>13</v>
      </c>
      <c r="F118" s="2">
        <v>525</v>
      </c>
      <c r="G118" s="4">
        <v>48</v>
      </c>
    </row>
    <row r="119" spans="3:7">
      <c r="C119" s="3" t="s">
        <v>17</v>
      </c>
      <c r="D119" s="1" t="s">
        <v>7</v>
      </c>
      <c r="E119" s="1" t="s">
        <v>16</v>
      </c>
      <c r="F119" s="2">
        <v>1505</v>
      </c>
      <c r="G119" s="4">
        <v>102</v>
      </c>
    </row>
    <row r="120" spans="3:7">
      <c r="C120" s="3" t="s">
        <v>24</v>
      </c>
      <c r="D120" s="1" t="s">
        <v>10</v>
      </c>
      <c r="E120" s="1" t="s">
        <v>8</v>
      </c>
      <c r="F120" s="2">
        <v>6755</v>
      </c>
      <c r="G120" s="4">
        <v>252</v>
      </c>
    </row>
    <row r="121" spans="3:7">
      <c r="C121" s="3" t="s">
        <v>27</v>
      </c>
      <c r="D121" s="1" t="s">
        <v>7</v>
      </c>
      <c r="E121" s="1" t="s">
        <v>16</v>
      </c>
      <c r="F121" s="2">
        <v>11571</v>
      </c>
      <c r="G121" s="4">
        <v>138</v>
      </c>
    </row>
    <row r="122" spans="3:7">
      <c r="C122" s="3" t="s">
        <v>6</v>
      </c>
      <c r="D122" s="1" t="s">
        <v>21</v>
      </c>
      <c r="E122" s="1" t="s">
        <v>19</v>
      </c>
      <c r="F122" s="2">
        <v>2541</v>
      </c>
      <c r="G122" s="4">
        <v>90</v>
      </c>
    </row>
    <row r="123" spans="3:7">
      <c r="C123" s="3" t="s">
        <v>14</v>
      </c>
      <c r="D123" s="1" t="s">
        <v>7</v>
      </c>
      <c r="E123" s="1" t="s">
        <v>8</v>
      </c>
      <c r="F123" s="2">
        <v>1526</v>
      </c>
      <c r="G123" s="4">
        <v>240</v>
      </c>
    </row>
    <row r="124" spans="3:7">
      <c r="C124" s="3" t="s">
        <v>6</v>
      </c>
      <c r="D124" s="1" t="s">
        <v>21</v>
      </c>
      <c r="E124" s="1" t="s">
        <v>13</v>
      </c>
      <c r="F124" s="2">
        <v>6125</v>
      </c>
      <c r="G124" s="4">
        <v>102</v>
      </c>
    </row>
    <row r="125" spans="3:7">
      <c r="C125" s="3" t="s">
        <v>14</v>
      </c>
      <c r="D125" s="1" t="s">
        <v>10</v>
      </c>
      <c r="E125" s="1" t="s">
        <v>40</v>
      </c>
      <c r="F125" s="2">
        <v>847</v>
      </c>
      <c r="G125" s="4">
        <v>129</v>
      </c>
    </row>
    <row r="126" spans="3:7">
      <c r="C126" s="3" t="s">
        <v>9</v>
      </c>
      <c r="D126" s="1" t="s">
        <v>10</v>
      </c>
      <c r="E126" s="1" t="s">
        <v>40</v>
      </c>
      <c r="F126" s="2">
        <v>4753</v>
      </c>
      <c r="G126" s="4">
        <v>300</v>
      </c>
    </row>
    <row r="127" spans="3:7">
      <c r="C127" s="3" t="s">
        <v>17</v>
      </c>
      <c r="D127" s="1" t="s">
        <v>21</v>
      </c>
      <c r="E127" s="1" t="s">
        <v>20</v>
      </c>
      <c r="F127" s="2">
        <v>959</v>
      </c>
      <c r="G127" s="4">
        <v>135</v>
      </c>
    </row>
    <row r="128" spans="3:7">
      <c r="C128" s="3" t="s">
        <v>24</v>
      </c>
      <c r="D128" s="1" t="s">
        <v>10</v>
      </c>
      <c r="E128" s="1" t="s">
        <v>39</v>
      </c>
      <c r="F128" s="2">
        <v>2793</v>
      </c>
      <c r="G128" s="4">
        <v>114</v>
      </c>
    </row>
    <row r="129" spans="3:7">
      <c r="C129" s="3" t="s">
        <v>24</v>
      </c>
      <c r="D129" s="1" t="s">
        <v>10</v>
      </c>
      <c r="E129" s="1" t="s">
        <v>25</v>
      </c>
      <c r="F129" s="2">
        <v>4606</v>
      </c>
      <c r="G129" s="4">
        <v>63</v>
      </c>
    </row>
    <row r="130" spans="3:7">
      <c r="C130" s="3" t="s">
        <v>24</v>
      </c>
      <c r="D130" s="1" t="s">
        <v>15</v>
      </c>
      <c r="E130" s="1" t="s">
        <v>33</v>
      </c>
      <c r="F130" s="2">
        <v>5551</v>
      </c>
      <c r="G130" s="4">
        <v>252</v>
      </c>
    </row>
    <row r="131" spans="3:7">
      <c r="C131" s="3" t="s">
        <v>36</v>
      </c>
      <c r="D131" s="1" t="s">
        <v>15</v>
      </c>
      <c r="E131" s="1" t="s">
        <v>11</v>
      </c>
      <c r="F131" s="2">
        <v>6657</v>
      </c>
      <c r="G131" s="4">
        <v>303</v>
      </c>
    </row>
    <row r="132" spans="3:7">
      <c r="C132" s="3" t="s">
        <v>24</v>
      </c>
      <c r="D132" s="1" t="s">
        <v>18</v>
      </c>
      <c r="E132" s="1" t="s">
        <v>29</v>
      </c>
      <c r="F132" s="2">
        <v>4438</v>
      </c>
      <c r="G132" s="4">
        <v>246</v>
      </c>
    </row>
    <row r="133" spans="3:7">
      <c r="C133" s="3" t="s">
        <v>9</v>
      </c>
      <c r="D133" s="1" t="s">
        <v>21</v>
      </c>
      <c r="E133" s="1" t="s">
        <v>23</v>
      </c>
      <c r="F133" s="2">
        <v>168</v>
      </c>
      <c r="G133" s="4">
        <v>84</v>
      </c>
    </row>
    <row r="134" spans="3:7">
      <c r="C134" s="3" t="s">
        <v>24</v>
      </c>
      <c r="D134" s="1" t="s">
        <v>31</v>
      </c>
      <c r="E134" s="1" t="s">
        <v>29</v>
      </c>
      <c r="F134" s="2">
        <v>7777</v>
      </c>
      <c r="G134" s="4">
        <v>39</v>
      </c>
    </row>
    <row r="135" spans="3:7">
      <c r="C135" s="3" t="s">
        <v>26</v>
      </c>
      <c r="D135" s="1" t="s">
        <v>15</v>
      </c>
      <c r="E135" s="1" t="s">
        <v>29</v>
      </c>
      <c r="F135" s="2">
        <v>3339</v>
      </c>
      <c r="G135" s="4">
        <v>348</v>
      </c>
    </row>
    <row r="136" spans="3:7">
      <c r="C136" s="3" t="s">
        <v>24</v>
      </c>
      <c r="D136" s="1" t="s">
        <v>7</v>
      </c>
      <c r="E136" s="1" t="s">
        <v>20</v>
      </c>
      <c r="F136" s="2">
        <v>6391</v>
      </c>
      <c r="G136" s="4">
        <v>48</v>
      </c>
    </row>
    <row r="137" spans="3:7">
      <c r="C137" s="3" t="s">
        <v>26</v>
      </c>
      <c r="D137" s="1" t="s">
        <v>7</v>
      </c>
      <c r="E137" s="1" t="s">
        <v>23</v>
      </c>
      <c r="F137" s="2">
        <v>518</v>
      </c>
      <c r="G137" s="4">
        <v>75</v>
      </c>
    </row>
    <row r="138" spans="3:7">
      <c r="C138" s="3" t="s">
        <v>24</v>
      </c>
      <c r="D138" s="1" t="s">
        <v>21</v>
      </c>
      <c r="E138" s="1" t="s">
        <v>41</v>
      </c>
      <c r="F138" s="2">
        <v>5677</v>
      </c>
      <c r="G138" s="4">
        <v>258</v>
      </c>
    </row>
    <row r="139" spans="3:7">
      <c r="C139" s="3" t="s">
        <v>17</v>
      </c>
      <c r="D139" s="1" t="s">
        <v>18</v>
      </c>
      <c r="E139" s="1" t="s">
        <v>29</v>
      </c>
      <c r="F139" s="2">
        <v>6048</v>
      </c>
      <c r="G139" s="4">
        <v>27</v>
      </c>
    </row>
    <row r="140" spans="3:7">
      <c r="C140" s="3" t="s">
        <v>9</v>
      </c>
      <c r="D140" s="1" t="s">
        <v>21</v>
      </c>
      <c r="E140" s="1" t="s">
        <v>11</v>
      </c>
      <c r="F140" s="2">
        <v>3752</v>
      </c>
      <c r="G140" s="4">
        <v>213</v>
      </c>
    </row>
    <row r="141" spans="3:7">
      <c r="C141" s="3" t="s">
        <v>26</v>
      </c>
      <c r="D141" s="1" t="s">
        <v>10</v>
      </c>
      <c r="E141" s="1" t="s">
        <v>33</v>
      </c>
      <c r="F141" s="2">
        <v>4480</v>
      </c>
      <c r="G141" s="4">
        <v>357</v>
      </c>
    </row>
    <row r="142" spans="3:7">
      <c r="C142" s="3" t="s">
        <v>12</v>
      </c>
      <c r="D142" s="1" t="s">
        <v>7</v>
      </c>
      <c r="E142" s="1" t="s">
        <v>13</v>
      </c>
      <c r="F142" s="2">
        <v>259</v>
      </c>
      <c r="G142" s="4">
        <v>207</v>
      </c>
    </row>
    <row r="143" spans="3:7">
      <c r="C143" s="3" t="s">
        <v>9</v>
      </c>
      <c r="D143" s="1" t="s">
        <v>7</v>
      </c>
      <c r="E143" s="1" t="s">
        <v>8</v>
      </c>
      <c r="F143" s="2">
        <v>42</v>
      </c>
      <c r="G143" s="4">
        <v>150</v>
      </c>
    </row>
    <row r="144" spans="3:7">
      <c r="C144" s="3" t="s">
        <v>14</v>
      </c>
      <c r="D144" s="1" t="s">
        <v>15</v>
      </c>
      <c r="E144" s="1" t="s">
        <v>43</v>
      </c>
      <c r="F144" s="2">
        <v>98</v>
      </c>
      <c r="G144" s="4">
        <v>204</v>
      </c>
    </row>
    <row r="145" spans="3:7">
      <c r="C145" s="3" t="s">
        <v>24</v>
      </c>
      <c r="D145" s="1" t="s">
        <v>10</v>
      </c>
      <c r="E145" s="1" t="s">
        <v>40</v>
      </c>
      <c r="F145" s="2">
        <v>2478</v>
      </c>
      <c r="G145" s="4">
        <v>21</v>
      </c>
    </row>
    <row r="146" spans="3:7">
      <c r="C146" s="3" t="s">
        <v>14</v>
      </c>
      <c r="D146" s="1" t="s">
        <v>31</v>
      </c>
      <c r="E146" s="1" t="s">
        <v>20</v>
      </c>
      <c r="F146" s="2">
        <v>7847</v>
      </c>
      <c r="G146" s="4">
        <v>174</v>
      </c>
    </row>
    <row r="147" spans="3:7">
      <c r="C147" s="3" t="s">
        <v>27</v>
      </c>
      <c r="D147" s="1" t="s">
        <v>7</v>
      </c>
      <c r="E147" s="1" t="s">
        <v>29</v>
      </c>
      <c r="F147" s="2">
        <v>9926</v>
      </c>
      <c r="G147" s="4">
        <v>201</v>
      </c>
    </row>
    <row r="148" spans="3:7">
      <c r="C148" s="3" t="s">
        <v>9</v>
      </c>
      <c r="D148" s="1" t="s">
        <v>21</v>
      </c>
      <c r="E148" s="1" t="s">
        <v>32</v>
      </c>
      <c r="F148" s="2">
        <v>819</v>
      </c>
      <c r="G148" s="4">
        <v>510</v>
      </c>
    </row>
    <row r="149" spans="3:7">
      <c r="C149" s="3" t="s">
        <v>17</v>
      </c>
      <c r="D149" s="1" t="s">
        <v>18</v>
      </c>
      <c r="E149" s="1" t="s">
        <v>33</v>
      </c>
      <c r="F149" s="2">
        <v>3052</v>
      </c>
      <c r="G149" s="4">
        <v>378</v>
      </c>
    </row>
    <row r="150" spans="3:7">
      <c r="C150" s="3" t="s">
        <v>12</v>
      </c>
      <c r="D150" s="1" t="s">
        <v>31</v>
      </c>
      <c r="E150" s="1" t="s">
        <v>42</v>
      </c>
      <c r="F150" s="2">
        <v>6832</v>
      </c>
      <c r="G150" s="4">
        <v>27</v>
      </c>
    </row>
    <row r="151" spans="3:7">
      <c r="C151" s="3" t="s">
        <v>27</v>
      </c>
      <c r="D151" s="1" t="s">
        <v>18</v>
      </c>
      <c r="E151" s="1" t="s">
        <v>30</v>
      </c>
      <c r="F151" s="2">
        <v>2016</v>
      </c>
      <c r="G151" s="4">
        <v>117</v>
      </c>
    </row>
    <row r="152" spans="3:7">
      <c r="C152" s="3" t="s">
        <v>17</v>
      </c>
      <c r="D152" s="1" t="s">
        <v>21</v>
      </c>
      <c r="E152" s="1" t="s">
        <v>42</v>
      </c>
      <c r="F152" s="2">
        <v>7322</v>
      </c>
      <c r="G152" s="4">
        <v>36</v>
      </c>
    </row>
    <row r="153" spans="3:7">
      <c r="C153" s="3" t="s">
        <v>9</v>
      </c>
      <c r="D153" s="1" t="s">
        <v>10</v>
      </c>
      <c r="E153" s="1" t="s">
        <v>20</v>
      </c>
      <c r="F153" s="2">
        <v>357</v>
      </c>
      <c r="G153" s="4">
        <v>126</v>
      </c>
    </row>
    <row r="154" spans="3:7">
      <c r="C154" s="3" t="s">
        <v>12</v>
      </c>
      <c r="D154" s="1" t="s">
        <v>18</v>
      </c>
      <c r="E154" s="1" t="s">
        <v>19</v>
      </c>
      <c r="F154" s="2">
        <v>3192</v>
      </c>
      <c r="G154" s="4">
        <v>72</v>
      </c>
    </row>
    <row r="155" spans="3:7">
      <c r="C155" s="3" t="s">
        <v>24</v>
      </c>
      <c r="D155" s="1" t="s">
        <v>15</v>
      </c>
      <c r="E155" s="1" t="s">
        <v>23</v>
      </c>
      <c r="F155" s="2">
        <v>8435</v>
      </c>
      <c r="G155" s="4">
        <v>42</v>
      </c>
    </row>
    <row r="156" spans="3:7">
      <c r="C156" s="3" t="s">
        <v>6</v>
      </c>
      <c r="D156" s="1" t="s">
        <v>18</v>
      </c>
      <c r="E156" s="1" t="s">
        <v>33</v>
      </c>
      <c r="F156" s="2">
        <v>0</v>
      </c>
      <c r="G156" s="4">
        <v>135</v>
      </c>
    </row>
    <row r="157" spans="3:7">
      <c r="C157" s="3" t="s">
        <v>24</v>
      </c>
      <c r="D157" s="1" t="s">
        <v>31</v>
      </c>
      <c r="E157" s="1" t="s">
        <v>39</v>
      </c>
      <c r="F157" s="2">
        <v>8862</v>
      </c>
      <c r="G157" s="4">
        <v>189</v>
      </c>
    </row>
    <row r="158" spans="3:7">
      <c r="C158" s="3" t="s">
        <v>17</v>
      </c>
      <c r="D158" s="1" t="s">
        <v>7</v>
      </c>
      <c r="E158" s="1" t="s">
        <v>41</v>
      </c>
      <c r="F158" s="2">
        <v>3556</v>
      </c>
      <c r="G158" s="4">
        <v>459</v>
      </c>
    </row>
    <row r="159" spans="3:7">
      <c r="C159" s="3" t="s">
        <v>26</v>
      </c>
      <c r="D159" s="1" t="s">
        <v>31</v>
      </c>
      <c r="E159" s="1" t="s">
        <v>38</v>
      </c>
      <c r="F159" s="2">
        <v>7280</v>
      </c>
      <c r="G159" s="4">
        <v>201</v>
      </c>
    </row>
    <row r="160" spans="3:7">
      <c r="C160" s="3" t="s">
        <v>17</v>
      </c>
      <c r="D160" s="1" t="s">
        <v>31</v>
      </c>
      <c r="E160" s="1" t="s">
        <v>8</v>
      </c>
      <c r="F160" s="2">
        <v>3402</v>
      </c>
      <c r="G160" s="4">
        <v>366</v>
      </c>
    </row>
    <row r="161" spans="3:7">
      <c r="C161" s="3" t="s">
        <v>28</v>
      </c>
      <c r="D161" s="1" t="s">
        <v>7</v>
      </c>
      <c r="E161" s="1" t="s">
        <v>33</v>
      </c>
      <c r="F161" s="2">
        <v>4592</v>
      </c>
      <c r="G161" s="4">
        <v>324</v>
      </c>
    </row>
    <row r="162" spans="3:7">
      <c r="C162" s="3" t="s">
        <v>12</v>
      </c>
      <c r="D162" s="1" t="s">
        <v>10</v>
      </c>
      <c r="E162" s="1" t="s">
        <v>38</v>
      </c>
      <c r="F162" s="2">
        <v>7833</v>
      </c>
      <c r="G162" s="4">
        <v>243</v>
      </c>
    </row>
    <row r="163" spans="3:7">
      <c r="C163" s="3" t="s">
        <v>27</v>
      </c>
      <c r="D163" s="1" t="s">
        <v>18</v>
      </c>
      <c r="E163" s="1" t="s">
        <v>42</v>
      </c>
      <c r="F163" s="2">
        <v>7651</v>
      </c>
      <c r="G163" s="4">
        <v>213</v>
      </c>
    </row>
    <row r="164" spans="3:7">
      <c r="C164" s="3" t="s">
        <v>6</v>
      </c>
      <c r="D164" s="1" t="s">
        <v>10</v>
      </c>
      <c r="E164" s="1" t="s">
        <v>8</v>
      </c>
      <c r="F164" s="2">
        <v>2275</v>
      </c>
      <c r="G164" s="4">
        <v>447</v>
      </c>
    </row>
    <row r="165" spans="3:7">
      <c r="C165" s="3" t="s">
        <v>6</v>
      </c>
      <c r="D165" s="1" t="s">
        <v>21</v>
      </c>
      <c r="E165" s="1" t="s">
        <v>32</v>
      </c>
      <c r="F165" s="2">
        <v>5670</v>
      </c>
      <c r="G165" s="4">
        <v>297</v>
      </c>
    </row>
    <row r="166" spans="3:7">
      <c r="C166" s="3" t="s">
        <v>24</v>
      </c>
      <c r="D166" s="1" t="s">
        <v>10</v>
      </c>
      <c r="E166" s="1" t="s">
        <v>30</v>
      </c>
      <c r="F166" s="2">
        <v>2135</v>
      </c>
      <c r="G166" s="4">
        <v>27</v>
      </c>
    </row>
    <row r="167" spans="3:7">
      <c r="C167" s="3" t="s">
        <v>6</v>
      </c>
      <c r="D167" s="1" t="s">
        <v>31</v>
      </c>
      <c r="E167" s="1" t="s">
        <v>35</v>
      </c>
      <c r="F167" s="2">
        <v>2779</v>
      </c>
      <c r="G167" s="4">
        <v>75</v>
      </c>
    </row>
    <row r="168" spans="3:7">
      <c r="C168" s="3" t="s">
        <v>36</v>
      </c>
      <c r="D168" s="1" t="s">
        <v>18</v>
      </c>
      <c r="E168" s="1" t="s">
        <v>20</v>
      </c>
      <c r="F168" s="2">
        <v>12950</v>
      </c>
      <c r="G168" s="4">
        <v>30</v>
      </c>
    </row>
    <row r="169" spans="3:7">
      <c r="C169" s="3" t="s">
        <v>24</v>
      </c>
      <c r="D169" s="1" t="s">
        <v>15</v>
      </c>
      <c r="E169" s="1" t="s">
        <v>16</v>
      </c>
      <c r="F169" s="2">
        <v>2646</v>
      </c>
      <c r="G169" s="4">
        <v>177</v>
      </c>
    </row>
    <row r="170" spans="3:7">
      <c r="C170" s="3" t="s">
        <v>6</v>
      </c>
      <c r="D170" s="1" t="s">
        <v>31</v>
      </c>
      <c r="E170" s="1" t="s">
        <v>20</v>
      </c>
      <c r="F170" s="2">
        <v>3794</v>
      </c>
      <c r="G170" s="4">
        <v>159</v>
      </c>
    </row>
    <row r="171" spans="3:7">
      <c r="C171" s="3" t="s">
        <v>28</v>
      </c>
      <c r="D171" s="1" t="s">
        <v>10</v>
      </c>
      <c r="E171" s="1" t="s">
        <v>20</v>
      </c>
      <c r="F171" s="2">
        <v>819</v>
      </c>
      <c r="G171" s="4">
        <v>306</v>
      </c>
    </row>
    <row r="172" spans="3:7">
      <c r="C172" s="3" t="s">
        <v>28</v>
      </c>
      <c r="D172" s="1" t="s">
        <v>31</v>
      </c>
      <c r="E172" s="1" t="s">
        <v>34</v>
      </c>
      <c r="F172" s="2">
        <v>2583</v>
      </c>
      <c r="G172" s="4">
        <v>18</v>
      </c>
    </row>
    <row r="173" spans="3:7">
      <c r="C173" s="3" t="s">
        <v>24</v>
      </c>
      <c r="D173" s="1" t="s">
        <v>10</v>
      </c>
      <c r="E173" s="1" t="s">
        <v>37</v>
      </c>
      <c r="F173" s="2">
        <v>4585</v>
      </c>
      <c r="G173" s="4">
        <v>240</v>
      </c>
    </row>
    <row r="174" spans="3:7">
      <c r="C174" s="3" t="s">
        <v>26</v>
      </c>
      <c r="D174" s="1" t="s">
        <v>31</v>
      </c>
      <c r="E174" s="1" t="s">
        <v>20</v>
      </c>
      <c r="F174" s="2">
        <v>1652</v>
      </c>
      <c r="G174" s="4">
        <v>93</v>
      </c>
    </row>
    <row r="175" spans="3:7">
      <c r="C175" s="3" t="s">
        <v>36</v>
      </c>
      <c r="D175" s="1" t="s">
        <v>31</v>
      </c>
      <c r="E175" s="1" t="s">
        <v>43</v>
      </c>
      <c r="F175" s="2">
        <v>4991</v>
      </c>
      <c r="G175" s="4">
        <v>9</v>
      </c>
    </row>
    <row r="176" spans="3:7">
      <c r="C176" s="3" t="s">
        <v>9</v>
      </c>
      <c r="D176" s="1" t="s">
        <v>31</v>
      </c>
      <c r="E176" s="1" t="s">
        <v>30</v>
      </c>
      <c r="F176" s="2">
        <v>2009</v>
      </c>
      <c r="G176" s="4">
        <v>219</v>
      </c>
    </row>
    <row r="177" spans="3:7">
      <c r="C177" s="3" t="s">
        <v>27</v>
      </c>
      <c r="D177" s="1" t="s">
        <v>18</v>
      </c>
      <c r="E177" s="1" t="s">
        <v>23</v>
      </c>
      <c r="F177" s="2">
        <v>1568</v>
      </c>
      <c r="G177" s="4">
        <v>141</v>
      </c>
    </row>
    <row r="178" spans="3:7">
      <c r="C178" s="3" t="s">
        <v>14</v>
      </c>
      <c r="D178" s="1" t="s">
        <v>7</v>
      </c>
      <c r="E178" s="1" t="s">
        <v>34</v>
      </c>
      <c r="F178" s="2">
        <v>3388</v>
      </c>
      <c r="G178" s="4">
        <v>123</v>
      </c>
    </row>
    <row r="179" spans="3:7">
      <c r="C179" s="3" t="s">
        <v>6</v>
      </c>
      <c r="D179" s="1" t="s">
        <v>21</v>
      </c>
      <c r="E179" s="1" t="s">
        <v>39</v>
      </c>
      <c r="F179" s="2">
        <v>623</v>
      </c>
      <c r="G179" s="4">
        <v>51</v>
      </c>
    </row>
    <row r="180" spans="3:7">
      <c r="C180" s="3" t="s">
        <v>17</v>
      </c>
      <c r="D180" s="1" t="s">
        <v>15</v>
      </c>
      <c r="E180" s="1" t="s">
        <v>13</v>
      </c>
      <c r="F180" s="2">
        <v>10073</v>
      </c>
      <c r="G180" s="4">
        <v>120</v>
      </c>
    </row>
    <row r="181" spans="3:7">
      <c r="C181" s="3" t="s">
        <v>9</v>
      </c>
      <c r="D181" s="1" t="s">
        <v>18</v>
      </c>
      <c r="E181" s="1" t="s">
        <v>43</v>
      </c>
      <c r="F181" s="2">
        <v>1561</v>
      </c>
      <c r="G181" s="4">
        <v>27</v>
      </c>
    </row>
    <row r="182" spans="3:7">
      <c r="C182" s="3" t="s">
        <v>12</v>
      </c>
      <c r="D182" s="1" t="s">
        <v>15</v>
      </c>
      <c r="E182" s="1" t="s">
        <v>40</v>
      </c>
      <c r="F182" s="2">
        <v>11522</v>
      </c>
      <c r="G182" s="4">
        <v>204</v>
      </c>
    </row>
    <row r="183" spans="3:7">
      <c r="C183" s="3" t="s">
        <v>17</v>
      </c>
      <c r="D183" s="1" t="s">
        <v>21</v>
      </c>
      <c r="E183" s="1" t="s">
        <v>32</v>
      </c>
      <c r="F183" s="2">
        <v>2317</v>
      </c>
      <c r="G183" s="4">
        <v>123</v>
      </c>
    </row>
    <row r="184" spans="3:7">
      <c r="C184" s="3" t="s">
        <v>36</v>
      </c>
      <c r="D184" s="1" t="s">
        <v>7</v>
      </c>
      <c r="E184" s="1" t="s">
        <v>41</v>
      </c>
      <c r="F184" s="2">
        <v>3059</v>
      </c>
      <c r="G184" s="4">
        <v>27</v>
      </c>
    </row>
    <row r="185" spans="3:7">
      <c r="C185" s="3" t="s">
        <v>14</v>
      </c>
      <c r="D185" s="1" t="s">
        <v>7</v>
      </c>
      <c r="E185" s="1" t="s">
        <v>43</v>
      </c>
      <c r="F185" s="2">
        <v>2324</v>
      </c>
      <c r="G185" s="4">
        <v>177</v>
      </c>
    </row>
    <row r="186" spans="3:7">
      <c r="C186" s="3" t="s">
        <v>28</v>
      </c>
      <c r="D186" s="1" t="s">
        <v>18</v>
      </c>
      <c r="E186" s="1" t="s">
        <v>43</v>
      </c>
      <c r="F186" s="2">
        <v>4956</v>
      </c>
      <c r="G186" s="4">
        <v>171</v>
      </c>
    </row>
    <row r="187" spans="3:7">
      <c r="C187" s="3" t="s">
        <v>36</v>
      </c>
      <c r="D187" s="1" t="s">
        <v>31</v>
      </c>
      <c r="E187" s="1" t="s">
        <v>37</v>
      </c>
      <c r="F187" s="2">
        <v>5355</v>
      </c>
      <c r="G187" s="4">
        <v>204</v>
      </c>
    </row>
    <row r="188" spans="3:7">
      <c r="C188" s="3" t="s">
        <v>28</v>
      </c>
      <c r="D188" s="1" t="s">
        <v>31</v>
      </c>
      <c r="E188" s="1" t="s">
        <v>25</v>
      </c>
      <c r="F188" s="2">
        <v>7259</v>
      </c>
      <c r="G188" s="4">
        <v>276</v>
      </c>
    </row>
    <row r="189" spans="3:7">
      <c r="C189" s="3" t="s">
        <v>9</v>
      </c>
      <c r="D189" s="1" t="s">
        <v>7</v>
      </c>
      <c r="E189" s="1" t="s">
        <v>43</v>
      </c>
      <c r="F189" s="2">
        <v>6279</v>
      </c>
      <c r="G189" s="4">
        <v>45</v>
      </c>
    </row>
    <row r="190" spans="3:7">
      <c r="C190" s="3" t="s">
        <v>6</v>
      </c>
      <c r="D190" s="1" t="s">
        <v>21</v>
      </c>
      <c r="E190" s="1" t="s">
        <v>33</v>
      </c>
      <c r="F190" s="2">
        <v>2541</v>
      </c>
      <c r="G190" s="4">
        <v>45</v>
      </c>
    </row>
    <row r="191" spans="3:7">
      <c r="C191" s="3" t="s">
        <v>17</v>
      </c>
      <c r="D191" s="1" t="s">
        <v>10</v>
      </c>
      <c r="E191" s="1" t="s">
        <v>40</v>
      </c>
      <c r="F191" s="2">
        <v>3864</v>
      </c>
      <c r="G191" s="4">
        <v>177</v>
      </c>
    </row>
    <row r="192" spans="3:7">
      <c r="C192" s="3" t="s">
        <v>26</v>
      </c>
      <c r="D192" s="1" t="s">
        <v>15</v>
      </c>
      <c r="E192" s="1" t="s">
        <v>32</v>
      </c>
      <c r="F192" s="2">
        <v>6146</v>
      </c>
      <c r="G192" s="4">
        <v>63</v>
      </c>
    </row>
    <row r="193" spans="3:7">
      <c r="C193" s="3" t="s">
        <v>12</v>
      </c>
      <c r="D193" s="1" t="s">
        <v>18</v>
      </c>
      <c r="E193" s="1" t="s">
        <v>16</v>
      </c>
      <c r="F193" s="2">
        <v>2639</v>
      </c>
      <c r="G193" s="4">
        <v>204</v>
      </c>
    </row>
    <row r="194" spans="3:7">
      <c r="C194" s="3" t="s">
        <v>9</v>
      </c>
      <c r="D194" s="1" t="s">
        <v>7</v>
      </c>
      <c r="E194" s="1" t="s">
        <v>23</v>
      </c>
      <c r="F194" s="2">
        <v>1890</v>
      </c>
      <c r="G194" s="4">
        <v>195</v>
      </c>
    </row>
    <row r="195" spans="3:7">
      <c r="C195" s="3" t="s">
        <v>24</v>
      </c>
      <c r="D195" s="1" t="s">
        <v>31</v>
      </c>
      <c r="E195" s="1" t="s">
        <v>25</v>
      </c>
      <c r="F195" s="2">
        <v>1932</v>
      </c>
      <c r="G195" s="4">
        <v>369</v>
      </c>
    </row>
    <row r="196" spans="3:7">
      <c r="C196" s="3" t="s">
        <v>28</v>
      </c>
      <c r="D196" s="1" t="s">
        <v>31</v>
      </c>
      <c r="E196" s="1" t="s">
        <v>19</v>
      </c>
      <c r="F196" s="2">
        <v>6300</v>
      </c>
      <c r="G196" s="4">
        <v>42</v>
      </c>
    </row>
    <row r="197" spans="3:7">
      <c r="C197" s="3" t="s">
        <v>17</v>
      </c>
      <c r="D197" s="1" t="s">
        <v>7</v>
      </c>
      <c r="E197" s="1" t="s">
        <v>8</v>
      </c>
      <c r="F197" s="2">
        <v>560</v>
      </c>
      <c r="G197" s="4">
        <v>81</v>
      </c>
    </row>
    <row r="198" spans="3:7">
      <c r="C198" s="3" t="s">
        <v>12</v>
      </c>
      <c r="D198" s="1" t="s">
        <v>7</v>
      </c>
      <c r="E198" s="1" t="s">
        <v>43</v>
      </c>
      <c r="F198" s="2">
        <v>2856</v>
      </c>
      <c r="G198" s="4">
        <v>246</v>
      </c>
    </row>
    <row r="199" spans="3:7">
      <c r="C199" s="3" t="s">
        <v>12</v>
      </c>
      <c r="D199" s="1" t="s">
        <v>31</v>
      </c>
      <c r="E199" s="1" t="s">
        <v>29</v>
      </c>
      <c r="F199" s="2">
        <v>707</v>
      </c>
      <c r="G199" s="4">
        <v>174</v>
      </c>
    </row>
    <row r="200" spans="3:7">
      <c r="C200" s="3" t="s">
        <v>9</v>
      </c>
      <c r="D200" s="1" t="s">
        <v>10</v>
      </c>
      <c r="E200" s="1" t="s">
        <v>8</v>
      </c>
      <c r="F200" s="2">
        <v>3598</v>
      </c>
      <c r="G200" s="4">
        <v>81</v>
      </c>
    </row>
    <row r="201" spans="3:7">
      <c r="C201" s="3" t="s">
        <v>6</v>
      </c>
      <c r="D201" s="1" t="s">
        <v>10</v>
      </c>
      <c r="E201" s="1" t="s">
        <v>23</v>
      </c>
      <c r="F201" s="2">
        <v>6853</v>
      </c>
      <c r="G201" s="4">
        <v>372</v>
      </c>
    </row>
    <row r="202" spans="3:7">
      <c r="C202" s="3" t="s">
        <v>6</v>
      </c>
      <c r="D202" s="1" t="s">
        <v>10</v>
      </c>
      <c r="E202" s="1" t="s">
        <v>30</v>
      </c>
      <c r="F202" s="2">
        <v>4725</v>
      </c>
      <c r="G202" s="4">
        <v>174</v>
      </c>
    </row>
    <row r="203" spans="3:7">
      <c r="C203" s="3" t="s">
        <v>14</v>
      </c>
      <c r="D203" s="1" t="s">
        <v>15</v>
      </c>
      <c r="E203" s="1" t="s">
        <v>11</v>
      </c>
      <c r="F203" s="2">
        <v>10304</v>
      </c>
      <c r="G203" s="4">
        <v>84</v>
      </c>
    </row>
    <row r="204" spans="3:7">
      <c r="C204" s="3" t="s">
        <v>14</v>
      </c>
      <c r="D204" s="1" t="s">
        <v>31</v>
      </c>
      <c r="E204" s="1" t="s">
        <v>30</v>
      </c>
      <c r="F204" s="2">
        <v>1274</v>
      </c>
      <c r="G204" s="4">
        <v>225</v>
      </c>
    </row>
    <row r="205" spans="3:7">
      <c r="C205" s="3" t="s">
        <v>26</v>
      </c>
      <c r="D205" s="1" t="s">
        <v>15</v>
      </c>
      <c r="E205" s="1" t="s">
        <v>8</v>
      </c>
      <c r="F205" s="2">
        <v>1526</v>
      </c>
      <c r="G205" s="4">
        <v>105</v>
      </c>
    </row>
    <row r="206" spans="3:7">
      <c r="C206" s="3" t="s">
        <v>6</v>
      </c>
      <c r="D206" s="1" t="s">
        <v>18</v>
      </c>
      <c r="E206" s="1" t="s">
        <v>41</v>
      </c>
      <c r="F206" s="2">
        <v>3101</v>
      </c>
      <c r="G206" s="4">
        <v>225</v>
      </c>
    </row>
    <row r="207" spans="3:7">
      <c r="C207" s="3" t="s">
        <v>27</v>
      </c>
      <c r="D207" s="1" t="s">
        <v>7</v>
      </c>
      <c r="E207" s="1" t="s">
        <v>25</v>
      </c>
      <c r="F207" s="2">
        <v>1057</v>
      </c>
      <c r="G207" s="4">
        <v>54</v>
      </c>
    </row>
    <row r="208" spans="3:7">
      <c r="C208" s="3" t="s">
        <v>24</v>
      </c>
      <c r="D208" s="1" t="s">
        <v>7</v>
      </c>
      <c r="E208" s="1" t="s">
        <v>43</v>
      </c>
      <c r="F208" s="2">
        <v>5306</v>
      </c>
      <c r="G208" s="4">
        <v>0</v>
      </c>
    </row>
    <row r="209" spans="3:7">
      <c r="C209" s="3" t="s">
        <v>26</v>
      </c>
      <c r="D209" s="1" t="s">
        <v>18</v>
      </c>
      <c r="E209" s="1" t="s">
        <v>39</v>
      </c>
      <c r="F209" s="2">
        <v>4018</v>
      </c>
      <c r="G209" s="4">
        <v>171</v>
      </c>
    </row>
    <row r="210" spans="3:7">
      <c r="C210" s="3" t="s">
        <v>12</v>
      </c>
      <c r="D210" s="1" t="s">
        <v>31</v>
      </c>
      <c r="E210" s="1" t="s">
        <v>30</v>
      </c>
      <c r="F210" s="2">
        <v>938</v>
      </c>
      <c r="G210" s="4">
        <v>189</v>
      </c>
    </row>
    <row r="211" spans="3:7">
      <c r="C211" s="3" t="s">
        <v>24</v>
      </c>
      <c r="D211" s="1" t="s">
        <v>21</v>
      </c>
      <c r="E211" s="1" t="s">
        <v>16</v>
      </c>
      <c r="F211" s="2">
        <v>1778</v>
      </c>
      <c r="G211" s="4">
        <v>270</v>
      </c>
    </row>
    <row r="212" spans="3:7">
      <c r="C212" s="3" t="s">
        <v>17</v>
      </c>
      <c r="D212" s="1" t="s">
        <v>18</v>
      </c>
      <c r="E212" s="1" t="s">
        <v>8</v>
      </c>
      <c r="F212" s="2">
        <v>1638</v>
      </c>
      <c r="G212" s="4">
        <v>63</v>
      </c>
    </row>
    <row r="213" spans="3:7">
      <c r="C213" s="3" t="s">
        <v>14</v>
      </c>
      <c r="D213" s="1" t="s">
        <v>21</v>
      </c>
      <c r="E213" s="1" t="s">
        <v>19</v>
      </c>
      <c r="F213" s="2">
        <v>154</v>
      </c>
      <c r="G213" s="4">
        <v>21</v>
      </c>
    </row>
    <row r="214" spans="3:7">
      <c r="C214" s="3" t="s">
        <v>24</v>
      </c>
      <c r="D214" s="1" t="s">
        <v>7</v>
      </c>
      <c r="E214" s="1" t="s">
        <v>23</v>
      </c>
      <c r="F214" s="2">
        <v>9835</v>
      </c>
      <c r="G214" s="4">
        <v>207</v>
      </c>
    </row>
    <row r="215" spans="3:7">
      <c r="C215" s="3" t="s">
        <v>12</v>
      </c>
      <c r="D215" s="1" t="s">
        <v>7</v>
      </c>
      <c r="E215" s="1" t="s">
        <v>34</v>
      </c>
      <c r="F215" s="2">
        <v>7273</v>
      </c>
      <c r="G215" s="4">
        <v>96</v>
      </c>
    </row>
    <row r="216" spans="3:7">
      <c r="C216" s="3" t="s">
        <v>26</v>
      </c>
      <c r="D216" s="1" t="s">
        <v>18</v>
      </c>
      <c r="E216" s="1" t="s">
        <v>23</v>
      </c>
      <c r="F216" s="2">
        <v>6909</v>
      </c>
      <c r="G216" s="4">
        <v>81</v>
      </c>
    </row>
    <row r="217" spans="3:7">
      <c r="C217" s="3" t="s">
        <v>12</v>
      </c>
      <c r="D217" s="1" t="s">
        <v>18</v>
      </c>
      <c r="E217" s="1" t="s">
        <v>39</v>
      </c>
      <c r="F217" s="2">
        <v>3920</v>
      </c>
      <c r="G217" s="4">
        <v>306</v>
      </c>
    </row>
    <row r="218" spans="3:7">
      <c r="C218" s="3" t="s">
        <v>36</v>
      </c>
      <c r="D218" s="1" t="s">
        <v>18</v>
      </c>
      <c r="E218" s="1" t="s">
        <v>42</v>
      </c>
      <c r="F218" s="2">
        <v>4858</v>
      </c>
      <c r="G218" s="4">
        <v>279</v>
      </c>
    </row>
    <row r="219" spans="3:7">
      <c r="C219" s="3" t="s">
        <v>27</v>
      </c>
      <c r="D219" s="1" t="s">
        <v>21</v>
      </c>
      <c r="E219" s="1" t="s">
        <v>13</v>
      </c>
      <c r="F219" s="2">
        <v>3549</v>
      </c>
      <c r="G219" s="4">
        <v>3</v>
      </c>
    </row>
    <row r="220" spans="3:7">
      <c r="C220" s="3" t="s">
        <v>24</v>
      </c>
      <c r="D220" s="1" t="s">
        <v>18</v>
      </c>
      <c r="E220" s="1" t="s">
        <v>40</v>
      </c>
      <c r="F220" s="2">
        <v>966</v>
      </c>
      <c r="G220" s="4">
        <v>198</v>
      </c>
    </row>
    <row r="221" spans="3:7">
      <c r="C221" s="3" t="s">
        <v>26</v>
      </c>
      <c r="D221" s="1" t="s">
        <v>18</v>
      </c>
      <c r="E221" s="1" t="s">
        <v>16</v>
      </c>
      <c r="F221" s="2">
        <v>385</v>
      </c>
      <c r="G221" s="4">
        <v>249</v>
      </c>
    </row>
    <row r="222" spans="3:7">
      <c r="C222" s="3" t="s">
        <v>17</v>
      </c>
      <c r="D222" s="1" t="s">
        <v>31</v>
      </c>
      <c r="E222" s="1" t="s">
        <v>30</v>
      </c>
      <c r="F222" s="2">
        <v>2219</v>
      </c>
      <c r="G222" s="4">
        <v>75</v>
      </c>
    </row>
    <row r="223" spans="3:7">
      <c r="C223" s="3" t="s">
        <v>12</v>
      </c>
      <c r="D223" s="1" t="s">
        <v>15</v>
      </c>
      <c r="E223" s="1" t="s">
        <v>11</v>
      </c>
      <c r="F223" s="2">
        <v>2954</v>
      </c>
      <c r="G223" s="4">
        <v>189</v>
      </c>
    </row>
    <row r="224" spans="3:7">
      <c r="C224" s="3" t="s">
        <v>24</v>
      </c>
      <c r="D224" s="1" t="s">
        <v>15</v>
      </c>
      <c r="E224" s="1" t="s">
        <v>11</v>
      </c>
      <c r="F224" s="2">
        <v>280</v>
      </c>
      <c r="G224" s="4">
        <v>87</v>
      </c>
    </row>
    <row r="225" spans="3:7">
      <c r="C225" s="3" t="s">
        <v>14</v>
      </c>
      <c r="D225" s="1" t="s">
        <v>15</v>
      </c>
      <c r="E225" s="1" t="s">
        <v>8</v>
      </c>
      <c r="F225" s="2">
        <v>6118</v>
      </c>
      <c r="G225" s="4">
        <v>174</v>
      </c>
    </row>
    <row r="226" spans="3:7">
      <c r="C226" s="3" t="s">
        <v>27</v>
      </c>
      <c r="D226" s="1" t="s">
        <v>18</v>
      </c>
      <c r="E226" s="1" t="s">
        <v>38</v>
      </c>
      <c r="F226" s="2">
        <v>4802</v>
      </c>
      <c r="G226" s="4">
        <v>36</v>
      </c>
    </row>
    <row r="227" spans="3:7">
      <c r="C227" s="3" t="s">
        <v>12</v>
      </c>
      <c r="D227" s="1" t="s">
        <v>21</v>
      </c>
      <c r="E227" s="1" t="s">
        <v>39</v>
      </c>
      <c r="F227" s="2">
        <v>4137</v>
      </c>
      <c r="G227" s="4">
        <v>60</v>
      </c>
    </row>
    <row r="228" spans="3:7">
      <c r="C228" s="3" t="s">
        <v>28</v>
      </c>
      <c r="D228" s="1" t="s">
        <v>10</v>
      </c>
      <c r="E228" s="1" t="s">
        <v>35</v>
      </c>
      <c r="F228" s="2">
        <v>2023</v>
      </c>
      <c r="G228" s="4">
        <v>78</v>
      </c>
    </row>
    <row r="229" spans="3:7">
      <c r="C229" s="3" t="s">
        <v>12</v>
      </c>
      <c r="D229" s="1" t="s">
        <v>15</v>
      </c>
      <c r="E229" s="1" t="s">
        <v>8</v>
      </c>
      <c r="F229" s="2">
        <v>9051</v>
      </c>
      <c r="G229" s="4">
        <v>57</v>
      </c>
    </row>
    <row r="230" spans="3:7">
      <c r="C230" s="3" t="s">
        <v>12</v>
      </c>
      <c r="D230" s="1" t="s">
        <v>7</v>
      </c>
      <c r="E230" s="1" t="s">
        <v>41</v>
      </c>
      <c r="F230" s="2">
        <v>2919</v>
      </c>
      <c r="G230" s="4">
        <v>45</v>
      </c>
    </row>
    <row r="231" spans="3:7">
      <c r="C231" s="3" t="s">
        <v>14</v>
      </c>
      <c r="D231" s="1" t="s">
        <v>21</v>
      </c>
      <c r="E231" s="1" t="s">
        <v>23</v>
      </c>
      <c r="F231" s="2">
        <v>5915</v>
      </c>
      <c r="G231" s="4">
        <v>3</v>
      </c>
    </row>
    <row r="232" spans="3:7">
      <c r="C232" s="3" t="s">
        <v>36</v>
      </c>
      <c r="D232" s="1" t="s">
        <v>10</v>
      </c>
      <c r="E232" s="1" t="s">
        <v>38</v>
      </c>
      <c r="F232" s="2">
        <v>2562</v>
      </c>
      <c r="G232" s="4">
        <v>6</v>
      </c>
    </row>
    <row r="233" spans="3:7">
      <c r="C233" s="3" t="s">
        <v>26</v>
      </c>
      <c r="D233" s="1" t="s">
        <v>7</v>
      </c>
      <c r="E233" s="1" t="s">
        <v>19</v>
      </c>
      <c r="F233" s="2">
        <v>8813</v>
      </c>
      <c r="G233" s="4">
        <v>21</v>
      </c>
    </row>
    <row r="234" spans="3:7">
      <c r="C234" s="3" t="s">
        <v>26</v>
      </c>
      <c r="D234" s="1" t="s">
        <v>15</v>
      </c>
      <c r="E234" s="1" t="s">
        <v>16</v>
      </c>
      <c r="F234" s="2">
        <v>6111</v>
      </c>
      <c r="G234" s="4">
        <v>3</v>
      </c>
    </row>
    <row r="235" spans="3:7">
      <c r="C235" s="3" t="s">
        <v>9</v>
      </c>
      <c r="D235" s="1" t="s">
        <v>31</v>
      </c>
      <c r="E235" s="1" t="s">
        <v>22</v>
      </c>
      <c r="F235" s="2">
        <v>3507</v>
      </c>
      <c r="G235" s="4">
        <v>288</v>
      </c>
    </row>
    <row r="236" spans="3:7">
      <c r="C236" s="3" t="s">
        <v>17</v>
      </c>
      <c r="D236" s="1" t="s">
        <v>15</v>
      </c>
      <c r="E236" s="1" t="s">
        <v>32</v>
      </c>
      <c r="F236" s="2">
        <v>4319</v>
      </c>
      <c r="G236" s="4">
        <v>30</v>
      </c>
    </row>
    <row r="237" spans="3:7">
      <c r="C237" s="3" t="s">
        <v>6</v>
      </c>
      <c r="D237" s="1" t="s">
        <v>21</v>
      </c>
      <c r="E237" s="1" t="s">
        <v>43</v>
      </c>
      <c r="F237" s="2">
        <v>609</v>
      </c>
      <c r="G237" s="4">
        <v>87</v>
      </c>
    </row>
    <row r="238" spans="3:7">
      <c r="C238" s="3" t="s">
        <v>6</v>
      </c>
      <c r="D238" s="1" t="s">
        <v>18</v>
      </c>
      <c r="E238" s="1" t="s">
        <v>40</v>
      </c>
      <c r="F238" s="2">
        <v>6370</v>
      </c>
      <c r="G238" s="4">
        <v>30</v>
      </c>
    </row>
    <row r="239" spans="3:7">
      <c r="C239" s="3" t="s">
        <v>26</v>
      </c>
      <c r="D239" s="1" t="s">
        <v>21</v>
      </c>
      <c r="E239" s="1" t="s">
        <v>37</v>
      </c>
      <c r="F239" s="2">
        <v>5474</v>
      </c>
      <c r="G239" s="4">
        <v>168</v>
      </c>
    </row>
    <row r="240" spans="3:7">
      <c r="C240" s="3" t="s">
        <v>6</v>
      </c>
      <c r="D240" s="1" t="s">
        <v>15</v>
      </c>
      <c r="E240" s="1" t="s">
        <v>40</v>
      </c>
      <c r="F240" s="2">
        <v>3164</v>
      </c>
      <c r="G240" s="4">
        <v>306</v>
      </c>
    </row>
    <row r="241" spans="3:7">
      <c r="C241" s="3" t="s">
        <v>17</v>
      </c>
      <c r="D241" s="1" t="s">
        <v>10</v>
      </c>
      <c r="E241" s="1" t="s">
        <v>13</v>
      </c>
      <c r="F241" s="2">
        <v>1302</v>
      </c>
      <c r="G241" s="4">
        <v>402</v>
      </c>
    </row>
    <row r="242" spans="3:7">
      <c r="C242" s="3" t="s">
        <v>28</v>
      </c>
      <c r="D242" s="1" t="s">
        <v>7</v>
      </c>
      <c r="E242" s="1" t="s">
        <v>41</v>
      </c>
      <c r="F242" s="2">
        <v>7308</v>
      </c>
      <c r="G242" s="4">
        <v>327</v>
      </c>
    </row>
    <row r="243" spans="3:7">
      <c r="C243" s="3" t="s">
        <v>6</v>
      </c>
      <c r="D243" s="1" t="s">
        <v>7</v>
      </c>
      <c r="E243" s="1" t="s">
        <v>40</v>
      </c>
      <c r="F243" s="2">
        <v>6132</v>
      </c>
      <c r="G243" s="4">
        <v>93</v>
      </c>
    </row>
    <row r="244" spans="3:7">
      <c r="C244" s="3" t="s">
        <v>36</v>
      </c>
      <c r="D244" s="1" t="s">
        <v>10</v>
      </c>
      <c r="E244" s="1" t="s">
        <v>25</v>
      </c>
      <c r="F244" s="2">
        <v>3472</v>
      </c>
      <c r="G244" s="4">
        <v>96</v>
      </c>
    </row>
    <row r="245" spans="3:7">
      <c r="C245" s="3" t="s">
        <v>9</v>
      </c>
      <c r="D245" s="1" t="s">
        <v>18</v>
      </c>
      <c r="E245" s="1" t="s">
        <v>16</v>
      </c>
      <c r="F245" s="2">
        <v>9660</v>
      </c>
      <c r="G245" s="4">
        <v>27</v>
      </c>
    </row>
    <row r="246" spans="3:7">
      <c r="C246" s="3" t="s">
        <v>12</v>
      </c>
      <c r="D246" s="1" t="s">
        <v>21</v>
      </c>
      <c r="E246" s="1" t="s">
        <v>43</v>
      </c>
      <c r="F246" s="2">
        <v>2436</v>
      </c>
      <c r="G246" s="4">
        <v>99</v>
      </c>
    </row>
    <row r="247" spans="3:7">
      <c r="C247" s="3" t="s">
        <v>12</v>
      </c>
      <c r="D247" s="1" t="s">
        <v>21</v>
      </c>
      <c r="E247" s="1" t="s">
        <v>20</v>
      </c>
      <c r="F247" s="2">
        <v>9506</v>
      </c>
      <c r="G247" s="4">
        <v>87</v>
      </c>
    </row>
    <row r="248" spans="3:7">
      <c r="C248" s="3" t="s">
        <v>36</v>
      </c>
      <c r="D248" s="1" t="s">
        <v>7</v>
      </c>
      <c r="E248" s="1" t="s">
        <v>42</v>
      </c>
      <c r="F248" s="2">
        <v>245</v>
      </c>
      <c r="G248" s="4">
        <v>288</v>
      </c>
    </row>
    <row r="249" spans="3:7">
      <c r="C249" s="3" t="s">
        <v>9</v>
      </c>
      <c r="D249" s="1" t="s">
        <v>10</v>
      </c>
      <c r="E249" s="1" t="s">
        <v>34</v>
      </c>
      <c r="F249" s="2">
        <v>2702</v>
      </c>
      <c r="G249" s="4">
        <v>363</v>
      </c>
    </row>
    <row r="250" spans="3:7">
      <c r="C250" s="3" t="s">
        <v>36</v>
      </c>
      <c r="D250" s="1" t="s">
        <v>31</v>
      </c>
      <c r="E250" s="1" t="s">
        <v>29</v>
      </c>
      <c r="F250" s="2">
        <v>700</v>
      </c>
      <c r="G250" s="4">
        <v>87</v>
      </c>
    </row>
    <row r="251" spans="3:7">
      <c r="C251" s="3" t="s">
        <v>17</v>
      </c>
      <c r="D251" s="1" t="s">
        <v>31</v>
      </c>
      <c r="E251" s="1" t="s">
        <v>29</v>
      </c>
      <c r="F251" s="2">
        <v>3759</v>
      </c>
      <c r="G251" s="4">
        <v>150</v>
      </c>
    </row>
    <row r="252" spans="3:7">
      <c r="C252" s="3" t="s">
        <v>27</v>
      </c>
      <c r="D252" s="1" t="s">
        <v>10</v>
      </c>
      <c r="E252" s="1" t="s">
        <v>29</v>
      </c>
      <c r="F252" s="2">
        <v>1589</v>
      </c>
      <c r="G252" s="4">
        <v>303</v>
      </c>
    </row>
    <row r="253" spans="3:7">
      <c r="C253" s="3" t="s">
        <v>24</v>
      </c>
      <c r="D253" s="1" t="s">
        <v>10</v>
      </c>
      <c r="E253" s="1" t="s">
        <v>41</v>
      </c>
      <c r="F253" s="2">
        <v>5194</v>
      </c>
      <c r="G253" s="4">
        <v>288</v>
      </c>
    </row>
    <row r="254" spans="3:7">
      <c r="C254" s="3" t="s">
        <v>36</v>
      </c>
      <c r="D254" s="1" t="s">
        <v>15</v>
      </c>
      <c r="E254" s="1" t="s">
        <v>32</v>
      </c>
      <c r="F254" s="2">
        <v>945</v>
      </c>
      <c r="G254" s="4">
        <v>75</v>
      </c>
    </row>
    <row r="255" spans="3:7">
      <c r="C255" s="3" t="s">
        <v>6</v>
      </c>
      <c r="D255" s="1" t="s">
        <v>21</v>
      </c>
      <c r="E255" s="1" t="s">
        <v>22</v>
      </c>
      <c r="F255" s="2">
        <v>1988</v>
      </c>
      <c r="G255" s="4">
        <v>39</v>
      </c>
    </row>
    <row r="256" spans="3:7">
      <c r="C256" s="3" t="s">
        <v>17</v>
      </c>
      <c r="D256" s="1" t="s">
        <v>31</v>
      </c>
      <c r="E256" s="1" t="s">
        <v>11</v>
      </c>
      <c r="F256" s="2">
        <v>6734</v>
      </c>
      <c r="G256" s="4">
        <v>123</v>
      </c>
    </row>
    <row r="257" spans="3:7">
      <c r="C257" s="3" t="s">
        <v>6</v>
      </c>
      <c r="D257" s="1" t="s">
        <v>15</v>
      </c>
      <c r="E257" s="1" t="s">
        <v>13</v>
      </c>
      <c r="F257" s="2">
        <v>217</v>
      </c>
      <c r="G257" s="4">
        <v>36</v>
      </c>
    </row>
    <row r="258" spans="3:7">
      <c r="C258" s="3" t="s">
        <v>26</v>
      </c>
      <c r="D258" s="1" t="s">
        <v>31</v>
      </c>
      <c r="E258" s="1" t="s">
        <v>23</v>
      </c>
      <c r="F258" s="2">
        <v>6279</v>
      </c>
      <c r="G258" s="4">
        <v>237</v>
      </c>
    </row>
    <row r="259" spans="3:7">
      <c r="C259" s="3" t="s">
        <v>6</v>
      </c>
      <c r="D259" s="1" t="s">
        <v>15</v>
      </c>
      <c r="E259" s="1" t="s">
        <v>32</v>
      </c>
      <c r="F259" s="2">
        <v>4424</v>
      </c>
      <c r="G259" s="4">
        <v>201</v>
      </c>
    </row>
    <row r="260" spans="3:7">
      <c r="C260" s="3" t="s">
        <v>27</v>
      </c>
      <c r="D260" s="1" t="s">
        <v>15</v>
      </c>
      <c r="E260" s="1" t="s">
        <v>29</v>
      </c>
      <c r="F260" s="2">
        <v>189</v>
      </c>
      <c r="G260" s="4">
        <v>48</v>
      </c>
    </row>
    <row r="261" spans="3:7">
      <c r="C261" s="3" t="s">
        <v>26</v>
      </c>
      <c r="D261" s="1" t="s">
        <v>10</v>
      </c>
      <c r="E261" s="1" t="s">
        <v>23</v>
      </c>
      <c r="F261" s="2">
        <v>490</v>
      </c>
      <c r="G261" s="4">
        <v>84</v>
      </c>
    </row>
    <row r="262" spans="3:7">
      <c r="C262" s="3" t="s">
        <v>9</v>
      </c>
      <c r="D262" s="1" t="s">
        <v>7</v>
      </c>
      <c r="E262" s="1" t="s">
        <v>42</v>
      </c>
      <c r="F262" s="2">
        <v>434</v>
      </c>
      <c r="G262" s="4">
        <v>87</v>
      </c>
    </row>
    <row r="263" spans="3:7">
      <c r="C263" s="3" t="s">
        <v>24</v>
      </c>
      <c r="D263" s="1" t="s">
        <v>21</v>
      </c>
      <c r="E263" s="1" t="s">
        <v>8</v>
      </c>
      <c r="F263" s="2">
        <v>10129</v>
      </c>
      <c r="G263" s="4">
        <v>312</v>
      </c>
    </row>
    <row r="264" spans="3:7">
      <c r="C264" s="3" t="s">
        <v>28</v>
      </c>
      <c r="D264" s="1" t="s">
        <v>18</v>
      </c>
      <c r="E264" s="1" t="s">
        <v>41</v>
      </c>
      <c r="F264" s="2">
        <v>1652</v>
      </c>
      <c r="G264" s="4">
        <v>102</v>
      </c>
    </row>
    <row r="265" spans="3:7">
      <c r="C265" s="3" t="s">
        <v>9</v>
      </c>
      <c r="D265" s="1" t="s">
        <v>21</v>
      </c>
      <c r="E265" s="1" t="s">
        <v>42</v>
      </c>
      <c r="F265" s="2">
        <v>6433</v>
      </c>
      <c r="G265" s="4">
        <v>78</v>
      </c>
    </row>
    <row r="266" spans="3:7">
      <c r="C266" s="3" t="s">
        <v>28</v>
      </c>
      <c r="D266" s="1" t="s">
        <v>31</v>
      </c>
      <c r="E266" s="1" t="s">
        <v>35</v>
      </c>
      <c r="F266" s="2">
        <v>2212</v>
      </c>
      <c r="G266" s="4">
        <v>117</v>
      </c>
    </row>
    <row r="267" spans="3:7">
      <c r="C267" s="3" t="s">
        <v>14</v>
      </c>
      <c r="D267" s="1" t="s">
        <v>10</v>
      </c>
      <c r="E267" s="1" t="s">
        <v>37</v>
      </c>
      <c r="F267" s="2">
        <v>609</v>
      </c>
      <c r="G267" s="4">
        <v>99</v>
      </c>
    </row>
    <row r="268" spans="3:7">
      <c r="C268" s="3" t="s">
        <v>6</v>
      </c>
      <c r="D268" s="1" t="s">
        <v>10</v>
      </c>
      <c r="E268" s="1" t="s">
        <v>39</v>
      </c>
      <c r="F268" s="2">
        <v>1638</v>
      </c>
      <c r="G268" s="4">
        <v>48</v>
      </c>
    </row>
    <row r="269" spans="3:7">
      <c r="C269" s="3" t="s">
        <v>24</v>
      </c>
      <c r="D269" s="1" t="s">
        <v>31</v>
      </c>
      <c r="E269" s="1" t="s">
        <v>38</v>
      </c>
      <c r="F269" s="2">
        <v>3829</v>
      </c>
      <c r="G269" s="4">
        <v>24</v>
      </c>
    </row>
    <row r="270" spans="3:7">
      <c r="C270" s="3" t="s">
        <v>6</v>
      </c>
      <c r="D270" s="1" t="s">
        <v>18</v>
      </c>
      <c r="E270" s="1" t="s">
        <v>38</v>
      </c>
      <c r="F270" s="2">
        <v>5775</v>
      </c>
      <c r="G270" s="4">
        <v>42</v>
      </c>
    </row>
    <row r="271" spans="3:7">
      <c r="C271" s="3" t="s">
        <v>17</v>
      </c>
      <c r="D271" s="1" t="s">
        <v>10</v>
      </c>
      <c r="E271" s="1" t="s">
        <v>34</v>
      </c>
      <c r="F271" s="2">
        <v>1071</v>
      </c>
      <c r="G271" s="4">
        <v>270</v>
      </c>
    </row>
    <row r="272" spans="3:7">
      <c r="C272" s="3" t="s">
        <v>9</v>
      </c>
      <c r="D272" s="1" t="s">
        <v>15</v>
      </c>
      <c r="E272" s="1" t="s">
        <v>35</v>
      </c>
      <c r="F272" s="2">
        <v>5019</v>
      </c>
      <c r="G272" s="4">
        <v>150</v>
      </c>
    </row>
    <row r="273" spans="3:7">
      <c r="C273" s="3" t="s">
        <v>27</v>
      </c>
      <c r="D273" s="1" t="s">
        <v>7</v>
      </c>
      <c r="E273" s="1" t="s">
        <v>38</v>
      </c>
      <c r="F273" s="2">
        <v>2863</v>
      </c>
      <c r="G273" s="4">
        <v>42</v>
      </c>
    </row>
    <row r="274" spans="3:7">
      <c r="C274" s="3" t="s">
        <v>6</v>
      </c>
      <c r="D274" s="1" t="s">
        <v>10</v>
      </c>
      <c r="E274" s="1" t="s">
        <v>33</v>
      </c>
      <c r="F274" s="2">
        <v>1617</v>
      </c>
      <c r="G274" s="4">
        <v>126</v>
      </c>
    </row>
    <row r="275" spans="3:7">
      <c r="C275" s="3" t="s">
        <v>17</v>
      </c>
      <c r="D275" s="1" t="s">
        <v>7</v>
      </c>
      <c r="E275" s="1" t="s">
        <v>43</v>
      </c>
      <c r="F275" s="2">
        <v>6818</v>
      </c>
      <c r="G275" s="4">
        <v>6</v>
      </c>
    </row>
    <row r="276" spans="3:7">
      <c r="C276" s="3" t="s">
        <v>28</v>
      </c>
      <c r="D276" s="1" t="s">
        <v>10</v>
      </c>
      <c r="E276" s="1" t="s">
        <v>38</v>
      </c>
      <c r="F276" s="2">
        <v>6657</v>
      </c>
      <c r="G276" s="4">
        <v>276</v>
      </c>
    </row>
    <row r="277" spans="3:7">
      <c r="C277" s="3" t="s">
        <v>28</v>
      </c>
      <c r="D277" s="1" t="s">
        <v>31</v>
      </c>
      <c r="E277" s="1" t="s">
        <v>29</v>
      </c>
      <c r="F277" s="2">
        <v>2919</v>
      </c>
      <c r="G277" s="4">
        <v>93</v>
      </c>
    </row>
    <row r="278" spans="3:7">
      <c r="C278" s="3" t="s">
        <v>27</v>
      </c>
      <c r="D278" s="1" t="s">
        <v>15</v>
      </c>
      <c r="E278" s="1" t="s">
        <v>22</v>
      </c>
      <c r="F278" s="2">
        <v>3094</v>
      </c>
      <c r="G278" s="4">
        <v>246</v>
      </c>
    </row>
    <row r="279" spans="3:7">
      <c r="C279" s="3" t="s">
        <v>17</v>
      </c>
      <c r="D279" s="1" t="s">
        <v>18</v>
      </c>
      <c r="E279" s="1" t="s">
        <v>39</v>
      </c>
      <c r="F279" s="2">
        <v>2989</v>
      </c>
      <c r="G279" s="4">
        <v>3</v>
      </c>
    </row>
    <row r="280" spans="3:7">
      <c r="C280" s="3" t="s">
        <v>9</v>
      </c>
      <c r="D280" s="1" t="s">
        <v>21</v>
      </c>
      <c r="E280" s="1" t="s">
        <v>40</v>
      </c>
      <c r="F280" s="2">
        <v>2268</v>
      </c>
      <c r="G280" s="4">
        <v>63</v>
      </c>
    </row>
    <row r="281" spans="3:7">
      <c r="C281" s="3" t="s">
        <v>26</v>
      </c>
      <c r="D281" s="1" t="s">
        <v>10</v>
      </c>
      <c r="E281" s="1" t="s">
        <v>22</v>
      </c>
      <c r="F281" s="2">
        <v>4753</v>
      </c>
      <c r="G281" s="4">
        <v>246</v>
      </c>
    </row>
    <row r="282" spans="3:7">
      <c r="C282" s="3" t="s">
        <v>27</v>
      </c>
      <c r="D282" s="1" t="s">
        <v>31</v>
      </c>
      <c r="E282" s="1" t="s">
        <v>37</v>
      </c>
      <c r="F282" s="2">
        <v>7511</v>
      </c>
      <c r="G282" s="4">
        <v>120</v>
      </c>
    </row>
    <row r="283" spans="3:7">
      <c r="C283" s="3" t="s">
        <v>27</v>
      </c>
      <c r="D283" s="1" t="s">
        <v>21</v>
      </c>
      <c r="E283" s="1" t="s">
        <v>22</v>
      </c>
      <c r="F283" s="2">
        <v>4326</v>
      </c>
      <c r="G283" s="4">
        <v>348</v>
      </c>
    </row>
    <row r="284" spans="3:7">
      <c r="C284" s="3" t="s">
        <v>14</v>
      </c>
      <c r="D284" s="1" t="s">
        <v>31</v>
      </c>
      <c r="E284" s="1" t="s">
        <v>35</v>
      </c>
      <c r="F284" s="2">
        <v>4935</v>
      </c>
      <c r="G284" s="4">
        <v>126</v>
      </c>
    </row>
    <row r="285" spans="3:7">
      <c r="C285" s="3" t="s">
        <v>17</v>
      </c>
      <c r="D285" s="1" t="s">
        <v>10</v>
      </c>
      <c r="E285" s="1" t="s">
        <v>8</v>
      </c>
      <c r="F285" s="2">
        <v>4781</v>
      </c>
      <c r="G285" s="4">
        <v>123</v>
      </c>
    </row>
    <row r="286" spans="3:7">
      <c r="C286" s="3" t="s">
        <v>26</v>
      </c>
      <c r="D286" s="1" t="s">
        <v>21</v>
      </c>
      <c r="E286" s="1" t="s">
        <v>19</v>
      </c>
      <c r="F286" s="2">
        <v>7483</v>
      </c>
      <c r="G286" s="4">
        <v>45</v>
      </c>
    </row>
    <row r="287" spans="3:7">
      <c r="C287" s="3" t="s">
        <v>36</v>
      </c>
      <c r="D287" s="1" t="s">
        <v>21</v>
      </c>
      <c r="E287" s="1" t="s">
        <v>13</v>
      </c>
      <c r="F287" s="2">
        <v>6860</v>
      </c>
      <c r="G287" s="4">
        <v>126</v>
      </c>
    </row>
    <row r="288" spans="3:7">
      <c r="C288" s="3" t="s">
        <v>6</v>
      </c>
      <c r="D288" s="1" t="s">
        <v>7</v>
      </c>
      <c r="E288" s="1" t="s">
        <v>33</v>
      </c>
      <c r="F288" s="2">
        <v>9002</v>
      </c>
      <c r="G288" s="4">
        <v>72</v>
      </c>
    </row>
    <row r="289" spans="3:7">
      <c r="C289" s="3" t="s">
        <v>17</v>
      </c>
      <c r="D289" s="1" t="s">
        <v>15</v>
      </c>
      <c r="E289" s="1" t="s">
        <v>33</v>
      </c>
      <c r="F289" s="2">
        <v>1400</v>
      </c>
      <c r="G289" s="4">
        <v>135</v>
      </c>
    </row>
    <row r="290" spans="3:7">
      <c r="C290" s="3" t="s">
        <v>36</v>
      </c>
      <c r="D290" s="1" t="s">
        <v>31</v>
      </c>
      <c r="E290" s="1" t="s">
        <v>23</v>
      </c>
      <c r="F290" s="2">
        <v>4053</v>
      </c>
      <c r="G290" s="4">
        <v>24</v>
      </c>
    </row>
    <row r="291" spans="3:7">
      <c r="C291" s="3" t="s">
        <v>24</v>
      </c>
      <c r="D291" s="1" t="s">
        <v>15</v>
      </c>
      <c r="E291" s="1" t="s">
        <v>22</v>
      </c>
      <c r="F291" s="2">
        <v>2149</v>
      </c>
      <c r="G291" s="4">
        <v>117</v>
      </c>
    </row>
    <row r="292" spans="3:7">
      <c r="C292" s="3" t="s">
        <v>28</v>
      </c>
      <c r="D292" s="1" t="s">
        <v>18</v>
      </c>
      <c r="E292" s="1" t="s">
        <v>33</v>
      </c>
      <c r="F292" s="2">
        <v>3640</v>
      </c>
      <c r="G292" s="4">
        <v>51</v>
      </c>
    </row>
    <row r="293" spans="3:7">
      <c r="C293" s="3" t="s">
        <v>27</v>
      </c>
      <c r="D293" s="1" t="s">
        <v>18</v>
      </c>
      <c r="E293" s="1" t="s">
        <v>35</v>
      </c>
      <c r="F293" s="2">
        <v>630</v>
      </c>
      <c r="G293" s="4">
        <v>36</v>
      </c>
    </row>
    <row r="294" spans="3:7">
      <c r="C294" s="3" t="s">
        <v>12</v>
      </c>
      <c r="D294" s="1" t="s">
        <v>10</v>
      </c>
      <c r="E294" s="1" t="s">
        <v>40</v>
      </c>
      <c r="F294" s="2">
        <v>2429</v>
      </c>
      <c r="G294" s="4">
        <v>144</v>
      </c>
    </row>
    <row r="295" spans="3:7">
      <c r="C295" s="3" t="s">
        <v>12</v>
      </c>
      <c r="D295" s="1" t="s">
        <v>15</v>
      </c>
      <c r="E295" s="1" t="s">
        <v>19</v>
      </c>
      <c r="F295" s="2">
        <v>2142</v>
      </c>
      <c r="G295" s="4">
        <v>114</v>
      </c>
    </row>
    <row r="296" spans="3:7">
      <c r="C296" s="3" t="s">
        <v>24</v>
      </c>
      <c r="D296" s="1" t="s">
        <v>7</v>
      </c>
      <c r="E296" s="1" t="s">
        <v>8</v>
      </c>
      <c r="F296" s="2">
        <v>6454</v>
      </c>
      <c r="G296" s="4">
        <v>54</v>
      </c>
    </row>
    <row r="297" spans="3:7">
      <c r="C297" s="3" t="s">
        <v>24</v>
      </c>
      <c r="D297" s="1" t="s">
        <v>7</v>
      </c>
      <c r="E297" s="1" t="s">
        <v>30</v>
      </c>
      <c r="F297" s="2">
        <v>4487</v>
      </c>
      <c r="G297" s="4">
        <v>333</v>
      </c>
    </row>
    <row r="298" spans="3:7">
      <c r="C298" s="3" t="s">
        <v>28</v>
      </c>
      <c r="D298" s="1" t="s">
        <v>7</v>
      </c>
      <c r="E298" s="1" t="s">
        <v>13</v>
      </c>
      <c r="F298" s="2">
        <v>938</v>
      </c>
      <c r="G298" s="4">
        <v>366</v>
      </c>
    </row>
    <row r="299" spans="3:7">
      <c r="C299" s="3" t="s">
        <v>28</v>
      </c>
      <c r="D299" s="1" t="s">
        <v>21</v>
      </c>
      <c r="E299" s="1" t="s">
        <v>43</v>
      </c>
      <c r="F299" s="2">
        <v>8841</v>
      </c>
      <c r="G299" s="4">
        <v>303</v>
      </c>
    </row>
    <row r="300" spans="3:7">
      <c r="C300" s="3" t="s">
        <v>27</v>
      </c>
      <c r="D300" s="1" t="s">
        <v>18</v>
      </c>
      <c r="E300" s="1" t="s">
        <v>20</v>
      </c>
      <c r="F300" s="2">
        <v>4018</v>
      </c>
      <c r="G300" s="4">
        <v>126</v>
      </c>
    </row>
    <row r="301" spans="3:7">
      <c r="C301" s="3" t="s">
        <v>14</v>
      </c>
      <c r="D301" s="1" t="s">
        <v>7</v>
      </c>
      <c r="E301" s="1" t="s">
        <v>38</v>
      </c>
      <c r="F301" s="2">
        <v>714</v>
      </c>
      <c r="G301" s="4">
        <v>231</v>
      </c>
    </row>
    <row r="302" spans="3:7">
      <c r="C302" s="9" t="s">
        <v>12</v>
      </c>
      <c r="D302" s="10" t="s">
        <v>21</v>
      </c>
      <c r="E302" s="10" t="s">
        <v>19</v>
      </c>
      <c r="F302" s="11">
        <v>3850</v>
      </c>
      <c r="G302" s="12">
        <v>102</v>
      </c>
    </row>
  </sheetData>
  <conditionalFormatting sqref="F1:F1048576">
    <cfRule type="colorScale" priority="2">
      <colorScale>
        <cfvo type="min"/>
        <cfvo type="max"/>
        <color rgb="FF63BE7B"/>
        <color rgb="FFFFEF9C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E6A3-9241-4D2B-B173-136FA0121068}">
  <dimension ref="B3:E11"/>
  <sheetViews>
    <sheetView workbookViewId="0">
      <selection activeCell="E10" sqref="E10"/>
    </sheetView>
  </sheetViews>
  <sheetFormatPr defaultRowHeight="15"/>
  <cols>
    <col min="2" max="2" width="12.42578125" bestFit="1" customWidth="1"/>
    <col min="3" max="3" width="7.7109375" bestFit="1" customWidth="1"/>
    <col min="4" max="4" width="8.28515625" customWidth="1"/>
    <col min="5" max="5" width="6.5703125" bestFit="1" customWidth="1"/>
  </cols>
  <sheetData>
    <row r="3" spans="2:5">
      <c r="B3" s="13" t="s">
        <v>53</v>
      </c>
      <c r="C3" s="26" t="s">
        <v>3</v>
      </c>
      <c r="D3" s="27"/>
      <c r="E3" s="13" t="s">
        <v>4</v>
      </c>
    </row>
    <row r="4" spans="2:5">
      <c r="B4" s="13" t="s">
        <v>31</v>
      </c>
      <c r="C4" s="1">
        <f>SUMIFS(DATA[Amount],DATA[Geography],B4)</f>
        <v>252469</v>
      </c>
      <c r="D4" s="14">
        <v>252469</v>
      </c>
      <c r="E4" s="1">
        <f>SUMIFS(DATA[Units],DATA[Geography],B4)</f>
        <v>8760</v>
      </c>
    </row>
    <row r="5" spans="2:5">
      <c r="B5" s="13" t="s">
        <v>15</v>
      </c>
      <c r="C5" s="1">
        <f>SUMIFS(DATA[Amount],DATA[Geography],B5)</f>
        <v>237944</v>
      </c>
      <c r="D5" s="14">
        <v>237944</v>
      </c>
      <c r="E5" s="1">
        <f>SUMIFS(DATA[Units],DATA[Geography],B5)</f>
        <v>7302</v>
      </c>
    </row>
    <row r="6" spans="2:5">
      <c r="B6" s="13" t="str" cm="1">
        <f t="array" ref="B6:B11">_xlfn.UNIQUE(DATA[Geography])</f>
        <v>New Zealand</v>
      </c>
      <c r="C6" s="1">
        <f>SUMIFS(DATA[Amount],DATA[Geography],B6)</f>
        <v>218813</v>
      </c>
      <c r="D6" s="14">
        <v>218813</v>
      </c>
      <c r="E6" s="1">
        <f>SUMIFS(DATA[Units],DATA[Geography],B6)</f>
        <v>7431</v>
      </c>
    </row>
    <row r="7" spans="2:5">
      <c r="B7" s="13" t="str">
        <v>USA</v>
      </c>
      <c r="C7" s="1">
        <f>SUMIFS(DATA[Amount],DATA[Geography],B7)</f>
        <v>189434</v>
      </c>
      <c r="D7" s="14">
        <v>189434</v>
      </c>
      <c r="E7" s="1">
        <f>SUMIFS(DATA[Units],DATA[Geography],B7)</f>
        <v>10158</v>
      </c>
    </row>
    <row r="8" spans="2:5">
      <c r="B8" s="13" t="str">
        <v>Canada</v>
      </c>
      <c r="C8" s="1">
        <f>SUMIFS(DATA[Amount],DATA[Geography],B8)</f>
        <v>237944</v>
      </c>
      <c r="D8" s="14">
        <v>173530</v>
      </c>
      <c r="E8" s="1">
        <f>SUMIFS(DATA[Units],DATA[Geography],B8)</f>
        <v>7302</v>
      </c>
    </row>
    <row r="9" spans="2:5">
      <c r="B9" s="13" t="str">
        <v>UK</v>
      </c>
      <c r="C9" s="1">
        <f>SUMIFS(DATA[Amount],DATA[Geography],B9)</f>
        <v>173530</v>
      </c>
      <c r="D9" s="14">
        <v>168679</v>
      </c>
      <c r="E9" s="1">
        <f>SUMIFS(DATA[Units],DATA[Geography],B9)</f>
        <v>5745</v>
      </c>
    </row>
    <row r="10" spans="2:5">
      <c r="B10" t="str">
        <v>Australia</v>
      </c>
    </row>
    <row r="11" spans="2:5">
      <c r="B11" t="str">
        <v>India</v>
      </c>
    </row>
  </sheetData>
  <autoFilter ref="B3:E9" xr:uid="{6F4FE6A3-9241-4D2B-B173-136FA0121068}">
    <filterColumn colId="1" showButton="0"/>
    <sortState xmlns:xlrd2="http://schemas.microsoft.com/office/spreadsheetml/2017/richdata2" ref="B4:E9">
      <sortCondition descending="1" ref="C3:C9"/>
    </sortState>
  </autoFilter>
  <mergeCells count="1">
    <mergeCell ref="C3:D3"/>
  </mergeCells>
  <conditionalFormatting sqref="D4:D9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{9AFED757-BCBA-4B9E-85A5-CB21BF984F17}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FED757-BCBA-4B9E-85A5-CB21BF98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D1CB-73AD-4C82-B066-3A44CD3ACEAE}">
  <dimension ref="C4:E11"/>
  <sheetViews>
    <sheetView topLeftCell="B3" workbookViewId="0">
      <selection activeCell="E16" sqref="E16"/>
    </sheetView>
  </sheetViews>
  <sheetFormatPr defaultRowHeight="15"/>
  <cols>
    <col min="3" max="3" width="13.85546875" customWidth="1"/>
    <col min="4" max="4" width="14.85546875" bestFit="1" customWidth="1"/>
    <col min="5" max="5" width="12.28515625" bestFit="1" customWidth="1"/>
  </cols>
  <sheetData>
    <row r="4" spans="3:5">
      <c r="C4" s="15" t="s">
        <v>1</v>
      </c>
      <c r="D4" t="s">
        <v>54</v>
      </c>
      <c r="E4" t="s">
        <v>55</v>
      </c>
    </row>
    <row r="5" spans="3:5">
      <c r="C5" t="s">
        <v>21</v>
      </c>
      <c r="D5" s="16">
        <v>8841</v>
      </c>
      <c r="E5">
        <v>303</v>
      </c>
    </row>
    <row r="6" spans="3:5">
      <c r="C6" t="s">
        <v>15</v>
      </c>
      <c r="D6" s="16">
        <v>18564</v>
      </c>
      <c r="E6">
        <v>420</v>
      </c>
    </row>
    <row r="7" spans="3:5">
      <c r="C7" t="s">
        <v>31</v>
      </c>
      <c r="D7" s="16">
        <v>35847</v>
      </c>
      <c r="E7">
        <v>1416</v>
      </c>
    </row>
    <row r="8" spans="3:5">
      <c r="C8" t="s">
        <v>7</v>
      </c>
      <c r="D8" s="16">
        <v>16821</v>
      </c>
      <c r="E8">
        <v>1161</v>
      </c>
    </row>
    <row r="9" spans="3:5">
      <c r="C9" t="s">
        <v>18</v>
      </c>
      <c r="D9" s="16">
        <v>10269</v>
      </c>
      <c r="E9">
        <v>492</v>
      </c>
    </row>
    <row r="10" spans="3:5">
      <c r="C10" t="s">
        <v>10</v>
      </c>
      <c r="D10" s="16">
        <v>16492</v>
      </c>
      <c r="E10">
        <v>1215</v>
      </c>
    </row>
    <row r="11" spans="3:5">
      <c r="C11" t="s">
        <v>56</v>
      </c>
      <c r="D11">
        <v>106834</v>
      </c>
      <c r="E11">
        <v>5007</v>
      </c>
    </row>
  </sheetData>
  <conditionalFormatting pivot="1" sqref="D5:D1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{9DC2B89F-8FD9-4726-B3D5-B0CA993C1069}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DC2B89F-8FD9-4726-B3D5-B0CA993C10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D5:D10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97FD-5055-45AD-BC91-4CEEC67D9707}">
  <dimension ref="Q1:W300"/>
  <sheetViews>
    <sheetView topLeftCell="E1" workbookViewId="0">
      <selection activeCell="N3" sqref="N3"/>
    </sheetView>
  </sheetViews>
  <sheetFormatPr defaultColWidth="9.140625" defaultRowHeight="15"/>
  <cols>
    <col min="17" max="25" width="9.140625" bestFit="1" customWidth="1"/>
  </cols>
  <sheetData>
    <row r="1" spans="17:23">
      <c r="Q1" s="17" t="s">
        <v>6</v>
      </c>
      <c r="R1" s="17" t="s">
        <v>7</v>
      </c>
      <c r="S1" s="17" t="s">
        <v>8</v>
      </c>
      <c r="T1" s="18">
        <v>1624</v>
      </c>
      <c r="U1" s="19">
        <v>114</v>
      </c>
    </row>
    <row r="2" spans="17:23">
      <c r="Q2" s="1" t="s">
        <v>9</v>
      </c>
      <c r="R2" s="1" t="s">
        <v>10</v>
      </c>
      <c r="S2" s="1" t="s">
        <v>11</v>
      </c>
      <c r="T2" s="2">
        <v>6706</v>
      </c>
      <c r="U2" s="20">
        <v>459</v>
      </c>
      <c r="V2" t="str" cm="1">
        <f t="array" ref="V2:V23">_xlfn.UNIQUE(S1:S300)</f>
        <v>70% Dark Bites</v>
      </c>
      <c r="W2">
        <f>SUMIFS(T1:T300,S1:S300,V2)</f>
        <v>66500</v>
      </c>
    </row>
    <row r="3" spans="17:23">
      <c r="Q3" s="17" t="s">
        <v>12</v>
      </c>
      <c r="R3" s="17" t="s">
        <v>10</v>
      </c>
      <c r="S3" s="17" t="s">
        <v>13</v>
      </c>
      <c r="T3" s="18">
        <v>959</v>
      </c>
      <c r="U3" s="19">
        <v>147</v>
      </c>
      <c r="V3" t="str">
        <v>Choco Coated Almonds</v>
      </c>
      <c r="W3">
        <f t="shared" ref="W3:W23" si="0">SUMIFS(T2:T301,S2:S301,V3)</f>
        <v>71967</v>
      </c>
    </row>
    <row r="4" spans="17:23">
      <c r="Q4" s="1" t="s">
        <v>14</v>
      </c>
      <c r="R4" s="1" t="s">
        <v>15</v>
      </c>
      <c r="S4" s="1" t="s">
        <v>16</v>
      </c>
      <c r="T4" s="2">
        <v>9632</v>
      </c>
      <c r="U4" s="20">
        <v>288</v>
      </c>
      <c r="V4" t="str">
        <v>Almond Choco</v>
      </c>
      <c r="W4">
        <f t="shared" si="0"/>
        <v>33551</v>
      </c>
    </row>
    <row r="5" spans="17:23">
      <c r="Q5" s="17" t="s">
        <v>17</v>
      </c>
      <c r="R5" s="17" t="s">
        <v>18</v>
      </c>
      <c r="S5" s="17" t="s">
        <v>19</v>
      </c>
      <c r="T5" s="18">
        <v>2100</v>
      </c>
      <c r="U5" s="19">
        <v>414</v>
      </c>
      <c r="V5" t="str">
        <v>Drinking Coco</v>
      </c>
      <c r="W5">
        <f t="shared" si="0"/>
        <v>52150</v>
      </c>
    </row>
    <row r="6" spans="17:23">
      <c r="Q6" s="1" t="s">
        <v>6</v>
      </c>
      <c r="R6" s="1" t="s">
        <v>10</v>
      </c>
      <c r="S6" s="1" t="s">
        <v>20</v>
      </c>
      <c r="T6" s="2">
        <v>8869</v>
      </c>
      <c r="U6" s="20">
        <v>432</v>
      </c>
      <c r="V6" t="str">
        <v>White Choc</v>
      </c>
      <c r="W6">
        <f t="shared" si="0"/>
        <v>57372</v>
      </c>
    </row>
    <row r="7" spans="17:23">
      <c r="Q7" s="17" t="s">
        <v>17</v>
      </c>
      <c r="R7" s="17" t="s">
        <v>21</v>
      </c>
      <c r="S7" s="17" t="s">
        <v>22</v>
      </c>
      <c r="T7" s="18">
        <v>2681</v>
      </c>
      <c r="U7" s="19">
        <v>54</v>
      </c>
      <c r="V7" t="str">
        <v>Peanut Butter Cubes</v>
      </c>
      <c r="W7">
        <f t="shared" si="0"/>
        <v>69160</v>
      </c>
    </row>
    <row r="8" spans="17:23">
      <c r="Q8" s="1" t="s">
        <v>9</v>
      </c>
      <c r="R8" s="1" t="s">
        <v>10</v>
      </c>
      <c r="S8" s="1" t="s">
        <v>23</v>
      </c>
      <c r="T8" s="2">
        <v>5012</v>
      </c>
      <c r="U8" s="20">
        <v>210</v>
      </c>
      <c r="V8" t="str">
        <v>Smooth Sliky Salty</v>
      </c>
      <c r="W8">
        <f t="shared" si="0"/>
        <v>39263</v>
      </c>
    </row>
    <row r="9" spans="17:23">
      <c r="Q9" s="17" t="s">
        <v>24</v>
      </c>
      <c r="R9" s="17" t="s">
        <v>21</v>
      </c>
      <c r="S9" s="17" t="s">
        <v>25</v>
      </c>
      <c r="T9" s="18">
        <v>1281</v>
      </c>
      <c r="U9" s="19">
        <v>75</v>
      </c>
      <c r="V9" t="str">
        <v>After Nines</v>
      </c>
      <c r="W9">
        <f t="shared" si="0"/>
        <v>66283</v>
      </c>
    </row>
    <row r="10" spans="17:23">
      <c r="Q10" s="1" t="s">
        <v>26</v>
      </c>
      <c r="R10" s="1" t="s">
        <v>7</v>
      </c>
      <c r="S10" s="1" t="s">
        <v>25</v>
      </c>
      <c r="T10" s="2">
        <v>4991</v>
      </c>
      <c r="U10" s="20">
        <v>12</v>
      </c>
      <c r="V10" t="str">
        <v>50% Dark Bites</v>
      </c>
      <c r="W10">
        <f t="shared" si="0"/>
        <v>43183</v>
      </c>
    </row>
    <row r="11" spans="17:23">
      <c r="Q11" s="17" t="s">
        <v>27</v>
      </c>
      <c r="R11" s="17" t="s">
        <v>18</v>
      </c>
      <c r="S11" s="17" t="s">
        <v>19</v>
      </c>
      <c r="T11" s="18">
        <v>1785</v>
      </c>
      <c r="U11" s="19">
        <v>462</v>
      </c>
      <c r="V11" t="str">
        <v>Eclairs</v>
      </c>
      <c r="W11">
        <f t="shared" si="0"/>
        <v>63721</v>
      </c>
    </row>
    <row r="12" spans="17:23">
      <c r="Q12" s="1" t="s">
        <v>28</v>
      </c>
      <c r="R12" s="1" t="s">
        <v>7</v>
      </c>
      <c r="S12" s="1" t="s">
        <v>29</v>
      </c>
      <c r="T12" s="2">
        <v>3983</v>
      </c>
      <c r="U12" s="20">
        <v>144</v>
      </c>
      <c r="V12" t="str">
        <v>Mint Chip Choco</v>
      </c>
      <c r="W12">
        <f t="shared" si="0"/>
        <v>62111</v>
      </c>
    </row>
    <row r="13" spans="17:23">
      <c r="Q13" s="17" t="s">
        <v>12</v>
      </c>
      <c r="R13" s="17" t="s">
        <v>21</v>
      </c>
      <c r="S13" s="17" t="s">
        <v>30</v>
      </c>
      <c r="T13" s="18">
        <v>2646</v>
      </c>
      <c r="U13" s="19">
        <v>120</v>
      </c>
      <c r="V13" t="str">
        <v>Milk Bars</v>
      </c>
      <c r="W13">
        <f t="shared" si="0"/>
        <v>47271</v>
      </c>
    </row>
    <row r="14" spans="17:23">
      <c r="Q14" s="1" t="s">
        <v>27</v>
      </c>
      <c r="R14" s="1" t="s">
        <v>31</v>
      </c>
      <c r="S14" s="1" t="s">
        <v>32</v>
      </c>
      <c r="T14" s="2">
        <v>252</v>
      </c>
      <c r="U14" s="20">
        <v>54</v>
      </c>
      <c r="V14" t="str">
        <v>Manuka Honey Choco</v>
      </c>
      <c r="W14">
        <f t="shared" si="0"/>
        <v>58009</v>
      </c>
    </row>
    <row r="15" spans="17:23">
      <c r="Q15" s="17" t="s">
        <v>28</v>
      </c>
      <c r="R15" s="17" t="s">
        <v>10</v>
      </c>
      <c r="S15" s="17" t="s">
        <v>19</v>
      </c>
      <c r="T15" s="18">
        <v>2464</v>
      </c>
      <c r="U15" s="19">
        <v>234</v>
      </c>
      <c r="V15" t="str">
        <v>Orange Choco</v>
      </c>
      <c r="W15">
        <f t="shared" si="0"/>
        <v>54712</v>
      </c>
    </row>
    <row r="16" spans="17:23">
      <c r="Q16" s="1" t="s">
        <v>28</v>
      </c>
      <c r="R16" s="1" t="s">
        <v>10</v>
      </c>
      <c r="S16" s="1" t="s">
        <v>33</v>
      </c>
      <c r="T16" s="2">
        <v>2114</v>
      </c>
      <c r="U16" s="20">
        <v>66</v>
      </c>
      <c r="V16" t="str">
        <v>Fruit &amp; Nut Bars</v>
      </c>
      <c r="W16">
        <f t="shared" si="0"/>
        <v>56644</v>
      </c>
    </row>
    <row r="17" spans="17:23">
      <c r="Q17" s="17" t="s">
        <v>17</v>
      </c>
      <c r="R17" s="17" t="s">
        <v>7</v>
      </c>
      <c r="S17" s="17" t="s">
        <v>22</v>
      </c>
      <c r="T17" s="18">
        <v>7693</v>
      </c>
      <c r="U17" s="19">
        <v>87</v>
      </c>
      <c r="V17" t="str">
        <v>99% Dark &amp; Pure</v>
      </c>
      <c r="W17">
        <f t="shared" si="0"/>
        <v>44744</v>
      </c>
    </row>
    <row r="18" spans="17:23">
      <c r="Q18" s="1" t="s">
        <v>26</v>
      </c>
      <c r="R18" s="1" t="s">
        <v>31</v>
      </c>
      <c r="S18" s="1" t="s">
        <v>34</v>
      </c>
      <c r="T18" s="2">
        <v>15610</v>
      </c>
      <c r="U18" s="20">
        <v>339</v>
      </c>
      <c r="V18" t="str">
        <v>Raspberry Choco</v>
      </c>
      <c r="W18">
        <f t="shared" si="0"/>
        <v>68971</v>
      </c>
    </row>
    <row r="19" spans="17:23">
      <c r="Q19" s="17" t="s">
        <v>14</v>
      </c>
      <c r="R19" s="17" t="s">
        <v>31</v>
      </c>
      <c r="S19" s="17" t="s">
        <v>23</v>
      </c>
      <c r="T19" s="18">
        <v>336</v>
      </c>
      <c r="U19" s="19">
        <v>144</v>
      </c>
      <c r="V19" t="str">
        <v>85% Dark Bars</v>
      </c>
      <c r="W19">
        <f t="shared" si="0"/>
        <v>35378</v>
      </c>
    </row>
    <row r="20" spans="17:23">
      <c r="Q20" s="1" t="s">
        <v>27</v>
      </c>
      <c r="R20" s="1" t="s">
        <v>18</v>
      </c>
      <c r="S20" s="1" t="s">
        <v>34</v>
      </c>
      <c r="T20" s="2">
        <v>9443</v>
      </c>
      <c r="U20" s="20">
        <v>162</v>
      </c>
      <c r="V20" t="str">
        <v>Organic Choco Syrup</v>
      </c>
      <c r="W20">
        <f t="shared" si="0"/>
        <v>69461</v>
      </c>
    </row>
    <row r="21" spans="17:23">
      <c r="Q21" s="17" t="s">
        <v>12</v>
      </c>
      <c r="R21" s="17" t="s">
        <v>31</v>
      </c>
      <c r="S21" s="17" t="s">
        <v>35</v>
      </c>
      <c r="T21" s="18">
        <v>8155</v>
      </c>
      <c r="U21" s="19">
        <v>90</v>
      </c>
      <c r="V21" t="str">
        <v>Caramel Stuffed Bars</v>
      </c>
      <c r="W21">
        <f t="shared" si="0"/>
        <v>72373</v>
      </c>
    </row>
    <row r="22" spans="17:23">
      <c r="Q22" s="1" t="s">
        <v>9</v>
      </c>
      <c r="R22" s="1" t="s">
        <v>21</v>
      </c>
      <c r="S22" s="1" t="s">
        <v>35</v>
      </c>
      <c r="T22" s="2">
        <v>1701</v>
      </c>
      <c r="U22" s="20">
        <v>234</v>
      </c>
      <c r="V22" t="str">
        <v>Spicy Special Slims</v>
      </c>
      <c r="W22">
        <f t="shared" si="0"/>
        <v>37772</v>
      </c>
    </row>
    <row r="23" spans="17:23">
      <c r="Q23" s="17" t="s">
        <v>36</v>
      </c>
      <c r="R23" s="17" t="s">
        <v>21</v>
      </c>
      <c r="S23" s="17" t="s">
        <v>23</v>
      </c>
      <c r="T23" s="18">
        <v>2205</v>
      </c>
      <c r="U23" s="19">
        <v>141</v>
      </c>
      <c r="V23" t="str">
        <v>Baker's Choco Chips</v>
      </c>
      <c r="W23">
        <f t="shared" si="0"/>
        <v>70273</v>
      </c>
    </row>
    <row r="24" spans="17:23">
      <c r="Q24" s="1" t="s">
        <v>9</v>
      </c>
      <c r="R24" s="1" t="s">
        <v>7</v>
      </c>
      <c r="S24" s="1" t="s">
        <v>37</v>
      </c>
      <c r="T24" s="2">
        <v>1771</v>
      </c>
      <c r="U24" s="20">
        <v>204</v>
      </c>
    </row>
    <row r="25" spans="17:23">
      <c r="Q25" s="17" t="s">
        <v>14</v>
      </c>
      <c r="R25" s="17" t="s">
        <v>10</v>
      </c>
      <c r="S25" s="17" t="s">
        <v>38</v>
      </c>
      <c r="T25" s="18">
        <v>2114</v>
      </c>
      <c r="U25" s="19">
        <v>186</v>
      </c>
    </row>
    <row r="26" spans="17:23">
      <c r="Q26" s="1" t="s">
        <v>14</v>
      </c>
      <c r="R26" s="1" t="s">
        <v>15</v>
      </c>
      <c r="S26" s="1" t="s">
        <v>32</v>
      </c>
      <c r="T26" s="2">
        <v>10311</v>
      </c>
      <c r="U26" s="20">
        <v>231</v>
      </c>
    </row>
    <row r="27" spans="17:23">
      <c r="Q27" s="17" t="s">
        <v>28</v>
      </c>
      <c r="R27" s="17" t="s">
        <v>18</v>
      </c>
      <c r="S27" s="17" t="s">
        <v>30</v>
      </c>
      <c r="T27" s="18">
        <v>21</v>
      </c>
      <c r="U27" s="19">
        <v>168</v>
      </c>
    </row>
    <row r="28" spans="17:23">
      <c r="Q28" s="1" t="s">
        <v>36</v>
      </c>
      <c r="R28" s="1" t="s">
        <v>10</v>
      </c>
      <c r="S28" s="1" t="s">
        <v>34</v>
      </c>
      <c r="T28" s="2">
        <v>1974</v>
      </c>
      <c r="U28" s="20">
        <v>195</v>
      </c>
    </row>
    <row r="29" spans="17:23">
      <c r="Q29" s="17" t="s">
        <v>26</v>
      </c>
      <c r="R29" s="17" t="s">
        <v>15</v>
      </c>
      <c r="S29" s="17" t="s">
        <v>35</v>
      </c>
      <c r="T29" s="18">
        <v>6314</v>
      </c>
      <c r="U29" s="19">
        <v>15</v>
      </c>
    </row>
    <row r="30" spans="17:23">
      <c r="Q30" s="1" t="s">
        <v>36</v>
      </c>
      <c r="R30" s="1" t="s">
        <v>7</v>
      </c>
      <c r="S30" s="1" t="s">
        <v>35</v>
      </c>
      <c r="T30" s="2">
        <v>4683</v>
      </c>
      <c r="U30" s="20">
        <v>30</v>
      </c>
    </row>
    <row r="31" spans="17:23">
      <c r="Q31" s="17" t="s">
        <v>14</v>
      </c>
      <c r="R31" s="17" t="s">
        <v>7</v>
      </c>
      <c r="S31" s="17" t="s">
        <v>39</v>
      </c>
      <c r="T31" s="18">
        <v>6398</v>
      </c>
      <c r="U31" s="19">
        <v>102</v>
      </c>
    </row>
    <row r="32" spans="17:23">
      <c r="Q32" s="1" t="s">
        <v>27</v>
      </c>
      <c r="R32" s="1" t="s">
        <v>10</v>
      </c>
      <c r="S32" s="1" t="s">
        <v>37</v>
      </c>
      <c r="T32" s="2">
        <v>553</v>
      </c>
      <c r="U32" s="20">
        <v>15</v>
      </c>
    </row>
    <row r="33" spans="17:21">
      <c r="Q33" s="17" t="s">
        <v>9</v>
      </c>
      <c r="R33" s="17" t="s">
        <v>18</v>
      </c>
      <c r="S33" s="17" t="s">
        <v>8</v>
      </c>
      <c r="T33" s="18">
        <v>7021</v>
      </c>
      <c r="U33" s="19">
        <v>183</v>
      </c>
    </row>
    <row r="34" spans="17:21">
      <c r="Q34" s="1" t="s">
        <v>6</v>
      </c>
      <c r="R34" s="1" t="s">
        <v>18</v>
      </c>
      <c r="S34" s="1" t="s">
        <v>23</v>
      </c>
      <c r="T34" s="2">
        <v>5817</v>
      </c>
      <c r="U34" s="20">
        <v>12</v>
      </c>
    </row>
    <row r="35" spans="17:21">
      <c r="Q35" s="17" t="s">
        <v>14</v>
      </c>
      <c r="R35" s="17" t="s">
        <v>18</v>
      </c>
      <c r="S35" s="17" t="s">
        <v>25</v>
      </c>
      <c r="T35" s="18">
        <v>3976</v>
      </c>
      <c r="U35" s="19">
        <v>72</v>
      </c>
    </row>
    <row r="36" spans="17:21">
      <c r="Q36" s="1" t="s">
        <v>17</v>
      </c>
      <c r="R36" s="1" t="s">
        <v>21</v>
      </c>
      <c r="S36" s="1" t="s">
        <v>40</v>
      </c>
      <c r="T36" s="2">
        <v>1134</v>
      </c>
      <c r="U36" s="20">
        <v>282</v>
      </c>
    </row>
    <row r="37" spans="17:21">
      <c r="Q37" s="17" t="s">
        <v>27</v>
      </c>
      <c r="R37" s="17" t="s">
        <v>18</v>
      </c>
      <c r="S37" s="17" t="s">
        <v>41</v>
      </c>
      <c r="T37" s="18">
        <v>6027</v>
      </c>
      <c r="U37" s="19">
        <v>144</v>
      </c>
    </row>
    <row r="38" spans="17:21">
      <c r="Q38" s="1" t="s">
        <v>17</v>
      </c>
      <c r="R38" s="1" t="s">
        <v>7</v>
      </c>
      <c r="S38" s="1" t="s">
        <v>30</v>
      </c>
      <c r="T38" s="2">
        <v>1904</v>
      </c>
      <c r="U38" s="20">
        <v>405</v>
      </c>
    </row>
    <row r="39" spans="17:21">
      <c r="Q39" s="17" t="s">
        <v>24</v>
      </c>
      <c r="R39" s="17" t="s">
        <v>31</v>
      </c>
      <c r="S39" s="17" t="s">
        <v>11</v>
      </c>
      <c r="T39" s="18">
        <v>3262</v>
      </c>
      <c r="U39" s="19">
        <v>75</v>
      </c>
    </row>
    <row r="40" spans="17:21">
      <c r="Q40" s="1" t="s">
        <v>6</v>
      </c>
      <c r="R40" s="1" t="s">
        <v>31</v>
      </c>
      <c r="S40" s="1" t="s">
        <v>40</v>
      </c>
      <c r="T40" s="2">
        <v>2289</v>
      </c>
      <c r="U40" s="20">
        <v>135</v>
      </c>
    </row>
    <row r="41" spans="17:21">
      <c r="Q41" s="17" t="s">
        <v>26</v>
      </c>
      <c r="R41" s="17" t="s">
        <v>31</v>
      </c>
      <c r="S41" s="17" t="s">
        <v>40</v>
      </c>
      <c r="T41" s="18">
        <v>6986</v>
      </c>
      <c r="U41" s="19">
        <v>21</v>
      </c>
    </row>
    <row r="42" spans="17:21">
      <c r="Q42" s="1" t="s">
        <v>27</v>
      </c>
      <c r="R42" s="1" t="s">
        <v>21</v>
      </c>
      <c r="S42" s="1" t="s">
        <v>35</v>
      </c>
      <c r="T42" s="2">
        <v>4417</v>
      </c>
      <c r="U42" s="20">
        <v>153</v>
      </c>
    </row>
    <row r="43" spans="17:21">
      <c r="Q43" s="17" t="s">
        <v>17</v>
      </c>
      <c r="R43" s="17" t="s">
        <v>31</v>
      </c>
      <c r="S43" s="17" t="s">
        <v>38</v>
      </c>
      <c r="T43" s="18">
        <v>1442</v>
      </c>
      <c r="U43" s="19">
        <v>15</v>
      </c>
    </row>
    <row r="44" spans="17:21">
      <c r="Q44" s="1" t="s">
        <v>28</v>
      </c>
      <c r="R44" s="1" t="s">
        <v>10</v>
      </c>
      <c r="S44" s="1" t="s">
        <v>25</v>
      </c>
      <c r="T44" s="2">
        <v>2415</v>
      </c>
      <c r="U44" s="20">
        <v>255</v>
      </c>
    </row>
    <row r="45" spans="17:21">
      <c r="Q45" s="17" t="s">
        <v>27</v>
      </c>
      <c r="R45" s="17" t="s">
        <v>7</v>
      </c>
      <c r="S45" s="17" t="s">
        <v>37</v>
      </c>
      <c r="T45" s="18">
        <v>238</v>
      </c>
      <c r="U45" s="19">
        <v>18</v>
      </c>
    </row>
    <row r="46" spans="17:21">
      <c r="Q46" s="1" t="s">
        <v>17</v>
      </c>
      <c r="R46" s="1" t="s">
        <v>7</v>
      </c>
      <c r="S46" s="1" t="s">
        <v>35</v>
      </c>
      <c r="T46" s="2">
        <v>4949</v>
      </c>
      <c r="U46" s="20">
        <v>189</v>
      </c>
    </row>
    <row r="47" spans="17:21">
      <c r="Q47" s="17" t="s">
        <v>26</v>
      </c>
      <c r="R47" s="17" t="s">
        <v>21</v>
      </c>
      <c r="S47" s="17" t="s">
        <v>11</v>
      </c>
      <c r="T47" s="18">
        <v>5075</v>
      </c>
      <c r="U47" s="19">
        <v>21</v>
      </c>
    </row>
    <row r="48" spans="17:21">
      <c r="Q48" s="1" t="s">
        <v>28</v>
      </c>
      <c r="R48" s="1" t="s">
        <v>15</v>
      </c>
      <c r="S48" s="1" t="s">
        <v>30</v>
      </c>
      <c r="T48" s="2">
        <v>9198</v>
      </c>
      <c r="U48" s="20">
        <v>36</v>
      </c>
    </row>
    <row r="49" spans="17:21">
      <c r="Q49" s="17" t="s">
        <v>17</v>
      </c>
      <c r="R49" s="17" t="s">
        <v>31</v>
      </c>
      <c r="S49" s="17" t="s">
        <v>33</v>
      </c>
      <c r="T49" s="18">
        <v>3339</v>
      </c>
      <c r="U49" s="19">
        <v>75</v>
      </c>
    </row>
    <row r="50" spans="17:21">
      <c r="Q50" s="1" t="s">
        <v>6</v>
      </c>
      <c r="R50" s="1" t="s">
        <v>31</v>
      </c>
      <c r="S50" s="1" t="s">
        <v>29</v>
      </c>
      <c r="T50" s="2">
        <v>5019</v>
      </c>
      <c r="U50" s="20">
        <v>156</v>
      </c>
    </row>
    <row r="51" spans="17:21">
      <c r="Q51" s="17" t="s">
        <v>26</v>
      </c>
      <c r="R51" s="17" t="s">
        <v>15</v>
      </c>
      <c r="S51" s="17" t="s">
        <v>30</v>
      </c>
      <c r="T51" s="18">
        <v>16184</v>
      </c>
      <c r="U51" s="19">
        <v>39</v>
      </c>
    </row>
    <row r="52" spans="17:21">
      <c r="Q52" s="1" t="s">
        <v>17</v>
      </c>
      <c r="R52" s="1" t="s">
        <v>15</v>
      </c>
      <c r="S52" s="1" t="s">
        <v>42</v>
      </c>
      <c r="T52" s="2">
        <v>497</v>
      </c>
      <c r="U52" s="20">
        <v>63</v>
      </c>
    </row>
    <row r="53" spans="17:21">
      <c r="Q53" s="17" t="s">
        <v>27</v>
      </c>
      <c r="R53" s="17" t="s">
        <v>15</v>
      </c>
      <c r="S53" s="17" t="s">
        <v>33</v>
      </c>
      <c r="T53" s="18">
        <v>8211</v>
      </c>
      <c r="U53" s="19">
        <v>75</v>
      </c>
    </row>
    <row r="54" spans="17:21">
      <c r="Q54" s="1" t="s">
        <v>27</v>
      </c>
      <c r="R54" s="1" t="s">
        <v>21</v>
      </c>
      <c r="S54" s="1" t="s">
        <v>41</v>
      </c>
      <c r="T54" s="2">
        <v>6580</v>
      </c>
      <c r="U54" s="20">
        <v>183</v>
      </c>
    </row>
    <row r="55" spans="17:21">
      <c r="Q55" s="17" t="s">
        <v>14</v>
      </c>
      <c r="R55" s="17" t="s">
        <v>10</v>
      </c>
      <c r="S55" s="17" t="s">
        <v>32</v>
      </c>
      <c r="T55" s="18">
        <v>4760</v>
      </c>
      <c r="U55" s="19">
        <v>69</v>
      </c>
    </row>
    <row r="56" spans="17:21">
      <c r="Q56" s="1" t="s">
        <v>6</v>
      </c>
      <c r="R56" s="1" t="s">
        <v>15</v>
      </c>
      <c r="S56" s="1" t="s">
        <v>19</v>
      </c>
      <c r="T56" s="2">
        <v>5439</v>
      </c>
      <c r="U56" s="20">
        <v>30</v>
      </c>
    </row>
    <row r="57" spans="17:21">
      <c r="Q57" s="17" t="s">
        <v>14</v>
      </c>
      <c r="R57" s="17" t="s">
        <v>31</v>
      </c>
      <c r="S57" s="17" t="s">
        <v>29</v>
      </c>
      <c r="T57" s="18">
        <v>1463</v>
      </c>
      <c r="U57" s="19">
        <v>39</v>
      </c>
    </row>
    <row r="58" spans="17:21">
      <c r="Q58" s="1" t="s">
        <v>28</v>
      </c>
      <c r="R58" s="1" t="s">
        <v>31</v>
      </c>
      <c r="S58" s="1" t="s">
        <v>11</v>
      </c>
      <c r="T58" s="2">
        <v>7777</v>
      </c>
      <c r="U58" s="20">
        <v>504</v>
      </c>
    </row>
    <row r="59" spans="17:21">
      <c r="Q59" s="17" t="s">
        <v>12</v>
      </c>
      <c r="R59" s="17" t="s">
        <v>7</v>
      </c>
      <c r="S59" s="17" t="s">
        <v>33</v>
      </c>
      <c r="T59" s="18">
        <v>1085</v>
      </c>
      <c r="U59" s="19">
        <v>273</v>
      </c>
    </row>
    <row r="60" spans="17:21">
      <c r="Q60" s="1" t="s">
        <v>26</v>
      </c>
      <c r="R60" s="1" t="s">
        <v>7</v>
      </c>
      <c r="S60" s="1" t="s">
        <v>22</v>
      </c>
      <c r="T60" s="2">
        <v>182</v>
      </c>
      <c r="U60" s="20">
        <v>48</v>
      </c>
    </row>
    <row r="61" spans="17:21">
      <c r="Q61" s="17" t="s">
        <v>17</v>
      </c>
      <c r="R61" s="17" t="s">
        <v>31</v>
      </c>
      <c r="S61" s="17" t="s">
        <v>40</v>
      </c>
      <c r="T61" s="18">
        <v>4242</v>
      </c>
      <c r="U61" s="19">
        <v>207</v>
      </c>
    </row>
    <row r="62" spans="17:21">
      <c r="Q62" s="1" t="s">
        <v>17</v>
      </c>
      <c r="R62" s="1" t="s">
        <v>15</v>
      </c>
      <c r="S62" s="1" t="s">
        <v>11</v>
      </c>
      <c r="T62" s="2">
        <v>6118</v>
      </c>
      <c r="U62" s="20">
        <v>9</v>
      </c>
    </row>
    <row r="63" spans="17:21">
      <c r="Q63" s="17" t="s">
        <v>36</v>
      </c>
      <c r="R63" s="17" t="s">
        <v>15</v>
      </c>
      <c r="S63" s="17" t="s">
        <v>35</v>
      </c>
      <c r="T63" s="18">
        <v>2317</v>
      </c>
      <c r="U63" s="19">
        <v>261</v>
      </c>
    </row>
    <row r="64" spans="17:21">
      <c r="Q64" s="1" t="s">
        <v>17</v>
      </c>
      <c r="R64" s="1" t="s">
        <v>21</v>
      </c>
      <c r="S64" s="1" t="s">
        <v>30</v>
      </c>
      <c r="T64" s="2">
        <v>938</v>
      </c>
      <c r="U64" s="20">
        <v>6</v>
      </c>
    </row>
    <row r="65" spans="17:21">
      <c r="Q65" s="17" t="s">
        <v>9</v>
      </c>
      <c r="R65" s="17" t="s">
        <v>7</v>
      </c>
      <c r="S65" s="17" t="s">
        <v>38</v>
      </c>
      <c r="T65" s="18">
        <v>9709</v>
      </c>
      <c r="U65" s="19">
        <v>30</v>
      </c>
    </row>
    <row r="66" spans="17:21">
      <c r="Q66" s="1" t="s">
        <v>24</v>
      </c>
      <c r="R66" s="1" t="s">
        <v>31</v>
      </c>
      <c r="S66" s="1" t="s">
        <v>34</v>
      </c>
      <c r="T66" s="2">
        <v>2205</v>
      </c>
      <c r="U66" s="20">
        <v>138</v>
      </c>
    </row>
    <row r="67" spans="17:21">
      <c r="Q67" s="17" t="s">
        <v>24</v>
      </c>
      <c r="R67" s="17" t="s">
        <v>7</v>
      </c>
      <c r="S67" s="17" t="s">
        <v>29</v>
      </c>
      <c r="T67" s="18">
        <v>4487</v>
      </c>
      <c r="U67" s="19">
        <v>111</v>
      </c>
    </row>
    <row r="68" spans="17:21">
      <c r="Q68" s="1" t="s">
        <v>26</v>
      </c>
      <c r="R68" s="1" t="s">
        <v>10</v>
      </c>
      <c r="S68" s="1" t="s">
        <v>16</v>
      </c>
      <c r="T68" s="2">
        <v>2415</v>
      </c>
      <c r="U68" s="20">
        <v>15</v>
      </c>
    </row>
    <row r="69" spans="17:21">
      <c r="Q69" s="17" t="s">
        <v>6</v>
      </c>
      <c r="R69" s="17" t="s">
        <v>31</v>
      </c>
      <c r="S69" s="17" t="s">
        <v>37</v>
      </c>
      <c r="T69" s="18">
        <v>4018</v>
      </c>
      <c r="U69" s="19">
        <v>162</v>
      </c>
    </row>
    <row r="70" spans="17:21">
      <c r="Q70" s="1" t="s">
        <v>26</v>
      </c>
      <c r="R70" s="1" t="s">
        <v>31</v>
      </c>
      <c r="S70" s="1" t="s">
        <v>37</v>
      </c>
      <c r="T70" s="2">
        <v>861</v>
      </c>
      <c r="U70" s="20">
        <v>195</v>
      </c>
    </row>
    <row r="71" spans="17:21">
      <c r="Q71" s="17" t="s">
        <v>36</v>
      </c>
      <c r="R71" s="17" t="s">
        <v>21</v>
      </c>
      <c r="S71" s="17" t="s">
        <v>25</v>
      </c>
      <c r="T71" s="18">
        <v>5586</v>
      </c>
      <c r="U71" s="19">
        <v>525</v>
      </c>
    </row>
    <row r="72" spans="17:21">
      <c r="Q72" s="1" t="s">
        <v>24</v>
      </c>
      <c r="R72" s="1" t="s">
        <v>31</v>
      </c>
      <c r="S72" s="1" t="s">
        <v>20</v>
      </c>
      <c r="T72" s="2">
        <v>2226</v>
      </c>
      <c r="U72" s="20">
        <v>48</v>
      </c>
    </row>
    <row r="73" spans="17:21">
      <c r="Q73" s="17" t="s">
        <v>12</v>
      </c>
      <c r="R73" s="17" t="s">
        <v>31</v>
      </c>
      <c r="S73" s="17" t="s">
        <v>41</v>
      </c>
      <c r="T73" s="18">
        <v>14329</v>
      </c>
      <c r="U73" s="19">
        <v>150</v>
      </c>
    </row>
    <row r="74" spans="17:21">
      <c r="Q74" s="1" t="s">
        <v>12</v>
      </c>
      <c r="R74" s="1" t="s">
        <v>31</v>
      </c>
      <c r="S74" s="1" t="s">
        <v>34</v>
      </c>
      <c r="T74" s="2">
        <v>8463</v>
      </c>
      <c r="U74" s="20">
        <v>492</v>
      </c>
    </row>
    <row r="75" spans="17:21">
      <c r="Q75" s="17" t="s">
        <v>26</v>
      </c>
      <c r="R75" s="17" t="s">
        <v>31</v>
      </c>
      <c r="S75" s="17" t="s">
        <v>33</v>
      </c>
      <c r="T75" s="18">
        <v>2891</v>
      </c>
      <c r="U75" s="19">
        <v>102</v>
      </c>
    </row>
    <row r="76" spans="17:21">
      <c r="Q76" s="1" t="s">
        <v>28</v>
      </c>
      <c r="R76" s="1" t="s">
        <v>15</v>
      </c>
      <c r="S76" s="1" t="s">
        <v>35</v>
      </c>
      <c r="T76" s="2">
        <v>3773</v>
      </c>
      <c r="U76" s="20">
        <v>165</v>
      </c>
    </row>
    <row r="77" spans="17:21">
      <c r="Q77" s="17" t="s">
        <v>14</v>
      </c>
      <c r="R77" s="17" t="s">
        <v>15</v>
      </c>
      <c r="S77" s="17" t="s">
        <v>41</v>
      </c>
      <c r="T77" s="18">
        <v>854</v>
      </c>
      <c r="U77" s="19">
        <v>309</v>
      </c>
    </row>
    <row r="78" spans="17:21">
      <c r="Q78" s="1" t="s">
        <v>17</v>
      </c>
      <c r="R78" s="1" t="s">
        <v>15</v>
      </c>
      <c r="S78" s="1" t="s">
        <v>29</v>
      </c>
      <c r="T78" s="2">
        <v>4970</v>
      </c>
      <c r="U78" s="20">
        <v>156</v>
      </c>
    </row>
    <row r="79" spans="17:21">
      <c r="Q79" s="17" t="s">
        <v>12</v>
      </c>
      <c r="R79" s="17" t="s">
        <v>10</v>
      </c>
      <c r="S79" s="17" t="s">
        <v>43</v>
      </c>
      <c r="T79" s="18">
        <v>98</v>
      </c>
      <c r="U79" s="19">
        <v>159</v>
      </c>
    </row>
    <row r="80" spans="17:21">
      <c r="Q80" s="1" t="s">
        <v>26</v>
      </c>
      <c r="R80" s="1" t="s">
        <v>10</v>
      </c>
      <c r="S80" s="1" t="s">
        <v>38</v>
      </c>
      <c r="T80" s="2">
        <v>13391</v>
      </c>
      <c r="U80" s="20">
        <v>201</v>
      </c>
    </row>
    <row r="81" spans="17:21">
      <c r="Q81" s="17" t="s">
        <v>9</v>
      </c>
      <c r="R81" s="17" t="s">
        <v>18</v>
      </c>
      <c r="S81" s="17" t="s">
        <v>22</v>
      </c>
      <c r="T81" s="18">
        <v>8890</v>
      </c>
      <c r="U81" s="19">
        <v>210</v>
      </c>
    </row>
    <row r="82" spans="17:21">
      <c r="Q82" s="1" t="s">
        <v>27</v>
      </c>
      <c r="R82" s="1" t="s">
        <v>21</v>
      </c>
      <c r="S82" s="1" t="s">
        <v>32</v>
      </c>
      <c r="T82" s="2">
        <v>56</v>
      </c>
      <c r="U82" s="20">
        <v>51</v>
      </c>
    </row>
    <row r="83" spans="17:21">
      <c r="Q83" s="17" t="s">
        <v>28</v>
      </c>
      <c r="R83" s="17" t="s">
        <v>15</v>
      </c>
      <c r="S83" s="17" t="s">
        <v>19</v>
      </c>
      <c r="T83" s="18">
        <v>3339</v>
      </c>
      <c r="U83" s="19">
        <v>39</v>
      </c>
    </row>
    <row r="84" spans="17:21">
      <c r="Q84" s="1" t="s">
        <v>36</v>
      </c>
      <c r="R84" s="1" t="s">
        <v>10</v>
      </c>
      <c r="S84" s="1" t="s">
        <v>16</v>
      </c>
      <c r="T84" s="2">
        <v>3808</v>
      </c>
      <c r="U84" s="20">
        <v>279</v>
      </c>
    </row>
    <row r="85" spans="17:21">
      <c r="Q85" s="17" t="s">
        <v>36</v>
      </c>
      <c r="R85" s="17" t="s">
        <v>21</v>
      </c>
      <c r="S85" s="17" t="s">
        <v>32</v>
      </c>
      <c r="T85" s="18">
        <v>63</v>
      </c>
      <c r="U85" s="19">
        <v>123</v>
      </c>
    </row>
    <row r="86" spans="17:21">
      <c r="Q86" s="1" t="s">
        <v>27</v>
      </c>
      <c r="R86" s="1" t="s">
        <v>18</v>
      </c>
      <c r="S86" s="1" t="s">
        <v>40</v>
      </c>
      <c r="T86" s="2">
        <v>7812</v>
      </c>
      <c r="U86" s="20">
        <v>81</v>
      </c>
    </row>
    <row r="87" spans="17:21">
      <c r="Q87" s="17" t="s">
        <v>6</v>
      </c>
      <c r="R87" s="17" t="s">
        <v>7</v>
      </c>
      <c r="S87" s="17" t="s">
        <v>37</v>
      </c>
      <c r="T87" s="18">
        <v>7693</v>
      </c>
      <c r="U87" s="19">
        <v>21</v>
      </c>
    </row>
    <row r="88" spans="17:21">
      <c r="Q88" s="1" t="s">
        <v>28</v>
      </c>
      <c r="R88" s="1" t="s">
        <v>15</v>
      </c>
      <c r="S88" s="1" t="s">
        <v>41</v>
      </c>
      <c r="T88" s="2">
        <v>973</v>
      </c>
      <c r="U88" s="20">
        <v>162</v>
      </c>
    </row>
    <row r="89" spans="17:21">
      <c r="Q89" s="17" t="s">
        <v>36</v>
      </c>
      <c r="R89" s="17" t="s">
        <v>10</v>
      </c>
      <c r="S89" s="17" t="s">
        <v>42</v>
      </c>
      <c r="T89" s="18">
        <v>567</v>
      </c>
      <c r="U89" s="19">
        <v>228</v>
      </c>
    </row>
    <row r="90" spans="17:21">
      <c r="Q90" s="1" t="s">
        <v>36</v>
      </c>
      <c r="R90" s="1" t="s">
        <v>15</v>
      </c>
      <c r="S90" s="1" t="s">
        <v>33</v>
      </c>
      <c r="T90" s="2">
        <v>2471</v>
      </c>
      <c r="U90" s="20">
        <v>342</v>
      </c>
    </row>
    <row r="91" spans="17:21">
      <c r="Q91" s="17" t="s">
        <v>26</v>
      </c>
      <c r="R91" s="17" t="s">
        <v>21</v>
      </c>
      <c r="S91" s="17" t="s">
        <v>32</v>
      </c>
      <c r="T91" s="18">
        <v>7189</v>
      </c>
      <c r="U91" s="19">
        <v>54</v>
      </c>
    </row>
    <row r="92" spans="17:21">
      <c r="Q92" s="1" t="s">
        <v>14</v>
      </c>
      <c r="R92" s="1" t="s">
        <v>10</v>
      </c>
      <c r="S92" s="1" t="s">
        <v>41</v>
      </c>
      <c r="T92" s="2">
        <v>7455</v>
      </c>
      <c r="U92" s="20">
        <v>216</v>
      </c>
    </row>
    <row r="93" spans="17:21">
      <c r="Q93" s="17" t="s">
        <v>28</v>
      </c>
      <c r="R93" s="17" t="s">
        <v>31</v>
      </c>
      <c r="S93" s="17" t="s">
        <v>43</v>
      </c>
      <c r="T93" s="18">
        <v>3108</v>
      </c>
      <c r="U93" s="19">
        <v>54</v>
      </c>
    </row>
    <row r="94" spans="17:21">
      <c r="Q94" s="1" t="s">
        <v>17</v>
      </c>
      <c r="R94" s="1" t="s">
        <v>21</v>
      </c>
      <c r="S94" s="1" t="s">
        <v>19</v>
      </c>
      <c r="T94" s="2">
        <v>469</v>
      </c>
      <c r="U94" s="20">
        <v>75</v>
      </c>
    </row>
    <row r="95" spans="17:21">
      <c r="Q95" s="17" t="s">
        <v>12</v>
      </c>
      <c r="R95" s="17" t="s">
        <v>7</v>
      </c>
      <c r="S95" s="17" t="s">
        <v>35</v>
      </c>
      <c r="T95" s="18">
        <v>2737</v>
      </c>
      <c r="U95" s="19">
        <v>93</v>
      </c>
    </row>
    <row r="96" spans="17:21">
      <c r="Q96" s="1" t="s">
        <v>12</v>
      </c>
      <c r="R96" s="1" t="s">
        <v>7</v>
      </c>
      <c r="S96" s="1" t="s">
        <v>19</v>
      </c>
      <c r="T96" s="2">
        <v>4305</v>
      </c>
      <c r="U96" s="20">
        <v>156</v>
      </c>
    </row>
    <row r="97" spans="17:21">
      <c r="Q97" s="17" t="s">
        <v>12</v>
      </c>
      <c r="R97" s="17" t="s">
        <v>21</v>
      </c>
      <c r="S97" s="17" t="s">
        <v>29</v>
      </c>
      <c r="T97" s="18">
        <v>2408</v>
      </c>
      <c r="U97" s="19">
        <v>9</v>
      </c>
    </row>
    <row r="98" spans="17:21">
      <c r="Q98" s="1" t="s">
        <v>28</v>
      </c>
      <c r="R98" s="1" t="s">
        <v>15</v>
      </c>
      <c r="S98" s="1" t="s">
        <v>37</v>
      </c>
      <c r="T98" s="2">
        <v>1281</v>
      </c>
      <c r="U98" s="20">
        <v>18</v>
      </c>
    </row>
    <row r="99" spans="17:21">
      <c r="Q99" s="17" t="s">
        <v>6</v>
      </c>
      <c r="R99" s="17" t="s">
        <v>10</v>
      </c>
      <c r="S99" s="17" t="s">
        <v>11</v>
      </c>
      <c r="T99" s="18">
        <v>12348</v>
      </c>
      <c r="U99" s="19">
        <v>234</v>
      </c>
    </row>
    <row r="100" spans="17:21">
      <c r="Q100" s="1" t="s">
        <v>28</v>
      </c>
      <c r="R100" s="1" t="s">
        <v>31</v>
      </c>
      <c r="S100" s="1" t="s">
        <v>41</v>
      </c>
      <c r="T100" s="2">
        <v>3689</v>
      </c>
      <c r="U100" s="20">
        <v>312</v>
      </c>
    </row>
    <row r="101" spans="17:21">
      <c r="Q101" s="17" t="s">
        <v>24</v>
      </c>
      <c r="R101" s="17" t="s">
        <v>15</v>
      </c>
      <c r="S101" s="17" t="s">
        <v>37</v>
      </c>
      <c r="T101" s="18">
        <v>2870</v>
      </c>
      <c r="U101" s="19">
        <v>300</v>
      </c>
    </row>
    <row r="102" spans="17:21">
      <c r="Q102" s="1" t="s">
        <v>27</v>
      </c>
      <c r="R102" s="1" t="s">
        <v>15</v>
      </c>
      <c r="S102" s="1" t="s">
        <v>40</v>
      </c>
      <c r="T102" s="2">
        <v>798</v>
      </c>
      <c r="U102" s="20">
        <v>519</v>
      </c>
    </row>
    <row r="103" spans="17:21">
      <c r="Q103" s="17" t="s">
        <v>14</v>
      </c>
      <c r="R103" s="17" t="s">
        <v>7</v>
      </c>
      <c r="S103" s="17" t="s">
        <v>42</v>
      </c>
      <c r="T103" s="18">
        <v>2933</v>
      </c>
      <c r="U103" s="19">
        <v>9</v>
      </c>
    </row>
    <row r="104" spans="17:21">
      <c r="Q104" s="1" t="s">
        <v>26</v>
      </c>
      <c r="R104" s="1" t="s">
        <v>10</v>
      </c>
      <c r="S104" s="1" t="s">
        <v>13</v>
      </c>
      <c r="T104" s="2">
        <v>2744</v>
      </c>
      <c r="U104" s="20">
        <v>9</v>
      </c>
    </row>
    <row r="105" spans="17:21">
      <c r="Q105" s="17" t="s">
        <v>6</v>
      </c>
      <c r="R105" s="17" t="s">
        <v>15</v>
      </c>
      <c r="S105" s="17" t="s">
        <v>20</v>
      </c>
      <c r="T105" s="18">
        <v>9772</v>
      </c>
      <c r="U105" s="19">
        <v>90</v>
      </c>
    </row>
    <row r="106" spans="17:21">
      <c r="Q106" s="1" t="s">
        <v>24</v>
      </c>
      <c r="R106" s="1" t="s">
        <v>31</v>
      </c>
      <c r="S106" s="1" t="s">
        <v>19</v>
      </c>
      <c r="T106" s="2">
        <v>1568</v>
      </c>
      <c r="U106" s="20">
        <v>96</v>
      </c>
    </row>
    <row r="107" spans="17:21">
      <c r="Q107" s="17" t="s">
        <v>27</v>
      </c>
      <c r="R107" s="17" t="s">
        <v>15</v>
      </c>
      <c r="S107" s="17" t="s">
        <v>30</v>
      </c>
      <c r="T107" s="18">
        <v>11417</v>
      </c>
      <c r="U107" s="19">
        <v>21</v>
      </c>
    </row>
    <row r="108" spans="17:21">
      <c r="Q108" s="1" t="s">
        <v>6</v>
      </c>
      <c r="R108" s="1" t="s">
        <v>31</v>
      </c>
      <c r="S108" s="1" t="s">
        <v>43</v>
      </c>
      <c r="T108" s="2">
        <v>6748</v>
      </c>
      <c r="U108" s="20">
        <v>48</v>
      </c>
    </row>
    <row r="109" spans="17:21">
      <c r="Q109" s="17" t="s">
        <v>36</v>
      </c>
      <c r="R109" s="17" t="s">
        <v>15</v>
      </c>
      <c r="S109" s="17" t="s">
        <v>40</v>
      </c>
      <c r="T109" s="18">
        <v>1407</v>
      </c>
      <c r="U109" s="19">
        <v>72</v>
      </c>
    </row>
    <row r="110" spans="17:21">
      <c r="Q110" s="1" t="s">
        <v>9</v>
      </c>
      <c r="R110" s="1" t="s">
        <v>10</v>
      </c>
      <c r="S110" s="1" t="s">
        <v>33</v>
      </c>
      <c r="T110" s="2">
        <v>2023</v>
      </c>
      <c r="U110" s="20">
        <v>168</v>
      </c>
    </row>
    <row r="111" spans="17:21">
      <c r="Q111" s="17" t="s">
        <v>26</v>
      </c>
      <c r="R111" s="17" t="s">
        <v>18</v>
      </c>
      <c r="S111" s="17" t="s">
        <v>43</v>
      </c>
      <c r="T111" s="18">
        <v>5236</v>
      </c>
      <c r="U111" s="19">
        <v>51</v>
      </c>
    </row>
    <row r="112" spans="17:21">
      <c r="Q112" s="1" t="s">
        <v>14</v>
      </c>
      <c r="R112" s="1" t="s">
        <v>15</v>
      </c>
      <c r="S112" s="1" t="s">
        <v>37</v>
      </c>
      <c r="T112" s="2">
        <v>1925</v>
      </c>
      <c r="U112" s="20">
        <v>192</v>
      </c>
    </row>
    <row r="113" spans="17:21">
      <c r="Q113" s="17" t="s">
        <v>24</v>
      </c>
      <c r="R113" s="17" t="s">
        <v>7</v>
      </c>
      <c r="S113" s="17" t="s">
        <v>25</v>
      </c>
      <c r="T113" s="18">
        <v>6608</v>
      </c>
      <c r="U113" s="19">
        <v>225</v>
      </c>
    </row>
    <row r="114" spans="17:21">
      <c r="Q114" s="1" t="s">
        <v>17</v>
      </c>
      <c r="R114" s="1" t="s">
        <v>31</v>
      </c>
      <c r="S114" s="1" t="s">
        <v>43</v>
      </c>
      <c r="T114" s="2">
        <v>8008</v>
      </c>
      <c r="U114" s="20">
        <v>456</v>
      </c>
    </row>
    <row r="115" spans="17:21">
      <c r="Q115" s="17" t="s">
        <v>36</v>
      </c>
      <c r="R115" s="17" t="s">
        <v>31</v>
      </c>
      <c r="S115" s="17" t="s">
        <v>19</v>
      </c>
      <c r="T115" s="18">
        <v>1428</v>
      </c>
      <c r="U115" s="19">
        <v>93</v>
      </c>
    </row>
    <row r="116" spans="17:21">
      <c r="Q116" s="1" t="s">
        <v>17</v>
      </c>
      <c r="R116" s="1" t="s">
        <v>31</v>
      </c>
      <c r="S116" s="1" t="s">
        <v>13</v>
      </c>
      <c r="T116" s="2">
        <v>525</v>
      </c>
      <c r="U116" s="20">
        <v>48</v>
      </c>
    </row>
    <row r="117" spans="17:21">
      <c r="Q117" s="17" t="s">
        <v>17</v>
      </c>
      <c r="R117" s="17" t="s">
        <v>7</v>
      </c>
      <c r="S117" s="17" t="s">
        <v>16</v>
      </c>
      <c r="T117" s="18">
        <v>1505</v>
      </c>
      <c r="U117" s="19">
        <v>102</v>
      </c>
    </row>
    <row r="118" spans="17:21">
      <c r="Q118" s="1" t="s">
        <v>24</v>
      </c>
      <c r="R118" s="1" t="s">
        <v>10</v>
      </c>
      <c r="S118" s="1" t="s">
        <v>8</v>
      </c>
      <c r="T118" s="2">
        <v>6755</v>
      </c>
      <c r="U118" s="20">
        <v>252</v>
      </c>
    </row>
    <row r="119" spans="17:21">
      <c r="Q119" s="17" t="s">
        <v>27</v>
      </c>
      <c r="R119" s="17" t="s">
        <v>7</v>
      </c>
      <c r="S119" s="17" t="s">
        <v>16</v>
      </c>
      <c r="T119" s="18">
        <v>11571</v>
      </c>
      <c r="U119" s="19">
        <v>138</v>
      </c>
    </row>
    <row r="120" spans="17:21">
      <c r="Q120" s="1" t="s">
        <v>6</v>
      </c>
      <c r="R120" s="1" t="s">
        <v>21</v>
      </c>
      <c r="S120" s="1" t="s">
        <v>19</v>
      </c>
      <c r="T120" s="2">
        <v>2541</v>
      </c>
      <c r="U120" s="20">
        <v>90</v>
      </c>
    </row>
    <row r="121" spans="17:21">
      <c r="Q121" s="17" t="s">
        <v>14</v>
      </c>
      <c r="R121" s="17" t="s">
        <v>7</v>
      </c>
      <c r="S121" s="17" t="s">
        <v>8</v>
      </c>
      <c r="T121" s="18">
        <v>1526</v>
      </c>
      <c r="U121" s="19">
        <v>240</v>
      </c>
    </row>
    <row r="122" spans="17:21">
      <c r="Q122" s="1" t="s">
        <v>6</v>
      </c>
      <c r="R122" s="1" t="s">
        <v>21</v>
      </c>
      <c r="S122" s="1" t="s">
        <v>13</v>
      </c>
      <c r="T122" s="2">
        <v>6125</v>
      </c>
      <c r="U122" s="20">
        <v>102</v>
      </c>
    </row>
    <row r="123" spans="17:21">
      <c r="Q123" s="17" t="s">
        <v>14</v>
      </c>
      <c r="R123" s="17" t="s">
        <v>10</v>
      </c>
      <c r="S123" s="17" t="s">
        <v>40</v>
      </c>
      <c r="T123" s="18">
        <v>847</v>
      </c>
      <c r="U123" s="19">
        <v>129</v>
      </c>
    </row>
    <row r="124" spans="17:21">
      <c r="Q124" s="1" t="s">
        <v>9</v>
      </c>
      <c r="R124" s="1" t="s">
        <v>10</v>
      </c>
      <c r="S124" s="1" t="s">
        <v>40</v>
      </c>
      <c r="T124" s="2">
        <v>4753</v>
      </c>
      <c r="U124" s="20">
        <v>300</v>
      </c>
    </row>
    <row r="125" spans="17:21">
      <c r="Q125" s="17" t="s">
        <v>17</v>
      </c>
      <c r="R125" s="17" t="s">
        <v>21</v>
      </c>
      <c r="S125" s="17" t="s">
        <v>20</v>
      </c>
      <c r="T125" s="18">
        <v>959</v>
      </c>
      <c r="U125" s="19">
        <v>135</v>
      </c>
    </row>
    <row r="126" spans="17:21">
      <c r="Q126" s="1" t="s">
        <v>24</v>
      </c>
      <c r="R126" s="1" t="s">
        <v>10</v>
      </c>
      <c r="S126" s="1" t="s">
        <v>39</v>
      </c>
      <c r="T126" s="2">
        <v>2793</v>
      </c>
      <c r="U126" s="20">
        <v>114</v>
      </c>
    </row>
    <row r="127" spans="17:21">
      <c r="Q127" s="17" t="s">
        <v>24</v>
      </c>
      <c r="R127" s="17" t="s">
        <v>10</v>
      </c>
      <c r="S127" s="17" t="s">
        <v>25</v>
      </c>
      <c r="T127" s="18">
        <v>4606</v>
      </c>
      <c r="U127" s="19">
        <v>63</v>
      </c>
    </row>
    <row r="128" spans="17:21">
      <c r="Q128" s="1" t="s">
        <v>24</v>
      </c>
      <c r="R128" s="1" t="s">
        <v>15</v>
      </c>
      <c r="S128" s="1" t="s">
        <v>33</v>
      </c>
      <c r="T128" s="2">
        <v>5551</v>
      </c>
      <c r="U128" s="20">
        <v>252</v>
      </c>
    </row>
    <row r="129" spans="17:21">
      <c r="Q129" s="17" t="s">
        <v>36</v>
      </c>
      <c r="R129" s="17" t="s">
        <v>15</v>
      </c>
      <c r="S129" s="17" t="s">
        <v>11</v>
      </c>
      <c r="T129" s="18">
        <v>6657</v>
      </c>
      <c r="U129" s="19">
        <v>303</v>
      </c>
    </row>
    <row r="130" spans="17:21">
      <c r="Q130" s="1" t="s">
        <v>24</v>
      </c>
      <c r="R130" s="1" t="s">
        <v>18</v>
      </c>
      <c r="S130" s="1" t="s">
        <v>29</v>
      </c>
      <c r="T130" s="2">
        <v>4438</v>
      </c>
      <c r="U130" s="20">
        <v>246</v>
      </c>
    </row>
    <row r="131" spans="17:21">
      <c r="Q131" s="17" t="s">
        <v>9</v>
      </c>
      <c r="R131" s="17" t="s">
        <v>21</v>
      </c>
      <c r="S131" s="17" t="s">
        <v>23</v>
      </c>
      <c r="T131" s="18">
        <v>168</v>
      </c>
      <c r="U131" s="19">
        <v>84</v>
      </c>
    </row>
    <row r="132" spans="17:21">
      <c r="Q132" s="1" t="s">
        <v>24</v>
      </c>
      <c r="R132" s="1" t="s">
        <v>31</v>
      </c>
      <c r="S132" s="1" t="s">
        <v>29</v>
      </c>
      <c r="T132" s="2">
        <v>7777</v>
      </c>
      <c r="U132" s="20">
        <v>39</v>
      </c>
    </row>
    <row r="133" spans="17:21">
      <c r="Q133" s="17" t="s">
        <v>26</v>
      </c>
      <c r="R133" s="17" t="s">
        <v>15</v>
      </c>
      <c r="S133" s="17" t="s">
        <v>29</v>
      </c>
      <c r="T133" s="18">
        <v>3339</v>
      </c>
      <c r="U133" s="19">
        <v>348</v>
      </c>
    </row>
    <row r="134" spans="17:21">
      <c r="Q134" s="1" t="s">
        <v>24</v>
      </c>
      <c r="R134" s="1" t="s">
        <v>7</v>
      </c>
      <c r="S134" s="1" t="s">
        <v>20</v>
      </c>
      <c r="T134" s="2">
        <v>6391</v>
      </c>
      <c r="U134" s="20">
        <v>48</v>
      </c>
    </row>
    <row r="135" spans="17:21">
      <c r="Q135" s="17" t="s">
        <v>26</v>
      </c>
      <c r="R135" s="17" t="s">
        <v>7</v>
      </c>
      <c r="S135" s="17" t="s">
        <v>23</v>
      </c>
      <c r="T135" s="18">
        <v>518</v>
      </c>
      <c r="U135" s="19">
        <v>75</v>
      </c>
    </row>
    <row r="136" spans="17:21">
      <c r="Q136" s="1" t="s">
        <v>24</v>
      </c>
      <c r="R136" s="1" t="s">
        <v>21</v>
      </c>
      <c r="S136" s="1" t="s">
        <v>41</v>
      </c>
      <c r="T136" s="2">
        <v>5677</v>
      </c>
      <c r="U136" s="20">
        <v>258</v>
      </c>
    </row>
    <row r="137" spans="17:21">
      <c r="Q137" s="17" t="s">
        <v>17</v>
      </c>
      <c r="R137" s="17" t="s">
        <v>18</v>
      </c>
      <c r="S137" s="17" t="s">
        <v>29</v>
      </c>
      <c r="T137" s="18">
        <v>6048</v>
      </c>
      <c r="U137" s="19">
        <v>27</v>
      </c>
    </row>
    <row r="138" spans="17:21">
      <c r="Q138" s="1" t="s">
        <v>9</v>
      </c>
      <c r="R138" s="1" t="s">
        <v>21</v>
      </c>
      <c r="S138" s="1" t="s">
        <v>11</v>
      </c>
      <c r="T138" s="2">
        <v>3752</v>
      </c>
      <c r="U138" s="20">
        <v>213</v>
      </c>
    </row>
    <row r="139" spans="17:21">
      <c r="Q139" s="17" t="s">
        <v>26</v>
      </c>
      <c r="R139" s="17" t="s">
        <v>10</v>
      </c>
      <c r="S139" s="17" t="s">
        <v>33</v>
      </c>
      <c r="T139" s="18">
        <v>4480</v>
      </c>
      <c r="U139" s="19">
        <v>357</v>
      </c>
    </row>
    <row r="140" spans="17:21">
      <c r="Q140" s="1" t="s">
        <v>12</v>
      </c>
      <c r="R140" s="1" t="s">
        <v>7</v>
      </c>
      <c r="S140" s="1" t="s">
        <v>13</v>
      </c>
      <c r="T140" s="2">
        <v>259</v>
      </c>
      <c r="U140" s="20">
        <v>207</v>
      </c>
    </row>
    <row r="141" spans="17:21">
      <c r="Q141" s="17" t="s">
        <v>9</v>
      </c>
      <c r="R141" s="17" t="s">
        <v>7</v>
      </c>
      <c r="S141" s="17" t="s">
        <v>8</v>
      </c>
      <c r="T141" s="18">
        <v>42</v>
      </c>
      <c r="U141" s="19">
        <v>150</v>
      </c>
    </row>
    <row r="142" spans="17:21">
      <c r="Q142" s="1" t="s">
        <v>14</v>
      </c>
      <c r="R142" s="1" t="s">
        <v>15</v>
      </c>
      <c r="S142" s="1" t="s">
        <v>43</v>
      </c>
      <c r="T142" s="2">
        <v>98</v>
      </c>
      <c r="U142" s="20">
        <v>204</v>
      </c>
    </row>
    <row r="143" spans="17:21">
      <c r="Q143" s="17" t="s">
        <v>24</v>
      </c>
      <c r="R143" s="17" t="s">
        <v>10</v>
      </c>
      <c r="S143" s="17" t="s">
        <v>40</v>
      </c>
      <c r="T143" s="18">
        <v>2478</v>
      </c>
      <c r="U143" s="19">
        <v>21</v>
      </c>
    </row>
    <row r="144" spans="17:21">
      <c r="Q144" s="1" t="s">
        <v>14</v>
      </c>
      <c r="R144" s="1" t="s">
        <v>31</v>
      </c>
      <c r="S144" s="1" t="s">
        <v>20</v>
      </c>
      <c r="T144" s="2">
        <v>7847</v>
      </c>
      <c r="U144" s="20">
        <v>174</v>
      </c>
    </row>
    <row r="145" spans="17:21">
      <c r="Q145" s="17" t="s">
        <v>27</v>
      </c>
      <c r="R145" s="17" t="s">
        <v>7</v>
      </c>
      <c r="S145" s="17" t="s">
        <v>29</v>
      </c>
      <c r="T145" s="18">
        <v>9926</v>
      </c>
      <c r="U145" s="19">
        <v>201</v>
      </c>
    </row>
    <row r="146" spans="17:21">
      <c r="Q146" s="1" t="s">
        <v>9</v>
      </c>
      <c r="R146" s="1" t="s">
        <v>21</v>
      </c>
      <c r="S146" s="1" t="s">
        <v>32</v>
      </c>
      <c r="T146" s="2">
        <v>819</v>
      </c>
      <c r="U146" s="20">
        <v>510</v>
      </c>
    </row>
    <row r="147" spans="17:21">
      <c r="Q147" s="17" t="s">
        <v>17</v>
      </c>
      <c r="R147" s="17" t="s">
        <v>18</v>
      </c>
      <c r="S147" s="17" t="s">
        <v>33</v>
      </c>
      <c r="T147" s="18">
        <v>3052</v>
      </c>
      <c r="U147" s="19">
        <v>378</v>
      </c>
    </row>
    <row r="148" spans="17:21">
      <c r="Q148" s="1" t="s">
        <v>12</v>
      </c>
      <c r="R148" s="1" t="s">
        <v>31</v>
      </c>
      <c r="S148" s="1" t="s">
        <v>42</v>
      </c>
      <c r="T148" s="2">
        <v>6832</v>
      </c>
      <c r="U148" s="20">
        <v>27</v>
      </c>
    </row>
    <row r="149" spans="17:21">
      <c r="Q149" s="17" t="s">
        <v>27</v>
      </c>
      <c r="R149" s="17" t="s">
        <v>18</v>
      </c>
      <c r="S149" s="17" t="s">
        <v>30</v>
      </c>
      <c r="T149" s="18">
        <v>2016</v>
      </c>
      <c r="U149" s="19">
        <v>117</v>
      </c>
    </row>
    <row r="150" spans="17:21">
      <c r="Q150" s="1" t="s">
        <v>17</v>
      </c>
      <c r="R150" s="1" t="s">
        <v>21</v>
      </c>
      <c r="S150" s="1" t="s">
        <v>42</v>
      </c>
      <c r="T150" s="2">
        <v>7322</v>
      </c>
      <c r="U150" s="20">
        <v>36</v>
      </c>
    </row>
    <row r="151" spans="17:21">
      <c r="Q151" s="17" t="s">
        <v>9</v>
      </c>
      <c r="R151" s="17" t="s">
        <v>10</v>
      </c>
      <c r="S151" s="17" t="s">
        <v>20</v>
      </c>
      <c r="T151" s="18">
        <v>357</v>
      </c>
      <c r="U151" s="19">
        <v>126</v>
      </c>
    </row>
    <row r="152" spans="17:21">
      <c r="Q152" s="1" t="s">
        <v>12</v>
      </c>
      <c r="R152" s="1" t="s">
        <v>18</v>
      </c>
      <c r="S152" s="1" t="s">
        <v>19</v>
      </c>
      <c r="T152" s="2">
        <v>3192</v>
      </c>
      <c r="U152" s="20">
        <v>72</v>
      </c>
    </row>
    <row r="153" spans="17:21">
      <c r="Q153" s="17" t="s">
        <v>24</v>
      </c>
      <c r="R153" s="17" t="s">
        <v>15</v>
      </c>
      <c r="S153" s="17" t="s">
        <v>23</v>
      </c>
      <c r="T153" s="18">
        <v>8435</v>
      </c>
      <c r="U153" s="19">
        <v>42</v>
      </c>
    </row>
    <row r="154" spans="17:21">
      <c r="Q154" s="1" t="s">
        <v>6</v>
      </c>
      <c r="R154" s="1" t="s">
        <v>18</v>
      </c>
      <c r="S154" s="1" t="s">
        <v>33</v>
      </c>
      <c r="T154" s="2">
        <v>0</v>
      </c>
      <c r="U154" s="20">
        <v>135</v>
      </c>
    </row>
    <row r="155" spans="17:21">
      <c r="Q155" s="17" t="s">
        <v>24</v>
      </c>
      <c r="R155" s="17" t="s">
        <v>31</v>
      </c>
      <c r="S155" s="17" t="s">
        <v>39</v>
      </c>
      <c r="T155" s="18">
        <v>8862</v>
      </c>
      <c r="U155" s="19">
        <v>189</v>
      </c>
    </row>
    <row r="156" spans="17:21">
      <c r="Q156" s="1" t="s">
        <v>17</v>
      </c>
      <c r="R156" s="1" t="s">
        <v>7</v>
      </c>
      <c r="S156" s="1" t="s">
        <v>41</v>
      </c>
      <c r="T156" s="2">
        <v>3556</v>
      </c>
      <c r="U156" s="20">
        <v>459</v>
      </c>
    </row>
    <row r="157" spans="17:21">
      <c r="Q157" s="17" t="s">
        <v>26</v>
      </c>
      <c r="R157" s="17" t="s">
        <v>31</v>
      </c>
      <c r="S157" s="17" t="s">
        <v>38</v>
      </c>
      <c r="T157" s="18">
        <v>7280</v>
      </c>
      <c r="U157" s="19">
        <v>201</v>
      </c>
    </row>
    <row r="158" spans="17:21">
      <c r="Q158" s="1" t="s">
        <v>17</v>
      </c>
      <c r="R158" s="1" t="s">
        <v>31</v>
      </c>
      <c r="S158" s="1" t="s">
        <v>8</v>
      </c>
      <c r="T158" s="2">
        <v>3402</v>
      </c>
      <c r="U158" s="20">
        <v>366</v>
      </c>
    </row>
    <row r="159" spans="17:21">
      <c r="Q159" s="17" t="s">
        <v>28</v>
      </c>
      <c r="R159" s="17" t="s">
        <v>7</v>
      </c>
      <c r="S159" s="17" t="s">
        <v>33</v>
      </c>
      <c r="T159" s="18">
        <v>4592</v>
      </c>
      <c r="U159" s="19">
        <v>324</v>
      </c>
    </row>
    <row r="160" spans="17:21">
      <c r="Q160" s="1" t="s">
        <v>12</v>
      </c>
      <c r="R160" s="1" t="s">
        <v>10</v>
      </c>
      <c r="S160" s="1" t="s">
        <v>38</v>
      </c>
      <c r="T160" s="2">
        <v>7833</v>
      </c>
      <c r="U160" s="20">
        <v>243</v>
      </c>
    </row>
    <row r="161" spans="17:21">
      <c r="Q161" s="17" t="s">
        <v>27</v>
      </c>
      <c r="R161" s="17" t="s">
        <v>18</v>
      </c>
      <c r="S161" s="17" t="s">
        <v>42</v>
      </c>
      <c r="T161" s="18">
        <v>7651</v>
      </c>
      <c r="U161" s="19">
        <v>213</v>
      </c>
    </row>
    <row r="162" spans="17:21">
      <c r="Q162" s="1" t="s">
        <v>6</v>
      </c>
      <c r="R162" s="1" t="s">
        <v>10</v>
      </c>
      <c r="S162" s="1" t="s">
        <v>8</v>
      </c>
      <c r="T162" s="2">
        <v>2275</v>
      </c>
      <c r="U162" s="20">
        <v>447</v>
      </c>
    </row>
    <row r="163" spans="17:21">
      <c r="Q163" s="17" t="s">
        <v>6</v>
      </c>
      <c r="R163" s="17" t="s">
        <v>21</v>
      </c>
      <c r="S163" s="17" t="s">
        <v>32</v>
      </c>
      <c r="T163" s="18">
        <v>5670</v>
      </c>
      <c r="U163" s="19">
        <v>297</v>
      </c>
    </row>
    <row r="164" spans="17:21">
      <c r="Q164" s="1" t="s">
        <v>24</v>
      </c>
      <c r="R164" s="1" t="s">
        <v>10</v>
      </c>
      <c r="S164" s="1" t="s">
        <v>30</v>
      </c>
      <c r="T164" s="2">
        <v>2135</v>
      </c>
      <c r="U164" s="20">
        <v>27</v>
      </c>
    </row>
    <row r="165" spans="17:21">
      <c r="Q165" s="17" t="s">
        <v>6</v>
      </c>
      <c r="R165" s="17" t="s">
        <v>31</v>
      </c>
      <c r="S165" s="17" t="s">
        <v>35</v>
      </c>
      <c r="T165" s="18">
        <v>2779</v>
      </c>
      <c r="U165" s="19">
        <v>75</v>
      </c>
    </row>
    <row r="166" spans="17:21">
      <c r="Q166" s="1" t="s">
        <v>36</v>
      </c>
      <c r="R166" s="1" t="s">
        <v>18</v>
      </c>
      <c r="S166" s="1" t="s">
        <v>20</v>
      </c>
      <c r="T166" s="2">
        <v>12950</v>
      </c>
      <c r="U166" s="20">
        <v>30</v>
      </c>
    </row>
    <row r="167" spans="17:21">
      <c r="Q167" s="17" t="s">
        <v>24</v>
      </c>
      <c r="R167" s="17" t="s">
        <v>15</v>
      </c>
      <c r="S167" s="17" t="s">
        <v>16</v>
      </c>
      <c r="T167" s="18">
        <v>2646</v>
      </c>
      <c r="U167" s="19">
        <v>177</v>
      </c>
    </row>
    <row r="168" spans="17:21">
      <c r="Q168" s="1" t="s">
        <v>6</v>
      </c>
      <c r="R168" s="1" t="s">
        <v>31</v>
      </c>
      <c r="S168" s="1" t="s">
        <v>20</v>
      </c>
      <c r="T168" s="2">
        <v>3794</v>
      </c>
      <c r="U168" s="20">
        <v>159</v>
      </c>
    </row>
    <row r="169" spans="17:21">
      <c r="Q169" s="17" t="s">
        <v>28</v>
      </c>
      <c r="R169" s="17" t="s">
        <v>10</v>
      </c>
      <c r="S169" s="17" t="s">
        <v>20</v>
      </c>
      <c r="T169" s="18">
        <v>819</v>
      </c>
      <c r="U169" s="19">
        <v>306</v>
      </c>
    </row>
    <row r="170" spans="17:21">
      <c r="Q170" s="1" t="s">
        <v>28</v>
      </c>
      <c r="R170" s="1" t="s">
        <v>31</v>
      </c>
      <c r="S170" s="1" t="s">
        <v>34</v>
      </c>
      <c r="T170" s="2">
        <v>2583</v>
      </c>
      <c r="U170" s="20">
        <v>18</v>
      </c>
    </row>
    <row r="171" spans="17:21">
      <c r="Q171" s="17" t="s">
        <v>24</v>
      </c>
      <c r="R171" s="17" t="s">
        <v>10</v>
      </c>
      <c r="S171" s="17" t="s">
        <v>37</v>
      </c>
      <c r="T171" s="18">
        <v>4585</v>
      </c>
      <c r="U171" s="19">
        <v>240</v>
      </c>
    </row>
    <row r="172" spans="17:21">
      <c r="Q172" s="1" t="s">
        <v>26</v>
      </c>
      <c r="R172" s="1" t="s">
        <v>31</v>
      </c>
      <c r="S172" s="1" t="s">
        <v>20</v>
      </c>
      <c r="T172" s="2">
        <v>1652</v>
      </c>
      <c r="U172" s="20">
        <v>93</v>
      </c>
    </row>
    <row r="173" spans="17:21">
      <c r="Q173" s="17" t="s">
        <v>36</v>
      </c>
      <c r="R173" s="17" t="s">
        <v>31</v>
      </c>
      <c r="S173" s="17" t="s">
        <v>43</v>
      </c>
      <c r="T173" s="18">
        <v>4991</v>
      </c>
      <c r="U173" s="19">
        <v>9</v>
      </c>
    </row>
    <row r="174" spans="17:21">
      <c r="Q174" s="1" t="s">
        <v>9</v>
      </c>
      <c r="R174" s="1" t="s">
        <v>31</v>
      </c>
      <c r="S174" s="1" t="s">
        <v>30</v>
      </c>
      <c r="T174" s="2">
        <v>2009</v>
      </c>
      <c r="U174" s="20">
        <v>219</v>
      </c>
    </row>
    <row r="175" spans="17:21">
      <c r="Q175" s="17" t="s">
        <v>27</v>
      </c>
      <c r="R175" s="17" t="s">
        <v>18</v>
      </c>
      <c r="S175" s="17" t="s">
        <v>23</v>
      </c>
      <c r="T175" s="18">
        <v>1568</v>
      </c>
      <c r="U175" s="19">
        <v>141</v>
      </c>
    </row>
    <row r="176" spans="17:21">
      <c r="Q176" s="1" t="s">
        <v>14</v>
      </c>
      <c r="R176" s="1" t="s">
        <v>7</v>
      </c>
      <c r="S176" s="1" t="s">
        <v>34</v>
      </c>
      <c r="T176" s="2">
        <v>3388</v>
      </c>
      <c r="U176" s="20">
        <v>123</v>
      </c>
    </row>
    <row r="177" spans="17:21">
      <c r="Q177" s="17" t="s">
        <v>6</v>
      </c>
      <c r="R177" s="17" t="s">
        <v>21</v>
      </c>
      <c r="S177" s="17" t="s">
        <v>39</v>
      </c>
      <c r="T177" s="18">
        <v>623</v>
      </c>
      <c r="U177" s="19">
        <v>51</v>
      </c>
    </row>
    <row r="178" spans="17:21">
      <c r="Q178" s="1" t="s">
        <v>17</v>
      </c>
      <c r="R178" s="1" t="s">
        <v>15</v>
      </c>
      <c r="S178" s="1" t="s">
        <v>13</v>
      </c>
      <c r="T178" s="2">
        <v>10073</v>
      </c>
      <c r="U178" s="20">
        <v>120</v>
      </c>
    </row>
    <row r="179" spans="17:21">
      <c r="Q179" s="17" t="s">
        <v>9</v>
      </c>
      <c r="R179" s="17" t="s">
        <v>18</v>
      </c>
      <c r="S179" s="17" t="s">
        <v>43</v>
      </c>
      <c r="T179" s="18">
        <v>1561</v>
      </c>
      <c r="U179" s="19">
        <v>27</v>
      </c>
    </row>
    <row r="180" spans="17:21">
      <c r="Q180" s="1" t="s">
        <v>12</v>
      </c>
      <c r="R180" s="1" t="s">
        <v>15</v>
      </c>
      <c r="S180" s="1" t="s">
        <v>40</v>
      </c>
      <c r="T180" s="2">
        <v>11522</v>
      </c>
      <c r="U180" s="20">
        <v>204</v>
      </c>
    </row>
    <row r="181" spans="17:21">
      <c r="Q181" s="17" t="s">
        <v>17</v>
      </c>
      <c r="R181" s="17" t="s">
        <v>21</v>
      </c>
      <c r="S181" s="17" t="s">
        <v>32</v>
      </c>
      <c r="T181" s="18">
        <v>2317</v>
      </c>
      <c r="U181" s="19">
        <v>123</v>
      </c>
    </row>
    <row r="182" spans="17:21">
      <c r="Q182" s="1" t="s">
        <v>36</v>
      </c>
      <c r="R182" s="1" t="s">
        <v>7</v>
      </c>
      <c r="S182" s="1" t="s">
        <v>41</v>
      </c>
      <c r="T182" s="2">
        <v>3059</v>
      </c>
      <c r="U182" s="20">
        <v>27</v>
      </c>
    </row>
    <row r="183" spans="17:21">
      <c r="Q183" s="17" t="s">
        <v>14</v>
      </c>
      <c r="R183" s="17" t="s">
        <v>7</v>
      </c>
      <c r="S183" s="17" t="s">
        <v>43</v>
      </c>
      <c r="T183" s="18">
        <v>2324</v>
      </c>
      <c r="U183" s="19">
        <v>177</v>
      </c>
    </row>
    <row r="184" spans="17:21">
      <c r="Q184" s="1" t="s">
        <v>28</v>
      </c>
      <c r="R184" s="1" t="s">
        <v>18</v>
      </c>
      <c r="S184" s="1" t="s">
        <v>43</v>
      </c>
      <c r="T184" s="2">
        <v>4956</v>
      </c>
      <c r="U184" s="20">
        <v>171</v>
      </c>
    </row>
    <row r="185" spans="17:21">
      <c r="Q185" s="17" t="s">
        <v>36</v>
      </c>
      <c r="R185" s="17" t="s">
        <v>31</v>
      </c>
      <c r="S185" s="17" t="s">
        <v>37</v>
      </c>
      <c r="T185" s="18">
        <v>5355</v>
      </c>
      <c r="U185" s="19">
        <v>204</v>
      </c>
    </row>
    <row r="186" spans="17:21">
      <c r="Q186" s="1" t="s">
        <v>28</v>
      </c>
      <c r="R186" s="1" t="s">
        <v>31</v>
      </c>
      <c r="S186" s="1" t="s">
        <v>25</v>
      </c>
      <c r="T186" s="2">
        <v>7259</v>
      </c>
      <c r="U186" s="20">
        <v>276</v>
      </c>
    </row>
    <row r="187" spans="17:21">
      <c r="Q187" s="17" t="s">
        <v>9</v>
      </c>
      <c r="R187" s="17" t="s">
        <v>7</v>
      </c>
      <c r="S187" s="17" t="s">
        <v>43</v>
      </c>
      <c r="T187" s="18">
        <v>6279</v>
      </c>
      <c r="U187" s="19">
        <v>45</v>
      </c>
    </row>
    <row r="188" spans="17:21">
      <c r="Q188" s="1" t="s">
        <v>6</v>
      </c>
      <c r="R188" s="1" t="s">
        <v>21</v>
      </c>
      <c r="S188" s="1" t="s">
        <v>33</v>
      </c>
      <c r="T188" s="2">
        <v>2541</v>
      </c>
      <c r="U188" s="20">
        <v>45</v>
      </c>
    </row>
    <row r="189" spans="17:21">
      <c r="Q189" s="17" t="s">
        <v>17</v>
      </c>
      <c r="R189" s="17" t="s">
        <v>10</v>
      </c>
      <c r="S189" s="17" t="s">
        <v>40</v>
      </c>
      <c r="T189" s="18">
        <v>3864</v>
      </c>
      <c r="U189" s="19">
        <v>177</v>
      </c>
    </row>
    <row r="190" spans="17:21">
      <c r="Q190" s="1" t="s">
        <v>26</v>
      </c>
      <c r="R190" s="1" t="s">
        <v>15</v>
      </c>
      <c r="S190" s="1" t="s">
        <v>32</v>
      </c>
      <c r="T190" s="2">
        <v>6146</v>
      </c>
      <c r="U190" s="20">
        <v>63</v>
      </c>
    </row>
    <row r="191" spans="17:21">
      <c r="Q191" s="17" t="s">
        <v>12</v>
      </c>
      <c r="R191" s="17" t="s">
        <v>18</v>
      </c>
      <c r="S191" s="17" t="s">
        <v>16</v>
      </c>
      <c r="T191" s="18">
        <v>2639</v>
      </c>
      <c r="U191" s="19">
        <v>204</v>
      </c>
    </row>
    <row r="192" spans="17:21">
      <c r="Q192" s="1" t="s">
        <v>9</v>
      </c>
      <c r="R192" s="1" t="s">
        <v>7</v>
      </c>
      <c r="S192" s="1" t="s">
        <v>23</v>
      </c>
      <c r="T192" s="2">
        <v>1890</v>
      </c>
      <c r="U192" s="20">
        <v>195</v>
      </c>
    </row>
    <row r="193" spans="17:21">
      <c r="Q193" s="17" t="s">
        <v>24</v>
      </c>
      <c r="R193" s="17" t="s">
        <v>31</v>
      </c>
      <c r="S193" s="17" t="s">
        <v>25</v>
      </c>
      <c r="T193" s="18">
        <v>1932</v>
      </c>
      <c r="U193" s="19">
        <v>369</v>
      </c>
    </row>
    <row r="194" spans="17:21">
      <c r="Q194" s="1" t="s">
        <v>28</v>
      </c>
      <c r="R194" s="1" t="s">
        <v>31</v>
      </c>
      <c r="S194" s="1" t="s">
        <v>19</v>
      </c>
      <c r="T194" s="2">
        <v>6300</v>
      </c>
      <c r="U194" s="20">
        <v>42</v>
      </c>
    </row>
    <row r="195" spans="17:21">
      <c r="Q195" s="17" t="s">
        <v>17</v>
      </c>
      <c r="R195" s="17" t="s">
        <v>7</v>
      </c>
      <c r="S195" s="17" t="s">
        <v>8</v>
      </c>
      <c r="T195" s="18">
        <v>560</v>
      </c>
      <c r="U195" s="19">
        <v>81</v>
      </c>
    </row>
    <row r="196" spans="17:21">
      <c r="Q196" s="1" t="s">
        <v>12</v>
      </c>
      <c r="R196" s="1" t="s">
        <v>7</v>
      </c>
      <c r="S196" s="1" t="s">
        <v>43</v>
      </c>
      <c r="T196" s="2">
        <v>2856</v>
      </c>
      <c r="U196" s="20">
        <v>246</v>
      </c>
    </row>
    <row r="197" spans="17:21">
      <c r="Q197" s="17" t="s">
        <v>12</v>
      </c>
      <c r="R197" s="17" t="s">
        <v>31</v>
      </c>
      <c r="S197" s="17" t="s">
        <v>29</v>
      </c>
      <c r="T197" s="18">
        <v>707</v>
      </c>
      <c r="U197" s="19">
        <v>174</v>
      </c>
    </row>
    <row r="198" spans="17:21">
      <c r="Q198" s="1" t="s">
        <v>9</v>
      </c>
      <c r="R198" s="1" t="s">
        <v>10</v>
      </c>
      <c r="S198" s="1" t="s">
        <v>8</v>
      </c>
      <c r="T198" s="2">
        <v>3598</v>
      </c>
      <c r="U198" s="20">
        <v>81</v>
      </c>
    </row>
    <row r="199" spans="17:21">
      <c r="Q199" s="17" t="s">
        <v>6</v>
      </c>
      <c r="R199" s="17" t="s">
        <v>10</v>
      </c>
      <c r="S199" s="17" t="s">
        <v>23</v>
      </c>
      <c r="T199" s="18">
        <v>6853</v>
      </c>
      <c r="U199" s="19">
        <v>372</v>
      </c>
    </row>
    <row r="200" spans="17:21">
      <c r="Q200" s="1" t="s">
        <v>6</v>
      </c>
      <c r="R200" s="1" t="s">
        <v>10</v>
      </c>
      <c r="S200" s="1" t="s">
        <v>30</v>
      </c>
      <c r="T200" s="2">
        <v>4725</v>
      </c>
      <c r="U200" s="20">
        <v>174</v>
      </c>
    </row>
    <row r="201" spans="17:21">
      <c r="Q201" s="17" t="s">
        <v>14</v>
      </c>
      <c r="R201" s="17" t="s">
        <v>15</v>
      </c>
      <c r="S201" s="17" t="s">
        <v>11</v>
      </c>
      <c r="T201" s="18">
        <v>10304</v>
      </c>
      <c r="U201" s="19">
        <v>84</v>
      </c>
    </row>
    <row r="202" spans="17:21">
      <c r="Q202" s="1" t="s">
        <v>14</v>
      </c>
      <c r="R202" s="1" t="s">
        <v>31</v>
      </c>
      <c r="S202" s="1" t="s">
        <v>30</v>
      </c>
      <c r="T202" s="2">
        <v>1274</v>
      </c>
      <c r="U202" s="20">
        <v>225</v>
      </c>
    </row>
    <row r="203" spans="17:21">
      <c r="Q203" s="17" t="s">
        <v>26</v>
      </c>
      <c r="R203" s="17" t="s">
        <v>15</v>
      </c>
      <c r="S203" s="17" t="s">
        <v>8</v>
      </c>
      <c r="T203" s="18">
        <v>1526</v>
      </c>
      <c r="U203" s="19">
        <v>105</v>
      </c>
    </row>
    <row r="204" spans="17:21">
      <c r="Q204" s="1" t="s">
        <v>6</v>
      </c>
      <c r="R204" s="1" t="s">
        <v>18</v>
      </c>
      <c r="S204" s="1" t="s">
        <v>41</v>
      </c>
      <c r="T204" s="2">
        <v>3101</v>
      </c>
      <c r="U204" s="20">
        <v>225</v>
      </c>
    </row>
    <row r="205" spans="17:21">
      <c r="Q205" s="17" t="s">
        <v>27</v>
      </c>
      <c r="R205" s="17" t="s">
        <v>7</v>
      </c>
      <c r="S205" s="17" t="s">
        <v>25</v>
      </c>
      <c r="T205" s="18">
        <v>1057</v>
      </c>
      <c r="U205" s="19">
        <v>54</v>
      </c>
    </row>
    <row r="206" spans="17:21">
      <c r="Q206" s="1" t="s">
        <v>24</v>
      </c>
      <c r="R206" s="1" t="s">
        <v>7</v>
      </c>
      <c r="S206" s="1" t="s">
        <v>43</v>
      </c>
      <c r="T206" s="2">
        <v>5306</v>
      </c>
      <c r="U206" s="20">
        <v>0</v>
      </c>
    </row>
    <row r="207" spans="17:21">
      <c r="Q207" s="17" t="s">
        <v>26</v>
      </c>
      <c r="R207" s="17" t="s">
        <v>18</v>
      </c>
      <c r="S207" s="17" t="s">
        <v>39</v>
      </c>
      <c r="T207" s="18">
        <v>4018</v>
      </c>
      <c r="U207" s="19">
        <v>171</v>
      </c>
    </row>
    <row r="208" spans="17:21">
      <c r="Q208" s="1" t="s">
        <v>12</v>
      </c>
      <c r="R208" s="1" t="s">
        <v>31</v>
      </c>
      <c r="S208" s="1" t="s">
        <v>30</v>
      </c>
      <c r="T208" s="2">
        <v>938</v>
      </c>
      <c r="U208" s="20">
        <v>189</v>
      </c>
    </row>
    <row r="209" spans="17:21">
      <c r="Q209" s="17" t="s">
        <v>24</v>
      </c>
      <c r="R209" s="17" t="s">
        <v>21</v>
      </c>
      <c r="S209" s="17" t="s">
        <v>16</v>
      </c>
      <c r="T209" s="18">
        <v>1778</v>
      </c>
      <c r="U209" s="19">
        <v>270</v>
      </c>
    </row>
    <row r="210" spans="17:21">
      <c r="Q210" s="1" t="s">
        <v>17</v>
      </c>
      <c r="R210" s="1" t="s">
        <v>18</v>
      </c>
      <c r="S210" s="1" t="s">
        <v>8</v>
      </c>
      <c r="T210" s="2">
        <v>1638</v>
      </c>
      <c r="U210" s="20">
        <v>63</v>
      </c>
    </row>
    <row r="211" spans="17:21">
      <c r="Q211" s="17" t="s">
        <v>14</v>
      </c>
      <c r="R211" s="17" t="s">
        <v>21</v>
      </c>
      <c r="S211" s="17" t="s">
        <v>19</v>
      </c>
      <c r="T211" s="18">
        <v>154</v>
      </c>
      <c r="U211" s="19">
        <v>21</v>
      </c>
    </row>
    <row r="212" spans="17:21">
      <c r="Q212" s="1" t="s">
        <v>24</v>
      </c>
      <c r="R212" s="1" t="s">
        <v>7</v>
      </c>
      <c r="S212" s="1" t="s">
        <v>23</v>
      </c>
      <c r="T212" s="2">
        <v>9835</v>
      </c>
      <c r="U212" s="20">
        <v>207</v>
      </c>
    </row>
    <row r="213" spans="17:21">
      <c r="Q213" s="17" t="s">
        <v>12</v>
      </c>
      <c r="R213" s="17" t="s">
        <v>7</v>
      </c>
      <c r="S213" s="17" t="s">
        <v>34</v>
      </c>
      <c r="T213" s="18">
        <v>7273</v>
      </c>
      <c r="U213" s="19">
        <v>96</v>
      </c>
    </row>
    <row r="214" spans="17:21">
      <c r="Q214" s="1" t="s">
        <v>26</v>
      </c>
      <c r="R214" s="1" t="s">
        <v>18</v>
      </c>
      <c r="S214" s="1" t="s">
        <v>23</v>
      </c>
      <c r="T214" s="2">
        <v>6909</v>
      </c>
      <c r="U214" s="20">
        <v>81</v>
      </c>
    </row>
    <row r="215" spans="17:21">
      <c r="Q215" s="17" t="s">
        <v>12</v>
      </c>
      <c r="R215" s="17" t="s">
        <v>18</v>
      </c>
      <c r="S215" s="17" t="s">
        <v>39</v>
      </c>
      <c r="T215" s="18">
        <v>3920</v>
      </c>
      <c r="U215" s="19">
        <v>306</v>
      </c>
    </row>
    <row r="216" spans="17:21">
      <c r="Q216" s="1" t="s">
        <v>36</v>
      </c>
      <c r="R216" s="1" t="s">
        <v>18</v>
      </c>
      <c r="S216" s="1" t="s">
        <v>42</v>
      </c>
      <c r="T216" s="2">
        <v>4858</v>
      </c>
      <c r="U216" s="20">
        <v>279</v>
      </c>
    </row>
    <row r="217" spans="17:21">
      <c r="Q217" s="17" t="s">
        <v>27</v>
      </c>
      <c r="R217" s="17" t="s">
        <v>21</v>
      </c>
      <c r="S217" s="17" t="s">
        <v>13</v>
      </c>
      <c r="T217" s="18">
        <v>3549</v>
      </c>
      <c r="U217" s="19">
        <v>3</v>
      </c>
    </row>
    <row r="218" spans="17:21">
      <c r="Q218" s="1" t="s">
        <v>24</v>
      </c>
      <c r="R218" s="1" t="s">
        <v>18</v>
      </c>
      <c r="S218" s="1" t="s">
        <v>40</v>
      </c>
      <c r="T218" s="2">
        <v>966</v>
      </c>
      <c r="U218" s="20">
        <v>198</v>
      </c>
    </row>
    <row r="219" spans="17:21">
      <c r="Q219" s="17" t="s">
        <v>26</v>
      </c>
      <c r="R219" s="17" t="s">
        <v>18</v>
      </c>
      <c r="S219" s="17" t="s">
        <v>16</v>
      </c>
      <c r="T219" s="18">
        <v>385</v>
      </c>
      <c r="U219" s="19">
        <v>249</v>
      </c>
    </row>
    <row r="220" spans="17:21">
      <c r="Q220" s="1" t="s">
        <v>17</v>
      </c>
      <c r="R220" s="1" t="s">
        <v>31</v>
      </c>
      <c r="S220" s="1" t="s">
        <v>30</v>
      </c>
      <c r="T220" s="2">
        <v>2219</v>
      </c>
      <c r="U220" s="20">
        <v>75</v>
      </c>
    </row>
    <row r="221" spans="17:21">
      <c r="Q221" s="17" t="s">
        <v>12</v>
      </c>
      <c r="R221" s="17" t="s">
        <v>15</v>
      </c>
      <c r="S221" s="17" t="s">
        <v>11</v>
      </c>
      <c r="T221" s="18">
        <v>2954</v>
      </c>
      <c r="U221" s="19">
        <v>189</v>
      </c>
    </row>
    <row r="222" spans="17:21">
      <c r="Q222" s="1" t="s">
        <v>24</v>
      </c>
      <c r="R222" s="1" t="s">
        <v>15</v>
      </c>
      <c r="S222" s="1" t="s">
        <v>11</v>
      </c>
      <c r="T222" s="2">
        <v>280</v>
      </c>
      <c r="U222" s="20">
        <v>87</v>
      </c>
    </row>
    <row r="223" spans="17:21">
      <c r="Q223" s="17" t="s">
        <v>14</v>
      </c>
      <c r="R223" s="17" t="s">
        <v>15</v>
      </c>
      <c r="S223" s="17" t="s">
        <v>8</v>
      </c>
      <c r="T223" s="18">
        <v>6118</v>
      </c>
      <c r="U223" s="19">
        <v>174</v>
      </c>
    </row>
    <row r="224" spans="17:21">
      <c r="Q224" s="1" t="s">
        <v>27</v>
      </c>
      <c r="R224" s="1" t="s">
        <v>18</v>
      </c>
      <c r="S224" s="1" t="s">
        <v>38</v>
      </c>
      <c r="T224" s="2">
        <v>4802</v>
      </c>
      <c r="U224" s="20">
        <v>36</v>
      </c>
    </row>
    <row r="225" spans="17:21">
      <c r="Q225" s="17" t="s">
        <v>12</v>
      </c>
      <c r="R225" s="17" t="s">
        <v>21</v>
      </c>
      <c r="S225" s="17" t="s">
        <v>39</v>
      </c>
      <c r="T225" s="18">
        <v>4137</v>
      </c>
      <c r="U225" s="19">
        <v>60</v>
      </c>
    </row>
    <row r="226" spans="17:21">
      <c r="Q226" s="1" t="s">
        <v>28</v>
      </c>
      <c r="R226" s="1" t="s">
        <v>10</v>
      </c>
      <c r="S226" s="1" t="s">
        <v>35</v>
      </c>
      <c r="T226" s="2">
        <v>2023</v>
      </c>
      <c r="U226" s="20">
        <v>78</v>
      </c>
    </row>
    <row r="227" spans="17:21">
      <c r="Q227" s="17" t="s">
        <v>12</v>
      </c>
      <c r="R227" s="17" t="s">
        <v>15</v>
      </c>
      <c r="S227" s="17" t="s">
        <v>8</v>
      </c>
      <c r="T227" s="18">
        <v>9051</v>
      </c>
      <c r="U227" s="19">
        <v>57</v>
      </c>
    </row>
    <row r="228" spans="17:21">
      <c r="Q228" s="1" t="s">
        <v>12</v>
      </c>
      <c r="R228" s="1" t="s">
        <v>7</v>
      </c>
      <c r="S228" s="1" t="s">
        <v>41</v>
      </c>
      <c r="T228" s="2">
        <v>2919</v>
      </c>
      <c r="U228" s="20">
        <v>45</v>
      </c>
    </row>
    <row r="229" spans="17:21">
      <c r="Q229" s="17" t="s">
        <v>14</v>
      </c>
      <c r="R229" s="17" t="s">
        <v>21</v>
      </c>
      <c r="S229" s="17" t="s">
        <v>23</v>
      </c>
      <c r="T229" s="18">
        <v>5915</v>
      </c>
      <c r="U229" s="19">
        <v>3</v>
      </c>
    </row>
    <row r="230" spans="17:21">
      <c r="Q230" s="1" t="s">
        <v>36</v>
      </c>
      <c r="R230" s="1" t="s">
        <v>10</v>
      </c>
      <c r="S230" s="1" t="s">
        <v>38</v>
      </c>
      <c r="T230" s="2">
        <v>2562</v>
      </c>
      <c r="U230" s="20">
        <v>6</v>
      </c>
    </row>
    <row r="231" spans="17:21">
      <c r="Q231" s="17" t="s">
        <v>26</v>
      </c>
      <c r="R231" s="17" t="s">
        <v>7</v>
      </c>
      <c r="S231" s="17" t="s">
        <v>19</v>
      </c>
      <c r="T231" s="18">
        <v>8813</v>
      </c>
      <c r="U231" s="19">
        <v>21</v>
      </c>
    </row>
    <row r="232" spans="17:21">
      <c r="Q232" s="1" t="s">
        <v>26</v>
      </c>
      <c r="R232" s="1" t="s">
        <v>15</v>
      </c>
      <c r="S232" s="1" t="s">
        <v>16</v>
      </c>
      <c r="T232" s="2">
        <v>6111</v>
      </c>
      <c r="U232" s="20">
        <v>3</v>
      </c>
    </row>
    <row r="233" spans="17:21">
      <c r="Q233" s="17" t="s">
        <v>9</v>
      </c>
      <c r="R233" s="17" t="s">
        <v>31</v>
      </c>
      <c r="S233" s="17" t="s">
        <v>22</v>
      </c>
      <c r="T233" s="18">
        <v>3507</v>
      </c>
      <c r="U233" s="19">
        <v>288</v>
      </c>
    </row>
    <row r="234" spans="17:21">
      <c r="Q234" s="1" t="s">
        <v>17</v>
      </c>
      <c r="R234" s="1" t="s">
        <v>15</v>
      </c>
      <c r="S234" s="1" t="s">
        <v>32</v>
      </c>
      <c r="T234" s="2">
        <v>4319</v>
      </c>
      <c r="U234" s="20">
        <v>30</v>
      </c>
    </row>
    <row r="235" spans="17:21">
      <c r="Q235" s="17" t="s">
        <v>6</v>
      </c>
      <c r="R235" s="17" t="s">
        <v>21</v>
      </c>
      <c r="S235" s="17" t="s">
        <v>43</v>
      </c>
      <c r="T235" s="18">
        <v>609</v>
      </c>
      <c r="U235" s="19">
        <v>87</v>
      </c>
    </row>
    <row r="236" spans="17:21">
      <c r="Q236" s="1" t="s">
        <v>6</v>
      </c>
      <c r="R236" s="1" t="s">
        <v>18</v>
      </c>
      <c r="S236" s="1" t="s">
        <v>40</v>
      </c>
      <c r="T236" s="2">
        <v>6370</v>
      </c>
      <c r="U236" s="20">
        <v>30</v>
      </c>
    </row>
    <row r="237" spans="17:21">
      <c r="Q237" s="17" t="s">
        <v>26</v>
      </c>
      <c r="R237" s="17" t="s">
        <v>21</v>
      </c>
      <c r="S237" s="17" t="s">
        <v>37</v>
      </c>
      <c r="T237" s="18">
        <v>5474</v>
      </c>
      <c r="U237" s="19">
        <v>168</v>
      </c>
    </row>
    <row r="238" spans="17:21">
      <c r="Q238" s="1" t="s">
        <v>6</v>
      </c>
      <c r="R238" s="1" t="s">
        <v>15</v>
      </c>
      <c r="S238" s="1" t="s">
        <v>40</v>
      </c>
      <c r="T238" s="2">
        <v>3164</v>
      </c>
      <c r="U238" s="20">
        <v>306</v>
      </c>
    </row>
    <row r="239" spans="17:21">
      <c r="Q239" s="17" t="s">
        <v>17</v>
      </c>
      <c r="R239" s="17" t="s">
        <v>10</v>
      </c>
      <c r="S239" s="17" t="s">
        <v>13</v>
      </c>
      <c r="T239" s="18">
        <v>1302</v>
      </c>
      <c r="U239" s="19">
        <v>402</v>
      </c>
    </row>
    <row r="240" spans="17:21">
      <c r="Q240" s="1" t="s">
        <v>28</v>
      </c>
      <c r="R240" s="1" t="s">
        <v>7</v>
      </c>
      <c r="S240" s="1" t="s">
        <v>41</v>
      </c>
      <c r="T240" s="2">
        <v>7308</v>
      </c>
      <c r="U240" s="20">
        <v>327</v>
      </c>
    </row>
    <row r="241" spans="17:21">
      <c r="Q241" s="17" t="s">
        <v>6</v>
      </c>
      <c r="R241" s="17" t="s">
        <v>7</v>
      </c>
      <c r="S241" s="17" t="s">
        <v>40</v>
      </c>
      <c r="T241" s="18">
        <v>6132</v>
      </c>
      <c r="U241" s="19">
        <v>93</v>
      </c>
    </row>
    <row r="242" spans="17:21">
      <c r="Q242" s="1" t="s">
        <v>36</v>
      </c>
      <c r="R242" s="1" t="s">
        <v>10</v>
      </c>
      <c r="S242" s="1" t="s">
        <v>25</v>
      </c>
      <c r="T242" s="2">
        <v>3472</v>
      </c>
      <c r="U242" s="20">
        <v>96</v>
      </c>
    </row>
    <row r="243" spans="17:21">
      <c r="Q243" s="17" t="s">
        <v>9</v>
      </c>
      <c r="R243" s="17" t="s">
        <v>18</v>
      </c>
      <c r="S243" s="17" t="s">
        <v>16</v>
      </c>
      <c r="T243" s="18">
        <v>9660</v>
      </c>
      <c r="U243" s="19">
        <v>27</v>
      </c>
    </row>
    <row r="244" spans="17:21">
      <c r="Q244" s="1" t="s">
        <v>12</v>
      </c>
      <c r="R244" s="1" t="s">
        <v>21</v>
      </c>
      <c r="S244" s="1" t="s">
        <v>43</v>
      </c>
      <c r="T244" s="2">
        <v>2436</v>
      </c>
      <c r="U244" s="20">
        <v>99</v>
      </c>
    </row>
    <row r="245" spans="17:21">
      <c r="Q245" s="17" t="s">
        <v>12</v>
      </c>
      <c r="R245" s="17" t="s">
        <v>21</v>
      </c>
      <c r="S245" s="17" t="s">
        <v>20</v>
      </c>
      <c r="T245" s="18">
        <v>9506</v>
      </c>
      <c r="U245" s="19">
        <v>87</v>
      </c>
    </row>
    <row r="246" spans="17:21">
      <c r="Q246" s="1" t="s">
        <v>36</v>
      </c>
      <c r="R246" s="1" t="s">
        <v>7</v>
      </c>
      <c r="S246" s="1" t="s">
        <v>42</v>
      </c>
      <c r="T246" s="2">
        <v>245</v>
      </c>
      <c r="U246" s="20">
        <v>288</v>
      </c>
    </row>
    <row r="247" spans="17:21">
      <c r="Q247" s="17" t="s">
        <v>9</v>
      </c>
      <c r="R247" s="17" t="s">
        <v>10</v>
      </c>
      <c r="S247" s="17" t="s">
        <v>34</v>
      </c>
      <c r="T247" s="18">
        <v>2702</v>
      </c>
      <c r="U247" s="19">
        <v>363</v>
      </c>
    </row>
    <row r="248" spans="17:21">
      <c r="Q248" s="1" t="s">
        <v>36</v>
      </c>
      <c r="R248" s="1" t="s">
        <v>31</v>
      </c>
      <c r="S248" s="1" t="s">
        <v>29</v>
      </c>
      <c r="T248" s="2">
        <v>700</v>
      </c>
      <c r="U248" s="20">
        <v>87</v>
      </c>
    </row>
    <row r="249" spans="17:21">
      <c r="Q249" s="17" t="s">
        <v>17</v>
      </c>
      <c r="R249" s="17" t="s">
        <v>31</v>
      </c>
      <c r="S249" s="17" t="s">
        <v>29</v>
      </c>
      <c r="T249" s="18">
        <v>3759</v>
      </c>
      <c r="U249" s="19">
        <v>150</v>
      </c>
    </row>
    <row r="250" spans="17:21">
      <c r="Q250" s="1" t="s">
        <v>27</v>
      </c>
      <c r="R250" s="1" t="s">
        <v>10</v>
      </c>
      <c r="S250" s="1" t="s">
        <v>29</v>
      </c>
      <c r="T250" s="2">
        <v>1589</v>
      </c>
      <c r="U250" s="20">
        <v>303</v>
      </c>
    </row>
    <row r="251" spans="17:21">
      <c r="Q251" s="17" t="s">
        <v>24</v>
      </c>
      <c r="R251" s="17" t="s">
        <v>10</v>
      </c>
      <c r="S251" s="17" t="s">
        <v>41</v>
      </c>
      <c r="T251" s="18">
        <v>5194</v>
      </c>
      <c r="U251" s="19">
        <v>288</v>
      </c>
    </row>
    <row r="252" spans="17:21">
      <c r="Q252" s="1" t="s">
        <v>36</v>
      </c>
      <c r="R252" s="1" t="s">
        <v>15</v>
      </c>
      <c r="S252" s="1" t="s">
        <v>32</v>
      </c>
      <c r="T252" s="2">
        <v>945</v>
      </c>
      <c r="U252" s="20">
        <v>75</v>
      </c>
    </row>
    <row r="253" spans="17:21">
      <c r="Q253" s="17" t="s">
        <v>6</v>
      </c>
      <c r="R253" s="17" t="s">
        <v>21</v>
      </c>
      <c r="S253" s="17" t="s">
        <v>22</v>
      </c>
      <c r="T253" s="18">
        <v>1988</v>
      </c>
      <c r="U253" s="19">
        <v>39</v>
      </c>
    </row>
    <row r="254" spans="17:21">
      <c r="Q254" s="1" t="s">
        <v>17</v>
      </c>
      <c r="R254" s="1" t="s">
        <v>31</v>
      </c>
      <c r="S254" s="1" t="s">
        <v>11</v>
      </c>
      <c r="T254" s="2">
        <v>6734</v>
      </c>
      <c r="U254" s="20">
        <v>123</v>
      </c>
    </row>
    <row r="255" spans="17:21">
      <c r="Q255" s="17" t="s">
        <v>6</v>
      </c>
      <c r="R255" s="17" t="s">
        <v>15</v>
      </c>
      <c r="S255" s="17" t="s">
        <v>13</v>
      </c>
      <c r="T255" s="18">
        <v>217</v>
      </c>
      <c r="U255" s="19">
        <v>36</v>
      </c>
    </row>
    <row r="256" spans="17:21">
      <c r="Q256" s="1" t="s">
        <v>26</v>
      </c>
      <c r="R256" s="1" t="s">
        <v>31</v>
      </c>
      <c r="S256" s="1" t="s">
        <v>23</v>
      </c>
      <c r="T256" s="2">
        <v>6279</v>
      </c>
      <c r="U256" s="20">
        <v>237</v>
      </c>
    </row>
    <row r="257" spans="17:21">
      <c r="Q257" s="17" t="s">
        <v>6</v>
      </c>
      <c r="R257" s="17" t="s">
        <v>15</v>
      </c>
      <c r="S257" s="17" t="s">
        <v>32</v>
      </c>
      <c r="T257" s="18">
        <v>4424</v>
      </c>
      <c r="U257" s="19">
        <v>201</v>
      </c>
    </row>
    <row r="258" spans="17:21">
      <c r="Q258" s="1" t="s">
        <v>27</v>
      </c>
      <c r="R258" s="1" t="s">
        <v>15</v>
      </c>
      <c r="S258" s="1" t="s">
        <v>29</v>
      </c>
      <c r="T258" s="2">
        <v>189</v>
      </c>
      <c r="U258" s="20">
        <v>48</v>
      </c>
    </row>
    <row r="259" spans="17:21">
      <c r="Q259" s="17" t="s">
        <v>26</v>
      </c>
      <c r="R259" s="17" t="s">
        <v>10</v>
      </c>
      <c r="S259" s="17" t="s">
        <v>23</v>
      </c>
      <c r="T259" s="18">
        <v>490</v>
      </c>
      <c r="U259" s="19">
        <v>84</v>
      </c>
    </row>
    <row r="260" spans="17:21">
      <c r="Q260" s="1" t="s">
        <v>9</v>
      </c>
      <c r="R260" s="1" t="s">
        <v>7</v>
      </c>
      <c r="S260" s="1" t="s">
        <v>42</v>
      </c>
      <c r="T260" s="2">
        <v>434</v>
      </c>
      <c r="U260" s="20">
        <v>87</v>
      </c>
    </row>
    <row r="261" spans="17:21">
      <c r="Q261" s="17" t="s">
        <v>24</v>
      </c>
      <c r="R261" s="17" t="s">
        <v>21</v>
      </c>
      <c r="S261" s="17" t="s">
        <v>8</v>
      </c>
      <c r="T261" s="18">
        <v>10129</v>
      </c>
      <c r="U261" s="19">
        <v>312</v>
      </c>
    </row>
    <row r="262" spans="17:21">
      <c r="Q262" s="1" t="s">
        <v>28</v>
      </c>
      <c r="R262" s="1" t="s">
        <v>18</v>
      </c>
      <c r="S262" s="1" t="s">
        <v>41</v>
      </c>
      <c r="T262" s="2">
        <v>1652</v>
      </c>
      <c r="U262" s="20">
        <v>102</v>
      </c>
    </row>
    <row r="263" spans="17:21">
      <c r="Q263" s="17" t="s">
        <v>9</v>
      </c>
      <c r="R263" s="17" t="s">
        <v>21</v>
      </c>
      <c r="S263" s="17" t="s">
        <v>42</v>
      </c>
      <c r="T263" s="18">
        <v>6433</v>
      </c>
      <c r="U263" s="19">
        <v>78</v>
      </c>
    </row>
    <row r="264" spans="17:21">
      <c r="Q264" s="1" t="s">
        <v>28</v>
      </c>
      <c r="R264" s="1" t="s">
        <v>31</v>
      </c>
      <c r="S264" s="1" t="s">
        <v>35</v>
      </c>
      <c r="T264" s="2">
        <v>2212</v>
      </c>
      <c r="U264" s="20">
        <v>117</v>
      </c>
    </row>
    <row r="265" spans="17:21">
      <c r="Q265" s="17" t="s">
        <v>14</v>
      </c>
      <c r="R265" s="17" t="s">
        <v>10</v>
      </c>
      <c r="S265" s="17" t="s">
        <v>37</v>
      </c>
      <c r="T265" s="18">
        <v>609</v>
      </c>
      <c r="U265" s="19">
        <v>99</v>
      </c>
    </row>
    <row r="266" spans="17:21">
      <c r="Q266" s="1" t="s">
        <v>6</v>
      </c>
      <c r="R266" s="1" t="s">
        <v>10</v>
      </c>
      <c r="S266" s="1" t="s">
        <v>39</v>
      </c>
      <c r="T266" s="2">
        <v>1638</v>
      </c>
      <c r="U266" s="20">
        <v>48</v>
      </c>
    </row>
    <row r="267" spans="17:21">
      <c r="Q267" s="17" t="s">
        <v>24</v>
      </c>
      <c r="R267" s="17" t="s">
        <v>31</v>
      </c>
      <c r="S267" s="17" t="s">
        <v>38</v>
      </c>
      <c r="T267" s="18">
        <v>3829</v>
      </c>
      <c r="U267" s="19">
        <v>24</v>
      </c>
    </row>
    <row r="268" spans="17:21">
      <c r="Q268" s="1" t="s">
        <v>6</v>
      </c>
      <c r="R268" s="1" t="s">
        <v>18</v>
      </c>
      <c r="S268" s="1" t="s">
        <v>38</v>
      </c>
      <c r="T268" s="2">
        <v>5775</v>
      </c>
      <c r="U268" s="20">
        <v>42</v>
      </c>
    </row>
    <row r="269" spans="17:21">
      <c r="Q269" s="17" t="s">
        <v>17</v>
      </c>
      <c r="R269" s="17" t="s">
        <v>10</v>
      </c>
      <c r="S269" s="17" t="s">
        <v>34</v>
      </c>
      <c r="T269" s="18">
        <v>1071</v>
      </c>
      <c r="U269" s="19">
        <v>270</v>
      </c>
    </row>
    <row r="270" spans="17:21">
      <c r="Q270" s="1" t="s">
        <v>9</v>
      </c>
      <c r="R270" s="1" t="s">
        <v>15</v>
      </c>
      <c r="S270" s="1" t="s">
        <v>35</v>
      </c>
      <c r="T270" s="2">
        <v>5019</v>
      </c>
      <c r="U270" s="20">
        <v>150</v>
      </c>
    </row>
    <row r="271" spans="17:21">
      <c r="Q271" s="17" t="s">
        <v>27</v>
      </c>
      <c r="R271" s="17" t="s">
        <v>7</v>
      </c>
      <c r="S271" s="17" t="s">
        <v>38</v>
      </c>
      <c r="T271" s="18">
        <v>2863</v>
      </c>
      <c r="U271" s="19">
        <v>42</v>
      </c>
    </row>
    <row r="272" spans="17:21">
      <c r="Q272" s="1" t="s">
        <v>6</v>
      </c>
      <c r="R272" s="1" t="s">
        <v>10</v>
      </c>
      <c r="S272" s="1" t="s">
        <v>33</v>
      </c>
      <c r="T272" s="2">
        <v>1617</v>
      </c>
      <c r="U272" s="20">
        <v>126</v>
      </c>
    </row>
    <row r="273" spans="17:21">
      <c r="Q273" s="17" t="s">
        <v>17</v>
      </c>
      <c r="R273" s="17" t="s">
        <v>7</v>
      </c>
      <c r="S273" s="17" t="s">
        <v>43</v>
      </c>
      <c r="T273" s="18">
        <v>6818</v>
      </c>
      <c r="U273" s="19">
        <v>6</v>
      </c>
    </row>
    <row r="274" spans="17:21">
      <c r="Q274" s="1" t="s">
        <v>28</v>
      </c>
      <c r="R274" s="1" t="s">
        <v>10</v>
      </c>
      <c r="S274" s="1" t="s">
        <v>38</v>
      </c>
      <c r="T274" s="2">
        <v>6657</v>
      </c>
      <c r="U274" s="20">
        <v>276</v>
      </c>
    </row>
    <row r="275" spans="17:21">
      <c r="Q275" s="17" t="s">
        <v>28</v>
      </c>
      <c r="R275" s="17" t="s">
        <v>31</v>
      </c>
      <c r="S275" s="17" t="s">
        <v>29</v>
      </c>
      <c r="T275" s="18">
        <v>2919</v>
      </c>
      <c r="U275" s="19">
        <v>93</v>
      </c>
    </row>
    <row r="276" spans="17:21">
      <c r="Q276" s="1" t="s">
        <v>27</v>
      </c>
      <c r="R276" s="1" t="s">
        <v>15</v>
      </c>
      <c r="S276" s="1" t="s">
        <v>22</v>
      </c>
      <c r="T276" s="2">
        <v>3094</v>
      </c>
      <c r="U276" s="20">
        <v>246</v>
      </c>
    </row>
    <row r="277" spans="17:21">
      <c r="Q277" s="17" t="s">
        <v>17</v>
      </c>
      <c r="R277" s="17" t="s">
        <v>18</v>
      </c>
      <c r="S277" s="17" t="s">
        <v>39</v>
      </c>
      <c r="T277" s="18">
        <v>2989</v>
      </c>
      <c r="U277" s="19">
        <v>3</v>
      </c>
    </row>
    <row r="278" spans="17:21">
      <c r="Q278" s="1" t="s">
        <v>9</v>
      </c>
      <c r="R278" s="1" t="s">
        <v>21</v>
      </c>
      <c r="S278" s="1" t="s">
        <v>40</v>
      </c>
      <c r="T278" s="2">
        <v>2268</v>
      </c>
      <c r="U278" s="20">
        <v>63</v>
      </c>
    </row>
    <row r="279" spans="17:21">
      <c r="Q279" s="17" t="s">
        <v>26</v>
      </c>
      <c r="R279" s="17" t="s">
        <v>10</v>
      </c>
      <c r="S279" s="17" t="s">
        <v>22</v>
      </c>
      <c r="T279" s="18">
        <v>4753</v>
      </c>
      <c r="U279" s="19">
        <v>246</v>
      </c>
    </row>
    <row r="280" spans="17:21">
      <c r="Q280" s="1" t="s">
        <v>27</v>
      </c>
      <c r="R280" s="1" t="s">
        <v>31</v>
      </c>
      <c r="S280" s="1" t="s">
        <v>37</v>
      </c>
      <c r="T280" s="2">
        <v>7511</v>
      </c>
      <c r="U280" s="20">
        <v>120</v>
      </c>
    </row>
    <row r="281" spans="17:21">
      <c r="Q281" s="17" t="s">
        <v>27</v>
      </c>
      <c r="R281" s="17" t="s">
        <v>21</v>
      </c>
      <c r="S281" s="17" t="s">
        <v>22</v>
      </c>
      <c r="T281" s="18">
        <v>4326</v>
      </c>
      <c r="U281" s="19">
        <v>348</v>
      </c>
    </row>
    <row r="282" spans="17:21">
      <c r="Q282" s="1" t="s">
        <v>14</v>
      </c>
      <c r="R282" s="1" t="s">
        <v>31</v>
      </c>
      <c r="S282" s="1" t="s">
        <v>35</v>
      </c>
      <c r="T282" s="2">
        <v>4935</v>
      </c>
      <c r="U282" s="20">
        <v>126</v>
      </c>
    </row>
    <row r="283" spans="17:21">
      <c r="Q283" s="17" t="s">
        <v>17</v>
      </c>
      <c r="R283" s="17" t="s">
        <v>10</v>
      </c>
      <c r="S283" s="17" t="s">
        <v>8</v>
      </c>
      <c r="T283" s="18">
        <v>4781</v>
      </c>
      <c r="U283" s="19">
        <v>123</v>
      </c>
    </row>
    <row r="284" spans="17:21">
      <c r="Q284" s="1" t="s">
        <v>26</v>
      </c>
      <c r="R284" s="1" t="s">
        <v>21</v>
      </c>
      <c r="S284" s="1" t="s">
        <v>19</v>
      </c>
      <c r="T284" s="2">
        <v>7483</v>
      </c>
      <c r="U284" s="20">
        <v>45</v>
      </c>
    </row>
    <row r="285" spans="17:21">
      <c r="Q285" s="17" t="s">
        <v>36</v>
      </c>
      <c r="R285" s="17" t="s">
        <v>21</v>
      </c>
      <c r="S285" s="17" t="s">
        <v>13</v>
      </c>
      <c r="T285" s="18">
        <v>6860</v>
      </c>
      <c r="U285" s="19">
        <v>126</v>
      </c>
    </row>
    <row r="286" spans="17:21">
      <c r="Q286" s="1" t="s">
        <v>6</v>
      </c>
      <c r="R286" s="1" t="s">
        <v>7</v>
      </c>
      <c r="S286" s="1" t="s">
        <v>33</v>
      </c>
      <c r="T286" s="2">
        <v>9002</v>
      </c>
      <c r="U286" s="20">
        <v>72</v>
      </c>
    </row>
    <row r="287" spans="17:21">
      <c r="Q287" s="17" t="s">
        <v>17</v>
      </c>
      <c r="R287" s="17" t="s">
        <v>15</v>
      </c>
      <c r="S287" s="17" t="s">
        <v>33</v>
      </c>
      <c r="T287" s="18">
        <v>1400</v>
      </c>
      <c r="U287" s="19">
        <v>135</v>
      </c>
    </row>
    <row r="288" spans="17:21">
      <c r="Q288" s="1" t="s">
        <v>36</v>
      </c>
      <c r="R288" s="1" t="s">
        <v>31</v>
      </c>
      <c r="S288" s="1" t="s">
        <v>23</v>
      </c>
      <c r="T288" s="2">
        <v>4053</v>
      </c>
      <c r="U288" s="20">
        <v>24</v>
      </c>
    </row>
    <row r="289" spans="17:21">
      <c r="Q289" s="17" t="s">
        <v>24</v>
      </c>
      <c r="R289" s="17" t="s">
        <v>15</v>
      </c>
      <c r="S289" s="17" t="s">
        <v>22</v>
      </c>
      <c r="T289" s="18">
        <v>2149</v>
      </c>
      <c r="U289" s="19">
        <v>117</v>
      </c>
    </row>
    <row r="290" spans="17:21">
      <c r="Q290" s="1" t="s">
        <v>28</v>
      </c>
      <c r="R290" s="1" t="s">
        <v>18</v>
      </c>
      <c r="S290" s="1" t="s">
        <v>33</v>
      </c>
      <c r="T290" s="2">
        <v>3640</v>
      </c>
      <c r="U290" s="20">
        <v>51</v>
      </c>
    </row>
    <row r="291" spans="17:21">
      <c r="Q291" s="17" t="s">
        <v>27</v>
      </c>
      <c r="R291" s="17" t="s">
        <v>18</v>
      </c>
      <c r="S291" s="17" t="s">
        <v>35</v>
      </c>
      <c r="T291" s="18">
        <v>630</v>
      </c>
      <c r="U291" s="19">
        <v>36</v>
      </c>
    </row>
    <row r="292" spans="17:21">
      <c r="Q292" s="1" t="s">
        <v>12</v>
      </c>
      <c r="R292" s="1" t="s">
        <v>10</v>
      </c>
      <c r="S292" s="1" t="s">
        <v>40</v>
      </c>
      <c r="T292" s="2">
        <v>2429</v>
      </c>
      <c r="U292" s="20">
        <v>144</v>
      </c>
    </row>
    <row r="293" spans="17:21">
      <c r="Q293" s="17" t="s">
        <v>12</v>
      </c>
      <c r="R293" s="17" t="s">
        <v>15</v>
      </c>
      <c r="S293" s="17" t="s">
        <v>19</v>
      </c>
      <c r="T293" s="18">
        <v>2142</v>
      </c>
      <c r="U293" s="19">
        <v>114</v>
      </c>
    </row>
    <row r="294" spans="17:21">
      <c r="Q294" s="1" t="s">
        <v>24</v>
      </c>
      <c r="R294" s="1" t="s">
        <v>7</v>
      </c>
      <c r="S294" s="1" t="s">
        <v>8</v>
      </c>
      <c r="T294" s="2">
        <v>6454</v>
      </c>
      <c r="U294" s="20">
        <v>54</v>
      </c>
    </row>
    <row r="295" spans="17:21">
      <c r="Q295" s="17" t="s">
        <v>24</v>
      </c>
      <c r="R295" s="17" t="s">
        <v>7</v>
      </c>
      <c r="S295" s="17" t="s">
        <v>30</v>
      </c>
      <c r="T295" s="18">
        <v>4487</v>
      </c>
      <c r="U295" s="19">
        <v>333</v>
      </c>
    </row>
    <row r="296" spans="17:21">
      <c r="Q296" s="1" t="s">
        <v>28</v>
      </c>
      <c r="R296" s="1" t="s">
        <v>7</v>
      </c>
      <c r="S296" s="1" t="s">
        <v>13</v>
      </c>
      <c r="T296" s="2">
        <v>938</v>
      </c>
      <c r="U296" s="20">
        <v>366</v>
      </c>
    </row>
    <row r="297" spans="17:21">
      <c r="Q297" s="17" t="s">
        <v>28</v>
      </c>
      <c r="R297" s="17" t="s">
        <v>21</v>
      </c>
      <c r="S297" s="17" t="s">
        <v>43</v>
      </c>
      <c r="T297" s="18">
        <v>8841</v>
      </c>
      <c r="U297" s="19">
        <v>303</v>
      </c>
    </row>
    <row r="298" spans="17:21">
      <c r="Q298" s="1" t="s">
        <v>27</v>
      </c>
      <c r="R298" s="1" t="s">
        <v>18</v>
      </c>
      <c r="S298" s="1" t="s">
        <v>20</v>
      </c>
      <c r="T298" s="2">
        <v>4018</v>
      </c>
      <c r="U298" s="20">
        <v>126</v>
      </c>
    </row>
    <row r="299" spans="17:21">
      <c r="Q299" s="17" t="s">
        <v>14</v>
      </c>
      <c r="R299" s="17" t="s">
        <v>7</v>
      </c>
      <c r="S299" s="17" t="s">
        <v>38</v>
      </c>
      <c r="T299" s="18">
        <v>714</v>
      </c>
      <c r="U299" s="19">
        <v>231</v>
      </c>
    </row>
    <row r="300" spans="17:21">
      <c r="Q300" s="1" t="s">
        <v>12</v>
      </c>
      <c r="R300" s="1" t="s">
        <v>21</v>
      </c>
      <c r="S300" s="1" t="s">
        <v>19</v>
      </c>
      <c r="T300" s="2">
        <v>3850</v>
      </c>
      <c r="U300" s="20">
        <v>102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955F-19FB-49C1-A0E4-6CC8A7754A55}">
  <sheetPr filterMode="1"/>
  <dimension ref="B2:E52"/>
  <sheetViews>
    <sheetView workbookViewId="0">
      <selection activeCell="E21" sqref="E21"/>
    </sheetView>
  </sheetViews>
  <sheetFormatPr defaultRowHeight="15"/>
  <cols>
    <col min="2" max="2" width="21.85546875" bestFit="1" customWidth="1"/>
    <col min="3" max="3" width="10.42578125" bestFit="1" customWidth="1"/>
    <col min="4" max="4" width="8" bestFit="1" customWidth="1"/>
    <col min="5" max="5" width="16.140625" bestFit="1" customWidth="1"/>
  </cols>
  <sheetData>
    <row r="2" spans="2:5">
      <c r="C2" s="28" t="s">
        <v>57</v>
      </c>
      <c r="D2" s="28"/>
    </row>
    <row r="4" spans="2:5">
      <c r="B4" s="23" t="s">
        <v>58</v>
      </c>
      <c r="C4" s="23" t="s">
        <v>3</v>
      </c>
      <c r="D4" s="23" t="s">
        <v>4</v>
      </c>
      <c r="E4" s="23" t="s">
        <v>59</v>
      </c>
    </row>
    <row r="5" spans="2:5" hidden="1">
      <c r="B5" s="1" t="str" cm="1">
        <f t="array" ref="B5:B26">_xlfn.UNIQUE(DATA[Product])</f>
        <v>70% Dark Bites</v>
      </c>
      <c r="C5" s="1">
        <f>SUMIFS(DATA[Amount],DATA[Product],B5)</f>
        <v>66500</v>
      </c>
      <c r="D5" s="1">
        <f>SUMIFS(DATA[Units],DATA[Product],B5)</f>
        <v>2802</v>
      </c>
      <c r="E5" s="21">
        <f>C5/D5</f>
        <v>23.733047822983583</v>
      </c>
    </row>
    <row r="6" spans="2:5" hidden="1">
      <c r="B6" s="1" t="str">
        <v>Choco Coated Almonds</v>
      </c>
      <c r="C6" s="1">
        <f>SUMIFS(DATA[Amount],DATA[Product],B6)</f>
        <v>71967</v>
      </c>
      <c r="D6" s="1">
        <f>SUMIFS(DATA[Units],DATA[Product],B6)</f>
        <v>2301</v>
      </c>
      <c r="E6" s="21">
        <f t="shared" ref="E6:E26" si="0">C6/D6</f>
        <v>31.276401564537156</v>
      </c>
    </row>
    <row r="7" spans="2:5" hidden="1">
      <c r="B7" s="1" t="str">
        <v>Almond Choco</v>
      </c>
      <c r="C7" s="1">
        <f>SUMIFS(DATA[Amount],DATA[Product],B7)</f>
        <v>33551</v>
      </c>
      <c r="D7" s="1">
        <f>SUMIFS(DATA[Units],DATA[Product],B7)</f>
        <v>1566</v>
      </c>
      <c r="E7" s="21">
        <f t="shared" si="0"/>
        <v>21.424648786717754</v>
      </c>
    </row>
    <row r="8" spans="2:5" hidden="1">
      <c r="B8" s="1" t="str">
        <v>Drinking Coco</v>
      </c>
      <c r="C8" s="1">
        <f>SUMIFS(DATA[Amount],DATA[Product],B8)</f>
        <v>52150</v>
      </c>
      <c r="D8" s="1">
        <f>SUMIFS(DATA[Units],DATA[Product],B8)</f>
        <v>1752</v>
      </c>
      <c r="E8" s="21">
        <f t="shared" si="0"/>
        <v>29.765981735159816</v>
      </c>
    </row>
    <row r="9" spans="2:5" hidden="1">
      <c r="B9" s="1" t="str">
        <v>White Choc</v>
      </c>
      <c r="C9" s="1">
        <f>SUMIFS(DATA[Amount],DATA[Product],B9)</f>
        <v>57372</v>
      </c>
      <c r="D9" s="1">
        <f>SUMIFS(DATA[Units],DATA[Product],B9)</f>
        <v>2106</v>
      </c>
      <c r="E9" s="21">
        <f t="shared" si="0"/>
        <v>27.242165242165242</v>
      </c>
    </row>
    <row r="10" spans="2:5">
      <c r="B10" s="1" t="str">
        <v>Peanut Butter Cubes</v>
      </c>
      <c r="C10" s="1">
        <f>SUMIFS(DATA[Amount],DATA[Product],B10)</f>
        <v>69160</v>
      </c>
      <c r="D10" s="1">
        <f>SUMIFS(DATA[Units],DATA[Product],B10)</f>
        <v>1854</v>
      </c>
      <c r="E10" s="21">
        <f>C10/D10</f>
        <v>37.303128371089535</v>
      </c>
    </row>
    <row r="11" spans="2:5" hidden="1">
      <c r="B11" s="1" t="str">
        <v>Smooth Sliky Salty</v>
      </c>
      <c r="C11" s="1">
        <f>SUMIFS(DATA[Amount],DATA[Product],B11)</f>
        <v>39263</v>
      </c>
      <c r="D11" s="1">
        <f>SUMIFS(DATA[Units],DATA[Product],B11)</f>
        <v>1683</v>
      </c>
      <c r="E11" s="21">
        <f>C11/D11</f>
        <v>23.329174093879978</v>
      </c>
    </row>
    <row r="12" spans="2:5">
      <c r="B12" s="1" t="str">
        <v>After Nines</v>
      </c>
      <c r="C12" s="1">
        <f>SUMIFS(DATA[Amount],DATA[Product],B12)</f>
        <v>66283</v>
      </c>
      <c r="D12" s="1">
        <f>SUMIFS(DATA[Units],DATA[Product],B12)</f>
        <v>2052</v>
      </c>
      <c r="E12" s="21">
        <f>C12/D12</f>
        <v>32.301656920077974</v>
      </c>
    </row>
    <row r="13" spans="2:5" hidden="1">
      <c r="B13" s="1" t="str">
        <v>50% Dark Bites</v>
      </c>
      <c r="C13" s="1">
        <f>SUMIFS(DATA[Amount],DATA[Product],B13)</f>
        <v>43183</v>
      </c>
      <c r="D13" s="1">
        <f>SUMIFS(DATA[Units],DATA[Product],B13)</f>
        <v>2022</v>
      </c>
      <c r="E13" s="21">
        <f>C13/D13</f>
        <v>21.356577645895154</v>
      </c>
    </row>
    <row r="14" spans="2:5" hidden="1">
      <c r="B14" s="1" t="str">
        <v>Eclairs</v>
      </c>
      <c r="C14" s="1">
        <f>SUMIFS(DATA[Amount],DATA[Product],B14)</f>
        <v>63721</v>
      </c>
      <c r="D14" s="1">
        <f>SUMIFS(DATA[Units],DATA[Product],B14)</f>
        <v>2331</v>
      </c>
      <c r="E14" s="21">
        <f>C14/D14</f>
        <v>27.336336336336338</v>
      </c>
    </row>
    <row r="15" spans="2:5" hidden="1">
      <c r="B15" s="1" t="str">
        <v>Mint Chip Choco</v>
      </c>
      <c r="C15" s="1">
        <f>SUMIFS(DATA[Amount],DATA[Product],B15)</f>
        <v>62111</v>
      </c>
      <c r="D15" s="1">
        <f>SUMIFS(DATA[Units],DATA[Product],B15)</f>
        <v>2154</v>
      </c>
      <c r="E15" s="21">
        <f>C15/D15</f>
        <v>28.835190343546891</v>
      </c>
    </row>
    <row r="16" spans="2:5" hidden="1">
      <c r="B16" s="1" t="str">
        <v>Milk Bars</v>
      </c>
      <c r="C16" s="1">
        <f>SUMIFS(DATA[Amount],DATA[Product],B16)</f>
        <v>47271</v>
      </c>
      <c r="D16" s="1">
        <f>SUMIFS(DATA[Units],DATA[Product],B16)</f>
        <v>1881</v>
      </c>
      <c r="E16" s="21">
        <f>C16/D16</f>
        <v>25.130781499202552</v>
      </c>
    </row>
    <row r="17" spans="2:5" hidden="1">
      <c r="B17" s="1" t="str">
        <v>Manuka Honey Choco</v>
      </c>
      <c r="C17" s="1">
        <f>SUMIFS(DATA[Amount],DATA[Product],B17)</f>
        <v>58009</v>
      </c>
      <c r="D17" s="1">
        <f>SUMIFS(DATA[Units],DATA[Product],B17)</f>
        <v>2976</v>
      </c>
      <c r="E17" s="21">
        <f>C17/D17</f>
        <v>19.492271505376344</v>
      </c>
    </row>
    <row r="18" spans="2:5" hidden="1">
      <c r="B18" s="1" t="str">
        <v>Orange Choco</v>
      </c>
      <c r="C18" s="1">
        <f>SUMIFS(DATA[Amount],DATA[Product],B18)</f>
        <v>54712</v>
      </c>
      <c r="D18" s="1">
        <f>SUMIFS(DATA[Units],DATA[Product],B18)</f>
        <v>2196</v>
      </c>
      <c r="E18" s="21">
        <f>C18/D18</f>
        <v>24.9143897996357</v>
      </c>
    </row>
    <row r="19" spans="2:5" hidden="1">
      <c r="B19" s="1" t="str">
        <v>Fruit &amp; Nut Bars</v>
      </c>
      <c r="C19" s="1">
        <f>SUMIFS(DATA[Amount],DATA[Product],B19)</f>
        <v>56644</v>
      </c>
      <c r="D19" s="1">
        <f>SUMIFS(DATA[Units],DATA[Product],B19)</f>
        <v>1812</v>
      </c>
      <c r="E19" s="21">
        <f>C19/D19</f>
        <v>31.260485651214129</v>
      </c>
    </row>
    <row r="20" spans="2:5" hidden="1">
      <c r="B20" s="1" t="str">
        <v>99% Dark &amp; Pure</v>
      </c>
      <c r="C20" s="1">
        <f>SUMIFS(DATA[Amount],DATA[Product],B20)</f>
        <v>44744</v>
      </c>
      <c r="D20" s="1">
        <f>SUMIFS(DATA[Units],DATA[Product],B20)</f>
        <v>1956</v>
      </c>
      <c r="E20" s="21">
        <f>C20/D20</f>
        <v>22.87525562372188</v>
      </c>
    </row>
    <row r="21" spans="2:5">
      <c r="B21" s="1" t="str">
        <v>Raspberry Choco</v>
      </c>
      <c r="C21" s="1">
        <f>SUMIFS(DATA[Amount],DATA[Product],B21)</f>
        <v>68971</v>
      </c>
      <c r="D21" s="1">
        <f>SUMIFS(DATA[Units],DATA[Product],B21)</f>
        <v>1533</v>
      </c>
      <c r="E21" s="21">
        <f>C21/D21</f>
        <v>44.990867579908674</v>
      </c>
    </row>
    <row r="22" spans="2:5">
      <c r="B22" s="1" t="str">
        <v>85% Dark Bars</v>
      </c>
      <c r="C22" s="1">
        <f>SUMIFS(DATA[Amount],DATA[Product],B22)</f>
        <v>35378</v>
      </c>
      <c r="D22" s="1">
        <f>SUMIFS(DATA[Units],DATA[Product],B22)</f>
        <v>1044</v>
      </c>
      <c r="E22" s="21">
        <f>C22/D22</f>
        <v>33.88697318007663</v>
      </c>
    </row>
    <row r="23" spans="2:5" hidden="1">
      <c r="B23" s="1" t="str">
        <v>Organic Choco Syrup</v>
      </c>
      <c r="C23" s="1">
        <f>SUMIFS(DATA[Amount],DATA[Product],B23)</f>
        <v>69461</v>
      </c>
      <c r="D23" s="1">
        <f>SUMIFS(DATA[Units],DATA[Product],B23)</f>
        <v>2982</v>
      </c>
      <c r="E23" s="21">
        <f>C23/D23</f>
        <v>23.293427230046948</v>
      </c>
    </row>
    <row r="24" spans="2:5" hidden="1">
      <c r="B24" s="1" t="str">
        <v>Caramel Stuffed Bars</v>
      </c>
      <c r="C24" s="1">
        <f>SUMIFS(DATA[Amount],DATA[Product],B24)</f>
        <v>72373</v>
      </c>
      <c r="D24" s="1">
        <f>SUMIFS(DATA[Units],DATA[Product],B24)</f>
        <v>3207</v>
      </c>
      <c r="E24" s="21">
        <f>C24/D24</f>
        <v>22.567196757093857</v>
      </c>
    </row>
    <row r="25" spans="2:5" hidden="1">
      <c r="B25" s="1" t="str">
        <v>Spicy Special Slims</v>
      </c>
      <c r="C25" s="1">
        <f>SUMIFS(DATA[Amount],DATA[Product],B25)</f>
        <v>37772</v>
      </c>
      <c r="D25" s="1">
        <f>SUMIFS(DATA[Units],DATA[Product],B25)</f>
        <v>1308</v>
      </c>
      <c r="E25" s="21">
        <f>C25/D25</f>
        <v>28.877675840978593</v>
      </c>
    </row>
    <row r="26" spans="2:5">
      <c r="B26" s="1" t="str">
        <v>Baker's Choco Chips</v>
      </c>
      <c r="C26" s="1">
        <f>SUMIFS(DATA[Amount],DATA[Product],B26)</f>
        <v>70273</v>
      </c>
      <c r="D26" s="1">
        <f>SUMIFS(DATA[Units],DATA[Product],B26)</f>
        <v>2142</v>
      </c>
      <c r="E26" s="21">
        <f>C26/D26</f>
        <v>32.807189542483663</v>
      </c>
    </row>
    <row r="31" spans="2:5">
      <c r="E31" s="22"/>
    </row>
    <row r="32" spans="2:5">
      <c r="E32" s="22"/>
    </row>
    <row r="33" spans="5:5">
      <c r="E33" s="22"/>
    </row>
    <row r="34" spans="5:5">
      <c r="E34" s="22"/>
    </row>
    <row r="35" spans="5:5">
      <c r="E35" s="22"/>
    </row>
    <row r="36" spans="5:5">
      <c r="E36" s="22"/>
    </row>
    <row r="37" spans="5:5">
      <c r="E37" s="22"/>
    </row>
    <row r="38" spans="5:5">
      <c r="E38" s="22"/>
    </row>
    <row r="39" spans="5:5">
      <c r="E39" s="22"/>
    </row>
    <row r="40" spans="5:5">
      <c r="E40" s="22"/>
    </row>
    <row r="41" spans="5:5">
      <c r="E41" s="22"/>
    </row>
    <row r="42" spans="5:5">
      <c r="E42" s="22"/>
    </row>
    <row r="43" spans="5:5">
      <c r="E43" s="22"/>
    </row>
    <row r="44" spans="5:5">
      <c r="E44" s="22"/>
    </row>
    <row r="45" spans="5:5">
      <c r="E45" s="22"/>
    </row>
    <row r="46" spans="5:5">
      <c r="E46" s="22"/>
    </row>
    <row r="47" spans="5:5">
      <c r="E47" s="22"/>
    </row>
    <row r="48" spans="5:5">
      <c r="E48" s="22"/>
    </row>
    <row r="49" spans="5:5">
      <c r="E49" s="22"/>
    </row>
    <row r="50" spans="5:5">
      <c r="E50" s="22"/>
    </row>
    <row r="51" spans="5:5">
      <c r="E51" s="22"/>
    </row>
    <row r="52" spans="5:5">
      <c r="E52" s="22"/>
    </row>
  </sheetData>
  <autoFilter ref="B4:E26" xr:uid="{CA4F955F-19FB-49C1-A0E4-6CC8A7754A55}">
    <filterColumn colId="3">
      <top10 val="5" filterVal="32.301656920077974"/>
    </filterColumn>
  </autoFilter>
  <mergeCells count="1">
    <mergeCell ref="C2:D2"/>
  </mergeCells>
  <conditionalFormatting sqref="E10:E2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{5E161A15-364C-43CD-B245-61E58091B1FC}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161A15-364C-43CD-B245-61E58091B1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E10:E26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25B1-8B79-4430-A18E-D2053B0C1663}">
  <sheetPr filterMode="1"/>
  <dimension ref="C1:F25"/>
  <sheetViews>
    <sheetView workbookViewId="0">
      <selection activeCell="F30" sqref="F30"/>
    </sheetView>
  </sheetViews>
  <sheetFormatPr defaultRowHeight="15"/>
  <cols>
    <col min="3" max="3" width="21.85546875" bestFit="1" customWidth="1"/>
    <col min="4" max="4" width="10.42578125" bestFit="1" customWidth="1"/>
    <col min="5" max="5" width="8" bestFit="1" customWidth="1"/>
    <col min="6" max="6" width="16.42578125" bestFit="1" customWidth="1"/>
  </cols>
  <sheetData>
    <row r="1" spans="3:6">
      <c r="C1" s="28" t="s">
        <v>60</v>
      </c>
      <c r="D1" s="28"/>
      <c r="E1" s="28"/>
      <c r="F1" s="28"/>
    </row>
    <row r="3" spans="3:6">
      <c r="C3" s="24" t="s">
        <v>2</v>
      </c>
      <c r="D3" s="24" t="s">
        <v>3</v>
      </c>
      <c r="E3" s="24" t="s">
        <v>4</v>
      </c>
      <c r="F3" s="24" t="s">
        <v>61</v>
      </c>
    </row>
    <row r="4" spans="3:6" hidden="1">
      <c r="C4" s="1" t="str" cm="1">
        <f t="array" ref="C4:C25">_xlfn.UNIQUE(DATA[Product])</f>
        <v>70% Dark Bites</v>
      </c>
      <c r="D4" s="1">
        <f>SUMIFS(DATA[Amount],DATA[Product],C4)</f>
        <v>66500</v>
      </c>
      <c r="E4" s="1">
        <f>SUMIFS(DATA[Units],DATA[Product],C4)</f>
        <v>2802</v>
      </c>
      <c r="F4" s="21">
        <f>+D4/E4</f>
        <v>23.733047822983583</v>
      </c>
    </row>
    <row r="5" spans="3:6" hidden="1">
      <c r="C5" s="1" t="str">
        <v>Choco Coated Almonds</v>
      </c>
      <c r="D5" s="1">
        <f>SUMIFS(DATA[Amount],DATA[Product],C5)</f>
        <v>71967</v>
      </c>
      <c r="E5" s="1">
        <f>SUMIFS(DATA[Units],DATA[Product],C5)</f>
        <v>2301</v>
      </c>
      <c r="F5" s="21">
        <f t="shared" ref="F5:F25" si="0">+D5/E5</f>
        <v>31.276401564537156</v>
      </c>
    </row>
    <row r="6" spans="3:6">
      <c r="C6" s="1" t="str">
        <v>Almond Choco</v>
      </c>
      <c r="D6" s="1">
        <f>SUMIFS(DATA[Amount],DATA[Product],C6)</f>
        <v>33551</v>
      </c>
      <c r="E6" s="1">
        <f>SUMIFS(DATA[Units],DATA[Product],C6)</f>
        <v>1566</v>
      </c>
      <c r="F6" s="21">
        <f>+D6/E6</f>
        <v>21.424648786717754</v>
      </c>
    </row>
    <row r="7" spans="3:6" hidden="1">
      <c r="C7" s="1" t="str">
        <v>Drinking Coco</v>
      </c>
      <c r="D7" s="1">
        <f>SUMIFS(DATA[Amount],DATA[Product],C7)</f>
        <v>52150</v>
      </c>
      <c r="E7" s="1">
        <f>SUMIFS(DATA[Units],DATA[Product],C7)</f>
        <v>1752</v>
      </c>
      <c r="F7" s="21">
        <f>+D7/E7</f>
        <v>29.765981735159816</v>
      </c>
    </row>
    <row r="8" spans="3:6" hidden="1">
      <c r="C8" s="1" t="str">
        <v>White Choc</v>
      </c>
      <c r="D8" s="1">
        <f>SUMIFS(DATA[Amount],DATA[Product],C8)</f>
        <v>57372</v>
      </c>
      <c r="E8" s="1">
        <f>SUMIFS(DATA[Units],DATA[Product],C8)</f>
        <v>2106</v>
      </c>
      <c r="F8" s="21">
        <f>+D8/E8</f>
        <v>27.242165242165242</v>
      </c>
    </row>
    <row r="9" spans="3:6" hidden="1">
      <c r="C9" s="1" t="str">
        <v>Peanut Butter Cubes</v>
      </c>
      <c r="D9" s="1">
        <f>SUMIFS(DATA[Amount],DATA[Product],C9)</f>
        <v>69160</v>
      </c>
      <c r="E9" s="1">
        <f>SUMIFS(DATA[Units],DATA[Product],C9)</f>
        <v>1854</v>
      </c>
      <c r="F9" s="21">
        <f>+D9/E9</f>
        <v>37.303128371089535</v>
      </c>
    </row>
    <row r="10" spans="3:6" hidden="1">
      <c r="C10" s="1" t="str">
        <v>Smooth Sliky Salty</v>
      </c>
      <c r="D10" s="1">
        <f>SUMIFS(DATA[Amount],DATA[Product],C10)</f>
        <v>39263</v>
      </c>
      <c r="E10" s="1">
        <f>SUMIFS(DATA[Units],DATA[Product],C10)</f>
        <v>1683</v>
      </c>
      <c r="F10" s="21">
        <f>+D10/E10</f>
        <v>23.329174093879978</v>
      </c>
    </row>
    <row r="11" spans="3:6" hidden="1">
      <c r="C11" s="1" t="str">
        <v>After Nines</v>
      </c>
      <c r="D11" s="1">
        <f>SUMIFS(DATA[Amount],DATA[Product],C11)</f>
        <v>66283</v>
      </c>
      <c r="E11" s="1">
        <f>SUMIFS(DATA[Units],DATA[Product],C11)</f>
        <v>2052</v>
      </c>
      <c r="F11" s="21">
        <f>+D11/E11</f>
        <v>32.301656920077974</v>
      </c>
    </row>
    <row r="12" spans="3:6">
      <c r="C12" s="1" t="str">
        <v>50% Dark Bites</v>
      </c>
      <c r="D12" s="1">
        <f>SUMIFS(DATA[Amount],DATA[Product],C12)</f>
        <v>43183</v>
      </c>
      <c r="E12" s="1">
        <f>SUMIFS(DATA[Units],DATA[Product],C12)</f>
        <v>2022</v>
      </c>
      <c r="F12" s="21">
        <f>+D12/E12</f>
        <v>21.356577645895154</v>
      </c>
    </row>
    <row r="13" spans="3:6" hidden="1">
      <c r="C13" s="1" t="str">
        <v>Eclairs</v>
      </c>
      <c r="D13" s="1">
        <f>SUMIFS(DATA[Amount],DATA[Product],C13)</f>
        <v>63721</v>
      </c>
      <c r="E13" s="1">
        <f>SUMIFS(DATA[Units],DATA[Product],C13)</f>
        <v>2331</v>
      </c>
      <c r="F13" s="21">
        <f>+D13/E13</f>
        <v>27.336336336336338</v>
      </c>
    </row>
    <row r="14" spans="3:6" hidden="1">
      <c r="C14" s="1" t="str">
        <v>Mint Chip Choco</v>
      </c>
      <c r="D14" s="1">
        <f>SUMIFS(DATA[Amount],DATA[Product],C14)</f>
        <v>62111</v>
      </c>
      <c r="E14" s="1">
        <f>SUMIFS(DATA[Units],DATA[Product],C14)</f>
        <v>2154</v>
      </c>
      <c r="F14" s="21">
        <f>+D14/E14</f>
        <v>28.835190343546891</v>
      </c>
    </row>
    <row r="15" spans="3:6" hidden="1">
      <c r="C15" s="1" t="str">
        <v>Milk Bars</v>
      </c>
      <c r="D15" s="1">
        <f>SUMIFS(DATA[Amount],DATA[Product],C15)</f>
        <v>47271</v>
      </c>
      <c r="E15" s="1">
        <f>SUMIFS(DATA[Units],DATA[Product],C15)</f>
        <v>1881</v>
      </c>
      <c r="F15" s="21">
        <f>+D15/E15</f>
        <v>25.130781499202552</v>
      </c>
    </row>
    <row r="16" spans="3:6">
      <c r="C16" s="1" t="str">
        <v>Manuka Honey Choco</v>
      </c>
      <c r="D16" s="1">
        <f>SUMIFS(DATA[Amount],DATA[Product],C16)</f>
        <v>58009</v>
      </c>
      <c r="E16" s="1">
        <f>SUMIFS(DATA[Units],DATA[Product],C16)</f>
        <v>2976</v>
      </c>
      <c r="F16" s="21">
        <f>+D16/E16</f>
        <v>19.492271505376344</v>
      </c>
    </row>
    <row r="17" spans="3:6" hidden="1">
      <c r="C17" s="1" t="str">
        <v>Orange Choco</v>
      </c>
      <c r="D17" s="1">
        <f>SUMIFS(DATA[Amount],DATA[Product],C17)</f>
        <v>54712</v>
      </c>
      <c r="E17" s="1">
        <f>SUMIFS(DATA[Units],DATA[Product],C17)</f>
        <v>2196</v>
      </c>
      <c r="F17" s="21">
        <f>+D17/E17</f>
        <v>24.9143897996357</v>
      </c>
    </row>
    <row r="18" spans="3:6" hidden="1">
      <c r="C18" s="1" t="str">
        <v>Fruit &amp; Nut Bars</v>
      </c>
      <c r="D18" s="1">
        <f>SUMIFS(DATA[Amount],DATA[Product],C18)</f>
        <v>56644</v>
      </c>
      <c r="E18" s="1">
        <f>SUMIFS(DATA[Units],DATA[Product],C18)</f>
        <v>1812</v>
      </c>
      <c r="F18" s="21">
        <f>+D18/E18</f>
        <v>31.260485651214129</v>
      </c>
    </row>
    <row r="19" spans="3:6">
      <c r="C19" s="1" t="str">
        <v>99% Dark &amp; Pure</v>
      </c>
      <c r="D19" s="1">
        <f>SUMIFS(DATA[Amount],DATA[Product],C19)</f>
        <v>44744</v>
      </c>
      <c r="E19" s="1">
        <f>SUMIFS(DATA[Units],DATA[Product],C19)</f>
        <v>1956</v>
      </c>
      <c r="F19" s="21">
        <f>+D19/E19</f>
        <v>22.87525562372188</v>
      </c>
    </row>
    <row r="20" spans="3:6" hidden="1">
      <c r="C20" s="1" t="str">
        <v>Raspberry Choco</v>
      </c>
      <c r="D20" s="1">
        <f>SUMIFS(DATA[Amount],DATA[Product],C20)</f>
        <v>68971</v>
      </c>
      <c r="E20" s="1">
        <f>SUMIFS(DATA[Units],DATA[Product],C20)</f>
        <v>1533</v>
      </c>
      <c r="F20" s="21">
        <f>+D20/E20</f>
        <v>44.990867579908674</v>
      </c>
    </row>
    <row r="21" spans="3:6" hidden="1">
      <c r="C21" s="1" t="str">
        <v>85% Dark Bars</v>
      </c>
      <c r="D21" s="1">
        <f>SUMIFS(DATA[Amount],DATA[Product],C21)</f>
        <v>35378</v>
      </c>
      <c r="E21" s="1">
        <f>SUMIFS(DATA[Units],DATA[Product],C21)</f>
        <v>1044</v>
      </c>
      <c r="F21" s="21">
        <f>+D21/E21</f>
        <v>33.88697318007663</v>
      </c>
    </row>
    <row r="22" spans="3:6" hidden="1">
      <c r="C22" s="1" t="str">
        <v>Organic Choco Syrup</v>
      </c>
      <c r="D22" s="1">
        <f>SUMIFS(DATA[Amount],DATA[Product],C22)</f>
        <v>69461</v>
      </c>
      <c r="E22" s="1">
        <f>SUMIFS(DATA[Units],DATA[Product],C22)</f>
        <v>2982</v>
      </c>
      <c r="F22" s="21">
        <f>+D22/E22</f>
        <v>23.293427230046948</v>
      </c>
    </row>
    <row r="23" spans="3:6">
      <c r="C23" s="1" t="str">
        <v>Caramel Stuffed Bars</v>
      </c>
      <c r="D23" s="1">
        <f>SUMIFS(DATA[Amount],DATA[Product],C23)</f>
        <v>72373</v>
      </c>
      <c r="E23" s="1">
        <f>SUMIFS(DATA[Units],DATA[Product],C23)</f>
        <v>3207</v>
      </c>
      <c r="F23" s="21">
        <f>+D23/E23</f>
        <v>22.567196757093857</v>
      </c>
    </row>
    <row r="24" spans="3:6" hidden="1">
      <c r="C24" s="1" t="str">
        <v>Spicy Special Slims</v>
      </c>
      <c r="D24" s="1">
        <f>SUMIFS(DATA[Amount],DATA[Product],C24)</f>
        <v>37772</v>
      </c>
      <c r="E24" s="1">
        <f>SUMIFS(DATA[Units],DATA[Product],C24)</f>
        <v>1308</v>
      </c>
      <c r="F24" s="21">
        <f t="shared" si="0"/>
        <v>28.877675840978593</v>
      </c>
    </row>
    <row r="25" spans="3:6" hidden="1">
      <c r="C25" s="1" t="str">
        <v>Baker's Choco Chips</v>
      </c>
      <c r="D25" s="1">
        <f>SUMIFS(DATA[Amount],DATA[Product],C25)</f>
        <v>70273</v>
      </c>
      <c r="E25" s="1">
        <f>SUMIFS(DATA[Units],DATA[Product],C25)</f>
        <v>2142</v>
      </c>
      <c r="F25" s="21">
        <f t="shared" si="0"/>
        <v>32.807189542483663</v>
      </c>
    </row>
  </sheetData>
  <autoFilter ref="C3:F25" xr:uid="{B40B25B1-8B79-4430-A18E-D2053B0C1663}">
    <filterColumn colId="3">
      <top10 top="0" val="5" filterVal="22.87525562372188"/>
    </filterColumn>
    <sortState xmlns:xlrd2="http://schemas.microsoft.com/office/spreadsheetml/2017/richdata2" ref="C4:F25">
      <sortCondition ref="F3:F25"/>
    </sortState>
  </autoFilter>
  <mergeCells count="1">
    <mergeCell ref="C1:F1"/>
  </mergeCells>
  <conditionalFormatting sqref="F3:F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{A98BE3E9-0F9D-4DB6-A7A0-57D97349113F}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8BE3E9-0F9D-4DB6-A7A0-57D9734911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F3:F23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F8DA-DA37-46F4-A15A-EC0AE7FFA292}">
  <dimension ref="B2:E41"/>
  <sheetViews>
    <sheetView topLeftCell="A10" workbookViewId="0">
      <selection activeCell="G22" sqref="G22"/>
    </sheetView>
  </sheetViews>
  <sheetFormatPr defaultRowHeight="15"/>
  <cols>
    <col min="2" max="2" width="14" bestFit="1" customWidth="1"/>
    <col min="3" max="3" width="16.28515625" bestFit="1" customWidth="1"/>
    <col min="4" max="4" width="15.28515625" bestFit="1" customWidth="1"/>
  </cols>
  <sheetData>
    <row r="2" spans="2:5" ht="18.75">
      <c r="B2" s="29" t="s">
        <v>62</v>
      </c>
      <c r="C2" s="29"/>
      <c r="D2" s="29"/>
      <c r="E2" s="29"/>
    </row>
    <row r="4" spans="2:5">
      <c r="B4" s="15" t="s">
        <v>1</v>
      </c>
      <c r="C4" s="15" t="s">
        <v>0</v>
      </c>
      <c r="D4" t="s">
        <v>54</v>
      </c>
    </row>
    <row r="5" spans="2:5">
      <c r="B5" t="s">
        <v>21</v>
      </c>
      <c r="C5" t="s">
        <v>27</v>
      </c>
      <c r="D5">
        <v>18928</v>
      </c>
    </row>
    <row r="6" spans="2:5">
      <c r="C6" t="s">
        <v>24</v>
      </c>
      <c r="D6">
        <v>18865</v>
      </c>
    </row>
    <row r="7" spans="2:5">
      <c r="C7" t="s">
        <v>26</v>
      </c>
      <c r="D7">
        <v>25221</v>
      </c>
    </row>
    <row r="8" spans="2:5">
      <c r="C8" t="s">
        <v>12</v>
      </c>
      <c r="D8">
        <v>24983</v>
      </c>
    </row>
    <row r="9" spans="2:5">
      <c r="C9" t="s">
        <v>6</v>
      </c>
      <c r="D9">
        <v>20097</v>
      </c>
    </row>
    <row r="10" spans="2:5">
      <c r="B10" t="s">
        <v>63</v>
      </c>
      <c r="D10">
        <v>108094</v>
      </c>
    </row>
    <row r="11" spans="2:5">
      <c r="B11" t="s">
        <v>15</v>
      </c>
      <c r="C11" t="s">
        <v>27</v>
      </c>
      <c r="D11">
        <v>23709</v>
      </c>
    </row>
    <row r="12" spans="2:5">
      <c r="C12" t="s">
        <v>14</v>
      </c>
      <c r="D12">
        <v>39242</v>
      </c>
    </row>
    <row r="13" spans="2:5">
      <c r="C13" t="s">
        <v>17</v>
      </c>
      <c r="D13">
        <v>27377</v>
      </c>
    </row>
    <row r="14" spans="2:5">
      <c r="C14" t="s">
        <v>26</v>
      </c>
      <c r="D14">
        <v>39620</v>
      </c>
    </row>
    <row r="15" spans="2:5">
      <c r="C15" t="s">
        <v>12</v>
      </c>
      <c r="D15">
        <v>25669</v>
      </c>
    </row>
    <row r="16" spans="2:5">
      <c r="B16" t="s">
        <v>64</v>
      </c>
      <c r="D16">
        <v>155617</v>
      </c>
    </row>
    <row r="17" spans="2:4">
      <c r="B17" t="s">
        <v>31</v>
      </c>
      <c r="C17" t="s">
        <v>24</v>
      </c>
      <c r="D17">
        <v>31661</v>
      </c>
    </row>
    <row r="18" spans="2:4">
      <c r="C18" t="s">
        <v>17</v>
      </c>
      <c r="D18">
        <v>33670</v>
      </c>
    </row>
    <row r="19" spans="2:4">
      <c r="C19" t="s">
        <v>26</v>
      </c>
      <c r="D19">
        <v>41559</v>
      </c>
    </row>
    <row r="20" spans="2:4">
      <c r="C20" t="s">
        <v>28</v>
      </c>
      <c r="D20">
        <v>35847</v>
      </c>
    </row>
    <row r="21" spans="2:4">
      <c r="C21" t="s">
        <v>12</v>
      </c>
      <c r="D21">
        <v>39424</v>
      </c>
    </row>
    <row r="22" spans="2:4">
      <c r="B22" t="s">
        <v>65</v>
      </c>
      <c r="D22">
        <v>182161</v>
      </c>
    </row>
    <row r="23" spans="2:4">
      <c r="B23" t="s">
        <v>7</v>
      </c>
      <c r="C23" t="s">
        <v>27</v>
      </c>
      <c r="D23">
        <v>25655</v>
      </c>
    </row>
    <row r="24" spans="2:4">
      <c r="C24" t="s">
        <v>24</v>
      </c>
      <c r="D24">
        <v>43568</v>
      </c>
    </row>
    <row r="25" spans="2:4">
      <c r="C25" t="s">
        <v>17</v>
      </c>
      <c r="D25">
        <v>26985</v>
      </c>
    </row>
    <row r="26" spans="2:4">
      <c r="C26" t="s">
        <v>12</v>
      </c>
      <c r="D26">
        <v>21434</v>
      </c>
    </row>
    <row r="27" spans="2:4">
      <c r="C27" t="s">
        <v>6</v>
      </c>
      <c r="D27">
        <v>24451</v>
      </c>
    </row>
    <row r="28" spans="2:4">
      <c r="B28" t="s">
        <v>66</v>
      </c>
      <c r="D28">
        <v>142093</v>
      </c>
    </row>
    <row r="29" spans="2:4">
      <c r="B29" t="s">
        <v>18</v>
      </c>
      <c r="C29" t="s">
        <v>27</v>
      </c>
      <c r="D29">
        <v>45752</v>
      </c>
    </row>
    <row r="30" spans="2:4">
      <c r="C30" t="s">
        <v>9</v>
      </c>
      <c r="D30">
        <v>27132</v>
      </c>
    </row>
    <row r="31" spans="2:4">
      <c r="C31" t="s">
        <v>26</v>
      </c>
      <c r="D31">
        <v>16548</v>
      </c>
    </row>
    <row r="32" spans="2:4">
      <c r="C32" t="s">
        <v>36</v>
      </c>
      <c r="D32">
        <v>17808</v>
      </c>
    </row>
    <row r="33" spans="2:4">
      <c r="C33" t="s">
        <v>6</v>
      </c>
      <c r="D33">
        <v>21063</v>
      </c>
    </row>
    <row r="34" spans="2:4">
      <c r="B34" t="s">
        <v>67</v>
      </c>
      <c r="D34">
        <v>128303</v>
      </c>
    </row>
    <row r="35" spans="2:4">
      <c r="B35" t="s">
        <v>10</v>
      </c>
      <c r="C35" t="s">
        <v>9</v>
      </c>
      <c r="D35">
        <v>25151</v>
      </c>
    </row>
    <row r="36" spans="2:4">
      <c r="C36" t="s">
        <v>24</v>
      </c>
      <c r="D36">
        <v>28546</v>
      </c>
    </row>
    <row r="37" spans="2:4">
      <c r="C37" t="s">
        <v>26</v>
      </c>
      <c r="D37">
        <v>28273</v>
      </c>
    </row>
    <row r="38" spans="2:4">
      <c r="C38" t="s">
        <v>28</v>
      </c>
      <c r="D38">
        <v>16492</v>
      </c>
    </row>
    <row r="39" spans="2:4">
      <c r="C39" t="s">
        <v>6</v>
      </c>
      <c r="D39">
        <v>38325</v>
      </c>
    </row>
    <row r="40" spans="2:4">
      <c r="B40" t="s">
        <v>68</v>
      </c>
      <c r="D40">
        <v>136787</v>
      </c>
    </row>
    <row r="41" spans="2:4">
      <c r="B41" t="s">
        <v>56</v>
      </c>
      <c r="D41">
        <v>853055</v>
      </c>
    </row>
  </sheetData>
  <mergeCells count="1"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65BD-AF83-41CA-BBFE-9751D39174CD}">
  <dimension ref="B2:O23"/>
  <sheetViews>
    <sheetView tabSelected="1" workbookViewId="0">
      <selection activeCell="C3" sqref="C3"/>
    </sheetView>
  </sheetViews>
  <sheetFormatPr defaultRowHeight="15"/>
  <cols>
    <col min="2" max="2" width="22.140625" bestFit="1" customWidth="1"/>
    <col min="6" max="6" width="8.140625" bestFit="1" customWidth="1"/>
    <col min="7" max="7" width="7.7109375" bestFit="1" customWidth="1"/>
    <col min="8" max="8" width="8.28515625" bestFit="1" customWidth="1"/>
    <col min="9" max="9" width="10.42578125" bestFit="1" customWidth="1"/>
    <col min="10" max="10" width="8" customWidth="1"/>
    <col min="11" max="11" width="9" bestFit="1" customWidth="1"/>
    <col min="12" max="12" width="16.28515625" bestFit="1" customWidth="1"/>
    <col min="13" max="13" width="10.42578125" bestFit="1" customWidth="1"/>
    <col min="14" max="14" width="8" bestFit="1" customWidth="1"/>
    <col min="15" max="15" width="9" bestFit="1" customWidth="1"/>
  </cols>
  <sheetData>
    <row r="2" spans="2:15">
      <c r="O2" t="s">
        <v>53</v>
      </c>
    </row>
    <row r="3" spans="2:15">
      <c r="B3" s="32" t="s">
        <v>69</v>
      </c>
      <c r="C3" s="31" t="s">
        <v>31</v>
      </c>
      <c r="L3" s="35" t="s">
        <v>70</v>
      </c>
      <c r="M3" s="35"/>
      <c r="N3" s="35"/>
      <c r="O3" s="35"/>
    </row>
    <row r="4" spans="2:15">
      <c r="L4" s="36"/>
      <c r="M4" s="36" t="s">
        <v>3</v>
      </c>
      <c r="N4" s="36" t="s">
        <v>4</v>
      </c>
      <c r="O4" s="36" t="s">
        <v>71</v>
      </c>
    </row>
    <row r="5" spans="2:15">
      <c r="B5" s="33" t="s">
        <v>72</v>
      </c>
      <c r="C5" s="34">
        <f>COUNTIFS(DATA[Geography],C3)</f>
        <v>58</v>
      </c>
      <c r="L5" s="37" t="s">
        <v>27</v>
      </c>
      <c r="M5" s="1">
        <f>SUMIFS(DATA[Amount],DATA[Sales Person],$L5,DATA[Geography],$C$3)</f>
        <v>7763</v>
      </c>
      <c r="N5" s="38">
        <f>SUMIFS(DATA[Units],DATA[Sales Person],$L5,DATA[Geography],$C$3)</f>
        <v>174</v>
      </c>
      <c r="O5" s="39">
        <f>IF(M5&gt;12000,1,-1)</f>
        <v>-1</v>
      </c>
    </row>
    <row r="6" spans="2:15">
      <c r="L6" s="37" t="s">
        <v>17</v>
      </c>
      <c r="M6" s="1">
        <f>SUMIFS(DATA[Amount],DATA[Sales Person],$L6,DATA[Geography],$C$3)</f>
        <v>33670</v>
      </c>
      <c r="N6" s="38">
        <f>SUMIFS(DATA[Units],DATA[Sales Person],$L6,DATA[Geography],$C$3)</f>
        <v>1515</v>
      </c>
      <c r="O6" s="39">
        <f t="shared" ref="O6:O14" si="0">IF(M6&gt;12000,1,-1)</f>
        <v>1</v>
      </c>
    </row>
    <row r="7" spans="2:15">
      <c r="F7" s="1"/>
      <c r="G7" s="40" t="s">
        <v>73</v>
      </c>
      <c r="H7" s="40" t="s">
        <v>45</v>
      </c>
      <c r="L7" s="37" t="s">
        <v>12</v>
      </c>
      <c r="M7" s="1">
        <f>SUMIFS(DATA[Amount],DATA[Sales Person],$L7,DATA[Geography],$C$3)</f>
        <v>39424</v>
      </c>
      <c r="N7" s="38">
        <f>SUMIFS(DATA[Units],DATA[Sales Person],$L7,DATA[Geography],$C$3)</f>
        <v>1122</v>
      </c>
      <c r="O7" s="39">
        <f t="shared" si="0"/>
        <v>1</v>
      </c>
    </row>
    <row r="8" spans="2:15">
      <c r="F8" s="41" t="s">
        <v>3</v>
      </c>
      <c r="G8" s="1">
        <f>SUMIFS(DATA[Amount],DATA[Geography],C3)</f>
        <v>252469</v>
      </c>
      <c r="H8" s="42">
        <f>AVERAGEIFS(DATA[Amount],DATA[Geography],C3)</f>
        <v>4352.9137931034484</v>
      </c>
      <c r="L8" s="37" t="s">
        <v>36</v>
      </c>
      <c r="M8" s="1">
        <f>SUMIFS(DATA[Amount],DATA[Sales Person],$L8,DATA[Geography],$C$3)</f>
        <v>16527</v>
      </c>
      <c r="N8" s="38">
        <f>SUMIFS(DATA[Units],DATA[Sales Person],$L8,DATA[Geography],$C$3)</f>
        <v>417</v>
      </c>
      <c r="O8" s="39">
        <f t="shared" si="0"/>
        <v>1</v>
      </c>
    </row>
    <row r="9" spans="2:15">
      <c r="F9" s="41" t="s">
        <v>74</v>
      </c>
      <c r="G9" s="1">
        <f>SUMIFS(DATA[Units],DATA[Geography],C3)</f>
        <v>8760</v>
      </c>
      <c r="H9" s="42">
        <f>AVERAGEIFS(DATA[Units],DATA[Geography],C3)</f>
        <v>151.0344827586207</v>
      </c>
      <c r="L9" s="37" t="s">
        <v>14</v>
      </c>
      <c r="M9" s="1">
        <f>SUMIFS(DATA[Amount],DATA[Sales Person],$L9,DATA[Geography],$C$3)</f>
        <v>15855</v>
      </c>
      <c r="N9" s="38">
        <f>SUMIFS(DATA[Units],DATA[Sales Person],$L9,DATA[Geography],$C$3)</f>
        <v>708</v>
      </c>
      <c r="O9" s="39">
        <f t="shared" si="0"/>
        <v>1</v>
      </c>
    </row>
    <row r="10" spans="2:15">
      <c r="L10" s="37" t="s">
        <v>28</v>
      </c>
      <c r="M10" s="1">
        <f>SUMIFS(DATA[Amount],DATA[Sales Person],$L10,DATA[Geography],$C$3)</f>
        <v>35847</v>
      </c>
      <c r="N10" s="38">
        <f>SUMIFS(DATA[Units],DATA[Sales Person],$L10,DATA[Geography],$C$3)</f>
        <v>1416</v>
      </c>
      <c r="O10" s="39">
        <f t="shared" si="0"/>
        <v>1</v>
      </c>
    </row>
    <row r="11" spans="2:15">
      <c r="L11" s="37" t="s">
        <v>9</v>
      </c>
      <c r="M11" s="1">
        <f>SUMIFS(DATA[Amount],DATA[Sales Person],$L11,DATA[Geography],$C$3)</f>
        <v>5516</v>
      </c>
      <c r="N11" s="38">
        <f>SUMIFS(DATA[Units],DATA[Sales Person],$L11,DATA[Geography],$C$3)</f>
        <v>507</v>
      </c>
      <c r="O11" s="39">
        <f t="shared" si="0"/>
        <v>-1</v>
      </c>
    </row>
    <row r="12" spans="2:15">
      <c r="L12" s="37" t="s">
        <v>26</v>
      </c>
      <c r="M12" s="1">
        <f>SUMIFS(DATA[Amount],DATA[Sales Person],$L12,DATA[Geography],$C$3)</f>
        <v>41559</v>
      </c>
      <c r="N12" s="38">
        <f>SUMIFS(DATA[Units],DATA[Sales Person],$L12,DATA[Geography],$C$3)</f>
        <v>1188</v>
      </c>
      <c r="O12" s="39">
        <f t="shared" si="0"/>
        <v>1</v>
      </c>
    </row>
    <row r="13" spans="2:15">
      <c r="L13" s="37" t="s">
        <v>24</v>
      </c>
      <c r="M13" s="1">
        <f>SUMIFS(DATA[Amount],DATA[Sales Person],$L13,DATA[Geography],$C$3)</f>
        <v>31661</v>
      </c>
      <c r="N13" s="38">
        <f>SUMIFS(DATA[Units],DATA[Sales Person],$L13,DATA[Geography],$C$3)</f>
        <v>978</v>
      </c>
      <c r="O13" s="39">
        <f t="shared" si="0"/>
        <v>1</v>
      </c>
    </row>
    <row r="14" spans="2:15">
      <c r="L14" s="37" t="str" cm="1">
        <f t="array" ref="L14:L23">_xlfn.UNIQUE(DATA[Sales Person])</f>
        <v>Ram Mahesh</v>
      </c>
      <c r="M14" s="1">
        <f>SUMIFS(DATA[Amount],DATA[Sales Person],$L14,DATA[Geography],$C$3)</f>
        <v>24647</v>
      </c>
      <c r="N14" s="38">
        <f>SUMIFS(DATA[Units],DATA[Sales Person],$L14,DATA[Geography],$C$3)</f>
        <v>735</v>
      </c>
      <c r="O14" s="39">
        <f t="shared" si="0"/>
        <v>1</v>
      </c>
    </row>
    <row r="15" spans="2:15">
      <c r="H15" s="30"/>
      <c r="L15" s="30" t="str">
        <v>Brien Boise</v>
      </c>
    </row>
    <row r="16" spans="2:15">
      <c r="H16" s="30"/>
      <c r="L16" s="30" t="str">
        <v>Husein Augar</v>
      </c>
    </row>
    <row r="17" spans="8:12">
      <c r="H17" s="30"/>
      <c r="L17" s="30" t="str">
        <v>Carla Molina</v>
      </c>
    </row>
    <row r="18" spans="8:12">
      <c r="H18" s="30"/>
      <c r="L18" s="30" t="str">
        <v>Curtice Advani</v>
      </c>
    </row>
    <row r="19" spans="8:12">
      <c r="H19" s="30"/>
      <c r="L19" s="30" t="str">
        <v>Ches Bonnell</v>
      </c>
    </row>
    <row r="20" spans="8:12">
      <c r="H20" s="30"/>
      <c r="L20" s="30" t="str">
        <v>Gigi Bohling</v>
      </c>
    </row>
    <row r="21" spans="8:12">
      <c r="H21" s="30"/>
      <c r="L21" s="30" t="str">
        <v>Barr Faughny</v>
      </c>
    </row>
    <row r="22" spans="8:12">
      <c r="H22" s="30"/>
      <c r="L22" s="30" t="str">
        <v>Gunar Cockshoot</v>
      </c>
    </row>
    <row r="23" spans="8:12">
      <c r="H23" s="30"/>
      <c r="L23" s="30" t="str">
        <v>Oby Sorrel</v>
      </c>
    </row>
  </sheetData>
  <autoFilter ref="L4:O14" xr:uid="{BFB965BD-AF83-41CA-BBFE-9751D39174CD}">
    <sortState xmlns:xlrd2="http://schemas.microsoft.com/office/spreadsheetml/2017/richdata2" ref="L5:O14">
      <sortCondition ref="M4:M14"/>
    </sortState>
  </autoFilter>
  <mergeCells count="1">
    <mergeCell ref="L3:O3"/>
  </mergeCells>
  <conditionalFormatting sqref="O5:O14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M4:M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{BB10CECB-B25B-4030-B01C-863055475C78}</x14:id>
        </ext>
      </extLst>
    </cfRule>
  </conditionalFormatting>
  <dataValidations count="1">
    <dataValidation type="list" allowBlank="1" showInputMessage="1" showErrorMessage="1" sqref="C3" xr:uid="{34379593-7C20-42A3-B209-677FBDC2C20C}">
      <formula1>#REF!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10CECB-B25B-4030-B01C-863055475C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 HK</cp:lastModifiedBy>
  <cp:revision/>
  <dcterms:created xsi:type="dcterms:W3CDTF">2022-10-02T11:13:24Z</dcterms:created>
  <dcterms:modified xsi:type="dcterms:W3CDTF">2022-10-02T16:57:55Z</dcterms:modified>
  <cp:category/>
  <cp:contentStatus/>
</cp:coreProperties>
</file>