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meta2" ContentType="application/binary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ommentsmeta1" ContentType="application/binary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045"/>
  </bookViews>
  <sheets>
    <sheet name="Contagem" sheetId="1" r:id="rId1"/>
    <sheet name="Funções" sheetId="2" r:id="rId2"/>
    <sheet name="Sumário" sheetId="3" r:id="rId3"/>
    <sheet name="Estimativas" sheetId="4" r:id="rId4"/>
    <sheet name="Produtividade Histórica" sheetId="5" r:id="rId5"/>
  </sheets>
  <definedNames>
    <definedName name="CF">Funções!$L$14:$L$80</definedName>
    <definedName name="Data">Contagem!$X$7</definedName>
    <definedName name="Projeto">Contagem!$F$6</definedName>
    <definedName name="Responsável">Contagem!$F$7</definedName>
    <definedName name="Revisão">Contagem!$X$8</definedName>
    <definedName name="Revisor">Contagem!$F$8</definedName>
    <definedName name="UFPB">Contagem!$Y$11</definedName>
    <definedName name="VAF">#REF!</definedName>
    <definedName name="VAFA">#REF!</definedName>
    <definedName name="VAFB">#REF!</definedName>
  </definedNames>
  <calcPr calcId="125725"/>
  <extLst>
    <ext uri="GoogleSheetsCustomDataVersion1">
      <go:sheetsCustomData xmlns:go="http://customooxmlschemas.google.com/" r:id="rId10" roundtripDataSignature="AMtx7mhiyQJkNCsmfCYX2hc3D6D1gOlR4g=="/>
    </ext>
  </extLst>
</workbook>
</file>

<file path=xl/calcChain.xml><?xml version="1.0" encoding="utf-8"?>
<calcChain xmlns="http://schemas.openxmlformats.org/spreadsheetml/2006/main">
  <c r="M8" i="2"/>
  <c r="N8" s="1"/>
  <c r="M9"/>
  <c r="N9" s="1"/>
  <c r="M10"/>
  <c r="O10" s="1"/>
  <c r="P8" l="1"/>
  <c r="P10"/>
  <c r="P9"/>
  <c r="N10"/>
  <c r="N30"/>
  <c r="O30"/>
  <c r="P30"/>
  <c r="M11" l="1"/>
  <c r="O11" s="1"/>
  <c r="P11" s="1"/>
  <c r="M12"/>
  <c r="L12" s="1"/>
  <c r="M13"/>
  <c r="L13" s="1"/>
  <c r="L10"/>
  <c r="M15"/>
  <c r="L15" s="1"/>
  <c r="M25"/>
  <c r="L25" s="1"/>
  <c r="M24"/>
  <c r="L24" s="1"/>
  <c r="N13" l="1"/>
  <c r="O13"/>
  <c r="N12"/>
  <c r="O12"/>
  <c r="P12" s="1"/>
  <c r="L11"/>
  <c r="N11"/>
  <c r="N25"/>
  <c r="N24"/>
  <c r="P13"/>
  <c r="B12" i="4"/>
  <c r="B10"/>
  <c r="F58" i="3"/>
  <c r="E58"/>
  <c r="S13" i="1" s="1"/>
  <c r="Y13" s="1"/>
  <c r="F57" i="3"/>
  <c r="E57"/>
  <c r="S12" i="1" s="1"/>
  <c r="Y12" s="1"/>
  <c r="F56" i="3"/>
  <c r="E56"/>
  <c r="S11" i="1" s="1"/>
  <c r="Y11" s="1"/>
  <c r="F55" i="3"/>
  <c r="F6"/>
  <c r="A6"/>
  <c r="F5"/>
  <c r="A5"/>
  <c r="F4"/>
  <c r="A4"/>
  <c r="P47" i="2"/>
  <c r="P46"/>
  <c r="P45"/>
  <c r="O45"/>
  <c r="M45"/>
  <c r="L45" s="1"/>
  <c r="P44"/>
  <c r="O44"/>
  <c r="N44"/>
  <c r="M44"/>
  <c r="L44"/>
  <c r="P43"/>
  <c r="O43"/>
  <c r="M43"/>
  <c r="N43" s="1"/>
  <c r="P42"/>
  <c r="O42"/>
  <c r="N42"/>
  <c r="M42"/>
  <c r="L42"/>
  <c r="P41"/>
  <c r="O41"/>
  <c r="M41"/>
  <c r="L41" s="1"/>
  <c r="P40"/>
  <c r="O40"/>
  <c r="N40"/>
  <c r="M40"/>
  <c r="L40"/>
  <c r="P39"/>
  <c r="O39"/>
  <c r="M39"/>
  <c r="N39" s="1"/>
  <c r="P38"/>
  <c r="O38"/>
  <c r="N38"/>
  <c r="M38"/>
  <c r="L38"/>
  <c r="P37"/>
  <c r="O37"/>
  <c r="M37"/>
  <c r="L37" s="1"/>
  <c r="P36"/>
  <c r="O36"/>
  <c r="N36"/>
  <c r="M36"/>
  <c r="L36"/>
  <c r="O35"/>
  <c r="P35" s="1"/>
  <c r="M35"/>
  <c r="N35" s="1"/>
  <c r="M34"/>
  <c r="O34" s="1"/>
  <c r="P34" s="1"/>
  <c r="M33"/>
  <c r="L33" s="1"/>
  <c r="P32"/>
  <c r="O32"/>
  <c r="M32"/>
  <c r="N32" s="1"/>
  <c r="L32"/>
  <c r="O31"/>
  <c r="P31" s="1"/>
  <c r="M31"/>
  <c r="N31" s="1"/>
  <c r="M30"/>
  <c r="L30"/>
  <c r="P29"/>
  <c r="O29"/>
  <c r="M29"/>
  <c r="L29" s="1"/>
  <c r="O28"/>
  <c r="P28" s="1"/>
  <c r="M28"/>
  <c r="N28" s="1"/>
  <c r="L28"/>
  <c r="O27"/>
  <c r="P27" s="1"/>
  <c r="M27"/>
  <c r="N27" s="1"/>
  <c r="M26"/>
  <c r="O26" s="1"/>
  <c r="P26" s="1"/>
  <c r="L26"/>
  <c r="O25"/>
  <c r="P25" s="1"/>
  <c r="O24"/>
  <c r="P24" s="1"/>
  <c r="M23"/>
  <c r="M22"/>
  <c r="N22" s="1"/>
  <c r="M21"/>
  <c r="M20"/>
  <c r="O20" s="1"/>
  <c r="P20" s="1"/>
  <c r="M19"/>
  <c r="L19" s="1"/>
  <c r="M18"/>
  <c r="O18" s="1"/>
  <c r="P18" s="1"/>
  <c r="L18"/>
  <c r="M17"/>
  <c r="N17" s="1"/>
  <c r="M16"/>
  <c r="O16" s="1"/>
  <c r="P16" s="1"/>
  <c r="L16"/>
  <c r="M14"/>
  <c r="L14" s="1"/>
  <c r="F6"/>
  <c r="A6"/>
  <c r="H5"/>
  <c r="A5"/>
  <c r="H4"/>
  <c r="A4"/>
  <c r="O17" l="1"/>
  <c r="P17" s="1"/>
  <c r="N34"/>
  <c r="L34"/>
  <c r="N26"/>
  <c r="L23"/>
  <c r="N23"/>
  <c r="L22"/>
  <c r="O22"/>
  <c r="P22" s="1"/>
  <c r="N21"/>
  <c r="O21"/>
  <c r="P21" s="1"/>
  <c r="N20"/>
  <c r="L20"/>
  <c r="N18"/>
  <c r="N16"/>
  <c r="G57" i="3"/>
  <c r="G56"/>
  <c r="G58"/>
  <c r="N14" i="2"/>
  <c r="L17"/>
  <c r="N19"/>
  <c r="L21"/>
  <c r="L27"/>
  <c r="N29"/>
  <c r="L31"/>
  <c r="N33"/>
  <c r="L35"/>
  <c r="N37"/>
  <c r="L39"/>
  <c r="N41"/>
  <c r="L43"/>
  <c r="N45"/>
  <c r="O14"/>
  <c r="O23"/>
  <c r="P23" s="1"/>
  <c r="O33"/>
  <c r="P33" s="1"/>
  <c r="O19"/>
  <c r="P19" s="1"/>
  <c r="C32" i="3" l="1"/>
  <c r="G32" s="1"/>
  <c r="C40"/>
  <c r="G40" s="1"/>
  <c r="C12"/>
  <c r="G12" s="1"/>
  <c r="C39"/>
  <c r="G39" s="1"/>
  <c r="C10"/>
  <c r="G10" s="1"/>
  <c r="C11"/>
  <c r="G11" s="1"/>
  <c r="C17"/>
  <c r="C24"/>
  <c r="C31"/>
  <c r="C25"/>
  <c r="G25" s="1"/>
  <c r="C19"/>
  <c r="G19" s="1"/>
  <c r="P14" i="2"/>
  <c r="E55" i="3"/>
  <c r="C18"/>
  <c r="G18" s="1"/>
  <c r="C26"/>
  <c r="G26" s="1"/>
  <c r="C33"/>
  <c r="G33" s="1"/>
  <c r="C38"/>
  <c r="C14" l="1"/>
  <c r="G14"/>
  <c r="G38"/>
  <c r="G42" s="1"/>
  <c r="C42"/>
  <c r="G46"/>
  <c r="C35"/>
  <c r="G31"/>
  <c r="G35" s="1"/>
  <c r="G47"/>
  <c r="S10" i="1"/>
  <c r="Y10" s="1"/>
  <c r="W5" s="1"/>
  <c r="G55" i="3"/>
  <c r="C21"/>
  <c r="G17"/>
  <c r="G21" s="1"/>
  <c r="C28"/>
  <c r="G24"/>
  <c r="G28" s="1"/>
  <c r="G45" l="1"/>
  <c r="I21" s="1"/>
  <c r="B3" i="4"/>
  <c r="O6" i="2"/>
  <c r="K6" i="3"/>
  <c r="W4" i="1"/>
  <c r="K56" i="3"/>
  <c r="I35" l="1"/>
  <c r="I14"/>
  <c r="I42"/>
  <c r="I28"/>
  <c r="B33" i="4"/>
  <c r="B28"/>
  <c r="B31"/>
  <c r="B30"/>
  <c r="B11"/>
  <c r="B29"/>
  <c r="I6" i="2"/>
  <c r="H6" i="3"/>
  <c r="B22" i="4" l="1"/>
  <c r="B16"/>
  <c r="B25"/>
  <c r="B19"/>
  <c r="B24"/>
  <c r="B18"/>
  <c r="B23"/>
  <c r="B17"/>
</calcChain>
</file>

<file path=xl/comments1.xml><?xml version="1.0" encoding="utf-8"?>
<comments xmlns="http://schemas.openxmlformats.org/spreadsheetml/2006/main">
  <authors>
    <author/>
  </authors>
  <commentList>
    <comment ref="K15" authorId="0">
      <text>
        <r>
          <rPr>
            <sz val="10"/>
            <color rgb="FF000000"/>
            <rFont val="Arial"/>
          </rPr>
          <t>======
ID#AAAAKedWBo8
    (2020-10-09 00:20:27)
O propósito de uma contagem de pontos de função, é fornecer uma resposta a um problema de negócios.
Este propósito :  
- Determina o tipo de contagem de pontos de função e o escopo da contagem necessária à obtenção da resposta da questão em análise;
- Influencia o posicionamento da fronteira entre o sistema em análise e seu ambiente.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oftJcnmbtTHXctt0H48S3iZE2wA=="/>
    </ext>
  </extLst>
</comments>
</file>

<file path=xl/comments2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color rgb="FF000000"/>
            <rFont val="Arial"/>
          </rPr>
          <t>======
ID#AAAAKedWBpQ
    (2020-10-09 00:20:27)
O processo é a menor unidade de atividade significativa para o usuário?
É auto-contido e deixa o negócio da aplicação em um estado consistente?</t>
        </r>
      </text>
    </comment>
    <comment ref="H7" authorId="0">
      <text>
        <r>
          <rPr>
            <sz val="10"/>
            <color rgb="FF000000"/>
            <rFont val="Arial"/>
          </rPr>
          <t>======
ID#AAAAKedWBpY
Tipo de Função    (2020-10-09 00:20:27)
ALI, AIE, EE, SE, CE</t>
        </r>
      </text>
    </comment>
    <comment ref="I7" authorId="0">
      <text>
        <r>
          <rPr>
            <sz val="10"/>
            <color rgb="FF000000"/>
            <rFont val="Arial"/>
          </rPr>
          <t>======
ID#AAAAKedWBpM
Tipo de Manutenção na função    (2020-10-09 00:20:27)
I -Inclusão  A - Alteração  E - Exclusão</t>
        </r>
      </text>
    </comment>
    <comment ref="J7" authorId="0">
      <text>
        <r>
          <rPr>
            <sz val="10"/>
            <color rgb="FF000000"/>
            <rFont val="Arial"/>
          </rPr>
          <t>======
ID#AAAAKedWBpU
    (2020-10-09 00:20:27)
Tipos de Dados (DETs)</t>
        </r>
      </text>
    </comment>
    <comment ref="K7" authorId="0">
      <text>
        <r>
          <rPr>
            <sz val="10"/>
            <color rgb="FF000000"/>
            <rFont val="Arial"/>
          </rPr>
          <t>======
ID#AAAAKedWBpE
    (2020-10-09 00:20:27)
Arquivos Referenciados/ Tipos de Registro</t>
        </r>
      </text>
    </comment>
    <comment ref="F78" authorId="0">
      <text>
        <r>
          <rPr>
            <sz val="10"/>
            <color rgb="FF000000"/>
            <rFont val="Arial"/>
          </rPr>
          <t>======
ID#AAAAKedWBo0
Alexandre Luiz Boruschenko Moro    (2020-10-09 00:20:27)
Duplicado com incluir / popular tela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aNXbB1wVUCxGeijyVRWU9bW6mhw=="/>
    </ext>
  </extLst>
</comments>
</file>

<file path=xl/comments3.xml><?xml version="1.0" encoding="utf-8"?>
<comments xmlns="http://schemas.openxmlformats.org/spreadsheetml/2006/main">
  <authors>
    <author/>
  </authors>
  <commentList>
    <comment ref="B10" authorId="0">
      <text>
        <r>
          <rPr>
            <sz val="10"/>
            <color rgb="FF000000"/>
            <rFont val="Arial"/>
          </rPr>
          <t>======
ID#AAAAKedWBpo
    (2020-10-09 00:20:27)
Entrada Externa</t>
        </r>
      </text>
    </comment>
    <comment ref="B17" authorId="0">
      <text>
        <r>
          <rPr>
            <sz val="10"/>
            <color rgb="FF000000"/>
            <rFont val="Arial"/>
          </rPr>
          <t>======
ID#AAAAKedWBo4
    (2020-10-09 00:20:27)
Saída Externa</t>
        </r>
      </text>
    </comment>
    <comment ref="B24" authorId="0">
      <text>
        <r>
          <rPr>
            <sz val="10"/>
            <color rgb="FF000000"/>
            <rFont val="Arial"/>
          </rPr>
          <t>======
ID#AAAAKedWBpg
    (2020-10-09 00:20:27)
Consulta Externa</t>
        </r>
      </text>
    </comment>
    <comment ref="B31" authorId="0">
      <text>
        <r>
          <rPr>
            <sz val="10"/>
            <color rgb="FF000000"/>
            <rFont val="Arial"/>
          </rPr>
          <t>======
ID#AAAAKedWBpI
    (2020-10-09 00:20:27)
Arquivo Lógico Interno</t>
        </r>
      </text>
    </comment>
    <comment ref="B38" authorId="0">
      <text>
        <r>
          <rPr>
            <sz val="10"/>
            <color rgb="FF000000"/>
            <rFont val="Arial"/>
          </rPr>
          <t>======
ID#AAAAKedWBpk
    (2020-10-09 00:20:27)
Arquivo de Interface Externa</t>
        </r>
      </text>
    </comment>
    <comment ref="B46" authorId="0">
      <text>
        <r>
          <rPr>
            <sz val="10"/>
            <color rgb="FF000000"/>
            <rFont val="Arial"/>
          </rPr>
          <t>======
ID#AAAAKedWBpA
    (2020-10-09 00:20:27)
Técnica de estimativa do tamanho desenvolvida pela NESMA. Assume que os arquivos lógicos são de complexidade baixa e as transações são de complexidade média.</t>
        </r>
      </text>
    </comment>
    <comment ref="B47" authorId="0">
      <text>
        <r>
          <rPr>
            <sz val="10"/>
            <color rgb="FF000000"/>
            <rFont val="Arial"/>
          </rPr>
          <t>======
ID#AAAAKedWBpc
    (2020-10-09 00:20:27)
Técnica de estimativa do tamanho desenvolvida pela NESMA. Basie-se apenas nos arquivos lógicos. Assume que cada ALI tem um peso de 35 PF e cada AIE um peso de 15 PF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YzggJoBZp8iTa4TmRVy0ivdZsg=="/>
    </ext>
  </extLst>
</comments>
</file>

<file path=xl/sharedStrings.xml><?xml version="1.0" encoding="utf-8"?>
<sst xmlns="http://schemas.openxmlformats.org/spreadsheetml/2006/main" count="207" uniqueCount="136">
  <si>
    <t>Identificação da Contagem</t>
  </si>
  <si>
    <t>Empresa</t>
  </si>
  <si>
    <t>FATESG - ADS</t>
  </si>
  <si>
    <t>R$/PF</t>
  </si>
  <si>
    <t>Custo</t>
  </si>
  <si>
    <t>Aplicação</t>
  </si>
  <si>
    <t>PF</t>
  </si>
  <si>
    <t>Projeto</t>
  </si>
  <si>
    <t>Responsável</t>
  </si>
  <si>
    <t>Criação</t>
  </si>
  <si>
    <t>Revisor</t>
  </si>
  <si>
    <t>Revisão</t>
  </si>
  <si>
    <t>Tipo de contagem</t>
  </si>
  <si>
    <t>Indicativa</t>
  </si>
  <si>
    <t>Sumário</t>
  </si>
  <si>
    <t>Tamanho Funcional (PF)</t>
  </si>
  <si>
    <t>Deflator</t>
  </si>
  <si>
    <t>PF Local</t>
  </si>
  <si>
    <t>Estimativa</t>
  </si>
  <si>
    <t>X</t>
  </si>
  <si>
    <t>ADD</t>
  </si>
  <si>
    <t>Projeto de Desenvolvimento</t>
  </si>
  <si>
    <t>CHG</t>
  </si>
  <si>
    <t>Projeto de Melhoria</t>
  </si>
  <si>
    <t>DEL</t>
  </si>
  <si>
    <t>Aplicação ( Baseline )</t>
  </si>
  <si>
    <t>Propósito da Contagem</t>
  </si>
  <si>
    <t>Escopo da Contagem</t>
  </si>
  <si>
    <t>Somente requisitos exemplificados na documentação</t>
  </si>
  <si>
    <t xml:space="preserve"> Planilha de contagem de ponto de função - Versão 2.0</t>
  </si>
  <si>
    <t>Função</t>
  </si>
  <si>
    <t>REF.</t>
  </si>
  <si>
    <t>Tipo</t>
  </si>
  <si>
    <t>(I/A/E)</t>
  </si>
  <si>
    <t>TD</t>
  </si>
  <si>
    <t>AR/TR</t>
  </si>
  <si>
    <t>ctl</t>
  </si>
  <si>
    <t>C</t>
  </si>
  <si>
    <t>Complex.</t>
  </si>
  <si>
    <t>Observações</t>
  </si>
  <si>
    <t>ALI</t>
  </si>
  <si>
    <t>i</t>
  </si>
  <si>
    <t>Baixa</t>
  </si>
  <si>
    <t>EE</t>
  </si>
  <si>
    <t>CE</t>
  </si>
  <si>
    <t>Sumário da Contagem</t>
  </si>
  <si>
    <t>Tipo de Função</t>
  </si>
  <si>
    <t>Complexidade Funcional</t>
  </si>
  <si>
    <t>Total por Complexidade</t>
  </si>
  <si>
    <t xml:space="preserve">% </t>
  </si>
  <si>
    <t>x 3</t>
  </si>
  <si>
    <t>Média</t>
  </si>
  <si>
    <t>x 4</t>
  </si>
  <si>
    <t>Alta</t>
  </si>
  <si>
    <t>x 6</t>
  </si>
  <si>
    <t>Total</t>
  </si>
  <si>
    <t>SE</t>
  </si>
  <si>
    <t>x 5</t>
  </si>
  <si>
    <t>x 7</t>
  </si>
  <si>
    <t>x 10</t>
  </si>
  <si>
    <t>x 15</t>
  </si>
  <si>
    <t>AIE</t>
  </si>
  <si>
    <t>Total PF (contagem detalhada)</t>
  </si>
  <si>
    <t>Total PF (contagem estimativa)</t>
  </si>
  <si>
    <t>Total PF (contagem indicativa)</t>
  </si>
  <si>
    <t>Total de PF Local</t>
  </si>
  <si>
    <t>DFL</t>
  </si>
  <si>
    <t>PF LOCAL</t>
  </si>
  <si>
    <t>INCLUSÃO (ADD)</t>
  </si>
  <si>
    <t>TOTAL</t>
  </si>
  <si>
    <t>ALTERAÇÃO (CHG)</t>
  </si>
  <si>
    <t>EXCLUSÃO (DEL)</t>
  </si>
  <si>
    <t>TESTE (TST)</t>
  </si>
  <si>
    <t>UC</t>
  </si>
  <si>
    <t>ESTIMATIVA COM BASE NO HISTÓRICO DE PROJETOS</t>
  </si>
  <si>
    <t>Tecnologia</t>
  </si>
  <si>
    <t>Java</t>
  </si>
  <si>
    <t>PF/hora</t>
  </si>
  <si>
    <t>Total horas</t>
  </si>
  <si>
    <t>Horas / Homem-mês</t>
  </si>
  <si>
    <t>Esforço/pessoas no prazo desejado</t>
  </si>
  <si>
    <t>ESFORÇO POR ATIVIDADE (h)</t>
  </si>
  <si>
    <t>Análise de Requisitos (20%)</t>
  </si>
  <si>
    <t>Análise e Projeto (30%)</t>
  </si>
  <si>
    <t>Implementação e Testes (40%)</t>
  </si>
  <si>
    <t>Disponibilização (10%)</t>
  </si>
  <si>
    <t>ESFORÇO POR ATIVIDADE / MÊS (h)</t>
  </si>
  <si>
    <t>ESFORÇO POR ATIVIDADE / MÊS (PF)</t>
  </si>
  <si>
    <t xml:space="preserve">PRAZO MÁXIMO MESES </t>
  </si>
  <si>
    <t>??</t>
  </si>
  <si>
    <t>Plataforma de Desenvolvimento</t>
  </si>
  <si>
    <t>HH/PF</t>
  </si>
  <si>
    <t>ACCESS</t>
  </si>
  <si>
    <t>ASP</t>
  </si>
  <si>
    <t>ASP.NET</t>
  </si>
  <si>
    <t>C#</t>
  </si>
  <si>
    <t>C++</t>
  </si>
  <si>
    <t>DELPHI</t>
  </si>
  <si>
    <t>.NET / Reporting Services</t>
  </si>
  <si>
    <t>HTML</t>
  </si>
  <si>
    <t>Javascript</t>
  </si>
  <si>
    <t>Mobile</t>
  </si>
  <si>
    <t>PHP</t>
  </si>
  <si>
    <t>PL/SQL</t>
  </si>
  <si>
    <t>PROJETOS DE GIS</t>
  </si>
  <si>
    <t>PROJETOS DE WORKFLOW</t>
  </si>
  <si>
    <t>UNIX SHELL SCRIPTS</t>
  </si>
  <si>
    <t>VB-SCRIPT</t>
  </si>
  <si>
    <t>VISUAL BASIC / Crystal Reports</t>
  </si>
  <si>
    <t>VISUAL C++</t>
  </si>
  <si>
    <t>WEBSERVICE</t>
  </si>
  <si>
    <t>C# - MVVM</t>
  </si>
  <si>
    <t>Mobile-C#-Integração</t>
  </si>
  <si>
    <t>Mobile-AutoTrac</t>
  </si>
  <si>
    <t>Mobile-GIS</t>
  </si>
  <si>
    <t>C# - MVVM – GIS</t>
  </si>
  <si>
    <t>Serviços de Integração</t>
  </si>
  <si>
    <t>Torrentz Filmes</t>
  </si>
  <si>
    <t>Funções do Sistema</t>
  </si>
  <si>
    <t>GESTÃO DE PRODUTOS</t>
  </si>
  <si>
    <t>ANTHONNY MAX, ANISBERTO REIS, EDIVAN CARVALHO e WATLAS RICK</t>
  </si>
  <si>
    <t>Levantamento do esforço de desenvolvimento para o módulos contidos dentro de Costrução 1.2 da Estrutura Analítica do Projeto – Fases e principais entregas, de acordo com o exemplo da documentação</t>
  </si>
  <si>
    <t>Locação</t>
  </si>
  <si>
    <t>Veículos</t>
  </si>
  <si>
    <t>Clientes</t>
  </si>
  <si>
    <t>Motorista</t>
  </si>
  <si>
    <t>Relatorios</t>
  </si>
  <si>
    <t>Reservas</t>
  </si>
  <si>
    <t xml:space="preserve">Login </t>
  </si>
  <si>
    <t>Menu Principal</t>
  </si>
  <si>
    <t xml:space="preserve">Cadastro de Usuario </t>
  </si>
  <si>
    <t>Gerenciar Locação</t>
  </si>
  <si>
    <t>Cadastrar Modelos</t>
  </si>
  <si>
    <t>Cadastrar Marcas</t>
  </si>
  <si>
    <t>Cadastrar Reserva de Veículo</t>
  </si>
  <si>
    <t>Prazo almejado (Dias)</t>
  </si>
</sst>
</file>

<file path=xl/styles.xml><?xml version="1.0" encoding="utf-8"?>
<styleSheet xmlns="http://schemas.openxmlformats.org/spreadsheetml/2006/main">
  <numFmts count="3">
    <numFmt numFmtId="164" formatCode="_(&quot;R$&quot;* #,##0.00_);_(&quot;R$&quot;* \(#,##0.00\);_(&quot;R$&quot;* \-??_);_(@_)"/>
    <numFmt numFmtId="165" formatCode="_(* #,##0.00_);_(* \(#,##0.00\);_(* \-??_);_(@_)"/>
    <numFmt numFmtId="166" formatCode="0.0%"/>
  </numFmts>
  <fonts count="23">
    <font>
      <sz val="10"/>
      <color rgb="FF000000"/>
      <name val="Arial"/>
    </font>
    <font>
      <b/>
      <sz val="10"/>
      <color theme="1"/>
      <name val="Libre Franklin"/>
    </font>
    <font>
      <sz val="10"/>
      <name val="Arial"/>
    </font>
    <font>
      <sz val="10"/>
      <color theme="1"/>
      <name val="Libre Franklin"/>
    </font>
    <font>
      <sz val="9"/>
      <color rgb="FF0000D4"/>
      <name val="Libre Franklin"/>
    </font>
    <font>
      <sz val="9"/>
      <color theme="1"/>
      <name val="Libre Franklin"/>
    </font>
    <font>
      <b/>
      <sz val="9"/>
      <color rgb="FFFF0000"/>
      <name val="Libre Franklin"/>
    </font>
    <font>
      <b/>
      <sz val="9"/>
      <color rgb="FF0000D4"/>
      <name val="Libre Franklin"/>
    </font>
    <font>
      <b/>
      <sz val="9"/>
      <color theme="1"/>
      <name val="Libre Franklin"/>
    </font>
    <font>
      <sz val="10"/>
      <color rgb="FF0000D4"/>
      <name val="Libre Franklin"/>
    </font>
    <font>
      <b/>
      <sz val="12"/>
      <color theme="1"/>
      <name val="Libre Franklin"/>
    </font>
    <font>
      <sz val="10"/>
      <color rgb="FFFFFFFF"/>
      <name val="Libre Franklin"/>
    </font>
    <font>
      <sz val="8"/>
      <color theme="1"/>
      <name val="Libre Franklin"/>
    </font>
    <font>
      <sz val="8"/>
      <color rgb="FF006411"/>
      <name val="Libre Franklin"/>
    </font>
    <font>
      <sz val="10"/>
      <color theme="1"/>
      <name val="Calibri"/>
    </font>
    <font>
      <sz val="9"/>
      <color rgb="FFFFFFFF"/>
      <name val="Libre Franklin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b/>
      <sz val="10"/>
      <color rgb="FF000000"/>
      <name val="Arial"/>
    </font>
    <font>
      <sz val="10"/>
      <name val="Libre Franklin"/>
    </font>
    <font>
      <sz val="8"/>
      <name val="Libre Franklin"/>
    </font>
    <font>
      <b/>
      <sz val="10"/>
      <color theme="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CCFFFF"/>
        <bgColor rgb="FFCCFFFF"/>
      </patternFill>
    </fill>
    <fill>
      <patternFill patternType="solid">
        <fgColor rgb="FFFCF305"/>
        <bgColor rgb="FFFCF305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  <fill>
      <patternFill patternType="solid">
        <fgColor rgb="FF00ABEA"/>
        <bgColor rgb="FF00ABEA"/>
      </patternFill>
    </fill>
    <fill>
      <patternFill patternType="solid">
        <fgColor rgb="FF993366"/>
        <bgColor rgb="FF993366"/>
      </patternFill>
    </fill>
    <fill>
      <patternFill patternType="solid">
        <fgColor rgb="FFF2DBDB"/>
        <bgColor rgb="FFF2DBD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  <fill>
      <patternFill patternType="solid">
        <fgColor rgb="FF32F828"/>
        <bgColor rgb="FF32F82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6D9EEB"/>
      </patternFill>
    </fill>
    <fill>
      <patternFill patternType="solid">
        <fgColor theme="0" tint="-0.249977111117893"/>
        <bgColor rgb="FF6AA84F"/>
      </patternFill>
    </fill>
    <fill>
      <patternFill patternType="solid">
        <fgColor theme="0"/>
        <bgColor rgb="FF808080"/>
      </patternFill>
    </fill>
    <fill>
      <patternFill patternType="solid">
        <fgColor theme="0" tint="-0.249977111117893"/>
        <bgColor rgb="FF808080"/>
      </patternFill>
    </fill>
    <fill>
      <patternFill patternType="solid">
        <fgColor theme="9" tint="-0.249977111117893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92D050"/>
      </patternFill>
    </fill>
    <fill>
      <patternFill patternType="solid">
        <fgColor theme="9" tint="-0.249977111117893"/>
        <bgColor rgb="FFC0C0C0"/>
      </patternFill>
    </fill>
  </fills>
  <borders count="8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auto="1"/>
      </top>
      <bottom style="hair">
        <color rgb="FF000000"/>
      </bottom>
      <diagonal/>
    </border>
    <border>
      <left/>
      <right style="hair">
        <color rgb="FF000000"/>
      </right>
      <top style="hair">
        <color auto="1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auto="1"/>
      </bottom>
      <diagonal/>
    </border>
  </borders>
  <cellStyleXfs count="1">
    <xf numFmtId="0" fontId="0" fillId="0" borderId="0"/>
  </cellStyleXfs>
  <cellXfs count="275">
    <xf numFmtId="0" fontId="0" fillId="0" borderId="0" xfId="0" applyFont="1" applyAlignment="1"/>
    <xf numFmtId="0" fontId="3" fillId="0" borderId="0" xfId="0" applyFont="1"/>
    <xf numFmtId="2" fontId="6" fillId="0" borderId="12" xfId="0" applyNumberFormat="1" applyFont="1" applyBorder="1" applyAlignment="1">
      <alignment horizontal="right"/>
    </xf>
    <xf numFmtId="0" fontId="8" fillId="0" borderId="12" xfId="0" applyFont="1" applyBorder="1" applyAlignment="1">
      <alignment horizontal="center"/>
    </xf>
    <xf numFmtId="0" fontId="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0" fontId="12" fillId="4" borderId="32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2" borderId="32" xfId="0" applyFont="1" applyFill="1" applyBorder="1" applyAlignment="1">
      <alignment horizontal="center" wrapText="1"/>
    </xf>
    <xf numFmtId="0" fontId="12" fillId="2" borderId="32" xfId="0" applyFont="1" applyFill="1" applyBorder="1" applyAlignment="1">
      <alignment horizontal="center"/>
    </xf>
    <xf numFmtId="4" fontId="12" fillId="2" borderId="32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29" xfId="0" applyFont="1" applyBorder="1" applyAlignment="1">
      <alignment horizontal="center"/>
    </xf>
    <xf numFmtId="0" fontId="12" fillId="4" borderId="35" xfId="0" applyFont="1" applyFill="1" applyBorder="1" applyAlignment="1">
      <alignment horizontal="left" vertical="center"/>
    </xf>
    <xf numFmtId="0" fontId="12" fillId="4" borderId="36" xfId="0" applyFont="1" applyFill="1" applyBorder="1" applyAlignment="1">
      <alignment horizontal="left" vertical="center"/>
    </xf>
    <xf numFmtId="0" fontId="12" fillId="4" borderId="37" xfId="0" applyFont="1" applyFill="1" applyBorder="1" applyAlignment="1">
      <alignment horizontal="left" vertical="center"/>
    </xf>
    <xf numFmtId="0" fontId="12" fillId="0" borderId="38" xfId="0" applyFont="1" applyBorder="1" applyAlignment="1">
      <alignment horizontal="center"/>
    </xf>
    <xf numFmtId="0" fontId="12" fillId="5" borderId="39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left" vertical="center"/>
    </xf>
    <xf numFmtId="0" fontId="12" fillId="4" borderId="31" xfId="0" applyFont="1" applyFill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5" borderId="40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/>
    </xf>
    <xf numFmtId="0" fontId="12" fillId="0" borderId="41" xfId="0" applyFont="1" applyBorder="1" applyAlignment="1">
      <alignment horizontal="center" wrapText="1"/>
    </xf>
    <xf numFmtId="0" fontId="12" fillId="2" borderId="32" xfId="0" applyFont="1" applyFill="1" applyBorder="1" applyAlignment="1">
      <alignment horizontal="center" wrapText="1"/>
    </xf>
    <xf numFmtId="0" fontId="12" fillId="2" borderId="32" xfId="0" applyFont="1" applyFill="1" applyBorder="1" applyAlignment="1">
      <alignment horizontal="center"/>
    </xf>
    <xf numFmtId="4" fontId="12" fillId="2" borderId="32" xfId="0" applyNumberFormat="1" applyFont="1" applyFill="1" applyBorder="1" applyAlignment="1">
      <alignment horizontal="center"/>
    </xf>
    <xf numFmtId="0" fontId="12" fillId="5" borderId="40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/>
    </xf>
    <xf numFmtId="0" fontId="12" fillId="4" borderId="32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/>
    </xf>
    <xf numFmtId="0" fontId="12" fillId="6" borderId="32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left" vertical="center"/>
    </xf>
    <xf numFmtId="0" fontId="12" fillId="4" borderId="40" xfId="0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5" fillId="2" borderId="49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50" xfId="0" applyFont="1" applyFill="1" applyBorder="1"/>
    <xf numFmtId="0" fontId="5" fillId="0" borderId="21" xfId="0" applyFont="1" applyBorder="1"/>
    <xf numFmtId="0" fontId="5" fillId="0" borderId="2" xfId="0" applyFont="1" applyBorder="1"/>
    <xf numFmtId="0" fontId="5" fillId="0" borderId="54" xfId="0" applyFont="1" applyBorder="1"/>
    <xf numFmtId="0" fontId="5" fillId="0" borderId="13" xfId="0" applyFont="1" applyBorder="1"/>
    <xf numFmtId="0" fontId="5" fillId="0" borderId="7" xfId="0" applyFont="1" applyBorder="1"/>
    <xf numFmtId="0" fontId="5" fillId="0" borderId="0" xfId="0" applyFont="1" applyAlignment="1">
      <alignment vertical="center"/>
    </xf>
    <xf numFmtId="166" fontId="5" fillId="0" borderId="0" xfId="0" applyNumberFormat="1" applyFont="1"/>
    <xf numFmtId="0" fontId="5" fillId="0" borderId="45" xfId="0" applyFont="1" applyBorder="1"/>
    <xf numFmtId="10" fontId="5" fillId="0" borderId="45" xfId="0" applyNumberFormat="1" applyFont="1" applyBorder="1"/>
    <xf numFmtId="0" fontId="8" fillId="0" borderId="0" xfId="0" applyFont="1"/>
    <xf numFmtId="166" fontId="5" fillId="8" borderId="50" xfId="0" applyNumberFormat="1" applyFont="1" applyFill="1" applyBorder="1"/>
    <xf numFmtId="9" fontId="5" fillId="0" borderId="0" xfId="0" applyNumberFormat="1" applyFont="1"/>
    <xf numFmtId="0" fontId="5" fillId="0" borderId="46" xfId="0" applyFont="1" applyBorder="1"/>
    <xf numFmtId="0" fontId="5" fillId="0" borderId="47" xfId="0" applyFont="1" applyBorder="1"/>
    <xf numFmtId="166" fontId="5" fillId="9" borderId="50" xfId="0" applyNumberFormat="1" applyFont="1" applyFill="1" applyBorder="1"/>
    <xf numFmtId="166" fontId="5" fillId="10" borderId="50" xfId="0" applyNumberFormat="1" applyFont="1" applyFill="1" applyBorder="1"/>
    <xf numFmtId="166" fontId="5" fillId="11" borderId="50" xfId="0" applyNumberFormat="1" applyFont="1" applyFill="1" applyBorder="1"/>
    <xf numFmtId="166" fontId="5" fillId="12" borderId="50" xfId="0" applyNumberFormat="1" applyFont="1" applyFill="1" applyBorder="1"/>
    <xf numFmtId="0" fontId="5" fillId="0" borderId="12" xfId="0" applyFont="1" applyBorder="1" applyAlignment="1">
      <alignment horizontal="center"/>
    </xf>
    <xf numFmtId="2" fontId="5" fillId="2" borderId="12" xfId="0" applyNumberFormat="1" applyFont="1" applyFill="1" applyBorder="1" applyAlignment="1">
      <alignment horizontal="center"/>
    </xf>
    <xf numFmtId="2" fontId="5" fillId="0" borderId="0" xfId="0" applyNumberFormat="1" applyFont="1"/>
    <xf numFmtId="2" fontId="5" fillId="0" borderId="12" xfId="0" applyNumberFormat="1" applyFont="1" applyBorder="1" applyAlignment="1">
      <alignment horizontal="center"/>
    </xf>
    <xf numFmtId="2" fontId="8" fillId="7" borderId="12" xfId="0" applyNumberFormat="1" applyFont="1" applyFill="1" applyBorder="1"/>
    <xf numFmtId="0" fontId="5" fillId="0" borderId="58" xfId="0" applyFont="1" applyBorder="1"/>
    <xf numFmtId="0" fontId="8" fillId="0" borderId="59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9" xfId="0" applyFont="1" applyBorder="1"/>
    <xf numFmtId="2" fontId="5" fillId="0" borderId="59" xfId="0" applyNumberFormat="1" applyFont="1" applyBorder="1" applyAlignment="1">
      <alignment horizontal="center"/>
    </xf>
    <xf numFmtId="2" fontId="5" fillId="0" borderId="59" xfId="0" applyNumberFormat="1" applyFont="1" applyBorder="1"/>
    <xf numFmtId="2" fontId="8" fillId="0" borderId="59" xfId="0" applyNumberFormat="1" applyFont="1" applyBorder="1"/>
    <xf numFmtId="0" fontId="5" fillId="0" borderId="60" xfId="0" applyFont="1" applyBorder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8" fillId="0" borderId="0" xfId="0" applyNumberFormat="1" applyFont="1"/>
    <xf numFmtId="0" fontId="16" fillId="13" borderId="61" xfId="0" applyFont="1" applyFill="1" applyBorder="1" applyAlignment="1">
      <alignment horizontal="center"/>
    </xf>
    <xf numFmtId="3" fontId="16" fillId="13" borderId="62" xfId="0" applyNumberFormat="1" applyFont="1" applyFill="1" applyBorder="1" applyAlignment="1">
      <alignment horizontal="center"/>
    </xf>
    <xf numFmtId="0" fontId="16" fillId="0" borderId="0" xfId="0" applyFont="1"/>
    <xf numFmtId="0" fontId="17" fillId="13" borderId="63" xfId="0" applyFont="1" applyFill="1" applyBorder="1"/>
    <xf numFmtId="3" fontId="17" fillId="13" borderId="64" xfId="0" applyNumberFormat="1" applyFont="1" applyFill="1" applyBorder="1" applyAlignment="1">
      <alignment horizontal="center"/>
    </xf>
    <xf numFmtId="0" fontId="16" fillId="13" borderId="65" xfId="0" applyFont="1" applyFill="1" applyBorder="1"/>
    <xf numFmtId="3" fontId="16" fillId="13" borderId="66" xfId="0" applyNumberFormat="1" applyFont="1" applyFill="1" applyBorder="1" applyAlignment="1">
      <alignment horizontal="center"/>
    </xf>
    <xf numFmtId="3" fontId="17" fillId="0" borderId="0" xfId="0" applyNumberFormat="1" applyFont="1" applyAlignment="1">
      <alignment horizontal="center"/>
    </xf>
    <xf numFmtId="0" fontId="18" fillId="14" borderId="62" xfId="0" applyFont="1" applyFill="1" applyBorder="1" applyAlignment="1">
      <alignment horizontal="center"/>
    </xf>
    <xf numFmtId="0" fontId="17" fillId="15" borderId="67" xfId="0" applyFont="1" applyFill="1" applyBorder="1"/>
    <xf numFmtId="4" fontId="16" fillId="15" borderId="68" xfId="0" applyNumberFormat="1" applyFont="1" applyFill="1" applyBorder="1" applyAlignment="1">
      <alignment horizontal="center"/>
    </xf>
    <xf numFmtId="0" fontId="17" fillId="0" borderId="0" xfId="0" applyFont="1"/>
    <xf numFmtId="0" fontId="17" fillId="15" borderId="63" xfId="0" applyFont="1" applyFill="1" applyBorder="1"/>
    <xf numFmtId="4" fontId="16" fillId="15" borderId="64" xfId="0" applyNumberFormat="1" applyFont="1" applyFill="1" applyBorder="1" applyAlignment="1">
      <alignment horizontal="center"/>
    </xf>
    <xf numFmtId="0" fontId="16" fillId="16" borderId="63" xfId="0" applyFont="1" applyFill="1" applyBorder="1"/>
    <xf numFmtId="3" fontId="16" fillId="16" borderId="64" xfId="0" applyNumberFormat="1" applyFont="1" applyFill="1" applyBorder="1" applyAlignment="1">
      <alignment horizontal="center"/>
    </xf>
    <xf numFmtId="3" fontId="16" fillId="15" borderId="64" xfId="0" applyNumberFormat="1" applyFont="1" applyFill="1" applyBorder="1" applyAlignment="1">
      <alignment horizontal="center"/>
    </xf>
    <xf numFmtId="0" fontId="17" fillId="15" borderId="65" xfId="0" applyFont="1" applyFill="1" applyBorder="1"/>
    <xf numFmtId="1" fontId="16" fillId="15" borderId="66" xfId="0" applyNumberFormat="1" applyFont="1" applyFill="1" applyBorder="1" applyAlignment="1">
      <alignment horizontal="center"/>
    </xf>
    <xf numFmtId="0" fontId="16" fillId="17" borderId="67" xfId="0" applyFont="1" applyFill="1" applyBorder="1"/>
    <xf numFmtId="3" fontId="17" fillId="17" borderId="68" xfId="0" applyNumberFormat="1" applyFont="1" applyFill="1" applyBorder="1" applyAlignment="1">
      <alignment horizontal="center"/>
    </xf>
    <xf numFmtId="0" fontId="17" fillId="17" borderId="63" xfId="0" applyFont="1" applyFill="1" applyBorder="1"/>
    <xf numFmtId="3" fontId="16" fillId="17" borderId="64" xfId="0" applyNumberFormat="1" applyFont="1" applyFill="1" applyBorder="1" applyAlignment="1">
      <alignment horizontal="center"/>
    </xf>
    <xf numFmtId="0" fontId="17" fillId="17" borderId="65" xfId="0" applyFont="1" applyFill="1" applyBorder="1"/>
    <xf numFmtId="3" fontId="16" fillId="17" borderId="66" xfId="0" applyNumberFormat="1" applyFont="1" applyFill="1" applyBorder="1" applyAlignment="1">
      <alignment horizontal="center"/>
    </xf>
    <xf numFmtId="0" fontId="16" fillId="18" borderId="61" xfId="0" applyFont="1" applyFill="1" applyBorder="1"/>
    <xf numFmtId="2" fontId="16" fillId="18" borderId="62" xfId="0" applyNumberFormat="1" applyFont="1" applyFill="1" applyBorder="1" applyAlignment="1">
      <alignment horizontal="center"/>
    </xf>
    <xf numFmtId="0" fontId="14" fillId="0" borderId="0" xfId="0" applyFont="1"/>
    <xf numFmtId="0" fontId="19" fillId="19" borderId="12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0" fillId="15" borderId="12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2" fillId="21" borderId="13" xfId="0" applyFont="1" applyFill="1" applyBorder="1" applyAlignment="1">
      <alignment horizontal="left" vertical="center"/>
    </xf>
    <xf numFmtId="0" fontId="12" fillId="21" borderId="0" xfId="0" applyFont="1" applyFill="1" applyAlignment="1">
      <alignment horizontal="left" vertical="center"/>
    </xf>
    <xf numFmtId="0" fontId="12" fillId="21" borderId="32" xfId="0" applyFont="1" applyFill="1" applyBorder="1" applyAlignment="1">
      <alignment horizontal="center" vertical="center"/>
    </xf>
    <xf numFmtId="0" fontId="12" fillId="22" borderId="0" xfId="0" applyFont="1" applyFill="1" applyAlignment="1">
      <alignment horizontal="left" vertical="center"/>
    </xf>
    <xf numFmtId="0" fontId="12" fillId="22" borderId="0" xfId="0" applyFont="1" applyFill="1"/>
    <xf numFmtId="0" fontId="0" fillId="22" borderId="0" xfId="0" applyFont="1" applyFill="1" applyAlignment="1"/>
    <xf numFmtId="0" fontId="12" fillId="23" borderId="35" xfId="0" applyFont="1" applyFill="1" applyBorder="1" applyAlignment="1">
      <alignment horizontal="left" vertical="center"/>
    </xf>
    <xf numFmtId="0" fontId="12" fillId="23" borderId="36" xfId="0" applyFont="1" applyFill="1" applyBorder="1" applyAlignment="1">
      <alignment horizontal="left" vertical="center"/>
    </xf>
    <xf numFmtId="0" fontId="12" fillId="23" borderId="40" xfId="0" applyFont="1" applyFill="1" applyBorder="1" applyAlignment="1">
      <alignment horizontal="left" vertical="center"/>
    </xf>
    <xf numFmtId="0" fontId="12" fillId="23" borderId="32" xfId="0" applyFont="1" applyFill="1" applyBorder="1" applyAlignment="1">
      <alignment horizontal="center" vertical="center"/>
    </xf>
    <xf numFmtId="0" fontId="12" fillId="23" borderId="32" xfId="0" applyFont="1" applyFill="1" applyBorder="1" applyAlignment="1">
      <alignment horizontal="center"/>
    </xf>
    <xf numFmtId="0" fontId="12" fillId="23" borderId="41" xfId="0" applyFont="1" applyFill="1" applyBorder="1" applyAlignment="1">
      <alignment horizontal="center" wrapText="1"/>
    </xf>
    <xf numFmtId="0" fontId="12" fillId="23" borderId="30" xfId="0" applyFont="1" applyFill="1" applyBorder="1" applyAlignment="1">
      <alignment horizontal="left" vertical="center"/>
    </xf>
    <xf numFmtId="0" fontId="12" fillId="23" borderId="0" xfId="0" applyFont="1" applyFill="1"/>
    <xf numFmtId="0" fontId="12" fillId="4" borderId="33" xfId="0" applyFont="1" applyFill="1" applyBorder="1" applyAlignment="1">
      <alignment horizontal="center"/>
    </xf>
    <xf numFmtId="0" fontId="12" fillId="0" borderId="69" xfId="0" applyFont="1" applyBorder="1" applyAlignment="1">
      <alignment horizontal="center"/>
    </xf>
    <xf numFmtId="0" fontId="12" fillId="0" borderId="70" xfId="0" applyFont="1" applyBorder="1" applyAlignment="1">
      <alignment horizontal="center" wrapText="1"/>
    </xf>
    <xf numFmtId="0" fontId="12" fillId="4" borderId="39" xfId="0" applyFont="1" applyFill="1" applyBorder="1" applyAlignment="1">
      <alignment horizontal="center"/>
    </xf>
    <xf numFmtId="0" fontId="12" fillId="0" borderId="71" xfId="0" applyFont="1" applyBorder="1" applyAlignment="1">
      <alignment horizontal="center" wrapText="1"/>
    </xf>
    <xf numFmtId="0" fontId="12" fillId="2" borderId="71" xfId="0" applyFont="1" applyFill="1" applyBorder="1" applyAlignment="1">
      <alignment horizontal="center" wrapText="1"/>
    </xf>
    <xf numFmtId="0" fontId="12" fillId="2" borderId="71" xfId="0" applyFont="1" applyFill="1" applyBorder="1" applyAlignment="1">
      <alignment horizontal="center"/>
    </xf>
    <xf numFmtId="4" fontId="12" fillId="2" borderId="71" xfId="0" applyNumberFormat="1" applyFont="1" applyFill="1" applyBorder="1" applyAlignment="1">
      <alignment horizontal="center"/>
    </xf>
    <xf numFmtId="0" fontId="12" fillId="21" borderId="32" xfId="0" applyFont="1" applyFill="1" applyBorder="1" applyAlignment="1">
      <alignment horizontal="center"/>
    </xf>
    <xf numFmtId="0" fontId="12" fillId="22" borderId="32" xfId="0" applyFont="1" applyFill="1" applyBorder="1" applyAlignment="1">
      <alignment horizontal="center" wrapText="1"/>
    </xf>
    <xf numFmtId="0" fontId="12" fillId="24" borderId="35" xfId="0" applyFont="1" applyFill="1" applyBorder="1" applyAlignment="1">
      <alignment horizontal="left" vertical="center"/>
    </xf>
    <xf numFmtId="0" fontId="12" fillId="24" borderId="36" xfId="0" applyFont="1" applyFill="1" applyBorder="1" applyAlignment="1">
      <alignment horizontal="left" vertical="center"/>
    </xf>
    <xf numFmtId="0" fontId="12" fillId="24" borderId="40" xfId="0" applyFont="1" applyFill="1" applyBorder="1" applyAlignment="1">
      <alignment horizontal="left" vertical="center"/>
    </xf>
    <xf numFmtId="0" fontId="12" fillId="24" borderId="32" xfId="0" applyFont="1" applyFill="1" applyBorder="1" applyAlignment="1">
      <alignment horizontal="center" vertical="center"/>
    </xf>
    <xf numFmtId="0" fontId="12" fillId="24" borderId="32" xfId="0" applyFont="1" applyFill="1" applyBorder="1" applyAlignment="1">
      <alignment horizontal="center"/>
    </xf>
    <xf numFmtId="0" fontId="12" fillId="24" borderId="41" xfId="0" applyFont="1" applyFill="1" applyBorder="1" applyAlignment="1">
      <alignment horizontal="center" wrapText="1"/>
    </xf>
    <xf numFmtId="0" fontId="12" fillId="22" borderId="30" xfId="0" applyFont="1" applyFill="1" applyBorder="1" applyAlignment="1">
      <alignment horizontal="left" vertical="center"/>
    </xf>
    <xf numFmtId="0" fontId="12" fillId="21" borderId="29" xfId="0" applyFont="1" applyFill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22" borderId="40" xfId="0" applyFont="1" applyFill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5" borderId="72" xfId="0" applyFont="1" applyFill="1" applyBorder="1" applyAlignment="1">
      <alignment horizontal="center" vertical="center"/>
    </xf>
    <xf numFmtId="0" fontId="12" fillId="25" borderId="32" xfId="0" applyFont="1" applyFill="1" applyBorder="1" applyAlignment="1">
      <alignment horizontal="center" wrapText="1"/>
    </xf>
    <xf numFmtId="4" fontId="12" fillId="25" borderId="32" xfId="0" applyNumberFormat="1" applyFont="1" applyFill="1" applyBorder="1" applyAlignment="1">
      <alignment horizontal="center"/>
    </xf>
    <xf numFmtId="0" fontId="0" fillId="0" borderId="0" xfId="0" applyFont="1" applyAlignment="1"/>
    <xf numFmtId="0" fontId="12" fillId="4" borderId="73" xfId="0" applyFont="1" applyFill="1" applyBorder="1" applyAlignment="1">
      <alignment horizontal="left" vertical="center"/>
    </xf>
    <xf numFmtId="0" fontId="12" fillId="4" borderId="74" xfId="0" applyFont="1" applyFill="1" applyBorder="1" applyAlignment="1">
      <alignment horizontal="left" vertical="center"/>
    </xf>
    <xf numFmtId="0" fontId="14" fillId="0" borderId="75" xfId="0" applyFont="1" applyBorder="1" applyAlignment="1"/>
    <xf numFmtId="0" fontId="4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65" fontId="5" fillId="2" borderId="9" xfId="0" applyNumberFormat="1" applyFont="1" applyFill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/>
    <xf numFmtId="0" fontId="4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textRotation="90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0" fillId="0" borderId="0" xfId="0" applyFont="1" applyAlignment="1"/>
    <xf numFmtId="0" fontId="4" fillId="0" borderId="10" xfId="0" applyFont="1" applyBorder="1"/>
    <xf numFmtId="0" fontId="5" fillId="0" borderId="9" xfId="0" applyFont="1" applyBorder="1" applyAlignment="1"/>
    <xf numFmtId="0" fontId="5" fillId="0" borderId="9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164" fontId="5" fillId="2" borderId="9" xfId="0" applyNumberFormat="1" applyFont="1" applyFill="1" applyBorder="1" applyAlignment="1">
      <alignment horizontal="right"/>
    </xf>
    <xf numFmtId="14" fontId="5" fillId="0" borderId="9" xfId="0" applyNumberFormat="1" applyFont="1" applyBorder="1" applyAlignment="1">
      <alignment horizontal="right"/>
    </xf>
    <xf numFmtId="2" fontId="5" fillId="0" borderId="9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2" fillId="4" borderId="29" xfId="0" applyFont="1" applyFill="1" applyBorder="1" applyAlignment="1">
      <alignment horizontal="left" vertical="center"/>
    </xf>
    <xf numFmtId="0" fontId="2" fillId="0" borderId="30" xfId="0" applyFont="1" applyBorder="1"/>
    <xf numFmtId="0" fontId="2" fillId="0" borderId="31" xfId="0" applyFont="1" applyBorder="1"/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/>
    <xf numFmtId="0" fontId="3" fillId="2" borderId="14" xfId="0" applyFont="1" applyFill="1" applyBorder="1" applyAlignment="1">
      <alignment horizontal="left" vertical="center"/>
    </xf>
    <xf numFmtId="0" fontId="2" fillId="0" borderId="15" xfId="0" applyFont="1" applyBorder="1"/>
    <xf numFmtId="0" fontId="3" fillId="2" borderId="9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1" fillId="3" borderId="21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1" fillId="0" borderId="42" xfId="0" applyFont="1" applyBorder="1" applyAlignment="1">
      <alignment horizontal="center" vertical="center"/>
    </xf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46" xfId="0" applyFont="1" applyBorder="1"/>
    <xf numFmtId="0" fontId="2" fillId="0" borderId="47" xfId="0" applyFont="1" applyBorder="1"/>
    <xf numFmtId="0" fontId="5" fillId="2" borderId="1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2" fillId="0" borderId="48" xfId="0" applyFont="1" applyBorder="1"/>
    <xf numFmtId="0" fontId="5" fillId="2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 wrapText="1"/>
    </xf>
    <xf numFmtId="0" fontId="2" fillId="0" borderId="51" xfId="0" applyFont="1" applyBorder="1"/>
    <xf numFmtId="0" fontId="2" fillId="0" borderId="55" xfId="0" applyFont="1" applyBorder="1"/>
    <xf numFmtId="0" fontId="15" fillId="3" borderId="52" xfId="0" applyFont="1" applyFill="1" applyBorder="1" applyAlignment="1">
      <alignment horizontal="center" vertical="center"/>
    </xf>
    <xf numFmtId="0" fontId="2" fillId="0" borderId="56" xfId="0" applyFont="1" applyBorder="1"/>
    <xf numFmtId="0" fontId="15" fillId="3" borderId="53" xfId="0" applyFont="1" applyFill="1" applyBorder="1" applyAlignment="1">
      <alignment horizontal="center" vertical="center" wrapText="1"/>
    </xf>
    <xf numFmtId="0" fontId="2" fillId="0" borderId="57" xfId="0" applyFont="1" applyBorder="1"/>
    <xf numFmtId="0" fontId="15" fillId="3" borderId="52" xfId="0" applyFont="1" applyFill="1" applyBorder="1" applyAlignment="1">
      <alignment horizontal="center" vertical="center" wrapText="1"/>
    </xf>
    <xf numFmtId="0" fontId="2" fillId="0" borderId="54" xfId="0" applyFont="1" applyBorder="1"/>
    <xf numFmtId="0" fontId="16" fillId="0" borderId="0" xfId="0" applyFont="1" applyAlignment="1">
      <alignment horizontal="center"/>
    </xf>
    <xf numFmtId="0" fontId="2" fillId="0" borderId="50" xfId="0" applyFont="1" applyBorder="1"/>
    <xf numFmtId="0" fontId="11" fillId="3" borderId="50" xfId="0" applyFont="1" applyFill="1" applyBorder="1" applyAlignment="1">
      <alignment horizontal="center"/>
    </xf>
    <xf numFmtId="0" fontId="11" fillId="3" borderId="53" xfId="0" applyFont="1" applyFill="1" applyBorder="1" applyAlignment="1">
      <alignment horizontal="center"/>
    </xf>
    <xf numFmtId="0" fontId="12" fillId="5" borderId="79" xfId="0" applyFont="1" applyFill="1" applyBorder="1" applyAlignment="1">
      <alignment horizontal="center" vertical="center"/>
    </xf>
    <xf numFmtId="0" fontId="12" fillId="5" borderId="78" xfId="0" applyFont="1" applyFill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 wrapText="1"/>
    </xf>
    <xf numFmtId="0" fontId="21" fillId="26" borderId="32" xfId="0" applyFont="1" applyFill="1" applyBorder="1" applyAlignment="1">
      <alignment horizontal="center" vertical="center"/>
    </xf>
    <xf numFmtId="0" fontId="21" fillId="27" borderId="32" xfId="0" applyFont="1" applyFill="1" applyBorder="1" applyAlignment="1">
      <alignment horizontal="center"/>
    </xf>
    <xf numFmtId="2" fontId="21" fillId="27" borderId="32" xfId="0" applyNumberFormat="1" applyFont="1" applyFill="1" applyBorder="1" applyAlignment="1">
      <alignment horizontal="center"/>
    </xf>
    <xf numFmtId="0" fontId="2" fillId="0" borderId="37" xfId="0" applyFont="1" applyBorder="1"/>
    <xf numFmtId="0" fontId="2" fillId="0" borderId="40" xfId="0" applyFont="1" applyBorder="1"/>
    <xf numFmtId="0" fontId="12" fillId="0" borderId="29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2" fillId="0" borderId="40" xfId="0" applyFont="1" applyBorder="1" applyAlignment="1">
      <alignment horizontal="left" vertical="center"/>
    </xf>
    <xf numFmtId="0" fontId="12" fillId="21" borderId="29" xfId="0" applyFont="1" applyFill="1" applyBorder="1" applyAlignment="1">
      <alignment horizontal="left" vertical="center"/>
    </xf>
    <xf numFmtId="0" fontId="12" fillId="21" borderId="37" xfId="0" applyFont="1" applyFill="1" applyBorder="1" applyAlignment="1">
      <alignment horizontal="left" vertical="center"/>
    </xf>
    <xf numFmtId="0" fontId="12" fillId="21" borderId="40" xfId="0" applyFont="1" applyFill="1" applyBorder="1" applyAlignment="1">
      <alignment horizontal="left" vertical="center"/>
    </xf>
    <xf numFmtId="0" fontId="12" fillId="23" borderId="29" xfId="0" applyFont="1" applyFill="1" applyBorder="1" applyAlignment="1">
      <alignment horizontal="left" vertical="center"/>
    </xf>
    <xf numFmtId="0" fontId="12" fillId="23" borderId="37" xfId="0" applyFont="1" applyFill="1" applyBorder="1" applyAlignment="1">
      <alignment horizontal="left" vertical="center"/>
    </xf>
    <xf numFmtId="0" fontId="12" fillId="24" borderId="29" xfId="0" applyFont="1" applyFill="1" applyBorder="1" applyAlignment="1">
      <alignment horizontal="left" vertical="center"/>
    </xf>
    <xf numFmtId="0" fontId="12" fillId="24" borderId="37" xfId="0" applyFont="1" applyFill="1" applyBorder="1" applyAlignment="1">
      <alignment horizontal="left" vertical="center"/>
    </xf>
    <xf numFmtId="0" fontId="11" fillId="0" borderId="29" xfId="0" applyFont="1" applyFill="1" applyBorder="1" applyAlignment="1">
      <alignment horizontal="center"/>
    </xf>
    <xf numFmtId="0" fontId="2" fillId="0" borderId="37" xfId="0" applyFont="1" applyFill="1" applyBorder="1"/>
    <xf numFmtId="0" fontId="12" fillId="0" borderId="29" xfId="0" applyFont="1" applyFill="1" applyBorder="1" applyAlignment="1">
      <alignment horizontal="left" vertical="center"/>
    </xf>
    <xf numFmtId="0" fontId="12" fillId="0" borderId="37" xfId="0" applyFont="1" applyFill="1" applyBorder="1" applyAlignment="1">
      <alignment horizontal="left" vertical="center"/>
    </xf>
    <xf numFmtId="0" fontId="20" fillId="0" borderId="76" xfId="0" applyFont="1" applyFill="1" applyBorder="1" applyAlignment="1">
      <alignment horizontal="left" vertical="center" wrapText="1"/>
    </xf>
    <xf numFmtId="0" fontId="20" fillId="0" borderId="77" xfId="0" applyFont="1" applyFill="1" applyBorder="1" applyAlignment="1">
      <alignment horizontal="left" vertical="center" wrapText="1"/>
    </xf>
    <xf numFmtId="0" fontId="20" fillId="0" borderId="82" xfId="0" applyFont="1" applyFill="1" applyBorder="1" applyAlignment="1">
      <alignment horizontal="left" vertical="center" wrapText="1"/>
    </xf>
    <xf numFmtId="0" fontId="20" fillId="0" borderId="80" xfId="0" applyFont="1" applyFill="1" applyBorder="1" applyAlignment="1">
      <alignment horizontal="left" vertical="center" wrapText="1"/>
    </xf>
    <xf numFmtId="0" fontId="20" fillId="0" borderId="81" xfId="0" applyFont="1" applyFill="1" applyBorder="1" applyAlignment="1">
      <alignment horizontal="left" vertical="center" wrapText="1"/>
    </xf>
    <xf numFmtId="0" fontId="12" fillId="28" borderId="35" xfId="0" applyFont="1" applyFill="1" applyBorder="1" applyAlignment="1">
      <alignment horizontal="left" vertical="center"/>
    </xf>
    <xf numFmtId="0" fontId="12" fillId="28" borderId="36" xfId="0" applyFont="1" applyFill="1" applyBorder="1" applyAlignment="1">
      <alignment horizontal="left" vertical="center"/>
    </xf>
    <xf numFmtId="0" fontId="12" fillId="28" borderId="37" xfId="0" applyFont="1" applyFill="1" applyBorder="1" applyAlignment="1">
      <alignment horizontal="left" vertical="center"/>
    </xf>
    <xf numFmtId="0" fontId="12" fillId="28" borderId="32" xfId="0" applyFont="1" applyFill="1" applyBorder="1" applyAlignment="1">
      <alignment horizontal="center" vertical="center"/>
    </xf>
    <xf numFmtId="0" fontId="12" fillId="28" borderId="31" xfId="0" applyFont="1" applyFill="1" applyBorder="1" applyAlignment="1">
      <alignment horizontal="center"/>
    </xf>
    <xf numFmtId="0" fontId="12" fillId="29" borderId="32" xfId="0" applyFont="1" applyFill="1" applyBorder="1" applyAlignment="1">
      <alignment horizontal="center"/>
    </xf>
    <xf numFmtId="0" fontId="12" fillId="30" borderId="40" xfId="0" applyFont="1" applyFill="1" applyBorder="1" applyAlignment="1">
      <alignment horizontal="center" vertical="center"/>
    </xf>
    <xf numFmtId="0" fontId="12" fillId="29" borderId="41" xfId="0" applyFont="1" applyFill="1" applyBorder="1" applyAlignment="1">
      <alignment horizontal="center" wrapText="1"/>
    </xf>
    <xf numFmtId="0" fontId="12" fillId="31" borderId="32" xfId="0" applyFont="1" applyFill="1" applyBorder="1" applyAlignment="1">
      <alignment horizontal="center" wrapText="1"/>
    </xf>
    <xf numFmtId="0" fontId="12" fillId="31" borderId="32" xfId="0" applyFont="1" applyFill="1" applyBorder="1" applyAlignment="1">
      <alignment horizontal="center"/>
    </xf>
    <xf numFmtId="4" fontId="12" fillId="31" borderId="32" xfId="0" applyNumberFormat="1" applyFont="1" applyFill="1" applyBorder="1" applyAlignment="1">
      <alignment horizontal="center"/>
    </xf>
    <xf numFmtId="0" fontId="12" fillId="29" borderId="29" xfId="0" applyFont="1" applyFill="1" applyBorder="1" applyAlignment="1">
      <alignment horizontal="left" vertical="center"/>
    </xf>
    <xf numFmtId="0" fontId="12" fillId="29" borderId="37" xfId="0" applyFont="1" applyFill="1" applyBorder="1" applyAlignment="1">
      <alignment horizontal="left" vertical="center"/>
    </xf>
    <xf numFmtId="0" fontId="12" fillId="29" borderId="40" xfId="0" applyFont="1" applyFill="1" applyBorder="1" applyAlignment="1">
      <alignment horizontal="left" vertical="center"/>
    </xf>
    <xf numFmtId="0" fontId="12" fillId="29" borderId="30" xfId="0" applyFont="1" applyFill="1" applyBorder="1" applyAlignment="1">
      <alignment horizontal="left" vertical="center"/>
    </xf>
    <xf numFmtId="0" fontId="12" fillId="29" borderId="0" xfId="0" applyFont="1" applyFill="1"/>
    <xf numFmtId="0" fontId="0" fillId="29" borderId="0" xfId="0" applyFont="1" applyFill="1" applyAlignment="1"/>
    <xf numFmtId="0" fontId="22" fillId="14" borderId="61" xfId="0" applyFont="1" applyFill="1" applyBorder="1"/>
  </cellXfs>
  <cellStyles count="1">
    <cellStyle name="Normal" xfId="0" builtinId="0"/>
  </cellStyles>
  <dxfs count="6">
    <dxf>
      <font>
        <b/>
        <color rgb="FFDD0806"/>
      </font>
      <fill>
        <patternFill patternType="solid">
          <fgColor rgb="FFFFCC99"/>
          <bgColor rgb="FFFFCC99"/>
        </patternFill>
      </fill>
    </dxf>
    <dxf>
      <font>
        <color rgb="FFFF6600"/>
      </font>
      <fill>
        <patternFill patternType="solid">
          <fgColor rgb="FFFFFF99"/>
          <bgColor rgb="FFFFFF99"/>
        </patternFill>
      </fill>
    </dxf>
    <dxf>
      <font>
        <i/>
        <color rgb="FF006411"/>
      </font>
      <fill>
        <patternFill patternType="solid">
          <fgColor rgb="FFCCFFFF"/>
          <bgColor rgb="FFCCFFFF"/>
        </patternFill>
      </fill>
    </dxf>
    <dxf>
      <font>
        <b/>
        <color rgb="FFDD0806"/>
      </font>
      <fill>
        <patternFill patternType="solid">
          <fgColor rgb="FFFFCC99"/>
          <bgColor rgb="FFFFCC99"/>
        </patternFill>
      </fill>
    </dxf>
    <dxf>
      <font>
        <color rgb="FFFF6600"/>
      </font>
      <fill>
        <patternFill patternType="solid">
          <fgColor rgb="FFFFFF99"/>
          <bgColor rgb="FFFFFF99"/>
        </patternFill>
      </fill>
    </dxf>
    <dxf>
      <font>
        <i/>
        <color rgb="FF006411"/>
      </font>
      <fill>
        <patternFill patternType="solid">
          <fgColor rgb="FFCCFFFF"/>
          <bgColor rgb="FFCC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roundedCorners val="1"/>
  <c:chart>
    <c:title>
      <c:tx>
        <c:rich>
          <a:bodyPr/>
          <a:lstStyle/>
          <a:p>
            <a:pPr lvl="0">
              <a:defRPr sz="800" b="1" i="0">
                <a:solidFill>
                  <a:srgbClr val="000000"/>
                </a:solidFill>
                <a:latin typeface="Arial"/>
              </a:defRPr>
            </a:pPr>
            <a:r>
              <a:rPr lang="pt-BR" sz="800" b="1" i="0">
                <a:solidFill>
                  <a:srgbClr val="000000"/>
                </a:solidFill>
                <a:latin typeface="Arial"/>
              </a:rPr>
              <a:t>% por Tipo de Função</a:t>
            </a:r>
          </a:p>
        </c:rich>
      </c:tx>
      <c:layout>
        <c:manualLayout>
          <c:xMode val="edge"/>
          <c:yMode val="edge"/>
          <c:x val="0.27368518124423641"/>
          <c:y val="6.25E-2"/>
        </c:manualLayout>
      </c:layout>
    </c:title>
    <c:plotArea>
      <c:layout>
        <c:manualLayout>
          <c:xMode val="edge"/>
          <c:yMode val="edge"/>
          <c:x val="0.39473785654260007"/>
          <c:y val="0.47916422951136517"/>
          <c:w val="0.11578977125249602"/>
          <c:h val="0.2291655010706528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val>
            <c:numRef>
              <c:f>Sumário!$I$14</c:f>
              <c:numCache>
                <c:formatCode>0.0%</c:formatCode>
                <c:ptCount val="1"/>
                <c:pt idx="0">
                  <c:v>0.66666666666666663</c:v>
                </c:pt>
              </c:numCache>
            </c:numRef>
          </c:val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8699061265990431"/>
          <c:y val="0.42857119422572182"/>
        </c:manualLayout>
      </c:layout>
      <c:txPr>
        <a:bodyPr/>
        <a:lstStyle/>
        <a:p>
          <a:pPr lvl="0" rtl="0">
            <a:defRPr sz="400" b="0" i="0">
              <a:solidFill>
                <a:srgbClr val="000000"/>
              </a:solidFill>
              <a:latin typeface="Arial"/>
            </a:defRPr>
          </a:pPr>
          <a:endParaRPr lang="pt-BR"/>
        </a:p>
      </c:txPr>
    </c:legend>
    <c:dispBlanksAs val="zero"/>
    <c:showDLblsOverMax val="1"/>
  </c:chart>
  <c:spPr>
    <a:solidFill>
      <a:srgbClr val="FFFFFF"/>
    </a:solidFill>
  </c:sp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43</xdr:row>
      <xdr:rowOff>9525</xdr:rowOff>
    </xdr:from>
    <xdr:ext cx="2114550" cy="1219200"/>
    <xdr:graphicFrame macro="">
      <xdr:nvGraphicFramePr>
        <xdr:cNvPr id="56972774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00"/>
  <sheetViews>
    <sheetView showGridLines="0" tabSelected="1" workbookViewId="0">
      <selection activeCell="AF13" sqref="AF13"/>
    </sheetView>
  </sheetViews>
  <sheetFormatPr defaultColWidth="14.42578125" defaultRowHeight="15" customHeight="1"/>
  <cols>
    <col min="1" max="15" width="2.7109375" customWidth="1"/>
    <col min="16" max="16" width="0.85546875" customWidth="1"/>
    <col min="17" max="17" width="8.28515625" customWidth="1"/>
    <col min="18" max="18" width="4.28515625" customWidth="1"/>
    <col min="19" max="19" width="3.42578125" customWidth="1"/>
    <col min="20" max="20" width="15.140625" customWidth="1"/>
    <col min="21" max="30" width="2.7109375" customWidth="1"/>
  </cols>
  <sheetData>
    <row r="1" spans="1:30" ht="12" customHeight="1">
      <c r="A1" s="183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1"/>
      <c r="AC1" s="1"/>
      <c r="AD1" s="1"/>
    </row>
    <row r="2" spans="1:30" ht="12" customHeight="1">
      <c r="A2" s="172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3"/>
      <c r="AC2" s="1"/>
      <c r="AD2" s="1"/>
    </row>
    <row r="3" spans="1:30" ht="14.25" customHeight="1">
      <c r="A3" s="174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75"/>
      <c r="AC3" s="1"/>
      <c r="AD3" s="1"/>
    </row>
    <row r="4" spans="1:30" ht="13.5" customHeight="1">
      <c r="A4" s="169" t="s">
        <v>1</v>
      </c>
      <c r="B4" s="164"/>
      <c r="C4" s="164"/>
      <c r="D4" s="164"/>
      <c r="E4" s="164"/>
      <c r="F4" s="184" t="s">
        <v>2</v>
      </c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5"/>
      <c r="R4" s="181" t="s">
        <v>3</v>
      </c>
      <c r="S4" s="165"/>
      <c r="T4" s="2">
        <v>180</v>
      </c>
      <c r="U4" s="181" t="s">
        <v>4</v>
      </c>
      <c r="V4" s="165"/>
      <c r="W4" s="185">
        <f>T4*W5</f>
        <v>16740</v>
      </c>
      <c r="X4" s="164"/>
      <c r="Y4" s="164"/>
      <c r="Z4" s="164"/>
      <c r="AA4" s="164"/>
      <c r="AB4" s="165"/>
      <c r="AC4" s="1"/>
      <c r="AD4" s="1"/>
    </row>
    <row r="5" spans="1:30" ht="13.5" customHeight="1">
      <c r="A5" s="169" t="s">
        <v>5</v>
      </c>
      <c r="B5" s="164"/>
      <c r="C5" s="164"/>
      <c r="D5" s="164"/>
      <c r="E5" s="164"/>
      <c r="F5" s="180" t="s">
        <v>119</v>
      </c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5"/>
      <c r="U5" s="181" t="s">
        <v>6</v>
      </c>
      <c r="V5" s="165"/>
      <c r="W5" s="166">
        <f>SUM(Y10:Y13)</f>
        <v>93</v>
      </c>
      <c r="X5" s="164"/>
      <c r="Y5" s="164"/>
      <c r="Z5" s="164"/>
      <c r="AA5" s="164"/>
      <c r="AB5" s="165"/>
      <c r="AC5" s="1"/>
      <c r="AD5" s="1"/>
    </row>
    <row r="6" spans="1:30" ht="13.5" customHeight="1">
      <c r="A6" s="169" t="s">
        <v>7</v>
      </c>
      <c r="B6" s="164"/>
      <c r="C6" s="164"/>
      <c r="D6" s="164"/>
      <c r="E6" s="164"/>
      <c r="F6" s="179" t="s">
        <v>117</v>
      </c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5"/>
      <c r="AC6" s="1"/>
      <c r="AD6" s="1"/>
    </row>
    <row r="7" spans="1:30" ht="13.5" customHeight="1">
      <c r="A7" s="169" t="s">
        <v>8</v>
      </c>
      <c r="B7" s="164"/>
      <c r="C7" s="164"/>
      <c r="D7" s="164"/>
      <c r="E7" s="164"/>
      <c r="F7" s="179" t="s">
        <v>120</v>
      </c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5"/>
      <c r="U7" s="182" t="s">
        <v>9</v>
      </c>
      <c r="V7" s="164"/>
      <c r="W7" s="165"/>
      <c r="X7" s="186">
        <v>44158</v>
      </c>
      <c r="Y7" s="164"/>
      <c r="Z7" s="164"/>
      <c r="AA7" s="164"/>
      <c r="AB7" s="165"/>
      <c r="AC7" s="1"/>
      <c r="AD7" s="1"/>
    </row>
    <row r="8" spans="1:30" ht="13.5" customHeight="1">
      <c r="A8" s="169" t="s">
        <v>10</v>
      </c>
      <c r="B8" s="164"/>
      <c r="C8" s="164"/>
      <c r="D8" s="164"/>
      <c r="E8" s="164"/>
      <c r="F8" s="180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5"/>
      <c r="U8" s="182" t="s">
        <v>11</v>
      </c>
      <c r="V8" s="164"/>
      <c r="W8" s="165"/>
      <c r="X8" s="186"/>
      <c r="Y8" s="164"/>
      <c r="Z8" s="164"/>
      <c r="AA8" s="164"/>
      <c r="AB8" s="165"/>
      <c r="AC8" s="1"/>
      <c r="AD8" s="1"/>
    </row>
    <row r="9" spans="1:30" ht="13.5" customHeight="1">
      <c r="A9" s="170" t="s">
        <v>12</v>
      </c>
      <c r="B9" s="171"/>
      <c r="C9" s="178" t="s">
        <v>13</v>
      </c>
      <c r="D9" s="164"/>
      <c r="E9" s="164"/>
      <c r="F9" s="164"/>
      <c r="G9" s="164"/>
      <c r="H9" s="164"/>
      <c r="I9" s="164"/>
      <c r="J9" s="164"/>
      <c r="K9" s="165"/>
      <c r="L9" s="3"/>
      <c r="M9" s="4"/>
      <c r="N9" s="4"/>
      <c r="O9" s="170" t="s">
        <v>14</v>
      </c>
      <c r="P9" s="176"/>
      <c r="Q9" s="181" t="s">
        <v>15</v>
      </c>
      <c r="R9" s="164"/>
      <c r="S9" s="164"/>
      <c r="T9" s="165"/>
      <c r="U9" s="181" t="s">
        <v>16</v>
      </c>
      <c r="V9" s="164"/>
      <c r="W9" s="164"/>
      <c r="X9" s="165"/>
      <c r="Y9" s="181" t="s">
        <v>17</v>
      </c>
      <c r="Z9" s="164"/>
      <c r="AA9" s="164"/>
      <c r="AB9" s="165"/>
      <c r="AC9" s="5"/>
      <c r="AD9" s="5"/>
    </row>
    <row r="10" spans="1:30" ht="13.5" customHeight="1">
      <c r="A10" s="172"/>
      <c r="B10" s="173"/>
      <c r="C10" s="178" t="s">
        <v>18</v>
      </c>
      <c r="D10" s="164"/>
      <c r="E10" s="164"/>
      <c r="F10" s="164"/>
      <c r="G10" s="164"/>
      <c r="H10" s="164"/>
      <c r="I10" s="164"/>
      <c r="J10" s="164"/>
      <c r="K10" s="165"/>
      <c r="L10" s="3" t="s">
        <v>19</v>
      </c>
      <c r="M10" s="4"/>
      <c r="N10" s="4"/>
      <c r="O10" s="172"/>
      <c r="P10" s="177"/>
      <c r="Q10" s="182" t="s">
        <v>20</v>
      </c>
      <c r="R10" s="165"/>
      <c r="S10" s="166">
        <f>Sumário!E55</f>
        <v>93</v>
      </c>
      <c r="T10" s="165"/>
      <c r="U10" s="187">
        <v>1</v>
      </c>
      <c r="V10" s="164"/>
      <c r="W10" s="164"/>
      <c r="X10" s="165"/>
      <c r="Y10" s="166">
        <f t="shared" ref="Y10:Y13" si="0">S10*U10</f>
        <v>93</v>
      </c>
      <c r="Z10" s="164"/>
      <c r="AA10" s="164"/>
      <c r="AB10" s="165"/>
      <c r="AC10" s="1"/>
      <c r="AD10" s="1"/>
    </row>
    <row r="11" spans="1:30" ht="13.5" customHeight="1">
      <c r="A11" s="172"/>
      <c r="B11" s="173"/>
      <c r="C11" s="163" t="s">
        <v>21</v>
      </c>
      <c r="D11" s="164"/>
      <c r="E11" s="164"/>
      <c r="F11" s="164"/>
      <c r="G11" s="164"/>
      <c r="H11" s="164"/>
      <c r="I11" s="164"/>
      <c r="J11" s="164"/>
      <c r="K11" s="165"/>
      <c r="L11" s="3" t="s">
        <v>19</v>
      </c>
      <c r="M11" s="4"/>
      <c r="N11" s="4"/>
      <c r="O11" s="172"/>
      <c r="P11" s="177"/>
      <c r="Q11" s="182" t="s">
        <v>22</v>
      </c>
      <c r="R11" s="164"/>
      <c r="S11" s="166">
        <f>Sumário!E56</f>
        <v>0</v>
      </c>
      <c r="T11" s="165"/>
      <c r="U11" s="187">
        <v>1</v>
      </c>
      <c r="V11" s="164"/>
      <c r="W11" s="164"/>
      <c r="X11" s="165"/>
      <c r="Y11" s="166">
        <f t="shared" si="0"/>
        <v>0</v>
      </c>
      <c r="Z11" s="164"/>
      <c r="AA11" s="164"/>
      <c r="AB11" s="165"/>
      <c r="AC11" s="1"/>
      <c r="AD11" s="1"/>
    </row>
    <row r="12" spans="1:30" ht="13.5" customHeight="1">
      <c r="A12" s="172"/>
      <c r="B12" s="173"/>
      <c r="C12" s="163" t="s">
        <v>23</v>
      </c>
      <c r="D12" s="164"/>
      <c r="E12" s="164"/>
      <c r="F12" s="164"/>
      <c r="G12" s="164"/>
      <c r="H12" s="164"/>
      <c r="I12" s="164"/>
      <c r="J12" s="164"/>
      <c r="K12" s="165"/>
      <c r="L12" s="3"/>
      <c r="M12" s="4"/>
      <c r="N12" s="4"/>
      <c r="O12" s="172"/>
      <c r="P12" s="177"/>
      <c r="Q12" s="182" t="s">
        <v>24</v>
      </c>
      <c r="R12" s="164"/>
      <c r="S12" s="166">
        <f>Sumário!E57</f>
        <v>0</v>
      </c>
      <c r="T12" s="165"/>
      <c r="U12" s="187">
        <v>1</v>
      </c>
      <c r="V12" s="164"/>
      <c r="W12" s="164"/>
      <c r="X12" s="165"/>
      <c r="Y12" s="166">
        <f t="shared" si="0"/>
        <v>0</v>
      </c>
      <c r="Z12" s="164"/>
      <c r="AA12" s="164"/>
      <c r="AB12" s="165"/>
      <c r="AC12" s="1"/>
      <c r="AD12" s="1"/>
    </row>
    <row r="13" spans="1:30" ht="13.5" customHeight="1">
      <c r="A13" s="174"/>
      <c r="B13" s="175"/>
      <c r="C13" s="163" t="s">
        <v>25</v>
      </c>
      <c r="D13" s="164"/>
      <c r="E13" s="164"/>
      <c r="F13" s="164"/>
      <c r="G13" s="164"/>
      <c r="H13" s="164"/>
      <c r="I13" s="164"/>
      <c r="J13" s="164"/>
      <c r="K13" s="165"/>
      <c r="L13" s="3"/>
      <c r="M13" s="4"/>
      <c r="N13" s="4"/>
      <c r="O13" s="174"/>
      <c r="P13" s="168"/>
      <c r="Q13" s="182"/>
      <c r="R13" s="164"/>
      <c r="S13" s="166">
        <f>Sumário!E58</f>
        <v>0</v>
      </c>
      <c r="T13" s="165"/>
      <c r="U13" s="187"/>
      <c r="V13" s="164"/>
      <c r="W13" s="164"/>
      <c r="X13" s="165"/>
      <c r="Y13" s="166">
        <f t="shared" si="0"/>
        <v>0</v>
      </c>
      <c r="Z13" s="164"/>
      <c r="AA13" s="164"/>
      <c r="AB13" s="165"/>
      <c r="AC13" s="1"/>
      <c r="AD13" s="1"/>
    </row>
    <row r="14" spans="1:30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" customHeight="1">
      <c r="A15" s="1"/>
      <c r="B15" s="7"/>
      <c r="C15" s="7"/>
      <c r="D15" s="1"/>
      <c r="E15" s="1"/>
      <c r="F15" s="7"/>
      <c r="G15" s="7"/>
      <c r="H15" s="7"/>
      <c r="I15" s="7"/>
      <c r="J15" s="1"/>
      <c r="K15" s="167" t="s">
        <v>26</v>
      </c>
      <c r="L15" s="168"/>
      <c r="M15" s="168"/>
      <c r="N15" s="168"/>
      <c r="O15" s="168"/>
      <c r="P15" s="168"/>
      <c r="Q15" s="168"/>
      <c r="R15" s="168"/>
      <c r="S15" s="16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" customHeight="1">
      <c r="A16" s="188" t="s">
        <v>121</v>
      </c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1"/>
      <c r="AC16" s="1"/>
      <c r="AD16" s="1"/>
    </row>
    <row r="17" spans="1:30" ht="12" customHeight="1">
      <c r="A17" s="172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3"/>
      <c r="AC17" s="1"/>
      <c r="AD17" s="1"/>
    </row>
    <row r="18" spans="1:30" ht="12" customHeight="1">
      <c r="A18" s="172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3"/>
      <c r="AC18" s="1"/>
      <c r="AD18" s="1"/>
    </row>
    <row r="19" spans="1:30" ht="12" customHeight="1">
      <c r="A19" s="172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3"/>
      <c r="AC19" s="1"/>
      <c r="AD19" s="1"/>
    </row>
    <row r="20" spans="1:30" ht="12" customHeight="1">
      <c r="A20" s="172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3"/>
      <c r="AC20" s="1"/>
      <c r="AD20" s="1"/>
    </row>
    <row r="21" spans="1:30" ht="12" customHeight="1">
      <c r="A21" s="172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3"/>
      <c r="AC21" s="1"/>
      <c r="AD21" s="1"/>
    </row>
    <row r="22" spans="1:30" ht="12" customHeight="1">
      <c r="A22" s="172"/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3"/>
      <c r="AC22" s="1"/>
      <c r="AD22" s="1"/>
    </row>
    <row r="23" spans="1:30" ht="12" customHeight="1">
      <c r="A23" s="174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75"/>
      <c r="AC23" s="1"/>
      <c r="AD23" s="1"/>
    </row>
    <row r="24" spans="1:30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67" t="s">
        <v>27</v>
      </c>
      <c r="L25" s="168"/>
      <c r="M25" s="168"/>
      <c r="N25" s="168"/>
      <c r="O25" s="168"/>
      <c r="P25" s="168"/>
      <c r="Q25" s="168"/>
      <c r="R25" s="168"/>
      <c r="S25" s="16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" customHeight="1">
      <c r="A26" s="188" t="s">
        <v>28</v>
      </c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1"/>
      <c r="AC26" s="1"/>
      <c r="AD26" s="1"/>
    </row>
    <row r="27" spans="1:30" ht="12" customHeight="1">
      <c r="A27" s="172"/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3"/>
      <c r="AC27" s="1"/>
      <c r="AD27" s="1"/>
    </row>
    <row r="28" spans="1:30" ht="12" customHeight="1">
      <c r="A28" s="172"/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3"/>
      <c r="AC28" s="1"/>
      <c r="AD28" s="1"/>
    </row>
    <row r="29" spans="1:30" ht="12" customHeight="1">
      <c r="A29" s="172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3"/>
      <c r="AC29" s="1"/>
      <c r="AD29" s="1"/>
    </row>
    <row r="30" spans="1:30" ht="12" customHeight="1">
      <c r="A30" s="172"/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3"/>
      <c r="AC30" s="1"/>
      <c r="AD30" s="1"/>
    </row>
    <row r="31" spans="1:30" ht="12" customHeight="1">
      <c r="A31" s="172"/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3"/>
      <c r="AC31" s="1"/>
      <c r="AD31" s="1"/>
    </row>
    <row r="32" spans="1:30" ht="12" customHeight="1">
      <c r="A32" s="172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3"/>
      <c r="AC32" s="1"/>
      <c r="AD32" s="1"/>
    </row>
    <row r="33" spans="1:30" ht="12" customHeight="1">
      <c r="A33" s="174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75"/>
      <c r="AC33" s="1"/>
      <c r="AD33" s="1"/>
    </row>
    <row r="34" spans="1:30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50">
    <mergeCell ref="K25:S25"/>
    <mergeCell ref="A26:AB33"/>
    <mergeCell ref="C13:K13"/>
    <mergeCell ref="Q13:R13"/>
    <mergeCell ref="U13:X13"/>
    <mergeCell ref="Y13:AB13"/>
    <mergeCell ref="A16:AB23"/>
    <mergeCell ref="Q11:R11"/>
    <mergeCell ref="Q12:R12"/>
    <mergeCell ref="S12:T12"/>
    <mergeCell ref="U12:X12"/>
    <mergeCell ref="Y12:AB12"/>
    <mergeCell ref="U7:W7"/>
    <mergeCell ref="X7:AB7"/>
    <mergeCell ref="U10:X10"/>
    <mergeCell ref="Y10:AB10"/>
    <mergeCell ref="U11:X11"/>
    <mergeCell ref="Y11:AB11"/>
    <mergeCell ref="U8:W8"/>
    <mergeCell ref="X8:AB8"/>
    <mergeCell ref="U9:X9"/>
    <mergeCell ref="Y9:AB9"/>
    <mergeCell ref="A5:E5"/>
    <mergeCell ref="W5:AB5"/>
    <mergeCell ref="F5:T5"/>
    <mergeCell ref="U5:V5"/>
    <mergeCell ref="A6:E6"/>
    <mergeCell ref="F6:AB6"/>
    <mergeCell ref="A1:AB3"/>
    <mergeCell ref="A4:E4"/>
    <mergeCell ref="F4:Q4"/>
    <mergeCell ref="R4:S4"/>
    <mergeCell ref="U4:V4"/>
    <mergeCell ref="W4:AB4"/>
    <mergeCell ref="C11:K11"/>
    <mergeCell ref="C12:K12"/>
    <mergeCell ref="S13:T13"/>
    <mergeCell ref="K15:S15"/>
    <mergeCell ref="A7:E7"/>
    <mergeCell ref="A8:E8"/>
    <mergeCell ref="A9:B13"/>
    <mergeCell ref="O9:P13"/>
    <mergeCell ref="C10:K10"/>
    <mergeCell ref="S10:T10"/>
    <mergeCell ref="S11:T11"/>
    <mergeCell ref="F7:T7"/>
    <mergeCell ref="F8:T8"/>
    <mergeCell ref="C9:K9"/>
    <mergeCell ref="Q9:T9"/>
    <mergeCell ref="Q10:R10"/>
  </mergeCells>
  <pageMargins left="0.78749999999999998" right="0.78749999999999998" top="0.78749999999999998" bottom="0.78750000000000009" header="0" footer="0"/>
  <pageSetup paperSize="9" orientation="portrait"/>
  <headerFooter>
    <oddHeader>&amp;C000000INTERNAL#</oddHeader>
    <oddFooter>&amp;R&amp;F - &amp;A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3"/>
  <sheetViews>
    <sheetView showGridLines="0" workbookViewId="0">
      <pane ySplit="7" topLeftCell="A11" activePane="bottomLeft" state="frozen"/>
      <selection pane="bottomLeft" activeCell="K23" sqref="K23"/>
    </sheetView>
  </sheetViews>
  <sheetFormatPr defaultColWidth="14.42578125" defaultRowHeight="15" customHeight="1"/>
  <cols>
    <col min="1" max="4" width="7.7109375" customWidth="1"/>
    <col min="5" max="5" width="21.85546875" customWidth="1"/>
    <col min="6" max="6" width="16.140625" customWidth="1"/>
    <col min="7" max="7" width="7.85546875" customWidth="1"/>
    <col min="8" max="8" width="5.28515625" customWidth="1"/>
    <col min="9" max="9" width="7" customWidth="1"/>
    <col min="10" max="10" width="5.140625" customWidth="1"/>
    <col min="11" max="11" width="11.140625" customWidth="1"/>
    <col min="12" max="12" width="12.85546875" hidden="1" customWidth="1"/>
    <col min="13" max="13" width="19.28515625" hidden="1" customWidth="1"/>
    <col min="14" max="14" width="10.85546875" customWidth="1"/>
    <col min="15" max="15" width="5.7109375" customWidth="1"/>
    <col min="16" max="16" width="9.42578125" customWidth="1"/>
    <col min="17" max="18" width="16.7109375" customWidth="1"/>
    <col min="19" max="19" width="1.85546875" customWidth="1"/>
    <col min="20" max="20" width="37.85546875" customWidth="1"/>
    <col min="21" max="21" width="16.7109375" hidden="1" customWidth="1"/>
    <col min="22" max="26" width="8.7109375" customWidth="1"/>
  </cols>
  <sheetData>
    <row r="1" spans="1:26" ht="15" customHeight="1">
      <c r="A1" s="192" t="s">
        <v>29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8"/>
      <c r="R1" s="8"/>
      <c r="S1" s="8"/>
      <c r="T1" s="8"/>
      <c r="U1" s="8"/>
      <c r="V1" s="1"/>
      <c r="W1" s="1"/>
      <c r="X1" s="1"/>
      <c r="Y1" s="1"/>
      <c r="Z1" s="1"/>
    </row>
    <row r="2" spans="1:26" ht="15" customHeight="1">
      <c r="A2" s="193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8"/>
      <c r="R2" s="8"/>
      <c r="S2" s="8"/>
      <c r="T2" s="8"/>
      <c r="U2" s="8"/>
      <c r="V2" s="1"/>
      <c r="W2" s="1"/>
      <c r="X2" s="1"/>
      <c r="Y2" s="1"/>
      <c r="Z2" s="1"/>
    </row>
    <row r="3" spans="1:26" ht="12" customHeight="1">
      <c r="A3" s="193"/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8"/>
      <c r="R3" s="8"/>
      <c r="S3" s="8"/>
      <c r="T3" s="8"/>
      <c r="U3" s="8"/>
      <c r="V3" s="1"/>
      <c r="W3" s="1"/>
      <c r="X3" s="1"/>
      <c r="Y3" s="1"/>
      <c r="Z3" s="1"/>
    </row>
    <row r="4" spans="1:26" ht="15" customHeight="1">
      <c r="A4" s="194" t="str">
        <f>Contagem!A5&amp;" : "&amp;Contagem!F5</f>
        <v>Aplicação : GESTÃO DE PRODUTOS</v>
      </c>
      <c r="B4" s="164"/>
      <c r="C4" s="164"/>
      <c r="D4" s="164"/>
      <c r="E4" s="164"/>
      <c r="F4" s="195"/>
      <c r="G4" s="9"/>
      <c r="H4" s="196" t="str">
        <f>Contagem!A6&amp;" : "&amp;Contagem!F6</f>
        <v>Projeto : Torrentz Filmes</v>
      </c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5"/>
      <c r="V4" s="1"/>
      <c r="W4" s="1"/>
      <c r="X4" s="1"/>
      <c r="Y4" s="1"/>
      <c r="Z4" s="1"/>
    </row>
    <row r="5" spans="1:26" ht="15" customHeight="1">
      <c r="A5" s="197" t="str">
        <f>Contagem!A7&amp;" : "&amp;Contagem!F7</f>
        <v>Responsável : ANTHONNY MAX, ANISBERTO REIS, EDIVAN CARVALHO e WATLAS RICK</v>
      </c>
      <c r="B5" s="164"/>
      <c r="C5" s="164"/>
      <c r="D5" s="164"/>
      <c r="E5" s="164"/>
      <c r="F5" s="195"/>
      <c r="G5" s="9"/>
      <c r="H5" s="196" t="str">
        <f>Contagem!A8&amp;" : "&amp;Contagem!F8</f>
        <v xml:space="preserve">Revisor : </v>
      </c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5"/>
      <c r="V5" s="10"/>
      <c r="W5" s="10"/>
      <c r="X5" s="10"/>
      <c r="Y5" s="10"/>
      <c r="Z5" s="10"/>
    </row>
    <row r="6" spans="1:26" ht="15" customHeight="1">
      <c r="A6" s="197" t="str">
        <f>Contagem!A4&amp;" : "&amp;Contagem!F4</f>
        <v>Empresa : FATESG - ADS</v>
      </c>
      <c r="B6" s="164"/>
      <c r="C6" s="164"/>
      <c r="D6" s="164"/>
      <c r="E6" s="165"/>
      <c r="F6" s="196" t="str">
        <f>Contagem!R4&amp;" = "&amp;VALUE(Contagem!T4)</f>
        <v>R$/PF = 180</v>
      </c>
      <c r="G6" s="164"/>
      <c r="H6" s="165"/>
      <c r="I6" s="198" t="str">
        <f>" Custo= "&amp;DOLLAR(Contagem!W4)</f>
        <v xml:space="preserve"> Custo= R$ 16.740,00</v>
      </c>
      <c r="J6" s="199"/>
      <c r="K6" s="199"/>
      <c r="L6" s="199"/>
      <c r="M6" s="199"/>
      <c r="N6" s="200"/>
      <c r="O6" s="198" t="str">
        <f>"PF  = "&amp;VALUE(Contagem!W5)</f>
        <v>PF  = 93</v>
      </c>
      <c r="P6" s="201"/>
      <c r="Q6" s="11"/>
      <c r="R6" s="11"/>
      <c r="S6" s="11"/>
      <c r="T6" s="11"/>
      <c r="U6" s="12"/>
      <c r="V6" s="10"/>
      <c r="W6" s="10"/>
      <c r="X6" s="10"/>
      <c r="Y6" s="10"/>
      <c r="Z6" s="10"/>
    </row>
    <row r="7" spans="1:26" ht="15" customHeight="1">
      <c r="A7" s="202" t="s">
        <v>30</v>
      </c>
      <c r="B7" s="176"/>
      <c r="C7" s="176"/>
      <c r="D7" s="176"/>
      <c r="E7" s="176"/>
      <c r="F7" s="171"/>
      <c r="G7" s="13" t="s">
        <v>31</v>
      </c>
      <c r="H7" s="14" t="s">
        <v>32</v>
      </c>
      <c r="I7" s="15" t="s">
        <v>33</v>
      </c>
      <c r="J7" s="16" t="s">
        <v>34</v>
      </c>
      <c r="K7" s="16" t="s">
        <v>35</v>
      </c>
      <c r="L7" s="16" t="s">
        <v>36</v>
      </c>
      <c r="M7" s="16" t="s">
        <v>37</v>
      </c>
      <c r="N7" s="16" t="s">
        <v>38</v>
      </c>
      <c r="O7" s="16" t="s">
        <v>6</v>
      </c>
      <c r="P7" s="17" t="s">
        <v>17</v>
      </c>
      <c r="Q7" s="203" t="s">
        <v>39</v>
      </c>
      <c r="R7" s="204"/>
      <c r="S7" s="204"/>
      <c r="T7" s="204"/>
      <c r="U7" s="205"/>
      <c r="V7" s="10"/>
      <c r="W7" s="10"/>
      <c r="X7" s="10"/>
      <c r="Y7" s="10"/>
      <c r="Z7" s="10"/>
    </row>
    <row r="8" spans="1:26" s="159" customFormat="1" ht="15" customHeight="1">
      <c r="A8" s="252" t="s">
        <v>128</v>
      </c>
      <c r="B8" s="253"/>
      <c r="C8" s="253"/>
      <c r="D8" s="253"/>
      <c r="E8" s="253"/>
      <c r="F8" s="254"/>
      <c r="G8" s="232"/>
      <c r="H8" s="233" t="s">
        <v>40</v>
      </c>
      <c r="I8" s="20" t="s">
        <v>41</v>
      </c>
      <c r="J8" s="230">
        <v>6</v>
      </c>
      <c r="K8" s="230">
        <v>3</v>
      </c>
      <c r="L8" s="228"/>
      <c r="M8" s="229" t="str">
        <f>IF(OR(ISBLANK(J8),ISBLANK(K8)),IF(OR(H8="ALI",H8="AIE"),"L",IF(ISBLANK(H8),"","A")),IF(H8="EE",IF(K8&gt;=3,IF(J8&gt;=5,"H","A"),IF(K8&gt;=2,IF(J8&gt;=16,"H",IF(J8&lt;=4,"L","A")),IF(J8&lt;=15,"L","A"))),IF(OR(H8="SE",H8="CE"),IF(K8&gt;=4,IF(J8&gt;=6,"H","A"),IF(K8&gt;=2,IF(J8&gt;=20,"H",IF(J8&lt;=5,"L","A")),IF(J8&lt;=19,"L","A"))),IF(OR(H8="ALI",H8="AIE"),IF(K8&gt;=6,IF(J8&gt;=20,"H","A"),IF(K8&gt;=2,IF(J8&gt;=51,"H",IF(J8&lt;=19,"L","A")),IF(J8&lt;=50,"L","A")))))))</f>
        <v>L</v>
      </c>
      <c r="N8" s="234" t="str">
        <f>IF(M8="L","Baixa",IF(M8="A","Média",IF(M8="","","Alta")))</f>
        <v>Baixa</v>
      </c>
      <c r="O8" s="234">
        <v>7</v>
      </c>
      <c r="P8" s="235">
        <f>IF(I8="I",O10*Contagem!$U$10,IF(I8="E",O10*Contagem!$U$12,IF(I8="A",O10*Contagem!$U$11,IF(I8="T",O10*Contagem!$U$13,""))))</f>
        <v>10</v>
      </c>
      <c r="Q8" s="248"/>
      <c r="R8" s="249"/>
      <c r="S8" s="236"/>
      <c r="T8" s="237"/>
      <c r="U8" s="227"/>
      <c r="V8" s="10"/>
      <c r="W8" s="10"/>
      <c r="X8" s="10"/>
      <c r="Y8" s="10"/>
      <c r="Z8" s="10"/>
    </row>
    <row r="9" spans="1:26" s="159" customFormat="1" ht="15" customHeight="1">
      <c r="A9" s="255" t="s">
        <v>129</v>
      </c>
      <c r="B9" s="255"/>
      <c r="C9" s="255"/>
      <c r="D9" s="255"/>
      <c r="E9" s="255"/>
      <c r="F9" s="256"/>
      <c r="G9" s="232"/>
      <c r="H9" s="233" t="s">
        <v>40</v>
      </c>
      <c r="I9" s="20" t="s">
        <v>41</v>
      </c>
      <c r="J9" s="230">
        <v>7</v>
      </c>
      <c r="K9" s="230">
        <v>3</v>
      </c>
      <c r="L9" s="228"/>
      <c r="M9" s="229" t="str">
        <f>IF(OR(ISBLANK(J9),ISBLANK(K9)),IF(OR(H9="ALI",H9="AIE"),"L",IF(ISBLANK(H9),"","A")),IF(H9="EE",IF(K9&gt;=3,IF(J9&gt;=5,"H","A"),IF(K9&gt;=2,IF(J9&gt;=16,"H",IF(J9&lt;=4,"L","A")),IF(J9&lt;=15,"L","A"))),IF(OR(H9="SE",H9="CE"),IF(K9&gt;=4,IF(J9&gt;=6,"H","A"),IF(K9&gt;=2,IF(J9&gt;=20,"H",IF(J9&lt;=5,"L","A")),IF(J9&lt;=19,"L","A"))),IF(OR(H9="ALI",H9="AIE"),IF(K9&gt;=6,IF(J9&gt;=20,"H","A"),IF(K9&gt;=2,IF(J9&gt;=51,"H",IF(J9&lt;=19,"L","A")),IF(J9&lt;=50,"L","A")))))))</f>
        <v>L</v>
      </c>
      <c r="N9" s="234" t="str">
        <f>IF(M9="L","Baixa",IF(M9="A","Média",IF(M9="","","Alta")))</f>
        <v>Baixa</v>
      </c>
      <c r="O9" s="234">
        <v>7</v>
      </c>
      <c r="P9" s="235">
        <f>IF(I9="I",O10*Contagem!$U$10,IF(I9="E",O10*Contagem!$U$12,IF(I9="A",O10*Contagem!$U$11,IF(I9="T",O10*Contagem!$U$13,""))))</f>
        <v>10</v>
      </c>
      <c r="Q9" s="248"/>
      <c r="R9" s="249"/>
      <c r="S9" s="236"/>
      <c r="T9" s="237"/>
      <c r="U9" s="227"/>
      <c r="V9" s="10"/>
      <c r="W9" s="10"/>
      <c r="X9" s="10"/>
      <c r="Y9" s="10"/>
      <c r="Z9" s="10"/>
    </row>
    <row r="10" spans="1:26" ht="18" customHeight="1">
      <c r="A10" s="189" t="s">
        <v>122</v>
      </c>
      <c r="B10" s="190"/>
      <c r="C10" s="190"/>
      <c r="D10" s="190"/>
      <c r="E10" s="190"/>
      <c r="F10" s="191"/>
      <c r="G10" s="18"/>
      <c r="H10" s="19" t="s">
        <v>40</v>
      </c>
      <c r="I10" s="20" t="s">
        <v>41</v>
      </c>
      <c r="J10" s="230">
        <v>19</v>
      </c>
      <c r="K10" s="230">
        <v>10</v>
      </c>
      <c r="L10" s="37" t="str">
        <f t="shared" ref="L10:L13" si="0">CONCATENATE(H10,M10)</f>
        <v>ALIA</v>
      </c>
      <c r="M10" s="38" t="str">
        <f>IF(OR(ISBLANK(J10),ISBLANK(K10)),IF(OR(H10="ALI",H10="AIE"),"L",IF(ISBLANK(H10),"","A")),IF(H10="EE",IF(K10&gt;=3,IF(J10&gt;=5,"H","A"),IF(K10&gt;=2,IF(J10&gt;=16,"H",IF(J10&lt;=4,"L","A")),IF(J10&lt;=15,"L","A"))),IF(OR(H10="SE",H10="CE"),IF(K10&gt;=4,IF(J10&gt;=6,"H","A"),IF(K10&gt;=2,IF(J10&gt;=20,"H",IF(J10&lt;=5,"L","A")),IF(J10&lt;=19,"L","A"))),IF(OR(H10="ALI",H10="AIE"),IF(K10&gt;=6,IF(J10&gt;=20,"H","A"),IF(K10&gt;=2,IF(J10&gt;=51,"H",IF(J10&lt;=19,"L","A")),IF(J10&lt;=50,"L","A")))))))</f>
        <v>A</v>
      </c>
      <c r="N10" s="140" t="str">
        <f t="shared" ref="N10:N13" si="1">IF(M10="L","Baixa",IF(M10="A","Média",IF(M10="","","Alta")))</f>
        <v>Média</v>
      </c>
      <c r="O10" s="141">
        <f>IF(ISBLANK(H10),"",IF(H10="ALI",IF(M10="L",7,IF(M10="A",10,15)),IF(H10="AIE",IF(M10="L",5,IF(M10="A",7,10)),IF(H10="SE",IF(M10="L",4,IF(M10="A",5,7)),IF(OR(H10="EE",H10="CE"),IF(M10="L",3,IF(M10="A",4,6)))))))</f>
        <v>10</v>
      </c>
      <c r="P10" s="142">
        <f>IF(I10="I",O10*Contagem!$U$10,IF(I10="E",O10*Contagem!$U$12,IF(I10="A",O10*Contagem!$U$11,IF(I10="T",O10*Contagem!$U$13,""))))</f>
        <v>10</v>
      </c>
      <c r="Q10" s="250"/>
      <c r="R10" s="251"/>
      <c r="S10" s="239"/>
      <c r="T10" s="240"/>
      <c r="U10" s="25"/>
      <c r="V10" s="26"/>
      <c r="W10" s="26"/>
      <c r="X10" s="26"/>
      <c r="Y10" s="26"/>
      <c r="Z10" s="26"/>
    </row>
    <row r="11" spans="1:26" ht="18" customHeight="1">
      <c r="A11" s="189" t="s">
        <v>123</v>
      </c>
      <c r="B11" s="190"/>
      <c r="C11" s="190"/>
      <c r="D11" s="190"/>
      <c r="E11" s="190"/>
      <c r="F11" s="191"/>
      <c r="G11" s="18"/>
      <c r="H11" s="19" t="s">
        <v>40</v>
      </c>
      <c r="I11" s="27" t="s">
        <v>41</v>
      </c>
      <c r="J11" s="231">
        <v>21</v>
      </c>
      <c r="K11" s="231">
        <v>10</v>
      </c>
      <c r="L11" s="37" t="str">
        <f t="shared" si="0"/>
        <v>ALIH</v>
      </c>
      <c r="M11" s="38" t="str">
        <f t="shared" ref="M10:M13" si="2">IF(OR(ISBLANK(J11),ISBLANK(K11)),IF(OR(H11="ALI",H11="AIE"),"L",IF(ISBLANK(H11),"","A")),IF(H11="EE",IF(K11&gt;=3,IF(J11&gt;=5,"H","A"),IF(K11&gt;=2,IF(J11&gt;=16,"H",IF(J11&lt;=4,"L","A")),IF(J11&lt;=15,"L","A"))),IF(OR(H11="SE",H11="CE"),IF(K11&gt;=4,IF(J11&gt;=6,"H","A"),IF(K11&gt;=2,IF(J11&gt;=20,"H",IF(J11&lt;=5,"L","A")),IF(J11&lt;=19,"L","A"))),IF(OR(H11="ALI",H11="AIE"),IF(K11&gt;=6,IF(J11&gt;=20,"H","A"),IF(K11&gt;=2,IF(J11&gt;=51,"H",IF(J11&lt;=19,"L","A")),IF(J11&lt;=50,"L","A")))))))</f>
        <v>H</v>
      </c>
      <c r="N11" s="140" t="str">
        <f t="shared" si="1"/>
        <v>Alta</v>
      </c>
      <c r="O11" s="141">
        <f t="shared" ref="O10:O13" si="3">IF(ISBLANK(H11),"",IF(H11="ALI",IF(M11="L",7,IF(M11="A",10,15)),IF(H11="AIE",IF(M11="L",5,IF(M11="A",7,10)),IF(H11="SE",IF(M11="L",4,IF(M11="A",5,7)),IF(OR(H11="EE",H11="CE"),IF(M11="L",3,IF(M11="A",4,6)))))))</f>
        <v>15</v>
      </c>
      <c r="P11" s="142">
        <f>IF(I11="I",O11*Contagem!$U$10,IF(I11="E",O11*Contagem!$U$12,IF(I11="A",O11*Contagem!$U$11,IF(I11="T",O11*Contagem!$U$13,""))))</f>
        <v>15</v>
      </c>
      <c r="Q11" s="238"/>
      <c r="R11" s="239"/>
      <c r="S11" s="239"/>
      <c r="T11" s="240"/>
      <c r="U11" s="25"/>
      <c r="V11" s="26"/>
      <c r="W11" s="26"/>
      <c r="X11" s="26"/>
      <c r="Y11" s="26"/>
      <c r="Z11" s="26"/>
    </row>
    <row r="12" spans="1:26" ht="18" customHeight="1">
      <c r="A12" s="47" t="s">
        <v>124</v>
      </c>
      <c r="B12" s="29"/>
      <c r="C12" s="29"/>
      <c r="D12" s="29"/>
      <c r="E12" s="29"/>
      <c r="F12" s="30"/>
      <c r="G12" s="18"/>
      <c r="H12" s="135" t="s">
        <v>40</v>
      </c>
      <c r="I12" s="136" t="s">
        <v>41</v>
      </c>
      <c r="J12" s="156">
        <v>21</v>
      </c>
      <c r="K12" s="156">
        <v>7</v>
      </c>
      <c r="L12" s="153" t="str">
        <f t="shared" si="0"/>
        <v>ALIH</v>
      </c>
      <c r="M12" s="137" t="str">
        <f t="shared" si="2"/>
        <v>H</v>
      </c>
      <c r="N12" s="140" t="str">
        <f t="shared" si="1"/>
        <v>Alta</v>
      </c>
      <c r="O12" s="141">
        <f t="shared" si="3"/>
        <v>15</v>
      </c>
      <c r="P12" s="142">
        <f>IF(I12="I",O12*Contagem!$U$10,IF(I12="E",O12*Contagem!$U$12,IF(I12="A",O12*Contagem!$U$11,IF(I12="T",O12*Contagem!$U$13,""))))</f>
        <v>15</v>
      </c>
      <c r="Q12" s="238"/>
      <c r="R12" s="239"/>
      <c r="S12" s="239"/>
      <c r="T12" s="240"/>
      <c r="U12" s="33"/>
      <c r="V12" s="26"/>
      <c r="W12" s="26"/>
      <c r="X12" s="26"/>
      <c r="Y12" s="26"/>
      <c r="Z12" s="26"/>
    </row>
    <row r="13" spans="1:26" s="126" customFormat="1" ht="18" customHeight="1">
      <c r="A13" s="121" t="s">
        <v>125</v>
      </c>
      <c r="B13" s="122"/>
      <c r="C13" s="122"/>
      <c r="D13" s="122"/>
      <c r="E13" s="122"/>
      <c r="F13" s="122"/>
      <c r="G13" s="123"/>
      <c r="H13" s="143" t="s">
        <v>40</v>
      </c>
      <c r="I13" s="152" t="s">
        <v>41</v>
      </c>
      <c r="J13" s="156">
        <v>23</v>
      </c>
      <c r="K13" s="156">
        <v>9</v>
      </c>
      <c r="L13" s="154" t="str">
        <f t="shared" si="0"/>
        <v>ALIH</v>
      </c>
      <c r="M13" s="144" t="str">
        <f t="shared" si="2"/>
        <v>H</v>
      </c>
      <c r="N13" s="140" t="str">
        <f t="shared" si="1"/>
        <v>Alta</v>
      </c>
      <c r="O13" s="141">
        <f>IF(ISBLANK(H13),"",IF(H13="ALI",IF(M13="L",7,IF(M13="A",10,15)),IF(H13="AIE",IF(M13="L",5,IF(M13="A",7,10)),IF(H13="SE",IF(M13="L",4,IF(M13="A",5,7)),IF(OR(H13="EE",H13="CE"),IF(M13="L",3,IF(M13="A",4,6)))))))</f>
        <v>15</v>
      </c>
      <c r="P13" s="142">
        <f>IF(I13="I",O13*Contagem!$U$10,IF(I13="E",O13*Contagem!$U$12,IF(I13="A",O13*Contagem!$U$11,IF(I13="T",O13*Contagem!$U$13,""))))</f>
        <v>15</v>
      </c>
      <c r="Q13" s="241"/>
      <c r="R13" s="242"/>
      <c r="S13" s="242"/>
      <c r="T13" s="243"/>
      <c r="U13" s="124"/>
      <c r="V13" s="125"/>
      <c r="W13" s="125"/>
      <c r="X13" s="125"/>
      <c r="Y13" s="125"/>
      <c r="Z13" s="125"/>
    </row>
    <row r="14" spans="1:26" ht="18" customHeight="1">
      <c r="A14" s="47" t="s">
        <v>126</v>
      </c>
      <c r="B14" s="29"/>
      <c r="C14" s="29"/>
      <c r="D14" s="29"/>
      <c r="E14" s="29"/>
      <c r="F14" s="30"/>
      <c r="G14" s="18"/>
      <c r="H14" s="138" t="s">
        <v>40</v>
      </c>
      <c r="I14" s="31" t="s">
        <v>41</v>
      </c>
      <c r="J14" s="156">
        <v>6</v>
      </c>
      <c r="K14" s="156">
        <v>3</v>
      </c>
      <c r="L14" s="155" t="str">
        <f>CONCATENATE(H14,M14)</f>
        <v>ALIL</v>
      </c>
      <c r="M14" s="139" t="str">
        <f>IF(OR(ISBLANK(J14),ISBLANK(K14)),IF(OR(H14="ALI",H14="AIE"),"L",IF(ISBLANK(H14),"","A")),IF(H14="EE",IF(K14&gt;=3,IF(J14&gt;=5,"H","A"),IF(K14&gt;=2,IF(J14&gt;=16,"H",IF(J14&lt;=4,"L","A")),IF(J14&lt;=15,"L","A"))),IF(OR(H14="SE",H14="CE"),IF(K14&gt;=4,IF(J14&gt;=6,"H","A"),IF(K14&gt;=2,IF(J14&gt;=20,"H",IF(J14&lt;=5,"L","A")),IF(J14&lt;=19,"L","A"))),IF(OR(H14="ALI",H14="AIE"),IF(K14&gt;=6,IF(J14&gt;=20,"H","A"),IF(K14&gt;=2,IF(J14&gt;=51,"H",IF(J14&lt;=19,"L","A")),IF(J14&lt;=50,"L","A")))))))</f>
        <v>L</v>
      </c>
      <c r="N14" s="140" t="str">
        <f>IF(M14="L","Baixa",IF(M14="A","Média",IF(M14="","","Alta")))</f>
        <v>Baixa</v>
      </c>
      <c r="O14" s="141">
        <f>IF(ISBLANK(H14),"",IF(H14="ALI",IF(M14="L",7,IF(M14="A",10,15)),IF(H14="AIE",IF(M14="L",5,IF(M14="A",7,10)),IF(H14="SE",IF(M14="L",4,IF(M14="A",5,7)),IF(OR(H14="EE",H14="CE"),IF(M14="L",3,IF(M14="A",4,6)))))))</f>
        <v>7</v>
      </c>
      <c r="P14" s="142">
        <f>IF(I14="I",O14*Contagem!$U$10,IF(I14="E",O14*Contagem!$U$12,IF(I14="A",O14*Contagem!$U$11,IF(I14="T",O14*Contagem!$U$13,""))))</f>
        <v>7</v>
      </c>
      <c r="Q14" s="238"/>
      <c r="R14" s="239"/>
      <c r="S14" s="239"/>
      <c r="T14" s="240"/>
      <c r="U14" s="33"/>
      <c r="V14" s="26"/>
      <c r="W14" s="26"/>
      <c r="X14" s="26"/>
      <c r="Y14" s="26"/>
      <c r="Z14" s="26"/>
    </row>
    <row r="15" spans="1:26" ht="18" customHeight="1">
      <c r="A15" s="47" t="s">
        <v>127</v>
      </c>
      <c r="B15" s="29"/>
      <c r="C15" s="29"/>
      <c r="D15" s="29"/>
      <c r="E15" s="29"/>
      <c r="F15" s="30"/>
      <c r="G15" s="18"/>
      <c r="H15" s="34" t="s">
        <v>40</v>
      </c>
      <c r="I15" s="35" t="s">
        <v>41</v>
      </c>
      <c r="J15" s="32">
        <v>3</v>
      </c>
      <c r="K15" s="32">
        <v>1</v>
      </c>
      <c r="L15" s="37" t="str">
        <f>CONCATENATE(H15,M15)</f>
        <v>ALIL</v>
      </c>
      <c r="M15" s="38" t="str">
        <f>IF(OR(ISBLANK(J15),ISBLANK(K15)),IF(OR(H15="ALI",H15="AIE"),"L",IF(ISBLANK(H15),"","A")),IF(H15="EE",IF(K15&gt;=3,IF(J15&gt;=5,"H","A"),IF(K15&gt;=2,IF(J15&gt;=16,"H",IF(J15&lt;=4,"L","A")),IF(J15&lt;=15,"L","A"))),IF(OR(H15="SE",H15="CE"),IF(K15&gt;=4,IF(J15&gt;=6,"H","A"),IF(K15&gt;=2,IF(J15&gt;=20,"H",IF(J15&lt;=5,"L","A")),IF(J15&lt;=19,"L","A"))),IF(OR(H15="ALI",H15="AIE"),IF(K15&gt;=6,IF(J15&gt;=20,"H","A"),IF(K15&gt;=2,IF(J15&gt;=51,"H",IF(J15&lt;=19,"L","A")),IF(J15&lt;=50,"L","A")))))))</f>
        <v>L</v>
      </c>
      <c r="N15" s="22" t="s">
        <v>42</v>
      </c>
      <c r="O15" s="23">
        <v>3</v>
      </c>
      <c r="P15" s="24">
        <v>3</v>
      </c>
      <c r="Q15" s="238"/>
      <c r="R15" s="239"/>
      <c r="S15" s="239"/>
      <c r="T15" s="240"/>
      <c r="U15" s="33"/>
      <c r="V15" s="26"/>
      <c r="W15" s="26"/>
      <c r="X15" s="26"/>
      <c r="Y15" s="26"/>
      <c r="Z15" s="26"/>
    </row>
    <row r="16" spans="1:26" s="273" customFormat="1" ht="18" customHeight="1">
      <c r="A16" s="257" t="s">
        <v>118</v>
      </c>
      <c r="B16" s="258"/>
      <c r="C16" s="258"/>
      <c r="D16" s="258"/>
      <c r="E16" s="258"/>
      <c r="F16" s="259"/>
      <c r="G16" s="260"/>
      <c r="H16" s="261"/>
      <c r="I16" s="262"/>
      <c r="J16" s="263"/>
      <c r="K16" s="263"/>
      <c r="L16" s="262" t="str">
        <f t="shared" ref="L16:L23" si="4">CONCATENATE(H16,M16)</f>
        <v/>
      </c>
      <c r="M16" s="264" t="str">
        <f t="shared" ref="M16:M23" si="5">IF(OR(ISBLANK(J16),ISBLANK(K16)),IF(OR(H16="ALI",H16="AIE"),"L",IF(ISBLANK(H16),"","A")),IF(H16="EE",IF(K16&gt;=3,IF(J16&gt;=5,"H","A"),IF(K16&gt;=2,IF(J16&gt;=16,"H",IF(J16&lt;=4,"L","A")),IF(J16&lt;=15,"L","A"))),IF(OR(H16="SE",H16="CE"),IF(K16&gt;=4,IF(J16&gt;=6,"H","A"),IF(K16&gt;=2,IF(J16&gt;=20,"H",IF(J16&lt;=5,"L","A")),IF(J16&lt;=19,"L","A"))),IF(OR(H16="ALI",H16="AIE"),IF(K16&gt;=6,IF(J16&gt;=20,"H","A"),IF(K16&gt;=2,IF(J16&gt;=51,"H",IF(J16&lt;=19,"L","A")),IF(J16&lt;=50,"L","A")))))))</f>
        <v/>
      </c>
      <c r="N16" s="265" t="str">
        <f t="shared" ref="N16:N45" si="6">IF(M16="L","Baixa",IF(M16="A","Média",IF(M16="","","Alta")))</f>
        <v/>
      </c>
      <c r="O16" s="266" t="str">
        <f t="shared" ref="O16:O45" si="7">IF(ISBLANK(H16),"",IF(H16="ALI",IF(M16="L",7,IF(M16="A",10,15)),IF(H16="AIE",IF(M16="L",5,IF(M16="A",7,10)),IF(H16="SE",IF(M16="L",4,IF(M16="A",5,7)),IF(OR(H16="EE",H16="CE"),IF(M16="L",3,IF(M16="A",4,6)))))))</f>
        <v/>
      </c>
      <c r="P16" s="267" t="str">
        <f>IF(I16="I",O16*Contagem!$U$10,IF(I16="E",O16*Contagem!$U$12,IF(I16="A",O16*Contagem!$U$11,IF(I16="T",O16*Contagem!$U$13,""))))</f>
        <v/>
      </c>
      <c r="Q16" s="268"/>
      <c r="R16" s="269"/>
      <c r="S16" s="269"/>
      <c r="T16" s="270"/>
      <c r="U16" s="271"/>
      <c r="V16" s="272"/>
      <c r="W16" s="272"/>
      <c r="X16" s="272"/>
      <c r="Y16" s="272"/>
      <c r="Z16" s="272"/>
    </row>
    <row r="17" spans="1:26" ht="18" customHeight="1">
      <c r="A17" s="47" t="s">
        <v>130</v>
      </c>
      <c r="B17" s="29"/>
      <c r="C17" s="29"/>
      <c r="D17" s="29"/>
      <c r="E17" s="29"/>
      <c r="F17" s="30"/>
      <c r="G17" s="18"/>
      <c r="H17" s="34" t="s">
        <v>43</v>
      </c>
      <c r="I17" s="35" t="s">
        <v>41</v>
      </c>
      <c r="J17" s="36">
        <v>10</v>
      </c>
      <c r="K17" s="36">
        <v>5</v>
      </c>
      <c r="L17" s="37" t="str">
        <f t="shared" si="4"/>
        <v>EEH</v>
      </c>
      <c r="M17" s="38" t="str">
        <f t="shared" si="5"/>
        <v>H</v>
      </c>
      <c r="N17" s="39" t="str">
        <f t="shared" si="6"/>
        <v>Alta</v>
      </c>
      <c r="O17" s="40">
        <f t="shared" si="7"/>
        <v>6</v>
      </c>
      <c r="P17" s="41">
        <f>IF(I17="I",O17*Contagem!$U$10,IF(I17="E",O17*Contagem!$U$12,IF(I17="A",O17*Contagem!$U$11,IF(I17="T",O17*Contagem!$U$13,""))))</f>
        <v>6</v>
      </c>
      <c r="Q17" s="238"/>
      <c r="R17" s="239"/>
      <c r="S17" s="239"/>
      <c r="T17" s="240"/>
      <c r="U17" s="33"/>
      <c r="V17" s="26"/>
      <c r="W17" s="26"/>
      <c r="X17" s="26"/>
      <c r="Y17" s="26"/>
      <c r="Z17" s="26"/>
    </row>
    <row r="18" spans="1:26" ht="18" customHeight="1">
      <c r="A18" s="47" t="s">
        <v>131</v>
      </c>
      <c r="B18" s="29"/>
      <c r="C18" s="29"/>
      <c r="D18" s="29"/>
      <c r="E18" s="29"/>
      <c r="F18" s="30"/>
      <c r="G18" s="18"/>
      <c r="H18" s="34" t="s">
        <v>43</v>
      </c>
      <c r="I18" s="35" t="s">
        <v>41</v>
      </c>
      <c r="J18" s="36">
        <v>9</v>
      </c>
      <c r="K18" s="36">
        <v>2</v>
      </c>
      <c r="L18" s="37" t="str">
        <f t="shared" si="4"/>
        <v>EEA</v>
      </c>
      <c r="M18" s="38" t="str">
        <f t="shared" si="5"/>
        <v>A</v>
      </c>
      <c r="N18" s="39" t="str">
        <f t="shared" si="6"/>
        <v>Média</v>
      </c>
      <c r="O18" s="40">
        <f t="shared" si="7"/>
        <v>4</v>
      </c>
      <c r="P18" s="41">
        <f>IF(I18="I",O18*Contagem!$U$10,IF(I18="E",O18*Contagem!$U$12,IF(I18="A",O18*Contagem!$U$11,IF(I18="T",O18*Contagem!$U$13,""))))</f>
        <v>4</v>
      </c>
      <c r="Q18" s="238"/>
      <c r="R18" s="239"/>
      <c r="S18" s="239"/>
      <c r="T18" s="240"/>
      <c r="U18" s="33"/>
      <c r="V18" s="26"/>
      <c r="W18" s="26"/>
      <c r="X18" s="26"/>
      <c r="Y18" s="26"/>
      <c r="Z18" s="26"/>
    </row>
    <row r="19" spans="1:26" ht="18" customHeight="1">
      <c r="A19" s="47" t="s">
        <v>132</v>
      </c>
      <c r="B19" s="29"/>
      <c r="C19" s="29"/>
      <c r="D19" s="29"/>
      <c r="E19" s="29"/>
      <c r="F19" s="30"/>
      <c r="G19" s="18"/>
      <c r="H19" s="34" t="s">
        <v>43</v>
      </c>
      <c r="I19" s="35" t="s">
        <v>41</v>
      </c>
      <c r="J19" s="36">
        <v>8</v>
      </c>
      <c r="K19" s="36">
        <v>6</v>
      </c>
      <c r="L19" s="37" t="str">
        <f t="shared" si="4"/>
        <v>EEH</v>
      </c>
      <c r="M19" s="38" t="str">
        <f t="shared" si="5"/>
        <v>H</v>
      </c>
      <c r="N19" s="39" t="str">
        <f t="shared" si="6"/>
        <v>Alta</v>
      </c>
      <c r="O19" s="40">
        <f t="shared" si="7"/>
        <v>6</v>
      </c>
      <c r="P19" s="41">
        <f>IF(I19="I",O19*Contagem!$U$10,IF(I19="E",O19*Contagem!$U$12,IF(I19="A",O19*Contagem!$U$11,IF(I19="T",O19*Contagem!$U$13,""))))</f>
        <v>6</v>
      </c>
      <c r="Q19" s="238"/>
      <c r="R19" s="239"/>
      <c r="S19" s="239"/>
      <c r="T19" s="240"/>
      <c r="U19" s="33"/>
      <c r="V19" s="26"/>
      <c r="W19" s="26"/>
      <c r="X19" s="26"/>
      <c r="Y19" s="26"/>
      <c r="Z19" s="26"/>
    </row>
    <row r="20" spans="1:26" ht="18" customHeight="1">
      <c r="A20" s="47" t="s">
        <v>133</v>
      </c>
      <c r="B20" s="29"/>
      <c r="C20" s="29"/>
      <c r="D20" s="29"/>
      <c r="E20" s="29"/>
      <c r="F20" s="30"/>
      <c r="G20" s="18"/>
      <c r="H20" s="34" t="s">
        <v>43</v>
      </c>
      <c r="I20" s="43" t="s">
        <v>41</v>
      </c>
      <c r="J20" s="36">
        <v>7</v>
      </c>
      <c r="K20" s="36">
        <v>6</v>
      </c>
      <c r="L20" s="37" t="str">
        <f t="shared" si="4"/>
        <v>EEH</v>
      </c>
      <c r="M20" s="38" t="str">
        <f t="shared" si="5"/>
        <v>H</v>
      </c>
      <c r="N20" s="39" t="str">
        <f t="shared" si="6"/>
        <v>Alta</v>
      </c>
      <c r="O20" s="40">
        <f t="shared" si="7"/>
        <v>6</v>
      </c>
      <c r="P20" s="41">
        <f>IF(I20="I",O20*Contagem!$U$10,IF(I20="E",O20*Contagem!$U$12,IF(I20="A",O20*Contagem!$U$11,IF(I20="T",O20*Contagem!$U$13,""))))</f>
        <v>6</v>
      </c>
      <c r="Q20" s="238"/>
      <c r="R20" s="239"/>
      <c r="S20" s="239"/>
      <c r="T20" s="240"/>
      <c r="U20" s="33"/>
      <c r="V20" s="26"/>
      <c r="W20" s="26"/>
      <c r="X20" s="26"/>
      <c r="Y20" s="26"/>
      <c r="Z20" s="26"/>
    </row>
    <row r="21" spans="1:26" s="126" customFormat="1" ht="18" customHeight="1">
      <c r="A21" s="127" t="s">
        <v>134</v>
      </c>
      <c r="B21" s="128"/>
      <c r="C21" s="128"/>
      <c r="D21" s="128"/>
      <c r="E21" s="128"/>
      <c r="F21" s="129"/>
      <c r="G21" s="130"/>
      <c r="H21" s="131" t="s">
        <v>43</v>
      </c>
      <c r="I21" s="43" t="s">
        <v>41</v>
      </c>
      <c r="J21" s="42">
        <v>11</v>
      </c>
      <c r="K21" s="42">
        <v>7</v>
      </c>
      <c r="L21" s="131" t="str">
        <f t="shared" si="4"/>
        <v>EEH</v>
      </c>
      <c r="M21" s="132" t="str">
        <f t="shared" si="5"/>
        <v>H</v>
      </c>
      <c r="N21" s="157" t="str">
        <f t="shared" si="6"/>
        <v>Alta</v>
      </c>
      <c r="O21" s="40">
        <f t="shared" si="7"/>
        <v>6</v>
      </c>
      <c r="P21" s="158">
        <f>IF(I21="I",O21*Contagem!$U$10,IF(I21="E",O21*Contagem!$U$12,IF(I21="A",O21*Contagem!$U$11,IF(I21="T",O21*Contagem!$U$13,""))))</f>
        <v>6</v>
      </c>
      <c r="Q21" s="244"/>
      <c r="R21" s="245"/>
      <c r="S21" s="245"/>
      <c r="T21" s="129"/>
      <c r="U21" s="133"/>
      <c r="V21" s="134"/>
      <c r="W21" s="134"/>
      <c r="X21" s="134"/>
      <c r="Y21" s="134"/>
      <c r="Z21" s="134"/>
    </row>
    <row r="22" spans="1:26" ht="18" customHeight="1">
      <c r="A22" s="28"/>
      <c r="B22" s="29"/>
      <c r="C22" s="29"/>
      <c r="D22" s="29"/>
      <c r="E22" s="29"/>
      <c r="F22" s="30"/>
      <c r="G22" s="44"/>
      <c r="H22" s="45"/>
      <c r="I22" s="46"/>
      <c r="J22" s="36"/>
      <c r="K22" s="36"/>
      <c r="L22" s="37" t="str">
        <f t="shared" si="4"/>
        <v/>
      </c>
      <c r="M22" s="38" t="str">
        <f t="shared" si="5"/>
        <v/>
      </c>
      <c r="N22" s="39" t="str">
        <f>IF(M22="L","Baixa",IF(M22="A","Média",IF(M22="","","Alta")))</f>
        <v/>
      </c>
      <c r="O22" s="40" t="str">
        <f t="shared" si="7"/>
        <v/>
      </c>
      <c r="P22" s="41" t="str">
        <f>IF(I22="I",O22*Contagem!$U$10,IF(I22="E",O22*Contagem!$U$12,IF(I22="A",O22*Contagem!$U$11,IF(I22="T",O22*Contagem!$U$13,""))))</f>
        <v/>
      </c>
      <c r="Q22" s="238"/>
      <c r="R22" s="239"/>
      <c r="S22" s="239"/>
      <c r="T22" s="240"/>
      <c r="U22" s="33"/>
      <c r="V22" s="26"/>
      <c r="W22" s="26"/>
      <c r="X22" s="26"/>
      <c r="Y22" s="26"/>
      <c r="Z22" s="26"/>
    </row>
    <row r="23" spans="1:26" ht="18" customHeight="1">
      <c r="A23" s="160"/>
      <c r="B23" s="29"/>
      <c r="C23" s="29"/>
      <c r="D23" s="29"/>
      <c r="E23" s="29"/>
      <c r="F23" s="30"/>
      <c r="G23" s="18"/>
      <c r="H23" s="45"/>
      <c r="I23" s="46"/>
      <c r="J23" s="36"/>
      <c r="K23" s="36"/>
      <c r="L23" s="37" t="str">
        <f t="shared" si="4"/>
        <v/>
      </c>
      <c r="M23" s="38" t="str">
        <f t="shared" si="5"/>
        <v/>
      </c>
      <c r="N23" s="39" t="str">
        <f>IF(M23="L","Baixa",IF(M23="A","Média",IF(M23="","","Alta")))</f>
        <v/>
      </c>
      <c r="O23" s="40" t="str">
        <f t="shared" si="7"/>
        <v/>
      </c>
      <c r="P23" s="41" t="str">
        <f>IF(I23="I",O23*Contagem!$U$10,IF(I23="E",O23*Contagem!$U$12,IF(I23="A",O23*Contagem!$U$11,IF(I23="T",O23*Contagem!$U$13,""))))</f>
        <v/>
      </c>
      <c r="Q23" s="238"/>
      <c r="R23" s="239"/>
      <c r="S23" s="239"/>
      <c r="T23" s="240"/>
      <c r="U23" s="33"/>
      <c r="V23" s="26"/>
      <c r="W23" s="26"/>
      <c r="X23" s="26"/>
      <c r="Y23" s="26"/>
      <c r="Z23" s="26"/>
    </row>
    <row r="24" spans="1:26" ht="18" customHeight="1">
      <c r="A24" s="162"/>
      <c r="B24" s="30"/>
      <c r="C24" s="29"/>
      <c r="D24" s="29"/>
      <c r="E24" s="29"/>
      <c r="F24" s="30"/>
      <c r="G24" s="18"/>
      <c r="H24" s="45"/>
      <c r="I24" s="46"/>
      <c r="J24" s="36"/>
      <c r="K24" s="36"/>
      <c r="L24" s="37" t="str">
        <f>CONCATENATE(H24,M24)</f>
        <v/>
      </c>
      <c r="M24" s="38" t="str">
        <f>IF(OR(ISBLANK(J24),ISBLANK(K24)),IF(OR(H24="ALI",H24="AIE"),"L",IF(ISBLANK(H24),"","A")),IF(H24="EE",IF(K24&gt;=3,IF(J24&gt;=5,"H","A"),IF(K24&gt;=2,IF(J24&gt;=16,"H",IF(J24&lt;=4,"L","A")),IF(J24&lt;=15,"L","A"))),IF(OR(H24="SE",H24="CE"),IF(K24&gt;=4,IF(J24&gt;=6,"H","A"),IF(K24&gt;=2,IF(J24&gt;=20,"H",IF(J24&lt;=5,"L","A")),IF(J24&lt;=19,"L","A"))),IF(OR(H24="ALI",H24="AIE"),IF(K24&gt;=6,IF(J24&gt;=20,"H","A"),IF(K24&gt;=2,IF(J24&gt;=51,"H",IF(J24&lt;=19,"L","A")),IF(J24&lt;=50,"L","A")))))))</f>
        <v/>
      </c>
      <c r="N24" s="39" t="str">
        <f>IF(M24="L","Baixa",IF(M24="A","Média",IF(M24="","","Alta")))</f>
        <v/>
      </c>
      <c r="O24" s="40" t="str">
        <f t="shared" si="7"/>
        <v/>
      </c>
      <c r="P24" s="41" t="str">
        <f>IF(I24="I",O24*Contagem!$U$10,IF(I24="E",O24*Contagem!$U$12,IF(I24="A",O24*Contagem!$U$11,IF(I24="T",O24*Contagem!$U$13,""))))</f>
        <v/>
      </c>
      <c r="Q24" s="238"/>
      <c r="R24" s="239"/>
      <c r="S24" s="239"/>
      <c r="T24" s="240"/>
      <c r="U24" s="33"/>
      <c r="V24" s="26"/>
      <c r="W24" s="26"/>
      <c r="X24" s="26"/>
      <c r="Y24" s="26"/>
      <c r="Z24" s="26"/>
    </row>
    <row r="25" spans="1:26" ht="18" customHeight="1">
      <c r="A25" s="162"/>
      <c r="B25" s="30"/>
      <c r="C25" s="29"/>
      <c r="D25" s="29"/>
      <c r="E25" s="29"/>
      <c r="F25" s="30"/>
      <c r="G25" s="18"/>
      <c r="H25" s="45"/>
      <c r="I25" s="43"/>
      <c r="J25" s="36"/>
      <c r="K25" s="36"/>
      <c r="L25" s="37" t="str">
        <f>CONCATENATE(H25,M25)</f>
        <v/>
      </c>
      <c r="M25" s="38" t="str">
        <f>IF(OR(ISBLANK(J25),ISBLANK(K25)),IF(OR(H25="ALI",H25="AIE"),"L",IF(ISBLANK(H25),"","A")),IF(H25="EE",IF(K25&gt;=3,IF(J25&gt;=5,"H","A"),IF(K25&gt;=2,IF(J25&gt;=16,"H",IF(J25&lt;=4,"L","A")),IF(J25&lt;=15,"L","A"))),IF(OR(H25="SE",H25="CE"),IF(K25&gt;=4,IF(J25&gt;=6,"H","A"),IF(K25&gt;=2,IF(J25&gt;=20,"H",IF(J25&lt;=5,"L","A")),IF(J25&lt;=19,"L","A"))),IF(OR(H25="ALI",H25="AIE"),IF(K25&gt;=6,IF(J25&gt;=20,"H","A"),IF(K25&gt;=2,IF(J25&gt;=51,"H",IF(J25&lt;=19,"L","A")),IF(J25&lt;=50,"L","A")))))))</f>
        <v/>
      </c>
      <c r="N25" s="39" t="str">
        <f>IF(M25="L","Baixa",IF(M25="A","Média",IF(M25="","","Alta")))</f>
        <v/>
      </c>
      <c r="O25" s="40" t="str">
        <f t="shared" si="7"/>
        <v/>
      </c>
      <c r="P25" s="41" t="str">
        <f>IF(I25="I",O25*Contagem!$U$10,IF(I25="E",O25*Contagem!$U$12,IF(I25="A",O25*Contagem!$U$11,IF(I25="T",O25*Contagem!$U$13,""))))</f>
        <v/>
      </c>
      <c r="Q25" s="238"/>
      <c r="R25" s="239"/>
      <c r="S25" s="239"/>
      <c r="T25" s="240"/>
      <c r="U25" s="33"/>
      <c r="V25" s="26"/>
      <c r="W25" s="26"/>
      <c r="X25" s="26"/>
      <c r="Y25" s="26"/>
      <c r="Z25" s="26"/>
    </row>
    <row r="26" spans="1:26" ht="18" customHeight="1">
      <c r="A26" s="161"/>
      <c r="B26" s="29"/>
      <c r="C26" s="29"/>
      <c r="D26" s="29"/>
      <c r="E26" s="29"/>
      <c r="F26" s="30"/>
      <c r="G26" s="18"/>
      <c r="H26" s="45"/>
      <c r="I26" s="43"/>
      <c r="J26" s="36"/>
      <c r="K26" s="36"/>
      <c r="L26" s="37" t="str">
        <f t="shared" ref="L26:L45" si="8">CONCATENATE(H26,M26)</f>
        <v/>
      </c>
      <c r="M26" s="38" t="str">
        <f t="shared" ref="M26:M45" si="9">IF(OR(ISBLANK(J26),ISBLANK(K26)),IF(OR(H26="ALI",H26="AIE"),"L",IF(ISBLANK(H26),"","A")),IF(H26="EE",IF(K26&gt;=3,IF(J26&gt;=5,"H","A"),IF(K26&gt;=2,IF(J26&gt;=16,"H",IF(J26&lt;=4,"L","A")),IF(J26&lt;=15,"L","A"))),IF(OR(H26="SE",H26="CE"),IF(K26&gt;=4,IF(J26&gt;=6,"H","A"),IF(K26&gt;=2,IF(J26&gt;=20,"H",IF(J26&lt;=5,"L","A")),IF(J26&lt;=19,"L","A"))),IF(OR(H26="ALI",H26="AIE"),IF(K26&gt;=6,IF(J26&gt;=20,"H","A"),IF(K26&gt;=2,IF(J26&gt;=51,"H",IF(J26&lt;=19,"L","A")),IF(J26&lt;=50,"L","A")))))))</f>
        <v/>
      </c>
      <c r="N26" s="39" t="str">
        <f t="shared" si="6"/>
        <v/>
      </c>
      <c r="O26" s="40" t="str">
        <f t="shared" si="7"/>
        <v/>
      </c>
      <c r="P26" s="41" t="str">
        <f>IF(I26="I",O26*Contagem!$U$10,IF(I26="E",O26*Contagem!$U$12,IF(I26="A",O26*Contagem!$U$11,IF(I26="T",O26*Contagem!$U$13,""))))</f>
        <v/>
      </c>
      <c r="Q26" s="238"/>
      <c r="R26" s="239"/>
      <c r="S26" s="239"/>
      <c r="T26" s="240"/>
      <c r="U26" s="33"/>
      <c r="V26" s="26"/>
      <c r="W26" s="26"/>
      <c r="X26" s="26"/>
      <c r="Y26" s="26"/>
      <c r="Z26" s="26"/>
    </row>
    <row r="27" spans="1:26" ht="18" customHeight="1">
      <c r="A27" s="28"/>
      <c r="B27" s="29"/>
      <c r="C27" s="29"/>
      <c r="D27" s="29"/>
      <c r="E27" s="29"/>
      <c r="F27" s="30"/>
      <c r="G27" s="18"/>
      <c r="H27" s="45"/>
      <c r="I27" s="43"/>
      <c r="J27" s="36"/>
      <c r="K27" s="36"/>
      <c r="L27" s="37" t="str">
        <f t="shared" si="8"/>
        <v/>
      </c>
      <c r="M27" s="38" t="str">
        <f t="shared" si="9"/>
        <v/>
      </c>
      <c r="N27" s="39" t="str">
        <f t="shared" si="6"/>
        <v/>
      </c>
      <c r="O27" s="40" t="str">
        <f t="shared" si="7"/>
        <v/>
      </c>
      <c r="P27" s="41" t="str">
        <f>IF(I27="I",O27*Contagem!$U$10,IF(I27="E",O27*Contagem!$U$12,IF(I27="A",O27*Contagem!$U$11,IF(I27="T",O27*Contagem!$U$13,""))))</f>
        <v/>
      </c>
      <c r="Q27" s="238"/>
      <c r="R27" s="239"/>
      <c r="S27" s="239"/>
      <c r="T27" s="240"/>
      <c r="U27" s="33"/>
      <c r="V27" s="26"/>
      <c r="W27" s="26"/>
      <c r="X27" s="26"/>
      <c r="Y27" s="26"/>
      <c r="Z27" s="26"/>
    </row>
    <row r="28" spans="1:26" ht="18" customHeight="1">
      <c r="A28" s="28"/>
      <c r="B28" s="29"/>
      <c r="C28" s="29"/>
      <c r="D28" s="29"/>
      <c r="E28" s="29"/>
      <c r="F28" s="30"/>
      <c r="G28" s="18"/>
      <c r="H28" s="45"/>
      <c r="I28" s="43"/>
      <c r="J28" s="36"/>
      <c r="K28" s="36"/>
      <c r="L28" s="37" t="str">
        <f t="shared" si="8"/>
        <v/>
      </c>
      <c r="M28" s="38" t="str">
        <f t="shared" si="9"/>
        <v/>
      </c>
      <c r="N28" s="39" t="str">
        <f t="shared" si="6"/>
        <v/>
      </c>
      <c r="O28" s="40" t="str">
        <f t="shared" si="7"/>
        <v/>
      </c>
      <c r="P28" s="41" t="str">
        <f>IF(I28="I",O28*Contagem!$U$10,IF(I28="E",O28*Contagem!$U$12,IF(I28="A",O28*Contagem!$U$11,IF(I28="T",O28*Contagem!$U$13,""))))</f>
        <v/>
      </c>
      <c r="Q28" s="238"/>
      <c r="R28" s="239"/>
      <c r="S28" s="239"/>
      <c r="T28" s="240"/>
      <c r="U28" s="33"/>
      <c r="V28" s="26"/>
      <c r="W28" s="26"/>
      <c r="X28" s="26"/>
      <c r="Y28" s="26"/>
      <c r="Z28" s="26"/>
    </row>
    <row r="29" spans="1:26" ht="18" customHeight="1">
      <c r="A29" s="47"/>
      <c r="B29" s="29"/>
      <c r="C29" s="29"/>
      <c r="D29" s="29"/>
      <c r="E29" s="29"/>
      <c r="F29" s="30"/>
      <c r="G29" s="18"/>
      <c r="H29" s="21"/>
      <c r="I29" s="43"/>
      <c r="J29" s="42"/>
      <c r="K29" s="42"/>
      <c r="L29" s="37" t="str">
        <f t="shared" si="8"/>
        <v/>
      </c>
      <c r="M29" s="38" t="str">
        <f t="shared" si="9"/>
        <v/>
      </c>
      <c r="N29" s="39" t="str">
        <f t="shared" si="6"/>
        <v/>
      </c>
      <c r="O29" s="40" t="str">
        <f t="shared" si="7"/>
        <v/>
      </c>
      <c r="P29" s="41" t="str">
        <f>IF(I29="I",O29*Contagem!$U$10,IF(I29="E",O29*Contagem!$U$12,IF(I29="A",O29*Contagem!$U$11,IF(I29="T",O29*Contagem!$U$13,""))))</f>
        <v/>
      </c>
      <c r="Q29" s="238"/>
      <c r="R29" s="239"/>
      <c r="S29" s="239"/>
      <c r="T29" s="240"/>
      <c r="U29" s="33"/>
      <c r="V29" s="26"/>
      <c r="W29" s="26"/>
      <c r="X29" s="26"/>
      <c r="Y29" s="26"/>
      <c r="Z29" s="26"/>
    </row>
    <row r="30" spans="1:26" s="126" customFormat="1" ht="18" customHeight="1">
      <c r="A30" s="145"/>
      <c r="B30" s="146"/>
      <c r="C30" s="146"/>
      <c r="D30" s="146"/>
      <c r="E30" s="146"/>
      <c r="F30" s="147"/>
      <c r="G30" s="148"/>
      <c r="H30" s="149"/>
      <c r="I30" s="43"/>
      <c r="J30" s="42"/>
      <c r="K30" s="42"/>
      <c r="L30" s="149" t="str">
        <f t="shared" si="8"/>
        <v/>
      </c>
      <c r="M30" s="150" t="str">
        <f t="shared" si="9"/>
        <v/>
      </c>
      <c r="N30" s="39" t="str">
        <f t="shared" ref="N30" si="10">IF(M30="L","Baixa",IF(M30="A","Média",IF(M30="","","Alta")))</f>
        <v/>
      </c>
      <c r="O30" s="40" t="str">
        <f t="shared" ref="O30" si="11">IF(ISBLANK(H30),"",IF(H30="ALI",IF(M30="L",7,IF(M30="A",10,15)),IF(H30="AIE",IF(M30="L",5,IF(M30="A",7,10)),IF(H30="SE",IF(M30="L",4,IF(M30="A",5,7)),IF(OR(H30="EE",H30="CE"),IF(M30="L",3,IF(M30="A",4,6)))))))</f>
        <v/>
      </c>
      <c r="P30" s="41" t="str">
        <f>IF(I30="I",O30*Contagem!$U$10,IF(I30="E",O30*Contagem!$U$12,IF(I30="A",O30*Contagem!$U$11,IF(I30="T",O30*Contagem!$U$13,""))))</f>
        <v/>
      </c>
      <c r="Q30" s="246"/>
      <c r="R30" s="247"/>
      <c r="S30" s="247"/>
      <c r="T30" s="147"/>
      <c r="U30" s="151"/>
      <c r="V30" s="125"/>
      <c r="W30" s="125"/>
      <c r="X30" s="125"/>
      <c r="Y30" s="125"/>
      <c r="Z30" s="125"/>
    </row>
    <row r="31" spans="1:26" ht="18" customHeight="1">
      <c r="A31" s="28"/>
      <c r="B31" s="29"/>
      <c r="C31" s="29"/>
      <c r="D31" s="29"/>
      <c r="E31" s="29"/>
      <c r="F31" s="30"/>
      <c r="G31" s="18"/>
      <c r="H31" s="45"/>
      <c r="I31" s="43"/>
      <c r="J31" s="36"/>
      <c r="K31" s="36"/>
      <c r="L31" s="37" t="str">
        <f t="shared" si="8"/>
        <v/>
      </c>
      <c r="M31" s="38" t="str">
        <f t="shared" si="9"/>
        <v/>
      </c>
      <c r="N31" s="39" t="str">
        <f t="shared" si="6"/>
        <v/>
      </c>
      <c r="O31" s="40" t="str">
        <f t="shared" si="7"/>
        <v/>
      </c>
      <c r="P31" s="41" t="str">
        <f>IF(I31="I",O31*Contagem!$U$10,IF(I31="E",O31*Contagem!$U$12,IF(I31="A",O31*Contagem!$U$11,IF(I31="T",O31*Contagem!$U$13,""))))</f>
        <v/>
      </c>
      <c r="Q31" s="238"/>
      <c r="R31" s="239"/>
      <c r="S31" s="239"/>
      <c r="T31" s="240"/>
      <c r="U31" s="33"/>
      <c r="V31" s="26"/>
      <c r="W31" s="26"/>
      <c r="X31" s="26"/>
      <c r="Y31" s="26"/>
      <c r="Z31" s="26"/>
    </row>
    <row r="32" spans="1:26" ht="18" customHeight="1">
      <c r="A32" s="28"/>
      <c r="B32" s="29"/>
      <c r="C32" s="29"/>
      <c r="D32" s="29"/>
      <c r="E32" s="29"/>
      <c r="F32" s="30"/>
      <c r="G32" s="18"/>
      <c r="H32" s="45"/>
      <c r="I32" s="43"/>
      <c r="J32" s="36"/>
      <c r="K32" s="36"/>
      <c r="L32" s="37" t="str">
        <f t="shared" si="8"/>
        <v/>
      </c>
      <c r="M32" s="38" t="str">
        <f t="shared" si="9"/>
        <v/>
      </c>
      <c r="N32" s="39" t="str">
        <f t="shared" si="6"/>
        <v/>
      </c>
      <c r="O32" s="40" t="str">
        <f t="shared" si="7"/>
        <v/>
      </c>
      <c r="P32" s="41" t="str">
        <f>IF(I32="I",O32*Contagem!$U$10,IF(I32="E",O32*Contagem!$U$12,IF(I32="A",O32*Contagem!$U$11,IF(I32="T",O32*Contagem!$U$13,""))))</f>
        <v/>
      </c>
      <c r="Q32" s="238"/>
      <c r="R32" s="239"/>
      <c r="S32" s="239"/>
      <c r="T32" s="240"/>
      <c r="U32" s="33"/>
      <c r="V32" s="26"/>
      <c r="W32" s="26"/>
      <c r="X32" s="26"/>
      <c r="Y32" s="26"/>
      <c r="Z32" s="26"/>
    </row>
    <row r="33" spans="1:26" ht="18" customHeight="1">
      <c r="A33" s="28"/>
      <c r="B33" s="29"/>
      <c r="C33" s="29"/>
      <c r="D33" s="29"/>
      <c r="E33" s="29"/>
      <c r="F33" s="30"/>
      <c r="G33" s="44"/>
      <c r="H33" s="45"/>
      <c r="I33" s="43"/>
      <c r="J33" s="36"/>
      <c r="K33" s="36"/>
      <c r="L33" s="37" t="str">
        <f t="shared" si="8"/>
        <v/>
      </c>
      <c r="M33" s="38" t="str">
        <f t="shared" si="9"/>
        <v/>
      </c>
      <c r="N33" s="39" t="str">
        <f t="shared" si="6"/>
        <v/>
      </c>
      <c r="O33" s="40" t="str">
        <f t="shared" si="7"/>
        <v/>
      </c>
      <c r="P33" s="41" t="str">
        <f>IF(I33="I",O33*Contagem!$U$10,IF(I33="E",O33*Contagem!$U$12,IF(I33="A",O33*Contagem!$U$11,IF(I33="T",O33*Contagem!$U$13,""))))</f>
        <v/>
      </c>
      <c r="Q33" s="238"/>
      <c r="R33" s="239"/>
      <c r="S33" s="239"/>
      <c r="T33" s="240"/>
      <c r="U33" s="33"/>
      <c r="V33" s="26"/>
      <c r="W33" s="26"/>
      <c r="X33" s="26"/>
      <c r="Y33" s="26"/>
      <c r="Z33" s="26"/>
    </row>
    <row r="34" spans="1:26" ht="18" customHeight="1">
      <c r="A34" s="28"/>
      <c r="B34" s="29"/>
      <c r="C34" s="29"/>
      <c r="D34" s="29"/>
      <c r="E34" s="29"/>
      <c r="F34" s="30"/>
      <c r="G34" s="18"/>
      <c r="H34" s="45"/>
      <c r="I34" s="43"/>
      <c r="J34" s="36"/>
      <c r="K34" s="36"/>
      <c r="L34" s="37" t="str">
        <f t="shared" si="8"/>
        <v/>
      </c>
      <c r="M34" s="38" t="str">
        <f t="shared" si="9"/>
        <v/>
      </c>
      <c r="N34" s="39" t="str">
        <f t="shared" si="6"/>
        <v/>
      </c>
      <c r="O34" s="40" t="str">
        <f t="shared" si="7"/>
        <v/>
      </c>
      <c r="P34" s="41" t="str">
        <f>IF(I34="I",O34*Contagem!$U$10,IF(I34="E",O34*Contagem!$U$12,IF(I34="A",O34*Contagem!$U$11,IF(I34="T",O34*Contagem!$U$13,""))))</f>
        <v/>
      </c>
      <c r="Q34" s="238"/>
      <c r="R34" s="239"/>
      <c r="S34" s="239"/>
      <c r="T34" s="240"/>
      <c r="U34" s="33"/>
      <c r="V34" s="26"/>
      <c r="W34" s="26"/>
      <c r="X34" s="26"/>
      <c r="Y34" s="26"/>
      <c r="Z34" s="26"/>
    </row>
    <row r="35" spans="1:26" ht="18" customHeight="1">
      <c r="A35" s="28"/>
      <c r="B35" s="29"/>
      <c r="C35" s="29"/>
      <c r="D35" s="29"/>
      <c r="E35" s="29"/>
      <c r="F35" s="30"/>
      <c r="G35" s="18"/>
      <c r="H35" s="45"/>
      <c r="I35" s="43"/>
      <c r="J35" s="36"/>
      <c r="K35" s="36"/>
      <c r="L35" s="37" t="str">
        <f t="shared" si="8"/>
        <v/>
      </c>
      <c r="M35" s="38" t="str">
        <f t="shared" si="9"/>
        <v/>
      </c>
      <c r="N35" s="39" t="str">
        <f t="shared" si="6"/>
        <v/>
      </c>
      <c r="O35" s="40" t="str">
        <f t="shared" si="7"/>
        <v/>
      </c>
      <c r="P35" s="41" t="str">
        <f>IF(I35="I",O35*Contagem!$U$10,IF(I35="E",O35*Contagem!$U$12,IF(I35="A",O35*Contagem!$U$11,IF(I35="T",O35*Contagem!$U$13,""))))</f>
        <v/>
      </c>
      <c r="Q35" s="238"/>
      <c r="R35" s="239"/>
      <c r="S35" s="239"/>
      <c r="T35" s="240"/>
      <c r="U35" s="33"/>
      <c r="V35" s="26"/>
      <c r="W35" s="26"/>
      <c r="X35" s="26"/>
      <c r="Y35" s="26"/>
      <c r="Z35" s="26"/>
    </row>
    <row r="36" spans="1:26" ht="18" customHeight="1">
      <c r="A36" s="47"/>
      <c r="B36" s="29"/>
      <c r="C36" s="29"/>
      <c r="D36" s="29"/>
      <c r="E36" s="29"/>
      <c r="F36" s="30"/>
      <c r="G36" s="18"/>
      <c r="H36" s="21"/>
      <c r="I36" s="43"/>
      <c r="J36" s="42"/>
      <c r="K36" s="42"/>
      <c r="L36" s="37" t="str">
        <f t="shared" si="8"/>
        <v/>
      </c>
      <c r="M36" s="38" t="str">
        <f t="shared" si="9"/>
        <v/>
      </c>
      <c r="N36" s="39" t="str">
        <f t="shared" si="6"/>
        <v/>
      </c>
      <c r="O36" s="40" t="str">
        <f t="shared" si="7"/>
        <v/>
      </c>
      <c r="P36" s="41" t="str">
        <f>IF(I36="I",O36*Contagem!$U$10,IF(I36="E",O36*Contagem!$U$12,IF(I36="A",O36*Contagem!$U$11,IF(I36="T",O36*Contagem!$U$13,""))))</f>
        <v/>
      </c>
      <c r="Q36" s="238"/>
      <c r="R36" s="239"/>
      <c r="S36" s="239"/>
      <c r="T36" s="240"/>
      <c r="U36" s="33"/>
      <c r="V36" s="26"/>
      <c r="W36" s="26"/>
      <c r="X36" s="26"/>
      <c r="Y36" s="26"/>
      <c r="Z36" s="26"/>
    </row>
    <row r="37" spans="1:26" ht="18" customHeight="1">
      <c r="A37" s="47"/>
      <c r="B37" s="29"/>
      <c r="C37" s="29"/>
      <c r="D37" s="29"/>
      <c r="E37" s="29"/>
      <c r="F37" s="48"/>
      <c r="G37" s="18"/>
      <c r="H37" s="37"/>
      <c r="I37" s="43"/>
      <c r="J37" s="42"/>
      <c r="K37" s="42"/>
      <c r="L37" s="37" t="str">
        <f t="shared" si="8"/>
        <v/>
      </c>
      <c r="M37" s="38" t="str">
        <f t="shared" si="9"/>
        <v/>
      </c>
      <c r="N37" s="39" t="str">
        <f t="shared" si="6"/>
        <v/>
      </c>
      <c r="O37" s="40" t="str">
        <f t="shared" si="7"/>
        <v/>
      </c>
      <c r="P37" s="41" t="str">
        <f>IF(I37="I",O37*Contagem!$U$10,IF(I37="E",O37*Contagem!$U$12,IF(I37="A",O37*Contagem!$U$11,IF(I37="T",O37*Contagem!$U$13,""))))</f>
        <v/>
      </c>
      <c r="Q37" s="238"/>
      <c r="R37" s="239"/>
      <c r="S37" s="239"/>
      <c r="T37" s="240"/>
      <c r="U37" s="33"/>
      <c r="V37" s="26"/>
      <c r="W37" s="26"/>
      <c r="X37" s="26"/>
      <c r="Y37" s="26"/>
      <c r="Z37" s="26"/>
    </row>
    <row r="38" spans="1:26" ht="18" customHeight="1">
      <c r="A38" s="47"/>
      <c r="B38" s="29"/>
      <c r="C38" s="29"/>
      <c r="D38" s="29"/>
      <c r="E38" s="29"/>
      <c r="F38" s="48"/>
      <c r="G38" s="18"/>
      <c r="H38" s="37"/>
      <c r="I38" s="43"/>
      <c r="J38" s="42"/>
      <c r="K38" s="42"/>
      <c r="L38" s="37" t="str">
        <f t="shared" si="8"/>
        <v/>
      </c>
      <c r="M38" s="38" t="str">
        <f t="shared" si="9"/>
        <v/>
      </c>
      <c r="N38" s="39" t="str">
        <f t="shared" si="6"/>
        <v/>
      </c>
      <c r="O38" s="40" t="str">
        <f t="shared" si="7"/>
        <v/>
      </c>
      <c r="P38" s="41" t="str">
        <f>IF(I38="I",O38*Contagem!$U$10,IF(I38="E",O38*Contagem!$U$12,IF(I38="A",O38*Contagem!$U$11,IF(I38="T",O38*Contagem!$U$13,""))))</f>
        <v/>
      </c>
      <c r="Q38" s="238"/>
      <c r="R38" s="239"/>
      <c r="S38" s="239"/>
      <c r="T38" s="240"/>
      <c r="U38" s="33"/>
      <c r="V38" s="26"/>
      <c r="W38" s="26"/>
      <c r="X38" s="26"/>
      <c r="Y38" s="26"/>
      <c r="Z38" s="26"/>
    </row>
    <row r="39" spans="1:26" ht="18" customHeight="1">
      <c r="A39" s="47"/>
      <c r="B39" s="29"/>
      <c r="C39" s="29"/>
      <c r="D39" s="29"/>
      <c r="E39" s="29"/>
      <c r="F39" s="48"/>
      <c r="G39" s="18"/>
      <c r="H39" s="37"/>
      <c r="I39" s="43"/>
      <c r="J39" s="42"/>
      <c r="K39" s="42"/>
      <c r="L39" s="37" t="str">
        <f t="shared" si="8"/>
        <v/>
      </c>
      <c r="M39" s="38" t="str">
        <f t="shared" si="9"/>
        <v/>
      </c>
      <c r="N39" s="39" t="str">
        <f t="shared" si="6"/>
        <v/>
      </c>
      <c r="O39" s="40" t="str">
        <f t="shared" si="7"/>
        <v/>
      </c>
      <c r="P39" s="41" t="str">
        <f>IF(I39="I",O39*Contagem!$U$10,IF(I39="E",O39*Contagem!$U$12,IF(I39="A",O39*Contagem!$U$11,IF(I39="T",O39*Contagem!$U$13,""))))</f>
        <v/>
      </c>
      <c r="Q39" s="238"/>
      <c r="R39" s="239"/>
      <c r="S39" s="239"/>
      <c r="T39" s="240"/>
      <c r="U39" s="33"/>
      <c r="V39" s="26"/>
      <c r="W39" s="26"/>
      <c r="X39" s="26"/>
      <c r="Y39" s="26"/>
      <c r="Z39" s="26"/>
    </row>
    <row r="40" spans="1:26" ht="18" customHeight="1">
      <c r="A40" s="47"/>
      <c r="B40" s="29"/>
      <c r="C40" s="29"/>
      <c r="D40" s="29"/>
      <c r="E40" s="29"/>
      <c r="F40" s="48"/>
      <c r="G40" s="18"/>
      <c r="H40" s="37"/>
      <c r="I40" s="43"/>
      <c r="J40" s="42"/>
      <c r="K40" s="42"/>
      <c r="L40" s="37" t="str">
        <f t="shared" si="8"/>
        <v/>
      </c>
      <c r="M40" s="38" t="str">
        <f t="shared" si="9"/>
        <v/>
      </c>
      <c r="N40" s="39" t="str">
        <f t="shared" si="6"/>
        <v/>
      </c>
      <c r="O40" s="40" t="str">
        <f t="shared" si="7"/>
        <v/>
      </c>
      <c r="P40" s="41" t="str">
        <f>IF(I40="I",O40*Contagem!$U$10,IF(I40="E",O40*Contagem!$U$12,IF(I40="A",O40*Contagem!$U$11,IF(I40="T",O40*Contagem!$U$13,""))))</f>
        <v/>
      </c>
      <c r="Q40" s="238"/>
      <c r="R40" s="239"/>
      <c r="S40" s="239"/>
      <c r="T40" s="240"/>
      <c r="U40" s="33"/>
      <c r="V40" s="26"/>
      <c r="W40" s="26"/>
      <c r="X40" s="26"/>
      <c r="Y40" s="26"/>
      <c r="Z40" s="26"/>
    </row>
    <row r="41" spans="1:26" ht="18" customHeight="1">
      <c r="A41" s="47"/>
      <c r="B41" s="29"/>
      <c r="C41" s="29"/>
      <c r="D41" s="29"/>
      <c r="E41" s="29"/>
      <c r="F41" s="48"/>
      <c r="G41" s="18"/>
      <c r="H41" s="37"/>
      <c r="I41" s="43"/>
      <c r="J41" s="42"/>
      <c r="K41" s="42"/>
      <c r="L41" s="37" t="str">
        <f t="shared" si="8"/>
        <v/>
      </c>
      <c r="M41" s="38" t="str">
        <f t="shared" si="9"/>
        <v/>
      </c>
      <c r="N41" s="39" t="str">
        <f t="shared" si="6"/>
        <v/>
      </c>
      <c r="O41" s="40" t="str">
        <f t="shared" si="7"/>
        <v/>
      </c>
      <c r="P41" s="41" t="str">
        <f>IF(I41="I",O41*Contagem!$U$10,IF(I41="E",O41*Contagem!$U$12,IF(I41="A",O41*Contagem!$U$11,IF(I41="T",O41*Contagem!$U$13,""))))</f>
        <v/>
      </c>
      <c r="Q41" s="238"/>
      <c r="R41" s="239"/>
      <c r="S41" s="239"/>
      <c r="T41" s="240"/>
      <c r="U41" s="33"/>
      <c r="V41" s="26"/>
      <c r="W41" s="26"/>
      <c r="X41" s="26"/>
      <c r="Y41" s="26"/>
      <c r="Z41" s="26"/>
    </row>
    <row r="42" spans="1:26" ht="18" customHeight="1">
      <c r="A42" s="47"/>
      <c r="B42" s="29"/>
      <c r="C42" s="29"/>
      <c r="D42" s="29"/>
      <c r="E42" s="29"/>
      <c r="F42" s="48"/>
      <c r="G42" s="18"/>
      <c r="H42" s="37"/>
      <c r="I42" s="43"/>
      <c r="J42" s="42"/>
      <c r="K42" s="42"/>
      <c r="L42" s="37" t="str">
        <f t="shared" si="8"/>
        <v/>
      </c>
      <c r="M42" s="38" t="str">
        <f t="shared" si="9"/>
        <v/>
      </c>
      <c r="N42" s="39" t="str">
        <f t="shared" si="6"/>
        <v/>
      </c>
      <c r="O42" s="40" t="str">
        <f t="shared" si="7"/>
        <v/>
      </c>
      <c r="P42" s="41" t="str">
        <f>IF(I42="I",O42*Contagem!$U$10,IF(I42="E",O42*Contagem!$U$12,IF(I42="A",O42*Contagem!$U$11,IF(I42="T",O42*Contagem!$U$13,""))))</f>
        <v/>
      </c>
      <c r="Q42" s="238"/>
      <c r="R42" s="239"/>
      <c r="S42" s="239"/>
      <c r="T42" s="240"/>
      <c r="U42" s="33"/>
      <c r="V42" s="26"/>
      <c r="W42" s="26"/>
      <c r="X42" s="26"/>
      <c r="Y42" s="26"/>
      <c r="Z42" s="26"/>
    </row>
    <row r="43" spans="1:26" ht="18" customHeight="1">
      <c r="A43" s="47"/>
      <c r="B43" s="29"/>
      <c r="C43" s="29"/>
      <c r="D43" s="29"/>
      <c r="E43" s="29"/>
      <c r="F43" s="48"/>
      <c r="G43" s="18"/>
      <c r="H43" s="37"/>
      <c r="I43" s="43"/>
      <c r="J43" s="42"/>
      <c r="K43" s="42"/>
      <c r="L43" s="37" t="str">
        <f t="shared" si="8"/>
        <v/>
      </c>
      <c r="M43" s="38" t="str">
        <f t="shared" si="9"/>
        <v/>
      </c>
      <c r="N43" s="39" t="str">
        <f t="shared" si="6"/>
        <v/>
      </c>
      <c r="O43" s="40" t="str">
        <f t="shared" si="7"/>
        <v/>
      </c>
      <c r="P43" s="41" t="str">
        <f>IF(I43="I",O43*Contagem!$U$10,IF(I43="E",O43*Contagem!$U$12,IF(I43="A",O43*Contagem!$U$11,IF(I43="T",O43*Contagem!$U$13,""))))</f>
        <v/>
      </c>
      <c r="Q43" s="238"/>
      <c r="R43" s="239"/>
      <c r="S43" s="239"/>
      <c r="T43" s="240"/>
      <c r="U43" s="33"/>
      <c r="V43" s="26"/>
      <c r="W43" s="26"/>
      <c r="X43" s="26"/>
      <c r="Y43" s="26"/>
      <c r="Z43" s="26"/>
    </row>
    <row r="44" spans="1:26" ht="18" customHeight="1">
      <c r="A44" s="47"/>
      <c r="B44" s="29"/>
      <c r="C44" s="29"/>
      <c r="D44" s="29"/>
      <c r="E44" s="29"/>
      <c r="F44" s="48"/>
      <c r="G44" s="18"/>
      <c r="H44" s="37"/>
      <c r="I44" s="43"/>
      <c r="J44" s="42"/>
      <c r="K44" s="42"/>
      <c r="L44" s="37" t="str">
        <f t="shared" si="8"/>
        <v/>
      </c>
      <c r="M44" s="38" t="str">
        <f t="shared" si="9"/>
        <v/>
      </c>
      <c r="N44" s="39" t="str">
        <f t="shared" si="6"/>
        <v/>
      </c>
      <c r="O44" s="40" t="str">
        <f t="shared" si="7"/>
        <v/>
      </c>
      <c r="P44" s="41" t="str">
        <f>IF(I44="I",O44*Contagem!$U$10,IF(I44="E",O44*Contagem!$U$12,IF(I44="A",O44*Contagem!$U$11,IF(I44="T",O44*Contagem!$U$13,""))))</f>
        <v/>
      </c>
      <c r="Q44" s="238"/>
      <c r="R44" s="239"/>
      <c r="S44" s="239"/>
      <c r="T44" s="240"/>
      <c r="U44" s="33"/>
      <c r="V44" s="26"/>
      <c r="W44" s="26"/>
      <c r="X44" s="26"/>
      <c r="Y44" s="26"/>
      <c r="Z44" s="26"/>
    </row>
    <row r="45" spans="1:26" ht="18" customHeight="1">
      <c r="A45" s="47"/>
      <c r="B45" s="29"/>
      <c r="C45" s="29"/>
      <c r="D45" s="29"/>
      <c r="E45" s="29"/>
      <c r="F45" s="48"/>
      <c r="G45" s="18"/>
      <c r="H45" s="37"/>
      <c r="I45" s="43"/>
      <c r="J45" s="42"/>
      <c r="K45" s="42"/>
      <c r="L45" s="37" t="str">
        <f t="shared" si="8"/>
        <v/>
      </c>
      <c r="M45" s="38" t="str">
        <f t="shared" si="9"/>
        <v/>
      </c>
      <c r="N45" s="39" t="str">
        <f t="shared" si="6"/>
        <v/>
      </c>
      <c r="O45" s="40" t="str">
        <f t="shared" si="7"/>
        <v/>
      </c>
      <c r="P45" s="41" t="str">
        <f>IF(I45="I",O45*Contagem!$U$10,IF(I45="E",O45*Contagem!$U$12,IF(I45="A",O45*Contagem!$U$11,IF(I45="T",O45*Contagem!$U$13,""))))</f>
        <v/>
      </c>
      <c r="Q45" s="238"/>
      <c r="R45" s="239"/>
      <c r="S45" s="239"/>
      <c r="T45" s="240"/>
      <c r="U45" s="33"/>
      <c r="V45" s="26"/>
      <c r="W45" s="26"/>
      <c r="X45" s="26"/>
      <c r="Y45" s="26"/>
      <c r="Z45" s="26"/>
    </row>
    <row r="46" spans="1:26" ht="18" customHeight="1">
      <c r="A46" s="47"/>
      <c r="B46" s="29"/>
      <c r="C46" s="29"/>
      <c r="D46" s="29"/>
      <c r="E46" s="29"/>
      <c r="F46" s="48"/>
      <c r="G46" s="18"/>
      <c r="H46" s="37"/>
      <c r="I46" s="43"/>
      <c r="J46" s="42"/>
      <c r="K46" s="42"/>
      <c r="L46" s="37"/>
      <c r="M46" s="38"/>
      <c r="N46" s="39"/>
      <c r="O46" s="40"/>
      <c r="P46" s="41" t="str">
        <f>IF(I46="I",O46*Contagem!$U$10,IF(I46="E",O46*Contagem!$U$12,IF(I46="A",O46*Contagem!$U$11,IF(I46="T",O46*Contagem!$U$13,""))))</f>
        <v/>
      </c>
      <c r="Q46" s="238"/>
      <c r="R46" s="239"/>
      <c r="S46" s="239"/>
      <c r="T46" s="240"/>
      <c r="U46" s="33"/>
      <c r="V46" s="26"/>
      <c r="W46" s="26"/>
      <c r="X46" s="26"/>
      <c r="Y46" s="26"/>
      <c r="Z46" s="26"/>
    </row>
    <row r="47" spans="1:26" ht="18" customHeight="1">
      <c r="A47" s="47"/>
      <c r="B47" s="29"/>
      <c r="C47" s="29"/>
      <c r="D47" s="29"/>
      <c r="E47" s="29"/>
      <c r="F47" s="48"/>
      <c r="G47" s="18"/>
      <c r="H47" s="37"/>
      <c r="I47" s="43"/>
      <c r="J47" s="42"/>
      <c r="K47" s="42"/>
      <c r="L47" s="37"/>
      <c r="M47" s="38"/>
      <c r="N47" s="39"/>
      <c r="O47" s="40"/>
      <c r="P47" s="41" t="str">
        <f>IF(I47="I",O47*Contagem!$U$10,IF(I47="E",O47*Contagem!$U$12,IF(I47="A",O47*Contagem!$U$11,IF(I47="T",O47*Contagem!$U$13,""))))</f>
        <v/>
      </c>
      <c r="Q47" s="238"/>
      <c r="R47" s="239"/>
      <c r="S47" s="239"/>
      <c r="T47" s="240"/>
      <c r="U47" s="33"/>
      <c r="V47" s="26"/>
      <c r="W47" s="26"/>
      <c r="X47" s="26"/>
      <c r="Y47" s="26"/>
      <c r="Z47" s="26"/>
    </row>
    <row r="48" spans="1:26" ht="18" customHeight="1">
      <c r="A48" s="47"/>
      <c r="B48" s="29"/>
      <c r="C48" s="29"/>
      <c r="D48" s="29"/>
      <c r="E48" s="29"/>
      <c r="F48" s="48"/>
      <c r="G48" s="18"/>
      <c r="H48" s="37"/>
      <c r="I48" s="43"/>
      <c r="J48" s="42"/>
      <c r="K48" s="42"/>
      <c r="L48" s="37"/>
      <c r="M48" s="38"/>
      <c r="N48" s="39"/>
      <c r="O48" s="40"/>
      <c r="P48" s="41"/>
      <c r="Q48" s="238"/>
      <c r="R48" s="239"/>
      <c r="S48" s="239"/>
      <c r="T48" s="240"/>
      <c r="U48" s="33"/>
      <c r="V48" s="26"/>
      <c r="W48" s="26"/>
      <c r="X48" s="26"/>
      <c r="Y48" s="26"/>
      <c r="Z48" s="26"/>
    </row>
    <row r="49" spans="1:26" ht="18" customHeight="1">
      <c r="A49" s="47"/>
      <c r="B49" s="29"/>
      <c r="C49" s="29"/>
      <c r="D49" s="29"/>
      <c r="E49" s="29"/>
      <c r="F49" s="48"/>
      <c r="G49" s="18"/>
      <c r="H49" s="37"/>
      <c r="I49" s="43"/>
      <c r="J49" s="42"/>
      <c r="K49" s="42"/>
      <c r="L49" s="37"/>
      <c r="M49" s="38"/>
      <c r="N49" s="39"/>
      <c r="O49" s="40"/>
      <c r="P49" s="41"/>
      <c r="Q49" s="238"/>
      <c r="R49" s="239"/>
      <c r="S49" s="239"/>
      <c r="T49" s="240"/>
      <c r="U49" s="33"/>
      <c r="V49" s="26"/>
      <c r="W49" s="26"/>
      <c r="X49" s="26"/>
      <c r="Y49" s="26"/>
      <c r="Z49" s="26"/>
    </row>
    <row r="50" spans="1:26" ht="18" customHeight="1">
      <c r="A50" s="47"/>
      <c r="B50" s="29"/>
      <c r="C50" s="29"/>
      <c r="D50" s="29"/>
      <c r="E50" s="29"/>
      <c r="F50" s="48"/>
      <c r="G50" s="18"/>
      <c r="H50" s="37"/>
      <c r="I50" s="43"/>
      <c r="J50" s="42"/>
      <c r="K50" s="42"/>
      <c r="L50" s="37"/>
      <c r="M50" s="38"/>
      <c r="N50" s="39"/>
      <c r="O50" s="40"/>
      <c r="P50" s="41"/>
      <c r="Q50" s="238"/>
      <c r="R50" s="239"/>
      <c r="S50" s="239"/>
      <c r="T50" s="240"/>
      <c r="U50" s="33"/>
      <c r="V50" s="26"/>
      <c r="W50" s="26"/>
      <c r="X50" s="26"/>
      <c r="Y50" s="26"/>
      <c r="Z50" s="26"/>
    </row>
    <row r="51" spans="1:26" ht="18" customHeight="1">
      <c r="A51" s="47"/>
      <c r="B51" s="29"/>
      <c r="C51" s="29"/>
      <c r="D51" s="29"/>
      <c r="E51" s="29"/>
      <c r="F51" s="48"/>
      <c r="G51" s="18"/>
      <c r="H51" s="37"/>
      <c r="I51" s="43"/>
      <c r="J51" s="42"/>
      <c r="K51" s="42"/>
      <c r="L51" s="37"/>
      <c r="M51" s="38"/>
      <c r="N51" s="39"/>
      <c r="O51" s="40"/>
      <c r="P51" s="41"/>
      <c r="Q51" s="238"/>
      <c r="R51" s="239"/>
      <c r="S51" s="239"/>
      <c r="T51" s="240"/>
      <c r="U51" s="33"/>
      <c r="V51" s="26"/>
      <c r="W51" s="26"/>
      <c r="X51" s="26"/>
      <c r="Y51" s="26"/>
      <c r="Z51" s="26"/>
    </row>
    <row r="52" spans="1:26" ht="18" customHeight="1">
      <c r="A52" s="47"/>
      <c r="B52" s="29"/>
      <c r="C52" s="29"/>
      <c r="D52" s="29"/>
      <c r="E52" s="29"/>
      <c r="F52" s="48"/>
      <c r="G52" s="18"/>
      <c r="H52" s="37"/>
      <c r="I52" s="43"/>
      <c r="J52" s="42"/>
      <c r="K52" s="42"/>
      <c r="L52" s="37"/>
      <c r="M52" s="38"/>
      <c r="N52" s="39"/>
      <c r="O52" s="40"/>
      <c r="P52" s="41"/>
      <c r="Q52" s="238"/>
      <c r="R52" s="239"/>
      <c r="S52" s="239"/>
      <c r="T52" s="240"/>
      <c r="U52" s="33"/>
      <c r="V52" s="26"/>
      <c r="W52" s="26"/>
      <c r="X52" s="26"/>
      <c r="Y52" s="26"/>
      <c r="Z52" s="26"/>
    </row>
    <row r="53" spans="1:26" ht="18" customHeight="1">
      <c r="A53" s="47"/>
      <c r="B53" s="29"/>
      <c r="C53" s="29"/>
      <c r="D53" s="29"/>
      <c r="E53" s="29"/>
      <c r="F53" s="48"/>
      <c r="G53" s="18"/>
      <c r="H53" s="37"/>
      <c r="I53" s="43"/>
      <c r="J53" s="42"/>
      <c r="K53" s="42"/>
      <c r="L53" s="37"/>
      <c r="M53" s="38"/>
      <c r="N53" s="39"/>
      <c r="O53" s="40"/>
      <c r="P53" s="41"/>
      <c r="Q53" s="238"/>
      <c r="R53" s="239"/>
      <c r="S53" s="239"/>
      <c r="T53" s="240"/>
      <c r="U53" s="33"/>
      <c r="V53" s="26"/>
      <c r="W53" s="26"/>
      <c r="X53" s="26"/>
      <c r="Y53" s="26"/>
      <c r="Z53" s="26"/>
    </row>
    <row r="54" spans="1:26" ht="18" customHeight="1">
      <c r="A54" s="47"/>
      <c r="B54" s="29"/>
      <c r="C54" s="29"/>
      <c r="D54" s="29"/>
      <c r="E54" s="29"/>
      <c r="F54" s="48"/>
      <c r="G54" s="18"/>
      <c r="H54" s="37"/>
      <c r="I54" s="43"/>
      <c r="J54" s="42"/>
      <c r="K54" s="42"/>
      <c r="L54" s="37"/>
      <c r="M54" s="38"/>
      <c r="N54" s="39"/>
      <c r="O54" s="40"/>
      <c r="P54" s="41"/>
      <c r="Q54" s="238"/>
      <c r="R54" s="239"/>
      <c r="S54" s="239"/>
      <c r="T54" s="240"/>
      <c r="U54" s="33"/>
      <c r="V54" s="26"/>
      <c r="W54" s="26"/>
      <c r="X54" s="26"/>
      <c r="Y54" s="26"/>
      <c r="Z54" s="26"/>
    </row>
    <row r="55" spans="1:26" ht="18" customHeight="1">
      <c r="A55" s="47"/>
      <c r="B55" s="29"/>
      <c r="C55" s="29"/>
      <c r="D55" s="29"/>
      <c r="E55" s="29"/>
      <c r="F55" s="48"/>
      <c r="G55" s="18"/>
      <c r="H55" s="37"/>
      <c r="I55" s="43"/>
      <c r="J55" s="42"/>
      <c r="K55" s="42"/>
      <c r="L55" s="37"/>
      <c r="M55" s="38"/>
      <c r="N55" s="39"/>
      <c r="O55" s="40"/>
      <c r="P55" s="41"/>
      <c r="Q55" s="238"/>
      <c r="R55" s="239"/>
      <c r="S55" s="239"/>
      <c r="T55" s="240"/>
      <c r="U55" s="33"/>
      <c r="V55" s="26"/>
      <c r="W55" s="26"/>
      <c r="X55" s="26"/>
      <c r="Y55" s="26"/>
      <c r="Z55" s="26"/>
    </row>
    <row r="56" spans="1:26" ht="18" customHeight="1">
      <c r="A56" s="47"/>
      <c r="B56" s="29"/>
      <c r="C56" s="29"/>
      <c r="D56" s="29"/>
      <c r="E56" s="29"/>
      <c r="F56" s="48"/>
      <c r="G56" s="18"/>
      <c r="H56" s="37"/>
      <c r="I56" s="43"/>
      <c r="J56" s="42"/>
      <c r="K56" s="42"/>
      <c r="L56" s="37"/>
      <c r="M56" s="38"/>
      <c r="N56" s="39"/>
      <c r="O56" s="40"/>
      <c r="P56" s="41"/>
      <c r="Q56" s="238"/>
      <c r="R56" s="239"/>
      <c r="S56" s="239"/>
      <c r="T56" s="240"/>
      <c r="U56" s="33"/>
      <c r="V56" s="26"/>
      <c r="W56" s="26"/>
      <c r="X56" s="26"/>
      <c r="Y56" s="26"/>
      <c r="Z56" s="26"/>
    </row>
    <row r="57" spans="1:26" ht="18" customHeight="1">
      <c r="A57" s="47"/>
      <c r="B57" s="29"/>
      <c r="C57" s="29"/>
      <c r="D57" s="29"/>
      <c r="E57" s="29"/>
      <c r="F57" s="48"/>
      <c r="G57" s="18"/>
      <c r="H57" s="37"/>
      <c r="I57" s="43"/>
      <c r="J57" s="42"/>
      <c r="K57" s="42"/>
      <c r="L57" s="37"/>
      <c r="M57" s="38"/>
      <c r="N57" s="39"/>
      <c r="O57" s="40"/>
      <c r="P57" s="41"/>
      <c r="Q57" s="238"/>
      <c r="R57" s="239"/>
      <c r="S57" s="239"/>
      <c r="T57" s="240"/>
      <c r="U57" s="33"/>
      <c r="V57" s="26"/>
      <c r="W57" s="26"/>
      <c r="X57" s="26"/>
      <c r="Y57" s="26"/>
      <c r="Z57" s="26"/>
    </row>
    <row r="58" spans="1:26" ht="18" customHeight="1">
      <c r="A58" s="47"/>
      <c r="B58" s="29"/>
      <c r="C58" s="29"/>
      <c r="D58" s="29"/>
      <c r="E58" s="29"/>
      <c r="F58" s="48"/>
      <c r="G58" s="18"/>
      <c r="H58" s="37"/>
      <c r="I58" s="43"/>
      <c r="J58" s="42"/>
      <c r="K58" s="42"/>
      <c r="L58" s="37"/>
      <c r="M58" s="38"/>
      <c r="N58" s="39"/>
      <c r="O58" s="40"/>
      <c r="P58" s="41"/>
      <c r="Q58" s="238"/>
      <c r="R58" s="239"/>
      <c r="S58" s="239"/>
      <c r="T58" s="240"/>
      <c r="U58" s="33"/>
      <c r="V58" s="26"/>
      <c r="W58" s="26"/>
      <c r="X58" s="26"/>
      <c r="Y58" s="26"/>
      <c r="Z58" s="26"/>
    </row>
    <row r="59" spans="1:26" ht="18" customHeight="1">
      <c r="A59" s="47"/>
      <c r="B59" s="29"/>
      <c r="C59" s="29"/>
      <c r="D59" s="29"/>
      <c r="E59" s="29"/>
      <c r="F59" s="48"/>
      <c r="G59" s="18"/>
      <c r="H59" s="37"/>
      <c r="I59" s="43"/>
      <c r="J59" s="42"/>
      <c r="K59" s="42"/>
      <c r="L59" s="37"/>
      <c r="M59" s="38"/>
      <c r="N59" s="39"/>
      <c r="O59" s="40"/>
      <c r="P59" s="41"/>
      <c r="Q59" s="238"/>
      <c r="R59" s="239"/>
      <c r="S59" s="239"/>
      <c r="T59" s="240"/>
      <c r="U59" s="33"/>
      <c r="V59" s="26"/>
      <c r="W59" s="26"/>
      <c r="X59" s="26"/>
      <c r="Y59" s="26"/>
      <c r="Z59" s="26"/>
    </row>
    <row r="60" spans="1:26" ht="18" customHeight="1">
      <c r="A60" s="47"/>
      <c r="B60" s="29"/>
      <c r="C60" s="29"/>
      <c r="D60" s="29"/>
      <c r="E60" s="29"/>
      <c r="F60" s="48"/>
      <c r="G60" s="18"/>
      <c r="H60" s="37"/>
      <c r="I60" s="43"/>
      <c r="J60" s="42"/>
      <c r="K60" s="42"/>
      <c r="L60" s="37"/>
      <c r="M60" s="38"/>
      <c r="N60" s="39"/>
      <c r="O60" s="40"/>
      <c r="P60" s="41"/>
      <c r="Q60" s="238"/>
      <c r="R60" s="239"/>
      <c r="S60" s="239"/>
      <c r="T60" s="240"/>
      <c r="U60" s="33"/>
      <c r="V60" s="26"/>
      <c r="W60" s="26"/>
      <c r="X60" s="26"/>
      <c r="Y60" s="26"/>
      <c r="Z60" s="26"/>
    </row>
    <row r="61" spans="1:26" ht="18" customHeight="1">
      <c r="A61" s="47"/>
      <c r="B61" s="29"/>
      <c r="C61" s="29"/>
      <c r="D61" s="29"/>
      <c r="E61" s="29"/>
      <c r="F61" s="48"/>
      <c r="G61" s="18"/>
      <c r="H61" s="37"/>
      <c r="I61" s="43"/>
      <c r="J61" s="42"/>
      <c r="K61" s="42"/>
      <c r="L61" s="37"/>
      <c r="M61" s="38"/>
      <c r="N61" s="39"/>
      <c r="O61" s="40"/>
      <c r="P61" s="41"/>
      <c r="Q61" s="238"/>
      <c r="R61" s="239"/>
      <c r="S61" s="239"/>
      <c r="T61" s="240"/>
      <c r="U61" s="33"/>
      <c r="V61" s="26"/>
      <c r="W61" s="26"/>
      <c r="X61" s="26"/>
      <c r="Y61" s="26"/>
      <c r="Z61" s="26"/>
    </row>
    <row r="62" spans="1:26" ht="18" customHeight="1">
      <c r="A62" s="47"/>
      <c r="B62" s="29"/>
      <c r="C62" s="29"/>
      <c r="D62" s="29"/>
      <c r="E62" s="29"/>
      <c r="F62" s="48"/>
      <c r="G62" s="18"/>
      <c r="H62" s="37"/>
      <c r="I62" s="43"/>
      <c r="J62" s="42"/>
      <c r="K62" s="42"/>
      <c r="L62" s="37"/>
      <c r="M62" s="38"/>
      <c r="N62" s="39"/>
      <c r="O62" s="40"/>
      <c r="P62" s="41"/>
      <c r="Q62" s="238"/>
      <c r="R62" s="239"/>
      <c r="S62" s="239"/>
      <c r="T62" s="240"/>
      <c r="U62" s="33"/>
      <c r="V62" s="26"/>
      <c r="W62" s="26"/>
      <c r="X62" s="26"/>
      <c r="Y62" s="26"/>
      <c r="Z62" s="26"/>
    </row>
    <row r="63" spans="1:26" ht="18" customHeight="1">
      <c r="A63" s="47"/>
      <c r="B63" s="29"/>
      <c r="C63" s="29"/>
      <c r="D63" s="29"/>
      <c r="E63" s="29"/>
      <c r="F63" s="48"/>
      <c r="G63" s="18"/>
      <c r="H63" s="37"/>
      <c r="I63" s="43"/>
      <c r="J63" s="42"/>
      <c r="K63" s="42"/>
      <c r="L63" s="37"/>
      <c r="M63" s="38"/>
      <c r="N63" s="39"/>
      <c r="O63" s="40"/>
      <c r="P63" s="41"/>
      <c r="Q63" s="238"/>
      <c r="R63" s="239"/>
      <c r="S63" s="239"/>
      <c r="T63" s="240"/>
      <c r="U63" s="33"/>
      <c r="V63" s="26"/>
      <c r="W63" s="26"/>
      <c r="X63" s="26"/>
      <c r="Y63" s="26"/>
      <c r="Z63" s="26"/>
    </row>
    <row r="64" spans="1:26" ht="18" customHeight="1">
      <c r="A64" s="47"/>
      <c r="B64" s="29"/>
      <c r="C64" s="29"/>
      <c r="D64" s="29"/>
      <c r="E64" s="29"/>
      <c r="F64" s="48"/>
      <c r="G64" s="18"/>
      <c r="H64" s="37"/>
      <c r="I64" s="43"/>
      <c r="J64" s="42"/>
      <c r="K64" s="42"/>
      <c r="L64" s="37"/>
      <c r="M64" s="38"/>
      <c r="N64" s="39"/>
      <c r="O64" s="40"/>
      <c r="P64" s="41"/>
      <c r="Q64" s="238"/>
      <c r="R64" s="239"/>
      <c r="S64" s="239"/>
      <c r="T64" s="240"/>
      <c r="U64" s="33"/>
      <c r="V64" s="26"/>
      <c r="W64" s="26"/>
      <c r="X64" s="26"/>
      <c r="Y64" s="26"/>
      <c r="Z64" s="26"/>
    </row>
    <row r="65" spans="1:26" ht="18" customHeight="1">
      <c r="A65" s="47"/>
      <c r="B65" s="29"/>
      <c r="C65" s="29"/>
      <c r="D65" s="29"/>
      <c r="E65" s="29"/>
      <c r="F65" s="48"/>
      <c r="G65" s="18"/>
      <c r="H65" s="37"/>
      <c r="I65" s="43"/>
      <c r="J65" s="42"/>
      <c r="K65" s="42"/>
      <c r="L65" s="37"/>
      <c r="M65" s="38"/>
      <c r="N65" s="39"/>
      <c r="O65" s="40"/>
      <c r="P65" s="41"/>
      <c r="Q65" s="238"/>
      <c r="R65" s="239"/>
      <c r="S65" s="239"/>
      <c r="T65" s="240"/>
      <c r="U65" s="33"/>
      <c r="V65" s="26"/>
      <c r="W65" s="26"/>
      <c r="X65" s="26"/>
      <c r="Y65" s="26"/>
      <c r="Z65" s="26"/>
    </row>
    <row r="66" spans="1:26" ht="18" customHeight="1">
      <c r="A66" s="47"/>
      <c r="B66" s="29"/>
      <c r="C66" s="29"/>
      <c r="D66" s="29"/>
      <c r="E66" s="29"/>
      <c r="F66" s="48"/>
      <c r="G66" s="18"/>
      <c r="H66" s="37"/>
      <c r="I66" s="43"/>
      <c r="J66" s="42"/>
      <c r="K66" s="42"/>
      <c r="L66" s="37"/>
      <c r="M66" s="38"/>
      <c r="N66" s="39"/>
      <c r="O66" s="40"/>
      <c r="P66" s="41"/>
      <c r="Q66" s="238"/>
      <c r="R66" s="239"/>
      <c r="S66" s="239"/>
      <c r="T66" s="240"/>
      <c r="U66" s="33"/>
      <c r="V66" s="26"/>
      <c r="W66" s="26"/>
      <c r="X66" s="26"/>
      <c r="Y66" s="26"/>
      <c r="Z66" s="26"/>
    </row>
    <row r="67" spans="1:26" ht="18" customHeight="1">
      <c r="A67" s="47"/>
      <c r="B67" s="29"/>
      <c r="C67" s="29"/>
      <c r="D67" s="29"/>
      <c r="E67" s="29"/>
      <c r="F67" s="48"/>
      <c r="G67" s="18"/>
      <c r="H67" s="37"/>
      <c r="I67" s="43"/>
      <c r="J67" s="42"/>
      <c r="K67" s="42"/>
      <c r="L67" s="37"/>
      <c r="M67" s="38"/>
      <c r="N67" s="39"/>
      <c r="O67" s="40"/>
      <c r="P67" s="41"/>
      <c r="Q67" s="238"/>
      <c r="R67" s="239"/>
      <c r="S67" s="239"/>
      <c r="T67" s="240"/>
      <c r="U67" s="33"/>
      <c r="V67" s="26"/>
      <c r="W67" s="26"/>
      <c r="X67" s="26"/>
      <c r="Y67" s="26"/>
      <c r="Z67" s="26"/>
    </row>
    <row r="68" spans="1:26" ht="18" customHeight="1">
      <c r="A68" s="47"/>
      <c r="B68" s="29"/>
      <c r="C68" s="29"/>
      <c r="D68" s="29"/>
      <c r="E68" s="29"/>
      <c r="F68" s="48"/>
      <c r="G68" s="18"/>
      <c r="H68" s="37"/>
      <c r="I68" s="43"/>
      <c r="J68" s="42"/>
      <c r="K68" s="42"/>
      <c r="L68" s="37"/>
      <c r="M68" s="38"/>
      <c r="N68" s="39"/>
      <c r="O68" s="40"/>
      <c r="P68" s="41"/>
      <c r="Q68" s="238"/>
      <c r="R68" s="239"/>
      <c r="S68" s="239"/>
      <c r="T68" s="240"/>
      <c r="U68" s="33"/>
      <c r="V68" s="26"/>
      <c r="W68" s="26"/>
      <c r="X68" s="26"/>
      <c r="Y68" s="26"/>
      <c r="Z68" s="26"/>
    </row>
    <row r="69" spans="1:26" ht="18" customHeight="1">
      <c r="A69" s="47"/>
      <c r="B69" s="29"/>
      <c r="C69" s="29"/>
      <c r="D69" s="29"/>
      <c r="E69" s="29"/>
      <c r="F69" s="48"/>
      <c r="G69" s="18"/>
      <c r="H69" s="37"/>
      <c r="I69" s="43"/>
      <c r="J69" s="42"/>
      <c r="K69" s="42"/>
      <c r="L69" s="37"/>
      <c r="M69" s="38"/>
      <c r="N69" s="39"/>
      <c r="O69" s="40"/>
      <c r="P69" s="41"/>
      <c r="Q69" s="238"/>
      <c r="R69" s="239"/>
      <c r="S69" s="239"/>
      <c r="T69" s="240"/>
      <c r="U69" s="33"/>
      <c r="V69" s="26"/>
      <c r="W69" s="26"/>
      <c r="X69" s="26"/>
      <c r="Y69" s="26"/>
      <c r="Z69" s="26"/>
    </row>
    <row r="70" spans="1:26" ht="18" customHeight="1">
      <c r="A70" s="47"/>
      <c r="B70" s="29"/>
      <c r="C70" s="29"/>
      <c r="D70" s="29"/>
      <c r="E70" s="29"/>
      <c r="F70" s="48"/>
      <c r="G70" s="18"/>
      <c r="H70" s="37"/>
      <c r="I70" s="43"/>
      <c r="J70" s="42"/>
      <c r="K70" s="42"/>
      <c r="L70" s="37"/>
      <c r="M70" s="38"/>
      <c r="N70" s="39"/>
      <c r="O70" s="40"/>
      <c r="P70" s="41"/>
      <c r="Q70" s="238"/>
      <c r="R70" s="239"/>
      <c r="S70" s="239"/>
      <c r="T70" s="240"/>
      <c r="U70" s="33"/>
      <c r="V70" s="26"/>
      <c r="W70" s="26"/>
      <c r="X70" s="26"/>
      <c r="Y70" s="26"/>
      <c r="Z70" s="26"/>
    </row>
    <row r="71" spans="1:26" ht="18" customHeight="1">
      <c r="A71" s="47"/>
      <c r="B71" s="29"/>
      <c r="C71" s="29"/>
      <c r="D71" s="29"/>
      <c r="E71" s="29"/>
      <c r="F71" s="48"/>
      <c r="G71" s="18"/>
      <c r="H71" s="37"/>
      <c r="I71" s="43"/>
      <c r="J71" s="42"/>
      <c r="K71" s="42"/>
      <c r="L71" s="37"/>
      <c r="M71" s="38"/>
      <c r="N71" s="39"/>
      <c r="O71" s="40"/>
      <c r="P71" s="41"/>
      <c r="Q71" s="238"/>
      <c r="R71" s="239"/>
      <c r="S71" s="239"/>
      <c r="T71" s="240"/>
      <c r="U71" s="33"/>
      <c r="V71" s="26"/>
      <c r="W71" s="26"/>
      <c r="X71" s="26"/>
      <c r="Y71" s="26"/>
      <c r="Z71" s="26"/>
    </row>
    <row r="72" spans="1:26" ht="18" customHeight="1">
      <c r="A72" s="47"/>
      <c r="B72" s="29"/>
      <c r="C72" s="29"/>
      <c r="D72" s="29"/>
      <c r="E72" s="29"/>
      <c r="F72" s="48"/>
      <c r="G72" s="18"/>
      <c r="H72" s="37"/>
      <c r="I72" s="43"/>
      <c r="J72" s="42"/>
      <c r="K72" s="42"/>
      <c r="L72" s="37"/>
      <c r="M72" s="38"/>
      <c r="N72" s="39"/>
      <c r="O72" s="40"/>
      <c r="P72" s="41"/>
      <c r="Q72" s="238"/>
      <c r="R72" s="239"/>
      <c r="S72" s="239"/>
      <c r="T72" s="240"/>
      <c r="U72" s="33"/>
      <c r="V72" s="26"/>
      <c r="W72" s="26"/>
      <c r="X72" s="26"/>
      <c r="Y72" s="26"/>
      <c r="Z72" s="26"/>
    </row>
    <row r="73" spans="1:26" ht="18" customHeight="1">
      <c r="A73" s="47"/>
      <c r="B73" s="29"/>
      <c r="C73" s="29"/>
      <c r="D73" s="29"/>
      <c r="E73" s="29"/>
      <c r="F73" s="48"/>
      <c r="G73" s="18"/>
      <c r="H73" s="37"/>
      <c r="I73" s="43"/>
      <c r="J73" s="42"/>
      <c r="K73" s="42"/>
      <c r="L73" s="37"/>
      <c r="M73" s="38"/>
      <c r="N73" s="39"/>
      <c r="O73" s="40"/>
      <c r="P73" s="41"/>
      <c r="Q73" s="238"/>
      <c r="R73" s="239"/>
      <c r="S73" s="239"/>
      <c r="T73" s="240"/>
      <c r="U73" s="33"/>
      <c r="V73" s="26"/>
      <c r="W73" s="26"/>
      <c r="X73" s="26"/>
      <c r="Y73" s="26"/>
      <c r="Z73" s="26"/>
    </row>
    <row r="74" spans="1:26" ht="18" customHeight="1">
      <c r="A74" s="47"/>
      <c r="B74" s="29"/>
      <c r="C74" s="29"/>
      <c r="D74" s="29"/>
      <c r="E74" s="29"/>
      <c r="F74" s="48"/>
      <c r="G74" s="18"/>
      <c r="H74" s="37"/>
      <c r="I74" s="43"/>
      <c r="J74" s="42"/>
      <c r="K74" s="42"/>
      <c r="L74" s="37"/>
      <c r="M74" s="38"/>
      <c r="N74" s="39"/>
      <c r="O74" s="40"/>
      <c r="P74" s="41"/>
      <c r="Q74" s="238"/>
      <c r="R74" s="239"/>
      <c r="S74" s="239"/>
      <c r="T74" s="240"/>
      <c r="U74" s="33"/>
      <c r="V74" s="26"/>
      <c r="W74" s="26"/>
      <c r="X74" s="26"/>
      <c r="Y74" s="26"/>
      <c r="Z74" s="26"/>
    </row>
    <row r="75" spans="1:26" ht="18" customHeight="1">
      <c r="A75" s="47"/>
      <c r="B75" s="29"/>
      <c r="C75" s="29"/>
      <c r="D75" s="29"/>
      <c r="E75" s="29"/>
      <c r="F75" s="48"/>
      <c r="G75" s="18"/>
      <c r="H75" s="37"/>
      <c r="I75" s="43"/>
      <c r="J75" s="42"/>
      <c r="K75" s="42"/>
      <c r="L75" s="37"/>
      <c r="M75" s="38"/>
      <c r="N75" s="39"/>
      <c r="O75" s="40"/>
      <c r="P75" s="41"/>
      <c r="Q75" s="238"/>
      <c r="R75" s="239"/>
      <c r="S75" s="239"/>
      <c r="T75" s="240"/>
      <c r="U75" s="33"/>
      <c r="V75" s="26"/>
      <c r="W75" s="26"/>
      <c r="X75" s="26"/>
      <c r="Y75" s="26"/>
      <c r="Z75" s="26"/>
    </row>
    <row r="76" spans="1:26" ht="18" customHeight="1">
      <c r="A76" s="47"/>
      <c r="B76" s="29"/>
      <c r="C76" s="29"/>
      <c r="D76" s="29"/>
      <c r="E76" s="29"/>
      <c r="F76" s="48"/>
      <c r="G76" s="18"/>
      <c r="H76" s="37"/>
      <c r="I76" s="43"/>
      <c r="J76" s="42"/>
      <c r="K76" s="42"/>
      <c r="L76" s="37"/>
      <c r="M76" s="38"/>
      <c r="N76" s="39"/>
      <c r="O76" s="40"/>
      <c r="P76" s="41"/>
      <c r="Q76" s="238"/>
      <c r="R76" s="239"/>
      <c r="S76" s="239"/>
      <c r="T76" s="240"/>
      <c r="U76" s="33"/>
      <c r="V76" s="26"/>
      <c r="W76" s="26"/>
      <c r="X76" s="26"/>
      <c r="Y76" s="26"/>
      <c r="Z76" s="26"/>
    </row>
    <row r="77" spans="1:26" ht="18" customHeight="1">
      <c r="A77" s="47"/>
      <c r="B77" s="29"/>
      <c r="C77" s="29"/>
      <c r="D77" s="29"/>
      <c r="E77" s="29"/>
      <c r="F77" s="48"/>
      <c r="G77" s="18"/>
      <c r="H77" s="37"/>
      <c r="I77" s="43"/>
      <c r="J77" s="42"/>
      <c r="K77" s="42"/>
      <c r="L77" s="37"/>
      <c r="M77" s="38"/>
      <c r="N77" s="39"/>
      <c r="O77" s="40"/>
      <c r="P77" s="41"/>
      <c r="Q77" s="238"/>
      <c r="R77" s="239"/>
      <c r="S77" s="239"/>
      <c r="T77" s="240"/>
      <c r="U77" s="33"/>
      <c r="V77" s="26"/>
      <c r="W77" s="26"/>
      <c r="X77" s="26"/>
      <c r="Y77" s="26"/>
      <c r="Z77" s="26"/>
    </row>
    <row r="78" spans="1:26" ht="18" customHeight="1">
      <c r="A78" s="47"/>
      <c r="B78" s="29"/>
      <c r="C78" s="29"/>
      <c r="D78" s="29"/>
      <c r="E78" s="29"/>
      <c r="F78" s="48"/>
      <c r="G78" s="18"/>
      <c r="H78" s="37"/>
      <c r="I78" s="43"/>
      <c r="J78" s="42"/>
      <c r="K78" s="42"/>
      <c r="L78" s="37"/>
      <c r="M78" s="38"/>
      <c r="N78" s="39"/>
      <c r="O78" s="40"/>
      <c r="P78" s="41"/>
      <c r="Q78" s="238"/>
      <c r="R78" s="239"/>
      <c r="S78" s="239"/>
      <c r="T78" s="240"/>
      <c r="U78" s="33"/>
      <c r="V78" s="26"/>
      <c r="W78" s="26"/>
      <c r="X78" s="26"/>
      <c r="Y78" s="26"/>
      <c r="Z78" s="26"/>
    </row>
    <row r="79" spans="1:26" ht="18" customHeight="1">
      <c r="A79" s="47"/>
      <c r="B79" s="29"/>
      <c r="C79" s="29"/>
      <c r="D79" s="29"/>
      <c r="E79" s="29"/>
      <c r="F79" s="48"/>
      <c r="G79" s="18"/>
      <c r="H79" s="37"/>
      <c r="I79" s="43"/>
      <c r="J79" s="42"/>
      <c r="K79" s="42"/>
      <c r="L79" s="37"/>
      <c r="M79" s="38"/>
      <c r="N79" s="39"/>
      <c r="O79" s="40"/>
      <c r="P79" s="41"/>
      <c r="Q79" s="238"/>
      <c r="R79" s="239"/>
      <c r="S79" s="239"/>
      <c r="T79" s="240"/>
      <c r="U79" s="33"/>
      <c r="V79" s="26"/>
      <c r="W79" s="26"/>
      <c r="X79" s="26"/>
      <c r="Y79" s="26"/>
      <c r="Z79" s="26"/>
    </row>
    <row r="80" spans="1:26" ht="18" customHeight="1">
      <c r="A80" s="47"/>
      <c r="B80" s="29"/>
      <c r="C80" s="29"/>
      <c r="D80" s="29"/>
      <c r="E80" s="29"/>
      <c r="F80" s="48"/>
      <c r="G80" s="18"/>
      <c r="H80" s="37"/>
      <c r="I80" s="43"/>
      <c r="J80" s="42"/>
      <c r="K80" s="42"/>
      <c r="L80" s="37"/>
      <c r="M80" s="38"/>
      <c r="N80" s="39"/>
      <c r="O80" s="40"/>
      <c r="P80" s="41"/>
      <c r="Q80" s="238"/>
      <c r="R80" s="239"/>
      <c r="S80" s="239"/>
      <c r="T80" s="240"/>
      <c r="U80" s="33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49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49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49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49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49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49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49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49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49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49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49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49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49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49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49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49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49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49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49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49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49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49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49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49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49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49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49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49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49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49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49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49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49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49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49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49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49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49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49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49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49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49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49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49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49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49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49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49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49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49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49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49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49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49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49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49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49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49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49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49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49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49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49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49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49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49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49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49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49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49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49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49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49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49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49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49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49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49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49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49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49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49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49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49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49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49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49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49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49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49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49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49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49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49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49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49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49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49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49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49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49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49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49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49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49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49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49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49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49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49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49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49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49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49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49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49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49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49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49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49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49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49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49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49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49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49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49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49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49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49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49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49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49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49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49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49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49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49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49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49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49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49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49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49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49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49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49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49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49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49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49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49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49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49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49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49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49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49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49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49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49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49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49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49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49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49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49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49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49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49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49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49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49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49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49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49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49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49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49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49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49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49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49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49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49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49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49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49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49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49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49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49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49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49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49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49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49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49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49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49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49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49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49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49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49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49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49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49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49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49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49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49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49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49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49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49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49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49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49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49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49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49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49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49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49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49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49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49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49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49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49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49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49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49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49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49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49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49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49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49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49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49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49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49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49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49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49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49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49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49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49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49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49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49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49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49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49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49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49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49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49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49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49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49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49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49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49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49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49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49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49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49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49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49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49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49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49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49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49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49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49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49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49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49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49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49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49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49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49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49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49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49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49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49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49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49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49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49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49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49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49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49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49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49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49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49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49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49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49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49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49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49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49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49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49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49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49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49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49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49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49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49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49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49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49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49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49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49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49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49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49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49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49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49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49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49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49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49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49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49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49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49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49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49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49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49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49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49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49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49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49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49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49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49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49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49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49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49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49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49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49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49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49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49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49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49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49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49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49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49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49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49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49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49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49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49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49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49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49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49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49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49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49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49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49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49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49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49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49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49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49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49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49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49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49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49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49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49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49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49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49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49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49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49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49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49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49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49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49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49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49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49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49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49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49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49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49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49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49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49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49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49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49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49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49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49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49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49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49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49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49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49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49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49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49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49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49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49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49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49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49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49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49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49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49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49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49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49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49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49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49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49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49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49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49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49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49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49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49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49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49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49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49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49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49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49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49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49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49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49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49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49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49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49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49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49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49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49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49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49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49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49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49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49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49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49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49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49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49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49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49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49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49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49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49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49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49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49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49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49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49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49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49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49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49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49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49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49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49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49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49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49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49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49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49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49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49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49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49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49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49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49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49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49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49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49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49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49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49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49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49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49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49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49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49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49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49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49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49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49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49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49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49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49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49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49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49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49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49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49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49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49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49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49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49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49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49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49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49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49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49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49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49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49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49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49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49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49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49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49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49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49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49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49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49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49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49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49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49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49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49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49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49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49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49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49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49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49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49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49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49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49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49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49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49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49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49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49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49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49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49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49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49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49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49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49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49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49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49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49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49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49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49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49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49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49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49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49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49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49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49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49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49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49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49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49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49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49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49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49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49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49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49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49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49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49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49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49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49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49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49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49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49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49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49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49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49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49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49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49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49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49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49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49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49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49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49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49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49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49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49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49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49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49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49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49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49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49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49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49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49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49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49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49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49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49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49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49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49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49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49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49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49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49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49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49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49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49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49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49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49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49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49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49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49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49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49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49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49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49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49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49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49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49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49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49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49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49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49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49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49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49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49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49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49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49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49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49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49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49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49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49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49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49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49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49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49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49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49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49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49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49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49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49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49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49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49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49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49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49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49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49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49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49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49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49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49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49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49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49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49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49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49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49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49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49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49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49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49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49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49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49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49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49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49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49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49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49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49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49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49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49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49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49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49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49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49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49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49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49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49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49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49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49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49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49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49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49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49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49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49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49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49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49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49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49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49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49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49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49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49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49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49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49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49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49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49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49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49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49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49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49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49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49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49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49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49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49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49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49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49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49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49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49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49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49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49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49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49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49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49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49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49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49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49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49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49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49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49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49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49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49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49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49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49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49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49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49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49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49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49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49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49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49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49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49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49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49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49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49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49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49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49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49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49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49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49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49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49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49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49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49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49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49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49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49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49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49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49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49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49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49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49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49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49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49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49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49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49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49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49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49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49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49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49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49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49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49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49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49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49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49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49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49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49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49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49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49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49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49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49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49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49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49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49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49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49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49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49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49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2.75" customHeight="1">
      <c r="A1001" s="26"/>
      <c r="B1001" s="26"/>
      <c r="C1001" s="26"/>
      <c r="D1001" s="26"/>
      <c r="E1001" s="26"/>
      <c r="F1001" s="26"/>
      <c r="G1001" s="49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 ht="12.75" customHeight="1">
      <c r="A1002" s="26"/>
      <c r="B1002" s="26"/>
      <c r="C1002" s="26"/>
      <c r="D1002" s="26"/>
      <c r="E1002" s="26"/>
      <c r="F1002" s="26"/>
      <c r="G1002" s="49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spans="1:26" ht="12.75" customHeight="1">
      <c r="A1003" s="26"/>
      <c r="B1003" s="26"/>
      <c r="C1003" s="26"/>
      <c r="D1003" s="26"/>
      <c r="E1003" s="26"/>
      <c r="F1003" s="26"/>
      <c r="G1003" s="49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</sheetData>
  <mergeCells count="15">
    <mergeCell ref="A11:F11"/>
    <mergeCell ref="A1:P3"/>
    <mergeCell ref="A4:F4"/>
    <mergeCell ref="H4:U4"/>
    <mergeCell ref="A5:F5"/>
    <mergeCell ref="H5:U5"/>
    <mergeCell ref="A6:E6"/>
    <mergeCell ref="F6:H6"/>
    <mergeCell ref="I6:N6"/>
    <mergeCell ref="O6:P6"/>
    <mergeCell ref="A7:F7"/>
    <mergeCell ref="Q7:U7"/>
    <mergeCell ref="A10:F10"/>
    <mergeCell ref="A9:F9"/>
    <mergeCell ref="A8:F8"/>
  </mergeCells>
  <conditionalFormatting sqref="I20:I80">
    <cfRule type="cellIs" dxfId="5" priority="1" stopIfTrue="1" operator="equal">
      <formula>"I"</formula>
    </cfRule>
  </conditionalFormatting>
  <conditionalFormatting sqref="I20:I80">
    <cfRule type="cellIs" dxfId="4" priority="2" stopIfTrue="1" operator="equal">
      <formula>"A"</formula>
    </cfRule>
  </conditionalFormatting>
  <conditionalFormatting sqref="I20:I80">
    <cfRule type="cellIs" dxfId="3" priority="3" stopIfTrue="1" operator="equal">
      <formula>"E"</formula>
    </cfRule>
  </conditionalFormatting>
  <conditionalFormatting sqref="I8:I19">
    <cfRule type="cellIs" dxfId="2" priority="55" stopIfTrue="1" operator="equal">
      <formula>"I"</formula>
    </cfRule>
  </conditionalFormatting>
  <conditionalFormatting sqref="I8:I19">
    <cfRule type="cellIs" dxfId="1" priority="56" stopIfTrue="1" operator="equal">
      <formula>"A"</formula>
    </cfRule>
  </conditionalFormatting>
  <conditionalFormatting sqref="I8:I19">
    <cfRule type="cellIs" dxfId="0" priority="57" stopIfTrue="1" operator="equal">
      <formula>"E"</formula>
    </cfRule>
  </conditionalFormatting>
  <pageMargins left="0.39374999999999999" right="0.31527777777777777" top="0.23611111111111113" bottom="0.39375000000000004" header="0" footer="0"/>
  <pageSetup paperSize="9" scale="73" orientation="landscape" r:id="rId1"/>
  <headerFooter>
    <oddHeader>&amp;C000000INTERNAL#</oddHeader>
    <oddFooter>&amp;L&amp;P/&amp;C&amp;D&amp;R  &amp;F - &amp;A         .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showGridLines="0" topLeftCell="A4" workbookViewId="0">
      <selection activeCell="O18" sqref="O18"/>
    </sheetView>
  </sheetViews>
  <sheetFormatPr defaultColWidth="14.42578125" defaultRowHeight="15" customHeight="1"/>
  <cols>
    <col min="1" max="1" width="2.85546875" customWidth="1"/>
    <col min="2" max="2" width="8.28515625" customWidth="1"/>
    <col min="3" max="3" width="10.7109375" customWidth="1"/>
    <col min="4" max="4" width="2.28515625" customWidth="1"/>
    <col min="5" max="5" width="31.140625" customWidth="1"/>
    <col min="6" max="6" width="5" customWidth="1"/>
    <col min="7" max="7" width="10.7109375" customWidth="1"/>
    <col min="8" max="8" width="4.7109375" customWidth="1"/>
    <col min="9" max="9" width="6.7109375" customWidth="1"/>
    <col min="10" max="10" width="4.7109375" customWidth="1"/>
    <col min="11" max="11" width="9.85546875" customWidth="1"/>
    <col min="12" max="12" width="7.28515625" customWidth="1"/>
    <col min="13" max="15" width="9.140625" customWidth="1"/>
    <col min="16" max="26" width="8.7109375" customWidth="1"/>
  </cols>
  <sheetData>
    <row r="1" spans="1:26" ht="12" customHeight="1">
      <c r="A1" s="206" t="s">
        <v>45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>
      <c r="A2" s="193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20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>
      <c r="A3" s="210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21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>
      <c r="A4" s="212" t="str">
        <f>Contagem!A5&amp;" : "&amp;Contagem!F5</f>
        <v>Aplicação : GESTÃO DE PRODUTOS</v>
      </c>
      <c r="B4" s="164"/>
      <c r="C4" s="164"/>
      <c r="D4" s="164"/>
      <c r="E4" s="165"/>
      <c r="F4" s="213" t="str">
        <f>Contagem!A6&amp;" : "&amp;Contagem!F6</f>
        <v>Projeto : Torrentz Filmes</v>
      </c>
      <c r="G4" s="164"/>
      <c r="H4" s="164"/>
      <c r="I4" s="164"/>
      <c r="J4" s="164"/>
      <c r="K4" s="164"/>
      <c r="L4" s="21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>
      <c r="A5" s="212" t="str">
        <f>Contagem!A7&amp;" : "&amp;Contagem!F7</f>
        <v>Responsável : ANTHONNY MAX, ANISBERTO REIS, EDIVAN CARVALHO e WATLAS RICK</v>
      </c>
      <c r="B5" s="164"/>
      <c r="C5" s="164"/>
      <c r="D5" s="164"/>
      <c r="E5" s="195"/>
      <c r="F5" s="213" t="str">
        <f>Contagem!A8&amp;" : "&amp;Contagem!F8</f>
        <v xml:space="preserve">Revisor : </v>
      </c>
      <c r="G5" s="164"/>
      <c r="H5" s="164"/>
      <c r="I5" s="164"/>
      <c r="J5" s="164"/>
      <c r="K5" s="164"/>
      <c r="L5" s="21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>
      <c r="A6" s="50" t="str">
        <f>Contagem!A4&amp;" : "&amp;Contagem!F4</f>
        <v>Empresa : FATESG - ADS</v>
      </c>
      <c r="B6" s="51"/>
      <c r="C6" s="51"/>
      <c r="D6" s="52"/>
      <c r="E6" s="52"/>
      <c r="F6" s="215" t="str">
        <f>Contagem!R4&amp;" = "&amp;VALUE(Contagem!T4)</f>
        <v>R$/PF = 180</v>
      </c>
      <c r="G6" s="165"/>
      <c r="H6" s="215" t="str">
        <f>" Custo= "&amp;DOLLAR(Contagem!W4)</f>
        <v xml:space="preserve"> Custo= R$ 16.740,00</v>
      </c>
      <c r="I6" s="164"/>
      <c r="J6" s="165"/>
      <c r="K6" s="216" t="str">
        <f>"PF  = "&amp;VALUE(Contagem!W5)</f>
        <v>PF  = 93</v>
      </c>
      <c r="L6" s="21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>
      <c r="A7" s="217" t="s">
        <v>46</v>
      </c>
      <c r="B7" s="218"/>
      <c r="C7" s="220" t="s">
        <v>47</v>
      </c>
      <c r="D7" s="176"/>
      <c r="E7" s="176"/>
      <c r="F7" s="218"/>
      <c r="G7" s="222" t="s">
        <v>48</v>
      </c>
      <c r="H7" s="222"/>
      <c r="I7" s="224" t="s">
        <v>49</v>
      </c>
      <c r="J7" s="225"/>
      <c r="K7" s="224"/>
      <c r="L7" s="22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>
      <c r="A8" s="210"/>
      <c r="B8" s="219"/>
      <c r="C8" s="221"/>
      <c r="D8" s="168"/>
      <c r="E8" s="168"/>
      <c r="F8" s="219"/>
      <c r="G8" s="223"/>
      <c r="H8" s="223"/>
      <c r="I8" s="221"/>
      <c r="J8" s="211"/>
      <c r="K8" s="221"/>
      <c r="L8" s="21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56"/>
      <c r="B10" s="4" t="s">
        <v>43</v>
      </c>
      <c r="C10" s="57">
        <f>COUNTIF(CF,"EEL")</f>
        <v>0</v>
      </c>
      <c r="D10" s="4"/>
      <c r="E10" s="58" t="s">
        <v>42</v>
      </c>
      <c r="F10" s="58" t="s">
        <v>50</v>
      </c>
      <c r="G10" s="57">
        <f>C10*3</f>
        <v>0</v>
      </c>
      <c r="H10" s="4"/>
      <c r="I10" s="59"/>
      <c r="J10" s="4"/>
      <c r="K10" s="4"/>
      <c r="L10" s="6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56"/>
      <c r="B11" s="4"/>
      <c r="C11" s="57">
        <f>COUNTIF(CF,"EEA")</f>
        <v>1</v>
      </c>
      <c r="D11" s="4"/>
      <c r="E11" s="58" t="s">
        <v>51</v>
      </c>
      <c r="F11" s="58" t="s">
        <v>52</v>
      </c>
      <c r="G11" s="57">
        <f>C11*4</f>
        <v>4</v>
      </c>
      <c r="H11" s="4"/>
      <c r="I11" s="59"/>
      <c r="J11" s="4"/>
      <c r="K11" s="4"/>
      <c r="L11" s="6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56"/>
      <c r="B12" s="4"/>
      <c r="C12" s="57">
        <f>COUNTIF(CF,"EEH")</f>
        <v>4</v>
      </c>
      <c r="D12" s="4"/>
      <c r="E12" s="58" t="s">
        <v>53</v>
      </c>
      <c r="F12" s="58" t="s">
        <v>54</v>
      </c>
      <c r="G12" s="57">
        <f>C12*6</f>
        <v>24</v>
      </c>
      <c r="H12" s="4"/>
      <c r="I12" s="59"/>
      <c r="J12" s="4"/>
      <c r="K12" s="4"/>
      <c r="L12" s="6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.75" customHeight="1">
      <c r="A13" s="56"/>
      <c r="B13" s="4"/>
      <c r="C13" s="54"/>
      <c r="D13" s="4"/>
      <c r="E13" s="4"/>
      <c r="F13" s="4"/>
      <c r="G13" s="54"/>
      <c r="H13" s="4"/>
      <c r="I13" s="4"/>
      <c r="J13" s="4"/>
      <c r="K13" s="4"/>
      <c r="L13" s="6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>
      <c r="A14" s="56"/>
      <c r="B14" s="62" t="s">
        <v>55</v>
      </c>
      <c r="C14" s="57">
        <f>SUM(C10:C12)</f>
        <v>5</v>
      </c>
      <c r="D14" s="4"/>
      <c r="E14" s="4"/>
      <c r="F14" s="62" t="s">
        <v>55</v>
      </c>
      <c r="G14" s="57">
        <f>SUM(G10:G12)</f>
        <v>28</v>
      </c>
      <c r="H14" s="4"/>
      <c r="I14" s="63">
        <f>IF($G$45&lt;&gt;0,G14/$G$45,"")</f>
        <v>0.66666666666666663</v>
      </c>
      <c r="J14" s="4"/>
      <c r="K14" s="4"/>
      <c r="L14" s="60"/>
      <c r="M14" s="4"/>
      <c r="N14" s="4"/>
      <c r="O14" s="6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" customHeight="1">
      <c r="A15" s="65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6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>
      <c r="A16" s="56"/>
      <c r="B16" s="4"/>
      <c r="C16" s="4"/>
      <c r="D16" s="4"/>
      <c r="E16" s="4"/>
      <c r="F16" s="4"/>
      <c r="G16" s="4"/>
      <c r="H16" s="4"/>
      <c r="I16" s="4"/>
      <c r="J16" s="4"/>
      <c r="K16" s="4"/>
      <c r="L16" s="6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>
      <c r="A17" s="56"/>
      <c r="B17" s="4" t="s">
        <v>56</v>
      </c>
      <c r="C17" s="57">
        <f>COUNTIF(CF,"SEL")</f>
        <v>0</v>
      </c>
      <c r="D17" s="4"/>
      <c r="E17" s="58" t="s">
        <v>42</v>
      </c>
      <c r="F17" s="58" t="s">
        <v>52</v>
      </c>
      <c r="G17" s="57">
        <f>C17*4</f>
        <v>0</v>
      </c>
      <c r="H17" s="4"/>
      <c r="I17" s="4"/>
      <c r="J17" s="4"/>
      <c r="K17" s="4"/>
      <c r="L17" s="6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>
      <c r="A18" s="56"/>
      <c r="B18" s="4"/>
      <c r="C18" s="57">
        <f>COUNTIF(CF,"SEA")</f>
        <v>0</v>
      </c>
      <c r="D18" s="4"/>
      <c r="E18" s="58" t="s">
        <v>51</v>
      </c>
      <c r="F18" s="58" t="s">
        <v>57</v>
      </c>
      <c r="G18" s="57">
        <f>C18*5</f>
        <v>0</v>
      </c>
      <c r="H18" s="4"/>
      <c r="I18" s="4"/>
      <c r="J18" s="4"/>
      <c r="K18" s="4"/>
      <c r="L18" s="6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>
      <c r="A19" s="56"/>
      <c r="B19" s="4"/>
      <c r="C19" s="57">
        <f>COUNTIF(CF,"SEH")</f>
        <v>0</v>
      </c>
      <c r="D19" s="4"/>
      <c r="E19" s="58" t="s">
        <v>53</v>
      </c>
      <c r="F19" s="58" t="s">
        <v>58</v>
      </c>
      <c r="G19" s="57">
        <f>C19*7</f>
        <v>0</v>
      </c>
      <c r="H19" s="4"/>
      <c r="I19" s="4"/>
      <c r="J19" s="4"/>
      <c r="K19" s="4"/>
      <c r="L19" s="6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6.75" customHeight="1">
      <c r="A20" s="56"/>
      <c r="B20" s="4"/>
      <c r="C20" s="54"/>
      <c r="D20" s="4"/>
      <c r="E20" s="4"/>
      <c r="F20" s="4"/>
      <c r="G20" s="54"/>
      <c r="H20" s="4"/>
      <c r="I20" s="4"/>
      <c r="J20" s="4"/>
      <c r="K20" s="4"/>
      <c r="L20" s="6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>
      <c r="A21" s="56"/>
      <c r="B21" s="62" t="s">
        <v>55</v>
      </c>
      <c r="C21" s="57">
        <f>SUM(C17:C19)</f>
        <v>0</v>
      </c>
      <c r="D21" s="4"/>
      <c r="E21" s="4"/>
      <c r="F21" s="62" t="s">
        <v>55</v>
      </c>
      <c r="G21" s="57">
        <f>SUM(G17:G19)</f>
        <v>0</v>
      </c>
      <c r="H21" s="4"/>
      <c r="I21" s="67">
        <f>IF($G$45&lt;&gt;0,G21/$G$45,"")</f>
        <v>0</v>
      </c>
      <c r="J21" s="4"/>
      <c r="K21" s="4"/>
      <c r="L21" s="6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6" customHeight="1">
      <c r="A22" s="65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6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>
      <c r="A23" s="53"/>
      <c r="B23" s="54"/>
      <c r="C23" s="4"/>
      <c r="D23" s="54"/>
      <c r="E23" s="54"/>
      <c r="F23" s="54"/>
      <c r="G23" s="4"/>
      <c r="H23" s="54"/>
      <c r="I23" s="54"/>
      <c r="J23" s="54"/>
      <c r="K23" s="54"/>
      <c r="L23" s="5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>
      <c r="A24" s="56"/>
      <c r="B24" s="4" t="s">
        <v>44</v>
      </c>
      <c r="C24" s="57">
        <f>COUNTIF(CF,"CEL")</f>
        <v>0</v>
      </c>
      <c r="D24" s="4"/>
      <c r="E24" s="58" t="s">
        <v>42</v>
      </c>
      <c r="F24" s="58" t="s">
        <v>50</v>
      </c>
      <c r="G24" s="57">
        <f>C24*3</f>
        <v>0</v>
      </c>
      <c r="H24" s="4"/>
      <c r="I24" s="4"/>
      <c r="J24" s="4"/>
      <c r="K24" s="4"/>
      <c r="L24" s="6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>
      <c r="A25" s="56"/>
      <c r="B25" s="4"/>
      <c r="C25" s="57">
        <f>COUNTIF(CF,"CEA")</f>
        <v>0</v>
      </c>
      <c r="D25" s="4"/>
      <c r="E25" s="58" t="s">
        <v>51</v>
      </c>
      <c r="F25" s="58" t="s">
        <v>52</v>
      </c>
      <c r="G25" s="57">
        <f>C25*4</f>
        <v>0</v>
      </c>
      <c r="H25" s="4"/>
      <c r="I25" s="4"/>
      <c r="J25" s="4"/>
      <c r="K25" s="4"/>
      <c r="L25" s="6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>
      <c r="A26" s="56"/>
      <c r="B26" s="4"/>
      <c r="C26" s="57">
        <f>COUNTIF(CF,"CEH")</f>
        <v>0</v>
      </c>
      <c r="D26" s="4"/>
      <c r="E26" s="58" t="s">
        <v>53</v>
      </c>
      <c r="F26" s="58" t="s">
        <v>54</v>
      </c>
      <c r="G26" s="57">
        <f>C26*6</f>
        <v>0</v>
      </c>
      <c r="H26" s="4"/>
      <c r="I26" s="4"/>
      <c r="J26" s="4"/>
      <c r="K26" s="4"/>
      <c r="L26" s="6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6.75" customHeight="1">
      <c r="A27" s="56"/>
      <c r="B27" s="4"/>
      <c r="C27" s="54"/>
      <c r="D27" s="4"/>
      <c r="E27" s="4"/>
      <c r="F27" s="4"/>
      <c r="G27" s="54"/>
      <c r="H27" s="4"/>
      <c r="I27" s="4"/>
      <c r="J27" s="4"/>
      <c r="K27" s="4"/>
      <c r="L27" s="6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>
      <c r="A28" s="56"/>
      <c r="B28" s="62" t="s">
        <v>55</v>
      </c>
      <c r="C28" s="57">
        <f>SUM(C24:C26)</f>
        <v>0</v>
      </c>
      <c r="D28" s="4"/>
      <c r="E28" s="4"/>
      <c r="F28" s="62" t="s">
        <v>55</v>
      </c>
      <c r="G28" s="57">
        <f>SUM(G24:G26)</f>
        <v>0</v>
      </c>
      <c r="H28" s="4"/>
      <c r="I28" s="68">
        <f>IF($G$45&lt;&gt;0,G28/$G$45,"")</f>
        <v>0</v>
      </c>
      <c r="J28" s="4"/>
      <c r="K28" s="4"/>
      <c r="L28" s="6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6" customHeight="1">
      <c r="A29" s="65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6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>
      <c r="A30" s="53"/>
      <c r="B30" s="54"/>
      <c r="C30" s="4"/>
      <c r="D30" s="54"/>
      <c r="E30" s="54"/>
      <c r="F30" s="54"/>
      <c r="G30" s="4"/>
      <c r="H30" s="54"/>
      <c r="I30" s="54"/>
      <c r="J30" s="54"/>
      <c r="K30" s="54"/>
      <c r="L30" s="5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>
      <c r="A31" s="56"/>
      <c r="B31" s="4" t="s">
        <v>40</v>
      </c>
      <c r="C31" s="57">
        <f>COUNTIF(CF,"ALIL")</f>
        <v>2</v>
      </c>
      <c r="D31" s="4"/>
      <c r="E31" s="4" t="s">
        <v>42</v>
      </c>
      <c r="F31" s="4" t="s">
        <v>58</v>
      </c>
      <c r="G31" s="57">
        <f>C31*7</f>
        <v>14</v>
      </c>
      <c r="H31" s="4"/>
      <c r="I31" s="4"/>
      <c r="J31" s="4"/>
      <c r="K31" s="4"/>
      <c r="L31" s="6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>
      <c r="A32" s="56"/>
      <c r="B32" s="4"/>
      <c r="C32" s="57">
        <f>COUNTIF(CF,"ALIA")</f>
        <v>0</v>
      </c>
      <c r="D32" s="4"/>
      <c r="E32" s="4" t="s">
        <v>51</v>
      </c>
      <c r="F32" s="4" t="s">
        <v>59</v>
      </c>
      <c r="G32" s="57">
        <f>C32*10</f>
        <v>0</v>
      </c>
      <c r="H32" s="4"/>
      <c r="I32" s="4"/>
      <c r="J32" s="4"/>
      <c r="K32" s="4"/>
      <c r="L32" s="6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>
      <c r="A33" s="56"/>
      <c r="B33" s="4"/>
      <c r="C33" s="57">
        <f>COUNTIF(CF,"ALIH")</f>
        <v>0</v>
      </c>
      <c r="D33" s="4"/>
      <c r="E33" s="4" t="s">
        <v>53</v>
      </c>
      <c r="F33" s="4" t="s">
        <v>60</v>
      </c>
      <c r="G33" s="57">
        <f>C33*15</f>
        <v>0</v>
      </c>
      <c r="H33" s="4"/>
      <c r="I33" s="4"/>
      <c r="J33" s="4"/>
      <c r="K33" s="4"/>
      <c r="L33" s="6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6.75" customHeight="1">
      <c r="A34" s="56"/>
      <c r="B34" s="4"/>
      <c r="C34" s="54"/>
      <c r="D34" s="4"/>
      <c r="E34" s="4"/>
      <c r="F34" s="4"/>
      <c r="G34" s="54"/>
      <c r="H34" s="4"/>
      <c r="I34" s="4"/>
      <c r="J34" s="4"/>
      <c r="K34" s="4"/>
      <c r="L34" s="6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>
      <c r="A35" s="56"/>
      <c r="B35" s="62" t="s">
        <v>55</v>
      </c>
      <c r="C35" s="57">
        <f>SUM(C31:C33)</f>
        <v>2</v>
      </c>
      <c r="D35" s="4"/>
      <c r="E35" s="4"/>
      <c r="F35" s="62" t="s">
        <v>55</v>
      </c>
      <c r="G35" s="57">
        <f>SUM(G31:G33)</f>
        <v>14</v>
      </c>
      <c r="H35" s="4"/>
      <c r="I35" s="69">
        <f>IF($G$45&lt;&gt;0,G35/$G$45,"")</f>
        <v>0.33333333333333331</v>
      </c>
      <c r="J35" s="4"/>
      <c r="K35" s="4"/>
      <c r="L35" s="6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6" customHeight="1">
      <c r="A36" s="65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6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>
      <c r="A37" s="53"/>
      <c r="B37" s="54"/>
      <c r="C37" s="4"/>
      <c r="D37" s="54"/>
      <c r="E37" s="54"/>
      <c r="F37" s="54"/>
      <c r="G37" s="4"/>
      <c r="H37" s="54"/>
      <c r="I37" s="54"/>
      <c r="J37" s="54"/>
      <c r="K37" s="54"/>
      <c r="L37" s="5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>
      <c r="A38" s="56"/>
      <c r="B38" s="4" t="s">
        <v>61</v>
      </c>
      <c r="C38" s="57">
        <f>COUNTIF(CF,"AIEL")</f>
        <v>0</v>
      </c>
      <c r="D38" s="4"/>
      <c r="E38" s="4" t="s">
        <v>42</v>
      </c>
      <c r="F38" s="4" t="s">
        <v>57</v>
      </c>
      <c r="G38" s="57">
        <f>C38*5</f>
        <v>0</v>
      </c>
      <c r="H38" s="4"/>
      <c r="I38" s="4"/>
      <c r="J38" s="4"/>
      <c r="K38" s="4"/>
      <c r="L38" s="60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>
      <c r="A39" s="56"/>
      <c r="B39" s="4"/>
      <c r="C39" s="57">
        <f>COUNTIF(CF,"AIEA")</f>
        <v>0</v>
      </c>
      <c r="D39" s="4"/>
      <c r="E39" s="4" t="s">
        <v>51</v>
      </c>
      <c r="F39" s="4" t="s">
        <v>58</v>
      </c>
      <c r="G39" s="57">
        <f>C39*7</f>
        <v>0</v>
      </c>
      <c r="H39" s="4"/>
      <c r="I39" s="4"/>
      <c r="J39" s="4"/>
      <c r="K39" s="4"/>
      <c r="L39" s="6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>
      <c r="A40" s="56"/>
      <c r="B40" s="4"/>
      <c r="C40" s="57">
        <f>COUNTIF(CF,"AIEH")</f>
        <v>0</v>
      </c>
      <c r="D40" s="4"/>
      <c r="E40" s="4" t="s">
        <v>53</v>
      </c>
      <c r="F40" s="4" t="s">
        <v>59</v>
      </c>
      <c r="G40" s="57">
        <f>C40*10</f>
        <v>0</v>
      </c>
      <c r="H40" s="4"/>
      <c r="I40" s="4"/>
      <c r="J40" s="4"/>
      <c r="K40" s="4"/>
      <c r="L40" s="6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6.75" customHeight="1">
      <c r="A41" s="56"/>
      <c r="B41" s="4"/>
      <c r="C41" s="54"/>
      <c r="D41" s="4"/>
      <c r="E41" s="4"/>
      <c r="F41" s="4"/>
      <c r="G41" s="54"/>
      <c r="H41" s="4"/>
      <c r="I41" s="4"/>
      <c r="J41" s="4"/>
      <c r="K41" s="4"/>
      <c r="L41" s="60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>
      <c r="A42" s="56"/>
      <c r="B42" s="62" t="s">
        <v>55</v>
      </c>
      <c r="C42" s="57">
        <f>SUM(C38:C40)</f>
        <v>0</v>
      </c>
      <c r="D42" s="4"/>
      <c r="E42" s="4"/>
      <c r="F42" s="62" t="s">
        <v>55</v>
      </c>
      <c r="G42" s="57">
        <f>SUM(G38:G40)</f>
        <v>0</v>
      </c>
      <c r="H42" s="4"/>
      <c r="I42" s="70">
        <f>IF($G$45&lt;&gt;0,G42/$G$45,"")</f>
        <v>0</v>
      </c>
      <c r="J42" s="4"/>
      <c r="K42" s="4"/>
      <c r="L42" s="60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6" customHeight="1">
      <c r="A43" s="65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66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>
      <c r="A44" s="56"/>
      <c r="B44" s="4"/>
      <c r="C44" s="4"/>
      <c r="D44" s="4"/>
      <c r="E44" s="4"/>
      <c r="F44" s="4"/>
      <c r="G44" s="4"/>
      <c r="H44" s="4"/>
      <c r="I44" s="4"/>
      <c r="J44" s="4"/>
      <c r="K44" s="4"/>
      <c r="L44" s="60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>
      <c r="A45" s="56"/>
      <c r="B45" s="4" t="s">
        <v>62</v>
      </c>
      <c r="C45" s="4"/>
      <c r="D45" s="4"/>
      <c r="E45" s="4"/>
      <c r="F45" s="4"/>
      <c r="G45" s="57">
        <f>SUM(G14+G21+G28+G35+G42)</f>
        <v>42</v>
      </c>
      <c r="H45" s="4"/>
      <c r="I45" s="4"/>
      <c r="J45" s="4"/>
      <c r="K45" s="4"/>
      <c r="L45" s="6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>
      <c r="A46" s="56"/>
      <c r="B46" s="4" t="s">
        <v>63</v>
      </c>
      <c r="C46" s="4"/>
      <c r="D46" s="4"/>
      <c r="E46" s="4"/>
      <c r="F46" s="4"/>
      <c r="G46" s="57">
        <f>(C10+C11+C12)*4+(C17+C18+C19)*5+(C24+C25+C26)*4+(C31+C32+C33)*7+(C38+C39+C40)*5</f>
        <v>34</v>
      </c>
      <c r="H46" s="4"/>
      <c r="I46" s="4"/>
      <c r="J46" s="4"/>
      <c r="K46" s="4"/>
      <c r="L46" s="60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>
      <c r="A47" s="56"/>
      <c r="B47" s="4" t="s">
        <v>64</v>
      </c>
      <c r="C47" s="4"/>
      <c r="D47" s="4"/>
      <c r="E47" s="4"/>
      <c r="F47" s="4"/>
      <c r="G47" s="57">
        <f>(C31+C32+C33)*35+(C38+C39+C40)*15</f>
        <v>70</v>
      </c>
      <c r="H47" s="4"/>
      <c r="I47" s="4"/>
      <c r="J47" s="4"/>
      <c r="K47" s="4"/>
      <c r="L47" s="60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>
      <c r="A48" s="56"/>
      <c r="B48" s="4"/>
      <c r="C48" s="4"/>
      <c r="D48" s="4"/>
      <c r="E48" s="4"/>
      <c r="F48" s="4"/>
      <c r="G48" s="4"/>
      <c r="H48" s="4"/>
      <c r="I48" s="4"/>
      <c r="J48" s="4"/>
      <c r="K48" s="4"/>
      <c r="L48" s="60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>
      <c r="A49" s="56"/>
      <c r="B49" s="4"/>
      <c r="C49" s="4"/>
      <c r="D49" s="4"/>
      <c r="E49" s="4"/>
      <c r="F49" s="4"/>
      <c r="G49" s="4"/>
      <c r="H49" s="4"/>
      <c r="I49" s="4"/>
      <c r="J49" s="4"/>
      <c r="K49" s="4"/>
      <c r="L49" s="60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>
      <c r="A50" s="56"/>
      <c r="B50" s="4"/>
      <c r="C50" s="4"/>
      <c r="D50" s="4"/>
      <c r="E50" s="4"/>
      <c r="F50" s="4"/>
      <c r="G50" s="4"/>
      <c r="H50" s="4"/>
      <c r="I50" s="4"/>
      <c r="J50" s="4"/>
      <c r="K50" s="4"/>
      <c r="L50" s="60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>
      <c r="A51" s="56"/>
      <c r="B51" s="4"/>
      <c r="C51" s="4"/>
      <c r="D51" s="4"/>
      <c r="E51" s="4"/>
      <c r="F51" s="4"/>
      <c r="G51" s="4"/>
      <c r="H51" s="4"/>
      <c r="I51" s="4"/>
      <c r="J51" s="4"/>
      <c r="K51" s="4"/>
      <c r="L51" s="60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>
      <c r="A53" s="56"/>
      <c r="B53" s="4" t="s">
        <v>65</v>
      </c>
      <c r="C53" s="4"/>
      <c r="D53" s="4"/>
      <c r="E53" s="4"/>
      <c r="F53" s="4"/>
      <c r="G53" s="4"/>
      <c r="H53" s="4"/>
      <c r="I53" s="4"/>
      <c r="J53" s="4"/>
      <c r="K53" s="4"/>
      <c r="L53" s="60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>
      <c r="A54" s="56"/>
      <c r="B54" s="4"/>
      <c r="C54" s="4"/>
      <c r="D54" s="4"/>
      <c r="E54" s="71" t="s">
        <v>6</v>
      </c>
      <c r="F54" s="71" t="s">
        <v>66</v>
      </c>
      <c r="G54" s="71" t="s">
        <v>67</v>
      </c>
      <c r="H54" s="4"/>
      <c r="I54" s="4"/>
      <c r="J54" s="4"/>
      <c r="K54" s="4"/>
      <c r="L54" s="60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>
      <c r="A55" s="56"/>
      <c r="B55" s="184" t="s">
        <v>68</v>
      </c>
      <c r="C55" s="164"/>
      <c r="D55" s="165"/>
      <c r="E55" s="72">
        <f>SUMIF(Funções!$I$10:$I$80,"I",Funções!$O$10:$O$80)</f>
        <v>93</v>
      </c>
      <c r="F55" s="72">
        <f>Contagem!U10</f>
        <v>1</v>
      </c>
      <c r="G55" s="72">
        <f t="shared" ref="G55:G58" si="0">F55*E55</f>
        <v>93</v>
      </c>
      <c r="H55" s="73"/>
      <c r="I55" s="73"/>
      <c r="J55" s="73"/>
      <c r="K55" s="74" t="s">
        <v>69</v>
      </c>
      <c r="L55" s="60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>
      <c r="A56" s="56"/>
      <c r="B56" s="184" t="s">
        <v>70</v>
      </c>
      <c r="C56" s="164"/>
      <c r="D56" s="165"/>
      <c r="E56" s="72">
        <f>SUMIF(Funções!$I$14:$I$80,"A",Funções!$O$14:$O$80)</f>
        <v>0</v>
      </c>
      <c r="F56" s="72">
        <f>Contagem!U11</f>
        <v>1</v>
      </c>
      <c r="G56" s="72">
        <f t="shared" si="0"/>
        <v>0</v>
      </c>
      <c r="H56" s="73"/>
      <c r="I56" s="73"/>
      <c r="J56" s="73"/>
      <c r="K56" s="75">
        <f>Contagem!W5</f>
        <v>93</v>
      </c>
      <c r="L56" s="6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>
      <c r="A57" s="56"/>
      <c r="B57" s="184" t="s">
        <v>71</v>
      </c>
      <c r="C57" s="164"/>
      <c r="D57" s="165"/>
      <c r="E57" s="72">
        <f>SUMIF(Funções!$I$14:$I$80,"E",Funções!$O$14:$O$80)</f>
        <v>0</v>
      </c>
      <c r="F57" s="72">
        <f>Contagem!U12</f>
        <v>1</v>
      </c>
      <c r="G57" s="72">
        <f t="shared" si="0"/>
        <v>0</v>
      </c>
      <c r="H57" s="73"/>
      <c r="I57" s="73"/>
      <c r="J57" s="73"/>
      <c r="K57" s="4"/>
      <c r="L57" s="60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>
      <c r="A58" s="56"/>
      <c r="B58" s="184" t="s">
        <v>72</v>
      </c>
      <c r="C58" s="164"/>
      <c r="D58" s="165"/>
      <c r="E58" s="72">
        <f>SUMIF(Funções!$I$14:$I$80,"T",Funções!$O$14:$O$80)</f>
        <v>0</v>
      </c>
      <c r="F58" s="72">
        <f>Contagem!U13</f>
        <v>0</v>
      </c>
      <c r="G58" s="72">
        <f t="shared" si="0"/>
        <v>0</v>
      </c>
      <c r="H58" s="73"/>
      <c r="I58" s="73"/>
      <c r="J58" s="73"/>
      <c r="K58" s="4"/>
      <c r="L58" s="60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>
      <c r="A59" s="76"/>
      <c r="B59" s="77"/>
      <c r="C59" s="78"/>
      <c r="D59" s="79"/>
      <c r="E59" s="80"/>
      <c r="F59" s="79"/>
      <c r="G59" s="80"/>
      <c r="H59" s="81"/>
      <c r="I59" s="81"/>
      <c r="J59" s="81"/>
      <c r="K59" s="82"/>
      <c r="L59" s="8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>
      <c r="A60" s="4"/>
      <c r="B60" s="84"/>
      <c r="C60" s="85"/>
      <c r="D60" s="4"/>
      <c r="E60" s="86"/>
      <c r="F60" s="4"/>
      <c r="G60" s="86"/>
      <c r="H60" s="73"/>
      <c r="I60" s="73"/>
      <c r="J60" s="73"/>
      <c r="K60" s="8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>
      <c r="A61" s="4"/>
      <c r="B61" s="84"/>
      <c r="C61" s="85"/>
      <c r="D61" s="4"/>
      <c r="E61" s="86"/>
      <c r="F61" s="4"/>
      <c r="G61" s="86"/>
      <c r="H61" s="73"/>
      <c r="I61" s="73"/>
      <c r="J61" s="73"/>
      <c r="K61" s="8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8">
    <mergeCell ref="G7:G8"/>
    <mergeCell ref="H7:H8"/>
    <mergeCell ref="I7:J8"/>
    <mergeCell ref="K7:L8"/>
    <mergeCell ref="B55:D55"/>
    <mergeCell ref="B56:D56"/>
    <mergeCell ref="B57:D57"/>
    <mergeCell ref="B58:D58"/>
    <mergeCell ref="A5:E5"/>
    <mergeCell ref="A7:B8"/>
    <mergeCell ref="C7:F8"/>
    <mergeCell ref="A1:L3"/>
    <mergeCell ref="A4:E4"/>
    <mergeCell ref="F4:L4"/>
    <mergeCell ref="F5:L5"/>
    <mergeCell ref="F6:G6"/>
    <mergeCell ref="H6:J6"/>
    <mergeCell ref="K6:L6"/>
  </mergeCells>
  <pageMargins left="0.74791666666666667" right="0.74791666666666667" top="1.3097222222222222" bottom="0.98402777777777783" header="0" footer="0"/>
  <pageSetup paperSize="9" orientation="portrait"/>
  <headerFooter>
    <oddHeader>&amp;C000000INTERNAL#</oddHeader>
    <oddFooter>&amp;R&amp;F - &amp;A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topLeftCell="A16" workbookViewId="0">
      <selection activeCell="B10" sqref="B10"/>
    </sheetView>
  </sheetViews>
  <sheetFormatPr defaultColWidth="14.42578125" defaultRowHeight="15" customHeight="1"/>
  <cols>
    <col min="1" max="1" width="41.85546875" customWidth="1"/>
    <col min="2" max="2" width="28.42578125" customWidth="1"/>
    <col min="3" max="3" width="8.42578125" customWidth="1"/>
    <col min="4" max="4" width="8.140625" customWidth="1"/>
    <col min="5" max="26" width="8.7109375" customWidth="1"/>
  </cols>
  <sheetData>
    <row r="1" spans="1:26" ht="14.25" customHeight="1">
      <c r="A1" s="88" t="s">
        <v>73</v>
      </c>
      <c r="B1" s="89" t="s">
        <v>6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4.25" customHeight="1">
      <c r="A2" s="91"/>
      <c r="B2" s="92"/>
    </row>
    <row r="3" spans="1:26" ht="14.25" customHeight="1">
      <c r="A3" s="93" t="s">
        <v>55</v>
      </c>
      <c r="B3" s="94">
        <f>VALUE(Contagem!W5)</f>
        <v>93</v>
      </c>
    </row>
    <row r="4" spans="1:26" ht="14.25" customHeight="1">
      <c r="B4" s="95"/>
    </row>
    <row r="5" spans="1:26" ht="14.25" customHeight="1">
      <c r="A5" s="274" t="s">
        <v>135</v>
      </c>
      <c r="B5" s="96">
        <v>16</v>
      </c>
    </row>
    <row r="6" spans="1:26" ht="14.25" customHeight="1">
      <c r="B6" s="95"/>
    </row>
    <row r="7" spans="1:26" ht="14.25" customHeight="1">
      <c r="A7" s="226" t="s">
        <v>74</v>
      </c>
      <c r="B7" s="177"/>
    </row>
    <row r="8" spans="1:26" ht="14.25" customHeight="1">
      <c r="A8" s="90"/>
    </row>
    <row r="9" spans="1:26" ht="14.25" customHeight="1">
      <c r="A9" s="97" t="s">
        <v>75</v>
      </c>
      <c r="B9" s="98" t="s">
        <v>76</v>
      </c>
      <c r="D9" s="99"/>
    </row>
    <row r="10" spans="1:26" ht="14.25" customHeight="1">
      <c r="A10" s="100" t="s">
        <v>77</v>
      </c>
      <c r="B10" s="101">
        <f>1/VLOOKUP(B9,'Produtividade Histórica'!A2:B40,2)</f>
        <v>0.5</v>
      </c>
      <c r="D10" s="99"/>
    </row>
    <row r="11" spans="1:26" ht="14.25" customHeight="1">
      <c r="A11" s="102" t="s">
        <v>78</v>
      </c>
      <c r="B11" s="103">
        <f>B3/B10</f>
        <v>186</v>
      </c>
    </row>
    <row r="12" spans="1:26" ht="14.25" customHeight="1">
      <c r="A12" s="100" t="s">
        <v>79</v>
      </c>
      <c r="B12" s="104">
        <f>8*22</f>
        <v>176</v>
      </c>
    </row>
    <row r="13" spans="1:26" ht="14.25" customHeight="1">
      <c r="A13" s="105" t="s">
        <v>80</v>
      </c>
      <c r="B13" s="106">
        <v>4</v>
      </c>
    </row>
    <row r="14" spans="1:26" ht="14.25" customHeight="1">
      <c r="B14" s="95"/>
    </row>
    <row r="15" spans="1:26" ht="14.25" customHeight="1">
      <c r="A15" s="107" t="s">
        <v>81</v>
      </c>
      <c r="B15" s="108"/>
      <c r="D15" s="99"/>
    </row>
    <row r="16" spans="1:26" ht="14.25" customHeight="1">
      <c r="A16" s="109" t="s">
        <v>82</v>
      </c>
      <c r="B16" s="110">
        <f>B$11*0.2</f>
        <v>37.200000000000003</v>
      </c>
      <c r="D16" s="99"/>
    </row>
    <row r="17" spans="1:2" ht="14.25" customHeight="1">
      <c r="A17" s="109" t="s">
        <v>83</v>
      </c>
      <c r="B17" s="110">
        <f>B$11*0.3</f>
        <v>55.8</v>
      </c>
    </row>
    <row r="18" spans="1:2" ht="14.25" customHeight="1">
      <c r="A18" s="109" t="s">
        <v>84</v>
      </c>
      <c r="B18" s="110">
        <f>B$11*0.4</f>
        <v>74.400000000000006</v>
      </c>
    </row>
    <row r="19" spans="1:2" ht="14.25" customHeight="1">
      <c r="A19" s="111" t="s">
        <v>85</v>
      </c>
      <c r="B19" s="112">
        <f>B$11*0.1</f>
        <v>18.600000000000001</v>
      </c>
    </row>
    <row r="20" spans="1:2" ht="14.25" customHeight="1"/>
    <row r="21" spans="1:2" ht="14.25" customHeight="1">
      <c r="A21" s="107" t="s">
        <v>86</v>
      </c>
      <c r="B21" s="108"/>
    </row>
    <row r="22" spans="1:2" ht="14.25" customHeight="1">
      <c r="A22" s="109" t="s">
        <v>82</v>
      </c>
      <c r="B22" s="110">
        <f>(B$11*0.2)/$B$5</f>
        <v>2.3250000000000002</v>
      </c>
    </row>
    <row r="23" spans="1:2" ht="14.25" customHeight="1">
      <c r="A23" s="109" t="s">
        <v>83</v>
      </c>
      <c r="B23" s="110">
        <f>B$11*0.3/$B$5</f>
        <v>3.4874999999999998</v>
      </c>
    </row>
    <row r="24" spans="1:2" ht="14.25" customHeight="1">
      <c r="A24" s="109" t="s">
        <v>84</v>
      </c>
      <c r="B24" s="110">
        <f>B$11*0.4/$B$5</f>
        <v>4.6500000000000004</v>
      </c>
    </row>
    <row r="25" spans="1:2" ht="14.25" customHeight="1">
      <c r="A25" s="111" t="s">
        <v>85</v>
      </c>
      <c r="B25" s="112">
        <f>B$11*0.1/$B$5</f>
        <v>1.1625000000000001</v>
      </c>
    </row>
    <row r="26" spans="1:2" ht="14.25" customHeight="1">
      <c r="B26" s="95"/>
    </row>
    <row r="27" spans="1:2" ht="14.25" customHeight="1">
      <c r="A27" s="107" t="s">
        <v>87</v>
      </c>
      <c r="B27" s="108"/>
    </row>
    <row r="28" spans="1:2" ht="14.25" customHeight="1">
      <c r="A28" s="109" t="s">
        <v>82</v>
      </c>
      <c r="B28" s="110">
        <f>$B$3*0.2/$B$5</f>
        <v>1.1625000000000001</v>
      </c>
    </row>
    <row r="29" spans="1:2" ht="14.25" customHeight="1">
      <c r="A29" s="109" t="s">
        <v>83</v>
      </c>
      <c r="B29" s="110">
        <f>$B$3*0.3/$B$5</f>
        <v>1.7437499999999999</v>
      </c>
    </row>
    <row r="30" spans="1:2" ht="14.25" customHeight="1">
      <c r="A30" s="109" t="s">
        <v>84</v>
      </c>
      <c r="B30" s="110">
        <f>$B$3*0.4/$B$5</f>
        <v>2.3250000000000002</v>
      </c>
    </row>
    <row r="31" spans="1:2" ht="14.25" customHeight="1">
      <c r="A31" s="111" t="s">
        <v>85</v>
      </c>
      <c r="B31" s="112">
        <f>$B$3*0.1/$B$5</f>
        <v>0.58125000000000004</v>
      </c>
    </row>
    <row r="32" spans="1:2" ht="14.25" customHeight="1">
      <c r="B32" s="95"/>
    </row>
    <row r="33" spans="1:3" ht="14.25" customHeight="1">
      <c r="A33" s="113" t="s">
        <v>88</v>
      </c>
      <c r="B33" s="114">
        <f>B3/(19*LN(B3)-42)</f>
        <v>2.1079167055631682</v>
      </c>
      <c r="C33" s="115" t="s">
        <v>89</v>
      </c>
    </row>
    <row r="34" spans="1:3" ht="14.25" customHeight="1">
      <c r="B34" s="95"/>
    </row>
    <row r="35" spans="1:3" ht="14.25" customHeight="1">
      <c r="B35" s="95"/>
    </row>
    <row r="36" spans="1:3" ht="14.25" customHeight="1">
      <c r="B36" s="95"/>
    </row>
    <row r="37" spans="1:3" ht="14.25" customHeight="1">
      <c r="B37" s="95"/>
    </row>
    <row r="38" spans="1:3" ht="14.25" customHeight="1">
      <c r="B38" s="95"/>
    </row>
    <row r="39" spans="1:3" ht="14.25" customHeight="1">
      <c r="B39" s="95"/>
    </row>
    <row r="40" spans="1:3" ht="14.25" customHeight="1">
      <c r="B40" s="95"/>
    </row>
    <row r="41" spans="1:3" ht="14.25" customHeight="1">
      <c r="B41" s="95"/>
    </row>
    <row r="42" spans="1:3" ht="14.25" customHeight="1">
      <c r="B42" s="95"/>
    </row>
    <row r="43" spans="1:3" ht="14.25" customHeight="1">
      <c r="B43" s="95"/>
    </row>
    <row r="44" spans="1:3" ht="14.25" customHeight="1">
      <c r="B44" s="95"/>
    </row>
    <row r="45" spans="1:3" ht="14.25" customHeight="1">
      <c r="B45" s="95"/>
    </row>
    <row r="46" spans="1:3" ht="14.25" customHeight="1">
      <c r="B46" s="95"/>
    </row>
    <row r="47" spans="1:3" ht="14.25" customHeight="1">
      <c r="B47" s="95"/>
    </row>
    <row r="48" spans="1:3" ht="14.25" customHeight="1">
      <c r="B48" s="95"/>
    </row>
    <row r="49" spans="2:2" ht="14.25" customHeight="1">
      <c r="B49" s="95"/>
    </row>
    <row r="50" spans="2:2" ht="14.25" customHeight="1">
      <c r="B50" s="95"/>
    </row>
    <row r="51" spans="2:2" ht="14.25" customHeight="1">
      <c r="B51" s="95"/>
    </row>
    <row r="52" spans="2:2" ht="14.25" customHeight="1">
      <c r="B52" s="95"/>
    </row>
    <row r="53" spans="2:2" ht="14.25" customHeight="1">
      <c r="B53" s="95"/>
    </row>
    <row r="54" spans="2:2" ht="14.25" customHeight="1">
      <c r="B54" s="95"/>
    </row>
    <row r="55" spans="2:2" ht="14.25" customHeight="1">
      <c r="B55" s="95"/>
    </row>
    <row r="56" spans="2:2" ht="14.25" customHeight="1">
      <c r="B56" s="95"/>
    </row>
    <row r="57" spans="2:2" ht="14.25" customHeight="1">
      <c r="B57" s="95"/>
    </row>
    <row r="58" spans="2:2" ht="14.25" customHeight="1">
      <c r="B58" s="95"/>
    </row>
    <row r="59" spans="2:2" ht="14.25" customHeight="1">
      <c r="B59" s="95"/>
    </row>
    <row r="60" spans="2:2" ht="14.25" customHeight="1">
      <c r="B60" s="95"/>
    </row>
    <row r="61" spans="2:2" ht="14.25" customHeight="1">
      <c r="B61" s="95"/>
    </row>
    <row r="62" spans="2:2" ht="14.25" customHeight="1">
      <c r="B62" s="95"/>
    </row>
    <row r="63" spans="2:2" ht="14.25" customHeight="1">
      <c r="B63" s="95"/>
    </row>
    <row r="64" spans="2:2" ht="14.25" customHeight="1">
      <c r="B64" s="95"/>
    </row>
    <row r="65" spans="2:2" ht="14.25" customHeight="1">
      <c r="B65" s="95"/>
    </row>
    <row r="66" spans="2:2" ht="14.25" customHeight="1">
      <c r="B66" s="95"/>
    </row>
    <row r="67" spans="2:2" ht="14.25" customHeight="1">
      <c r="B67" s="95"/>
    </row>
    <row r="68" spans="2:2" ht="14.25" customHeight="1">
      <c r="B68" s="95"/>
    </row>
    <row r="69" spans="2:2" ht="14.25" customHeight="1">
      <c r="B69" s="95"/>
    </row>
    <row r="70" spans="2:2" ht="14.25" customHeight="1">
      <c r="B70" s="95"/>
    </row>
    <row r="71" spans="2:2" ht="14.25" customHeight="1">
      <c r="B71" s="95"/>
    </row>
    <row r="72" spans="2:2" ht="14.25" customHeight="1">
      <c r="B72" s="95"/>
    </row>
    <row r="73" spans="2:2" ht="14.25" customHeight="1">
      <c r="B73" s="95"/>
    </row>
    <row r="74" spans="2:2" ht="14.25" customHeight="1">
      <c r="B74" s="95"/>
    </row>
    <row r="75" spans="2:2" ht="14.25" customHeight="1">
      <c r="B75" s="95"/>
    </row>
    <row r="76" spans="2:2" ht="14.25" customHeight="1">
      <c r="B76" s="95"/>
    </row>
    <row r="77" spans="2:2" ht="14.25" customHeight="1">
      <c r="B77" s="95"/>
    </row>
    <row r="78" spans="2:2" ht="14.25" customHeight="1">
      <c r="B78" s="95"/>
    </row>
    <row r="79" spans="2:2" ht="14.25" customHeight="1">
      <c r="B79" s="95"/>
    </row>
    <row r="80" spans="2:2" ht="14.25" customHeight="1">
      <c r="B80" s="95"/>
    </row>
    <row r="81" spans="2:2" ht="14.25" customHeight="1">
      <c r="B81" s="95"/>
    </row>
    <row r="82" spans="2:2" ht="14.25" customHeight="1">
      <c r="B82" s="95"/>
    </row>
    <row r="83" spans="2:2" ht="14.25" customHeight="1">
      <c r="B83" s="95"/>
    </row>
    <row r="84" spans="2:2" ht="14.25" customHeight="1">
      <c r="B84" s="95"/>
    </row>
    <row r="85" spans="2:2" ht="14.25" customHeight="1">
      <c r="B85" s="95"/>
    </row>
    <row r="86" spans="2:2" ht="14.25" customHeight="1">
      <c r="B86" s="95"/>
    </row>
    <row r="87" spans="2:2" ht="14.25" customHeight="1">
      <c r="B87" s="95"/>
    </row>
    <row r="88" spans="2:2" ht="14.25" customHeight="1">
      <c r="B88" s="95"/>
    </row>
    <row r="89" spans="2:2" ht="14.25" customHeight="1">
      <c r="B89" s="95"/>
    </row>
    <row r="90" spans="2:2" ht="14.25" customHeight="1">
      <c r="B90" s="95"/>
    </row>
    <row r="91" spans="2:2" ht="14.25" customHeight="1">
      <c r="B91" s="95"/>
    </row>
    <row r="92" spans="2:2" ht="14.25" customHeight="1">
      <c r="B92" s="95"/>
    </row>
    <row r="93" spans="2:2" ht="14.25" customHeight="1">
      <c r="B93" s="95"/>
    </row>
    <row r="94" spans="2:2" ht="14.25" customHeight="1">
      <c r="B94" s="95"/>
    </row>
    <row r="95" spans="2:2" ht="14.25" customHeight="1">
      <c r="B95" s="95"/>
    </row>
    <row r="96" spans="2:2" ht="14.25" customHeight="1">
      <c r="B96" s="95"/>
    </row>
    <row r="97" spans="2:2" ht="14.25" customHeight="1">
      <c r="B97" s="95"/>
    </row>
    <row r="98" spans="2:2" ht="14.25" customHeight="1">
      <c r="B98" s="95"/>
    </row>
    <row r="99" spans="2:2" ht="14.25" customHeight="1">
      <c r="B99" s="95"/>
    </row>
    <row r="100" spans="2:2" ht="14.25" customHeight="1">
      <c r="B100" s="95"/>
    </row>
    <row r="101" spans="2:2" ht="14.25" customHeight="1">
      <c r="B101" s="95"/>
    </row>
    <row r="102" spans="2:2" ht="14.25" customHeight="1">
      <c r="B102" s="95"/>
    </row>
    <row r="103" spans="2:2" ht="14.25" customHeight="1">
      <c r="B103" s="95"/>
    </row>
    <row r="104" spans="2:2" ht="14.25" customHeight="1">
      <c r="B104" s="95"/>
    </row>
    <row r="105" spans="2:2" ht="14.25" customHeight="1">
      <c r="B105" s="95"/>
    </row>
    <row r="106" spans="2:2" ht="14.25" customHeight="1">
      <c r="B106" s="95"/>
    </row>
    <row r="107" spans="2:2" ht="14.25" customHeight="1">
      <c r="B107" s="95"/>
    </row>
    <row r="108" spans="2:2" ht="14.25" customHeight="1">
      <c r="B108" s="95"/>
    </row>
    <row r="109" spans="2:2" ht="14.25" customHeight="1">
      <c r="B109" s="95"/>
    </row>
    <row r="110" spans="2:2" ht="14.25" customHeight="1">
      <c r="B110" s="95"/>
    </row>
    <row r="111" spans="2:2" ht="14.25" customHeight="1">
      <c r="B111" s="95"/>
    </row>
    <row r="112" spans="2:2" ht="14.25" customHeight="1">
      <c r="B112" s="95"/>
    </row>
    <row r="113" spans="2:2" ht="14.25" customHeight="1">
      <c r="B113" s="95"/>
    </row>
    <row r="114" spans="2:2" ht="14.25" customHeight="1">
      <c r="B114" s="95"/>
    </row>
    <row r="115" spans="2:2" ht="14.25" customHeight="1">
      <c r="B115" s="95"/>
    </row>
    <row r="116" spans="2:2" ht="14.25" customHeight="1">
      <c r="B116" s="95"/>
    </row>
    <row r="117" spans="2:2" ht="14.25" customHeight="1">
      <c r="B117" s="95"/>
    </row>
    <row r="118" spans="2:2" ht="14.25" customHeight="1">
      <c r="B118" s="95"/>
    </row>
    <row r="119" spans="2:2" ht="14.25" customHeight="1">
      <c r="B119" s="95"/>
    </row>
    <row r="120" spans="2:2" ht="14.25" customHeight="1">
      <c r="B120" s="95"/>
    </row>
    <row r="121" spans="2:2" ht="14.25" customHeight="1">
      <c r="B121" s="95"/>
    </row>
    <row r="122" spans="2:2" ht="14.25" customHeight="1">
      <c r="B122" s="95"/>
    </row>
    <row r="123" spans="2:2" ht="14.25" customHeight="1">
      <c r="B123" s="95"/>
    </row>
    <row r="124" spans="2:2" ht="14.25" customHeight="1">
      <c r="B124" s="95"/>
    </row>
    <row r="125" spans="2:2" ht="14.25" customHeight="1">
      <c r="B125" s="95"/>
    </row>
    <row r="126" spans="2:2" ht="14.25" customHeight="1">
      <c r="B126" s="95"/>
    </row>
    <row r="127" spans="2:2" ht="14.25" customHeight="1">
      <c r="B127" s="95"/>
    </row>
    <row r="128" spans="2:2" ht="14.25" customHeight="1">
      <c r="B128" s="95"/>
    </row>
    <row r="129" spans="2:2" ht="14.25" customHeight="1">
      <c r="B129" s="95"/>
    </row>
    <row r="130" spans="2:2" ht="14.25" customHeight="1">
      <c r="B130" s="95"/>
    </row>
    <row r="131" spans="2:2" ht="14.25" customHeight="1">
      <c r="B131" s="95"/>
    </row>
    <row r="132" spans="2:2" ht="14.25" customHeight="1">
      <c r="B132" s="95"/>
    </row>
    <row r="133" spans="2:2" ht="14.25" customHeight="1">
      <c r="B133" s="95"/>
    </row>
    <row r="134" spans="2:2" ht="14.25" customHeight="1">
      <c r="B134" s="95"/>
    </row>
    <row r="135" spans="2:2" ht="14.25" customHeight="1">
      <c r="B135" s="95"/>
    </row>
    <row r="136" spans="2:2" ht="14.25" customHeight="1">
      <c r="B136" s="95"/>
    </row>
    <row r="137" spans="2:2" ht="14.25" customHeight="1">
      <c r="B137" s="95"/>
    </row>
    <row r="138" spans="2:2" ht="14.25" customHeight="1">
      <c r="B138" s="95"/>
    </row>
    <row r="139" spans="2:2" ht="14.25" customHeight="1">
      <c r="B139" s="95"/>
    </row>
    <row r="140" spans="2:2" ht="14.25" customHeight="1">
      <c r="B140" s="95"/>
    </row>
    <row r="141" spans="2:2" ht="14.25" customHeight="1">
      <c r="B141" s="95"/>
    </row>
    <row r="142" spans="2:2" ht="14.25" customHeight="1">
      <c r="B142" s="95"/>
    </row>
    <row r="143" spans="2:2" ht="14.25" customHeight="1">
      <c r="B143" s="95"/>
    </row>
    <row r="144" spans="2:2" ht="14.25" customHeight="1">
      <c r="B144" s="95"/>
    </row>
    <row r="145" spans="2:2" ht="14.25" customHeight="1">
      <c r="B145" s="95"/>
    </row>
    <row r="146" spans="2:2" ht="14.25" customHeight="1">
      <c r="B146" s="95"/>
    </row>
    <row r="147" spans="2:2" ht="14.25" customHeight="1">
      <c r="B147" s="95"/>
    </row>
    <row r="148" spans="2:2" ht="14.25" customHeight="1">
      <c r="B148" s="95"/>
    </row>
    <row r="149" spans="2:2" ht="14.25" customHeight="1">
      <c r="B149" s="95"/>
    </row>
    <row r="150" spans="2:2" ht="14.25" customHeight="1">
      <c r="B150" s="95"/>
    </row>
    <row r="151" spans="2:2" ht="14.25" customHeight="1">
      <c r="B151" s="95"/>
    </row>
    <row r="152" spans="2:2" ht="14.25" customHeight="1">
      <c r="B152" s="95"/>
    </row>
    <row r="153" spans="2:2" ht="14.25" customHeight="1">
      <c r="B153" s="95"/>
    </row>
    <row r="154" spans="2:2" ht="14.25" customHeight="1">
      <c r="B154" s="95"/>
    </row>
    <row r="155" spans="2:2" ht="14.25" customHeight="1">
      <c r="B155" s="95"/>
    </row>
    <row r="156" spans="2:2" ht="14.25" customHeight="1">
      <c r="B156" s="95"/>
    </row>
    <row r="157" spans="2:2" ht="14.25" customHeight="1">
      <c r="B157" s="95"/>
    </row>
    <row r="158" spans="2:2" ht="14.25" customHeight="1">
      <c r="B158" s="95"/>
    </row>
    <row r="159" spans="2:2" ht="14.25" customHeight="1">
      <c r="B159" s="95"/>
    </row>
    <row r="160" spans="2:2" ht="14.25" customHeight="1">
      <c r="B160" s="95"/>
    </row>
    <row r="161" spans="2:2" ht="14.25" customHeight="1">
      <c r="B161" s="95"/>
    </row>
    <row r="162" spans="2:2" ht="14.25" customHeight="1">
      <c r="B162" s="95"/>
    </row>
    <row r="163" spans="2:2" ht="14.25" customHeight="1">
      <c r="B163" s="95"/>
    </row>
    <row r="164" spans="2:2" ht="14.25" customHeight="1">
      <c r="B164" s="95"/>
    </row>
    <row r="165" spans="2:2" ht="14.25" customHeight="1">
      <c r="B165" s="95"/>
    </row>
    <row r="166" spans="2:2" ht="14.25" customHeight="1">
      <c r="B166" s="95"/>
    </row>
    <row r="167" spans="2:2" ht="14.25" customHeight="1">
      <c r="B167" s="95"/>
    </row>
    <row r="168" spans="2:2" ht="14.25" customHeight="1">
      <c r="B168" s="95"/>
    </row>
    <row r="169" spans="2:2" ht="14.25" customHeight="1">
      <c r="B169" s="95"/>
    </row>
    <row r="170" spans="2:2" ht="14.25" customHeight="1">
      <c r="B170" s="95"/>
    </row>
    <row r="171" spans="2:2" ht="14.25" customHeight="1">
      <c r="B171" s="95"/>
    </row>
    <row r="172" spans="2:2" ht="14.25" customHeight="1">
      <c r="B172" s="95"/>
    </row>
    <row r="173" spans="2:2" ht="14.25" customHeight="1">
      <c r="B173" s="95"/>
    </row>
    <row r="174" spans="2:2" ht="14.25" customHeight="1">
      <c r="B174" s="95"/>
    </row>
    <row r="175" spans="2:2" ht="14.25" customHeight="1">
      <c r="B175" s="95"/>
    </row>
    <row r="176" spans="2:2" ht="14.25" customHeight="1">
      <c r="B176" s="95"/>
    </row>
    <row r="177" spans="2:2" ht="14.25" customHeight="1">
      <c r="B177" s="95"/>
    </row>
    <row r="178" spans="2:2" ht="14.25" customHeight="1">
      <c r="B178" s="95"/>
    </row>
    <row r="179" spans="2:2" ht="14.25" customHeight="1">
      <c r="B179" s="95"/>
    </row>
    <row r="180" spans="2:2" ht="14.25" customHeight="1">
      <c r="B180" s="95"/>
    </row>
    <row r="181" spans="2:2" ht="14.25" customHeight="1">
      <c r="B181" s="95"/>
    </row>
    <row r="182" spans="2:2" ht="14.25" customHeight="1">
      <c r="B182" s="95"/>
    </row>
    <row r="183" spans="2:2" ht="14.25" customHeight="1">
      <c r="B183" s="95"/>
    </row>
    <row r="184" spans="2:2" ht="14.25" customHeight="1">
      <c r="B184" s="95"/>
    </row>
    <row r="185" spans="2:2" ht="14.25" customHeight="1">
      <c r="B185" s="95"/>
    </row>
    <row r="186" spans="2:2" ht="14.25" customHeight="1">
      <c r="B186" s="95"/>
    </row>
    <row r="187" spans="2:2" ht="14.25" customHeight="1">
      <c r="B187" s="95"/>
    </row>
    <row r="188" spans="2:2" ht="14.25" customHeight="1">
      <c r="B188" s="95"/>
    </row>
    <row r="189" spans="2:2" ht="14.25" customHeight="1">
      <c r="B189" s="95"/>
    </row>
    <row r="190" spans="2:2" ht="14.25" customHeight="1">
      <c r="B190" s="95"/>
    </row>
    <row r="191" spans="2:2" ht="14.25" customHeight="1">
      <c r="B191" s="95"/>
    </row>
    <row r="192" spans="2:2" ht="14.25" customHeight="1">
      <c r="B192" s="95"/>
    </row>
    <row r="193" spans="2:2" ht="14.25" customHeight="1">
      <c r="B193" s="95"/>
    </row>
    <row r="194" spans="2:2" ht="14.25" customHeight="1">
      <c r="B194" s="95"/>
    </row>
    <row r="195" spans="2:2" ht="14.25" customHeight="1">
      <c r="B195" s="95"/>
    </row>
    <row r="196" spans="2:2" ht="14.25" customHeight="1">
      <c r="B196" s="95"/>
    </row>
    <row r="197" spans="2:2" ht="14.25" customHeight="1">
      <c r="B197" s="95"/>
    </row>
    <row r="198" spans="2:2" ht="14.25" customHeight="1">
      <c r="B198" s="95"/>
    </row>
    <row r="199" spans="2:2" ht="14.25" customHeight="1">
      <c r="B199" s="95"/>
    </row>
    <row r="200" spans="2:2" ht="14.25" customHeight="1">
      <c r="B200" s="95"/>
    </row>
    <row r="201" spans="2:2" ht="14.25" customHeight="1">
      <c r="B201" s="95"/>
    </row>
    <row r="202" spans="2:2" ht="14.25" customHeight="1">
      <c r="B202" s="95"/>
    </row>
    <row r="203" spans="2:2" ht="14.25" customHeight="1">
      <c r="B203" s="95"/>
    </row>
    <row r="204" spans="2:2" ht="14.25" customHeight="1">
      <c r="B204" s="95"/>
    </row>
    <row r="205" spans="2:2" ht="14.25" customHeight="1">
      <c r="B205" s="95"/>
    </row>
    <row r="206" spans="2:2" ht="14.25" customHeight="1">
      <c r="B206" s="95"/>
    </row>
    <row r="207" spans="2:2" ht="14.25" customHeight="1">
      <c r="B207" s="95"/>
    </row>
    <row r="208" spans="2:2" ht="14.25" customHeight="1">
      <c r="B208" s="95"/>
    </row>
    <row r="209" spans="2:2" ht="14.25" customHeight="1">
      <c r="B209" s="95"/>
    </row>
    <row r="210" spans="2:2" ht="14.25" customHeight="1">
      <c r="B210" s="95"/>
    </row>
    <row r="211" spans="2:2" ht="14.25" customHeight="1">
      <c r="B211" s="95"/>
    </row>
    <row r="212" spans="2:2" ht="14.25" customHeight="1">
      <c r="B212" s="95"/>
    </row>
    <row r="213" spans="2:2" ht="14.25" customHeight="1">
      <c r="B213" s="95"/>
    </row>
    <row r="214" spans="2:2" ht="14.25" customHeight="1">
      <c r="B214" s="95"/>
    </row>
    <row r="215" spans="2:2" ht="14.25" customHeight="1">
      <c r="B215" s="95"/>
    </row>
    <row r="216" spans="2:2" ht="14.25" customHeight="1">
      <c r="B216" s="95"/>
    </row>
    <row r="217" spans="2:2" ht="14.25" customHeight="1">
      <c r="B217" s="95"/>
    </row>
    <row r="218" spans="2:2" ht="14.25" customHeight="1">
      <c r="B218" s="95"/>
    </row>
    <row r="219" spans="2:2" ht="14.25" customHeight="1">
      <c r="B219" s="95"/>
    </row>
    <row r="220" spans="2:2" ht="14.25" customHeight="1">
      <c r="B220" s="95"/>
    </row>
    <row r="221" spans="2:2" ht="14.25" customHeight="1">
      <c r="B221" s="95"/>
    </row>
    <row r="222" spans="2:2" ht="14.25" customHeight="1">
      <c r="B222" s="95"/>
    </row>
    <row r="223" spans="2:2" ht="14.25" customHeight="1">
      <c r="B223" s="95"/>
    </row>
    <row r="224" spans="2:2" ht="14.25" customHeight="1">
      <c r="B224" s="95"/>
    </row>
    <row r="225" spans="2:2" ht="14.25" customHeight="1">
      <c r="B225" s="95"/>
    </row>
    <row r="226" spans="2:2" ht="14.25" customHeight="1">
      <c r="B226" s="95"/>
    </row>
    <row r="227" spans="2:2" ht="14.25" customHeight="1">
      <c r="B227" s="95"/>
    </row>
    <row r="228" spans="2:2" ht="14.25" customHeight="1">
      <c r="B228" s="95"/>
    </row>
    <row r="229" spans="2:2" ht="14.25" customHeight="1">
      <c r="B229" s="95"/>
    </row>
    <row r="230" spans="2:2" ht="14.25" customHeight="1">
      <c r="B230" s="95"/>
    </row>
    <row r="231" spans="2:2" ht="14.25" customHeight="1">
      <c r="B231" s="95"/>
    </row>
    <row r="232" spans="2:2" ht="14.25" customHeight="1">
      <c r="B232" s="95"/>
    </row>
    <row r="233" spans="2:2" ht="14.25" customHeight="1">
      <c r="B233" s="95"/>
    </row>
    <row r="234" spans="2:2" ht="14.25" customHeight="1">
      <c r="B234" s="95"/>
    </row>
    <row r="235" spans="2:2" ht="14.25" customHeight="1">
      <c r="B235" s="95"/>
    </row>
    <row r="236" spans="2:2" ht="14.25" customHeight="1">
      <c r="B236" s="95"/>
    </row>
    <row r="237" spans="2:2" ht="14.25" customHeight="1">
      <c r="B237" s="95"/>
    </row>
    <row r="238" spans="2:2" ht="14.25" customHeight="1">
      <c r="B238" s="95"/>
    </row>
    <row r="239" spans="2:2" ht="14.25" customHeight="1">
      <c r="B239" s="95"/>
    </row>
    <row r="240" spans="2:2" ht="14.25" customHeight="1">
      <c r="B240" s="95"/>
    </row>
    <row r="241" spans="2:2" ht="14.25" customHeight="1">
      <c r="B241" s="95"/>
    </row>
    <row r="242" spans="2:2" ht="14.25" customHeight="1">
      <c r="B242" s="95"/>
    </row>
    <row r="243" spans="2:2" ht="14.25" customHeight="1">
      <c r="B243" s="95"/>
    </row>
    <row r="244" spans="2:2" ht="14.25" customHeight="1">
      <c r="B244" s="95"/>
    </row>
    <row r="245" spans="2:2" ht="14.25" customHeight="1">
      <c r="B245" s="95"/>
    </row>
    <row r="246" spans="2:2" ht="14.25" customHeight="1">
      <c r="B246" s="95"/>
    </row>
    <row r="247" spans="2:2" ht="14.25" customHeight="1">
      <c r="B247" s="95"/>
    </row>
    <row r="248" spans="2:2" ht="14.25" customHeight="1">
      <c r="B248" s="95"/>
    </row>
    <row r="249" spans="2:2" ht="14.25" customHeight="1">
      <c r="B249" s="95"/>
    </row>
    <row r="250" spans="2:2" ht="14.25" customHeight="1">
      <c r="B250" s="95"/>
    </row>
    <row r="251" spans="2:2" ht="14.25" customHeight="1">
      <c r="B251" s="95"/>
    </row>
    <row r="252" spans="2:2" ht="14.25" customHeight="1">
      <c r="B252" s="95"/>
    </row>
    <row r="253" spans="2:2" ht="14.25" customHeight="1">
      <c r="B253" s="95"/>
    </row>
    <row r="254" spans="2:2" ht="14.25" customHeight="1">
      <c r="B254" s="95"/>
    </row>
    <row r="255" spans="2:2" ht="14.25" customHeight="1">
      <c r="B255" s="95"/>
    </row>
    <row r="256" spans="2:2" ht="14.25" customHeight="1">
      <c r="B256" s="95"/>
    </row>
    <row r="257" spans="2:2" ht="14.25" customHeight="1">
      <c r="B257" s="95"/>
    </row>
    <row r="258" spans="2:2" ht="14.25" customHeight="1">
      <c r="B258" s="95"/>
    </row>
    <row r="259" spans="2:2" ht="14.25" customHeight="1">
      <c r="B259" s="95"/>
    </row>
    <row r="260" spans="2:2" ht="14.25" customHeight="1">
      <c r="B260" s="95"/>
    </row>
    <row r="261" spans="2:2" ht="14.25" customHeight="1">
      <c r="B261" s="95"/>
    </row>
    <row r="262" spans="2:2" ht="14.25" customHeight="1">
      <c r="B262" s="95"/>
    </row>
    <row r="263" spans="2:2" ht="14.25" customHeight="1">
      <c r="B263" s="95"/>
    </row>
    <row r="264" spans="2:2" ht="14.25" customHeight="1">
      <c r="B264" s="95"/>
    </row>
    <row r="265" spans="2:2" ht="14.25" customHeight="1">
      <c r="B265" s="95"/>
    </row>
    <row r="266" spans="2:2" ht="14.25" customHeight="1">
      <c r="B266" s="95"/>
    </row>
    <row r="267" spans="2:2" ht="14.25" customHeight="1">
      <c r="B267" s="95"/>
    </row>
    <row r="268" spans="2:2" ht="14.25" customHeight="1">
      <c r="B268" s="95"/>
    </row>
    <row r="269" spans="2:2" ht="14.25" customHeight="1">
      <c r="B269" s="95"/>
    </row>
    <row r="270" spans="2:2" ht="14.25" customHeight="1">
      <c r="B270" s="95"/>
    </row>
    <row r="271" spans="2:2" ht="14.25" customHeight="1">
      <c r="B271" s="95"/>
    </row>
    <row r="272" spans="2:2" ht="14.25" customHeight="1">
      <c r="B272" s="95"/>
    </row>
    <row r="273" spans="2:2" ht="14.25" customHeight="1">
      <c r="B273" s="95"/>
    </row>
    <row r="274" spans="2:2" ht="14.25" customHeight="1">
      <c r="B274" s="95"/>
    </row>
    <row r="275" spans="2:2" ht="14.25" customHeight="1">
      <c r="B275" s="95"/>
    </row>
    <row r="276" spans="2:2" ht="14.25" customHeight="1">
      <c r="B276" s="95"/>
    </row>
    <row r="277" spans="2:2" ht="14.25" customHeight="1">
      <c r="B277" s="95"/>
    </row>
    <row r="278" spans="2:2" ht="14.25" customHeight="1">
      <c r="B278" s="95"/>
    </row>
    <row r="279" spans="2:2" ht="14.25" customHeight="1">
      <c r="B279" s="95"/>
    </row>
    <row r="280" spans="2:2" ht="14.25" customHeight="1">
      <c r="B280" s="95"/>
    </row>
    <row r="281" spans="2:2" ht="14.25" customHeight="1">
      <c r="B281" s="95"/>
    </row>
    <row r="282" spans="2:2" ht="14.25" customHeight="1">
      <c r="B282" s="95"/>
    </row>
    <row r="283" spans="2:2" ht="14.25" customHeight="1">
      <c r="B283" s="95"/>
    </row>
    <row r="284" spans="2:2" ht="14.25" customHeight="1">
      <c r="B284" s="95"/>
    </row>
    <row r="285" spans="2:2" ht="14.25" customHeight="1">
      <c r="B285" s="95"/>
    </row>
    <row r="286" spans="2:2" ht="14.25" customHeight="1">
      <c r="B286" s="95"/>
    </row>
    <row r="287" spans="2:2" ht="14.25" customHeight="1">
      <c r="B287" s="95"/>
    </row>
    <row r="288" spans="2:2" ht="14.25" customHeight="1">
      <c r="B288" s="95"/>
    </row>
    <row r="289" spans="2:2" ht="14.25" customHeight="1">
      <c r="B289" s="95"/>
    </row>
    <row r="290" spans="2:2" ht="14.25" customHeight="1">
      <c r="B290" s="95"/>
    </row>
    <row r="291" spans="2:2" ht="14.25" customHeight="1">
      <c r="B291" s="95"/>
    </row>
    <row r="292" spans="2:2" ht="14.25" customHeight="1">
      <c r="B292" s="95"/>
    </row>
    <row r="293" spans="2:2" ht="14.25" customHeight="1">
      <c r="B293" s="95"/>
    </row>
    <row r="294" spans="2:2" ht="14.25" customHeight="1">
      <c r="B294" s="95"/>
    </row>
    <row r="295" spans="2:2" ht="14.25" customHeight="1">
      <c r="B295" s="95"/>
    </row>
    <row r="296" spans="2:2" ht="14.25" customHeight="1">
      <c r="B296" s="95"/>
    </row>
    <row r="297" spans="2:2" ht="14.25" customHeight="1">
      <c r="B297" s="95"/>
    </row>
    <row r="298" spans="2:2" ht="14.25" customHeight="1">
      <c r="B298" s="95"/>
    </row>
    <row r="299" spans="2:2" ht="14.25" customHeight="1">
      <c r="B299" s="95"/>
    </row>
    <row r="300" spans="2:2" ht="14.25" customHeight="1">
      <c r="B300" s="95"/>
    </row>
    <row r="301" spans="2:2" ht="14.25" customHeight="1">
      <c r="B301" s="95"/>
    </row>
    <row r="302" spans="2:2" ht="14.25" customHeight="1">
      <c r="B302" s="95"/>
    </row>
    <row r="303" spans="2:2" ht="14.25" customHeight="1">
      <c r="B303" s="95"/>
    </row>
    <row r="304" spans="2:2" ht="14.25" customHeight="1">
      <c r="B304" s="95"/>
    </row>
    <row r="305" spans="2:2" ht="14.25" customHeight="1">
      <c r="B305" s="95"/>
    </row>
    <row r="306" spans="2:2" ht="14.25" customHeight="1">
      <c r="B306" s="95"/>
    </row>
    <row r="307" spans="2:2" ht="14.25" customHeight="1">
      <c r="B307" s="95"/>
    </row>
    <row r="308" spans="2:2" ht="14.25" customHeight="1">
      <c r="B308" s="95"/>
    </row>
    <row r="309" spans="2:2" ht="14.25" customHeight="1">
      <c r="B309" s="95"/>
    </row>
    <row r="310" spans="2:2" ht="14.25" customHeight="1">
      <c r="B310" s="95"/>
    </row>
    <row r="311" spans="2:2" ht="14.25" customHeight="1">
      <c r="B311" s="95"/>
    </row>
    <row r="312" spans="2:2" ht="14.25" customHeight="1">
      <c r="B312" s="95"/>
    </row>
    <row r="313" spans="2:2" ht="14.25" customHeight="1">
      <c r="B313" s="95"/>
    </row>
    <row r="314" spans="2:2" ht="14.25" customHeight="1">
      <c r="B314" s="95"/>
    </row>
    <row r="315" spans="2:2" ht="14.25" customHeight="1">
      <c r="B315" s="95"/>
    </row>
    <row r="316" spans="2:2" ht="14.25" customHeight="1">
      <c r="B316" s="95"/>
    </row>
    <row r="317" spans="2:2" ht="14.25" customHeight="1">
      <c r="B317" s="95"/>
    </row>
    <row r="318" spans="2:2" ht="14.25" customHeight="1">
      <c r="B318" s="95"/>
    </row>
    <row r="319" spans="2:2" ht="14.25" customHeight="1">
      <c r="B319" s="95"/>
    </row>
    <row r="320" spans="2:2" ht="14.25" customHeight="1">
      <c r="B320" s="95"/>
    </row>
    <row r="321" spans="2:2" ht="14.25" customHeight="1">
      <c r="B321" s="95"/>
    </row>
    <row r="322" spans="2:2" ht="14.25" customHeight="1">
      <c r="B322" s="95"/>
    </row>
    <row r="323" spans="2:2" ht="14.25" customHeight="1">
      <c r="B323" s="95"/>
    </row>
    <row r="324" spans="2:2" ht="14.25" customHeight="1">
      <c r="B324" s="95"/>
    </row>
    <row r="325" spans="2:2" ht="14.25" customHeight="1">
      <c r="B325" s="95"/>
    </row>
    <row r="326" spans="2:2" ht="14.25" customHeight="1">
      <c r="B326" s="95"/>
    </row>
    <row r="327" spans="2:2" ht="14.25" customHeight="1">
      <c r="B327" s="95"/>
    </row>
    <row r="328" spans="2:2" ht="14.25" customHeight="1">
      <c r="B328" s="95"/>
    </row>
    <row r="329" spans="2:2" ht="14.25" customHeight="1">
      <c r="B329" s="95"/>
    </row>
    <row r="330" spans="2:2" ht="14.25" customHeight="1">
      <c r="B330" s="95"/>
    </row>
    <row r="331" spans="2:2" ht="14.25" customHeight="1">
      <c r="B331" s="95"/>
    </row>
    <row r="332" spans="2:2" ht="14.25" customHeight="1">
      <c r="B332" s="95"/>
    </row>
    <row r="333" spans="2:2" ht="14.25" customHeight="1">
      <c r="B333" s="95"/>
    </row>
    <row r="334" spans="2:2" ht="14.25" customHeight="1">
      <c r="B334" s="95"/>
    </row>
    <row r="335" spans="2:2" ht="14.25" customHeight="1">
      <c r="B335" s="95"/>
    </row>
    <row r="336" spans="2:2" ht="14.25" customHeight="1">
      <c r="B336" s="95"/>
    </row>
    <row r="337" spans="2:2" ht="14.25" customHeight="1">
      <c r="B337" s="95"/>
    </row>
    <row r="338" spans="2:2" ht="14.25" customHeight="1">
      <c r="B338" s="95"/>
    </row>
    <row r="339" spans="2:2" ht="14.25" customHeight="1">
      <c r="B339" s="95"/>
    </row>
    <row r="340" spans="2:2" ht="14.25" customHeight="1">
      <c r="B340" s="95"/>
    </row>
    <row r="341" spans="2:2" ht="14.25" customHeight="1">
      <c r="B341" s="95"/>
    </row>
    <row r="342" spans="2:2" ht="14.25" customHeight="1">
      <c r="B342" s="95"/>
    </row>
    <row r="343" spans="2:2" ht="14.25" customHeight="1">
      <c r="B343" s="95"/>
    </row>
    <row r="344" spans="2:2" ht="14.25" customHeight="1">
      <c r="B344" s="95"/>
    </row>
    <row r="345" spans="2:2" ht="14.25" customHeight="1">
      <c r="B345" s="95"/>
    </row>
    <row r="346" spans="2:2" ht="14.25" customHeight="1">
      <c r="B346" s="95"/>
    </row>
    <row r="347" spans="2:2" ht="14.25" customHeight="1">
      <c r="B347" s="95"/>
    </row>
    <row r="348" spans="2:2" ht="14.25" customHeight="1">
      <c r="B348" s="95"/>
    </row>
    <row r="349" spans="2:2" ht="14.25" customHeight="1">
      <c r="B349" s="95"/>
    </row>
    <row r="350" spans="2:2" ht="14.25" customHeight="1">
      <c r="B350" s="95"/>
    </row>
    <row r="351" spans="2:2" ht="14.25" customHeight="1">
      <c r="B351" s="95"/>
    </row>
    <row r="352" spans="2:2" ht="14.25" customHeight="1">
      <c r="B352" s="95"/>
    </row>
    <row r="353" spans="2:2" ht="14.25" customHeight="1">
      <c r="B353" s="95"/>
    </row>
    <row r="354" spans="2:2" ht="14.25" customHeight="1">
      <c r="B354" s="95"/>
    </row>
    <row r="355" spans="2:2" ht="14.25" customHeight="1">
      <c r="B355" s="95"/>
    </row>
    <row r="356" spans="2:2" ht="14.25" customHeight="1">
      <c r="B356" s="95"/>
    </row>
    <row r="357" spans="2:2" ht="14.25" customHeight="1">
      <c r="B357" s="95"/>
    </row>
    <row r="358" spans="2:2" ht="14.25" customHeight="1">
      <c r="B358" s="95"/>
    </row>
    <row r="359" spans="2:2" ht="14.25" customHeight="1">
      <c r="B359" s="95"/>
    </row>
    <row r="360" spans="2:2" ht="14.25" customHeight="1">
      <c r="B360" s="95"/>
    </row>
    <row r="361" spans="2:2" ht="14.25" customHeight="1">
      <c r="B361" s="95"/>
    </row>
    <row r="362" spans="2:2" ht="14.25" customHeight="1">
      <c r="B362" s="95"/>
    </row>
    <row r="363" spans="2:2" ht="14.25" customHeight="1">
      <c r="B363" s="95"/>
    </row>
    <row r="364" spans="2:2" ht="14.25" customHeight="1">
      <c r="B364" s="95"/>
    </row>
    <row r="365" spans="2:2" ht="14.25" customHeight="1">
      <c r="B365" s="95"/>
    </row>
    <row r="366" spans="2:2" ht="14.25" customHeight="1">
      <c r="B366" s="95"/>
    </row>
    <row r="367" spans="2:2" ht="14.25" customHeight="1">
      <c r="B367" s="95"/>
    </row>
    <row r="368" spans="2:2" ht="14.25" customHeight="1">
      <c r="B368" s="95"/>
    </row>
    <row r="369" spans="2:2" ht="14.25" customHeight="1">
      <c r="B369" s="95"/>
    </row>
    <row r="370" spans="2:2" ht="14.25" customHeight="1">
      <c r="B370" s="95"/>
    </row>
    <row r="371" spans="2:2" ht="14.25" customHeight="1">
      <c r="B371" s="95"/>
    </row>
    <row r="372" spans="2:2" ht="14.25" customHeight="1">
      <c r="B372" s="95"/>
    </row>
    <row r="373" spans="2:2" ht="14.25" customHeight="1">
      <c r="B373" s="95"/>
    </row>
    <row r="374" spans="2:2" ht="14.25" customHeight="1">
      <c r="B374" s="95"/>
    </row>
    <row r="375" spans="2:2" ht="14.25" customHeight="1">
      <c r="B375" s="95"/>
    </row>
    <row r="376" spans="2:2" ht="14.25" customHeight="1">
      <c r="B376" s="95"/>
    </row>
    <row r="377" spans="2:2" ht="14.25" customHeight="1">
      <c r="B377" s="95"/>
    </row>
    <row r="378" spans="2:2" ht="14.25" customHeight="1">
      <c r="B378" s="95"/>
    </row>
    <row r="379" spans="2:2" ht="14.25" customHeight="1">
      <c r="B379" s="95"/>
    </row>
    <row r="380" spans="2:2" ht="14.25" customHeight="1">
      <c r="B380" s="95"/>
    </row>
    <row r="381" spans="2:2" ht="14.25" customHeight="1">
      <c r="B381" s="95"/>
    </row>
    <row r="382" spans="2:2" ht="14.25" customHeight="1">
      <c r="B382" s="95"/>
    </row>
    <row r="383" spans="2:2" ht="14.25" customHeight="1">
      <c r="B383" s="95"/>
    </row>
    <row r="384" spans="2:2" ht="14.25" customHeight="1">
      <c r="B384" s="95"/>
    </row>
    <row r="385" spans="2:2" ht="14.25" customHeight="1">
      <c r="B385" s="95"/>
    </row>
    <row r="386" spans="2:2" ht="14.25" customHeight="1">
      <c r="B386" s="95"/>
    </row>
    <row r="387" spans="2:2" ht="14.25" customHeight="1">
      <c r="B387" s="95"/>
    </row>
    <row r="388" spans="2:2" ht="14.25" customHeight="1">
      <c r="B388" s="95"/>
    </row>
    <row r="389" spans="2:2" ht="14.25" customHeight="1">
      <c r="B389" s="95"/>
    </row>
    <row r="390" spans="2:2" ht="14.25" customHeight="1">
      <c r="B390" s="95"/>
    </row>
    <row r="391" spans="2:2" ht="14.25" customHeight="1">
      <c r="B391" s="95"/>
    </row>
    <row r="392" spans="2:2" ht="14.25" customHeight="1">
      <c r="B392" s="95"/>
    </row>
    <row r="393" spans="2:2" ht="14.25" customHeight="1">
      <c r="B393" s="95"/>
    </row>
    <row r="394" spans="2:2" ht="14.25" customHeight="1">
      <c r="B394" s="95"/>
    </row>
    <row r="395" spans="2:2" ht="14.25" customHeight="1">
      <c r="B395" s="95"/>
    </row>
    <row r="396" spans="2:2" ht="14.25" customHeight="1">
      <c r="B396" s="95"/>
    </row>
    <row r="397" spans="2:2" ht="14.25" customHeight="1">
      <c r="B397" s="95"/>
    </row>
    <row r="398" spans="2:2" ht="14.25" customHeight="1">
      <c r="B398" s="95"/>
    </row>
    <row r="399" spans="2:2" ht="14.25" customHeight="1">
      <c r="B399" s="95"/>
    </row>
    <row r="400" spans="2:2" ht="14.25" customHeight="1">
      <c r="B400" s="95"/>
    </row>
    <row r="401" spans="2:2" ht="14.25" customHeight="1">
      <c r="B401" s="95"/>
    </row>
    <row r="402" spans="2:2" ht="14.25" customHeight="1">
      <c r="B402" s="95"/>
    </row>
    <row r="403" spans="2:2" ht="14.25" customHeight="1">
      <c r="B403" s="95"/>
    </row>
    <row r="404" spans="2:2" ht="14.25" customHeight="1">
      <c r="B404" s="95"/>
    </row>
    <row r="405" spans="2:2" ht="14.25" customHeight="1">
      <c r="B405" s="95"/>
    </row>
    <row r="406" spans="2:2" ht="14.25" customHeight="1">
      <c r="B406" s="95"/>
    </row>
    <row r="407" spans="2:2" ht="14.25" customHeight="1">
      <c r="B407" s="95"/>
    </row>
    <row r="408" spans="2:2" ht="14.25" customHeight="1">
      <c r="B408" s="95"/>
    </row>
    <row r="409" spans="2:2" ht="14.25" customHeight="1">
      <c r="B409" s="95"/>
    </row>
    <row r="410" spans="2:2" ht="14.25" customHeight="1">
      <c r="B410" s="95"/>
    </row>
    <row r="411" spans="2:2" ht="14.25" customHeight="1">
      <c r="B411" s="95"/>
    </row>
    <row r="412" spans="2:2" ht="14.25" customHeight="1">
      <c r="B412" s="95"/>
    </row>
    <row r="413" spans="2:2" ht="14.25" customHeight="1">
      <c r="B413" s="95"/>
    </row>
    <row r="414" spans="2:2" ht="14.25" customHeight="1">
      <c r="B414" s="95"/>
    </row>
    <row r="415" spans="2:2" ht="14.25" customHeight="1">
      <c r="B415" s="95"/>
    </row>
    <row r="416" spans="2:2" ht="14.25" customHeight="1">
      <c r="B416" s="95"/>
    </row>
    <row r="417" spans="2:2" ht="14.25" customHeight="1">
      <c r="B417" s="95"/>
    </row>
    <row r="418" spans="2:2" ht="14.25" customHeight="1">
      <c r="B418" s="95"/>
    </row>
    <row r="419" spans="2:2" ht="14.25" customHeight="1">
      <c r="B419" s="95"/>
    </row>
    <row r="420" spans="2:2" ht="14.25" customHeight="1">
      <c r="B420" s="95"/>
    </row>
    <row r="421" spans="2:2" ht="14.25" customHeight="1">
      <c r="B421" s="95"/>
    </row>
    <row r="422" spans="2:2" ht="14.25" customHeight="1">
      <c r="B422" s="95"/>
    </row>
    <row r="423" spans="2:2" ht="14.25" customHeight="1">
      <c r="B423" s="95"/>
    </row>
    <row r="424" spans="2:2" ht="14.25" customHeight="1">
      <c r="B424" s="95"/>
    </row>
    <row r="425" spans="2:2" ht="14.25" customHeight="1">
      <c r="B425" s="95"/>
    </row>
    <row r="426" spans="2:2" ht="14.25" customHeight="1">
      <c r="B426" s="95"/>
    </row>
    <row r="427" spans="2:2" ht="14.25" customHeight="1">
      <c r="B427" s="95"/>
    </row>
    <row r="428" spans="2:2" ht="14.25" customHeight="1">
      <c r="B428" s="95"/>
    </row>
    <row r="429" spans="2:2" ht="14.25" customHeight="1">
      <c r="B429" s="95"/>
    </row>
    <row r="430" spans="2:2" ht="14.25" customHeight="1">
      <c r="B430" s="95"/>
    </row>
    <row r="431" spans="2:2" ht="14.25" customHeight="1">
      <c r="B431" s="95"/>
    </row>
    <row r="432" spans="2:2" ht="14.25" customHeight="1">
      <c r="B432" s="95"/>
    </row>
    <row r="433" spans="2:2" ht="14.25" customHeight="1">
      <c r="B433" s="95"/>
    </row>
    <row r="434" spans="2:2" ht="14.25" customHeight="1">
      <c r="B434" s="95"/>
    </row>
    <row r="435" spans="2:2" ht="14.25" customHeight="1">
      <c r="B435" s="95"/>
    </row>
    <row r="436" spans="2:2" ht="14.25" customHeight="1">
      <c r="B436" s="95"/>
    </row>
    <row r="437" spans="2:2" ht="14.25" customHeight="1">
      <c r="B437" s="95"/>
    </row>
    <row r="438" spans="2:2" ht="14.25" customHeight="1">
      <c r="B438" s="95"/>
    </row>
    <row r="439" spans="2:2" ht="14.25" customHeight="1">
      <c r="B439" s="95"/>
    </row>
    <row r="440" spans="2:2" ht="14.25" customHeight="1">
      <c r="B440" s="95"/>
    </row>
    <row r="441" spans="2:2" ht="14.25" customHeight="1">
      <c r="B441" s="95"/>
    </row>
    <row r="442" spans="2:2" ht="14.25" customHeight="1">
      <c r="B442" s="95"/>
    </row>
    <row r="443" spans="2:2" ht="14.25" customHeight="1">
      <c r="B443" s="95"/>
    </row>
    <row r="444" spans="2:2" ht="14.25" customHeight="1">
      <c r="B444" s="95"/>
    </row>
    <row r="445" spans="2:2" ht="14.25" customHeight="1">
      <c r="B445" s="95"/>
    </row>
    <row r="446" spans="2:2" ht="14.25" customHeight="1">
      <c r="B446" s="95"/>
    </row>
    <row r="447" spans="2:2" ht="14.25" customHeight="1">
      <c r="B447" s="95"/>
    </row>
    <row r="448" spans="2:2" ht="14.25" customHeight="1">
      <c r="B448" s="95"/>
    </row>
    <row r="449" spans="2:2" ht="14.25" customHeight="1">
      <c r="B449" s="95"/>
    </row>
    <row r="450" spans="2:2" ht="14.25" customHeight="1">
      <c r="B450" s="95"/>
    </row>
    <row r="451" spans="2:2" ht="14.25" customHeight="1">
      <c r="B451" s="95"/>
    </row>
    <row r="452" spans="2:2" ht="14.25" customHeight="1">
      <c r="B452" s="95"/>
    </row>
    <row r="453" spans="2:2" ht="14.25" customHeight="1">
      <c r="B453" s="95"/>
    </row>
    <row r="454" spans="2:2" ht="14.25" customHeight="1">
      <c r="B454" s="95"/>
    </row>
    <row r="455" spans="2:2" ht="14.25" customHeight="1">
      <c r="B455" s="95"/>
    </row>
    <row r="456" spans="2:2" ht="14.25" customHeight="1">
      <c r="B456" s="95"/>
    </row>
    <row r="457" spans="2:2" ht="14.25" customHeight="1">
      <c r="B457" s="95"/>
    </row>
    <row r="458" spans="2:2" ht="14.25" customHeight="1">
      <c r="B458" s="95"/>
    </row>
    <row r="459" spans="2:2" ht="14.25" customHeight="1">
      <c r="B459" s="95"/>
    </row>
    <row r="460" spans="2:2" ht="14.25" customHeight="1">
      <c r="B460" s="95"/>
    </row>
    <row r="461" spans="2:2" ht="14.25" customHeight="1">
      <c r="B461" s="95"/>
    </row>
    <row r="462" spans="2:2" ht="14.25" customHeight="1">
      <c r="B462" s="95"/>
    </row>
    <row r="463" spans="2:2" ht="14.25" customHeight="1">
      <c r="B463" s="95"/>
    </row>
    <row r="464" spans="2:2" ht="14.25" customHeight="1">
      <c r="B464" s="95"/>
    </row>
    <row r="465" spans="2:2" ht="14.25" customHeight="1">
      <c r="B465" s="95"/>
    </row>
    <row r="466" spans="2:2" ht="14.25" customHeight="1">
      <c r="B466" s="95"/>
    </row>
    <row r="467" spans="2:2" ht="14.25" customHeight="1">
      <c r="B467" s="95"/>
    </row>
    <row r="468" spans="2:2" ht="14.25" customHeight="1">
      <c r="B468" s="95"/>
    </row>
    <row r="469" spans="2:2" ht="14.25" customHeight="1">
      <c r="B469" s="95"/>
    </row>
    <row r="470" spans="2:2" ht="14.25" customHeight="1">
      <c r="B470" s="95"/>
    </row>
    <row r="471" spans="2:2" ht="14.25" customHeight="1">
      <c r="B471" s="95"/>
    </row>
    <row r="472" spans="2:2" ht="14.25" customHeight="1">
      <c r="B472" s="95"/>
    </row>
    <row r="473" spans="2:2" ht="14.25" customHeight="1">
      <c r="B473" s="95"/>
    </row>
    <row r="474" spans="2:2" ht="14.25" customHeight="1">
      <c r="B474" s="95"/>
    </row>
    <row r="475" spans="2:2" ht="14.25" customHeight="1">
      <c r="B475" s="95"/>
    </row>
    <row r="476" spans="2:2" ht="14.25" customHeight="1">
      <c r="B476" s="95"/>
    </row>
    <row r="477" spans="2:2" ht="14.25" customHeight="1">
      <c r="B477" s="95"/>
    </row>
    <row r="478" spans="2:2" ht="14.25" customHeight="1">
      <c r="B478" s="95"/>
    </row>
    <row r="479" spans="2:2" ht="14.25" customHeight="1">
      <c r="B479" s="95"/>
    </row>
    <row r="480" spans="2:2" ht="14.25" customHeight="1">
      <c r="B480" s="95"/>
    </row>
    <row r="481" spans="2:2" ht="14.25" customHeight="1">
      <c r="B481" s="95"/>
    </row>
    <row r="482" spans="2:2" ht="14.25" customHeight="1">
      <c r="B482" s="95"/>
    </row>
    <row r="483" spans="2:2" ht="14.25" customHeight="1">
      <c r="B483" s="95"/>
    </row>
    <row r="484" spans="2:2" ht="14.25" customHeight="1">
      <c r="B484" s="95"/>
    </row>
    <row r="485" spans="2:2" ht="14.25" customHeight="1">
      <c r="B485" s="95"/>
    </row>
    <row r="486" spans="2:2" ht="14.25" customHeight="1">
      <c r="B486" s="95"/>
    </row>
    <row r="487" spans="2:2" ht="14.25" customHeight="1">
      <c r="B487" s="95"/>
    </row>
    <row r="488" spans="2:2" ht="14.25" customHeight="1">
      <c r="B488" s="95"/>
    </row>
    <row r="489" spans="2:2" ht="14.25" customHeight="1">
      <c r="B489" s="95"/>
    </row>
    <row r="490" spans="2:2" ht="14.25" customHeight="1">
      <c r="B490" s="95"/>
    </row>
    <row r="491" spans="2:2" ht="14.25" customHeight="1">
      <c r="B491" s="95"/>
    </row>
    <row r="492" spans="2:2" ht="14.25" customHeight="1">
      <c r="B492" s="95"/>
    </row>
    <row r="493" spans="2:2" ht="14.25" customHeight="1">
      <c r="B493" s="95"/>
    </row>
    <row r="494" spans="2:2" ht="14.25" customHeight="1">
      <c r="B494" s="95"/>
    </row>
    <row r="495" spans="2:2" ht="14.25" customHeight="1">
      <c r="B495" s="95"/>
    </row>
    <row r="496" spans="2:2" ht="14.25" customHeight="1">
      <c r="B496" s="95"/>
    </row>
    <row r="497" spans="2:2" ht="14.25" customHeight="1">
      <c r="B497" s="95"/>
    </row>
    <row r="498" spans="2:2" ht="14.25" customHeight="1">
      <c r="B498" s="95"/>
    </row>
    <row r="499" spans="2:2" ht="14.25" customHeight="1">
      <c r="B499" s="95"/>
    </row>
    <row r="500" spans="2:2" ht="14.25" customHeight="1">
      <c r="B500" s="95"/>
    </row>
    <row r="501" spans="2:2" ht="14.25" customHeight="1">
      <c r="B501" s="95"/>
    </row>
    <row r="502" spans="2:2" ht="14.25" customHeight="1">
      <c r="B502" s="95"/>
    </row>
    <row r="503" spans="2:2" ht="14.25" customHeight="1">
      <c r="B503" s="95"/>
    </row>
    <row r="504" spans="2:2" ht="14.25" customHeight="1">
      <c r="B504" s="95"/>
    </row>
    <row r="505" spans="2:2" ht="14.25" customHeight="1">
      <c r="B505" s="95"/>
    </row>
    <row r="506" spans="2:2" ht="14.25" customHeight="1">
      <c r="B506" s="95"/>
    </row>
    <row r="507" spans="2:2" ht="14.25" customHeight="1">
      <c r="B507" s="95"/>
    </row>
    <row r="508" spans="2:2" ht="14.25" customHeight="1">
      <c r="B508" s="95"/>
    </row>
    <row r="509" spans="2:2" ht="14.25" customHeight="1">
      <c r="B509" s="95"/>
    </row>
    <row r="510" spans="2:2" ht="14.25" customHeight="1">
      <c r="B510" s="95"/>
    </row>
    <row r="511" spans="2:2" ht="14.25" customHeight="1">
      <c r="B511" s="95"/>
    </row>
    <row r="512" spans="2:2" ht="14.25" customHeight="1">
      <c r="B512" s="95"/>
    </row>
    <row r="513" spans="2:2" ht="14.25" customHeight="1">
      <c r="B513" s="95"/>
    </row>
    <row r="514" spans="2:2" ht="14.25" customHeight="1">
      <c r="B514" s="95"/>
    </row>
    <row r="515" spans="2:2" ht="14.25" customHeight="1">
      <c r="B515" s="95"/>
    </row>
    <row r="516" spans="2:2" ht="14.25" customHeight="1">
      <c r="B516" s="95"/>
    </row>
    <row r="517" spans="2:2" ht="14.25" customHeight="1">
      <c r="B517" s="95"/>
    </row>
    <row r="518" spans="2:2" ht="14.25" customHeight="1">
      <c r="B518" s="95"/>
    </row>
    <row r="519" spans="2:2" ht="14.25" customHeight="1">
      <c r="B519" s="95"/>
    </row>
    <row r="520" spans="2:2" ht="14.25" customHeight="1">
      <c r="B520" s="95"/>
    </row>
    <row r="521" spans="2:2" ht="14.25" customHeight="1">
      <c r="B521" s="95"/>
    </row>
    <row r="522" spans="2:2" ht="14.25" customHeight="1">
      <c r="B522" s="95"/>
    </row>
    <row r="523" spans="2:2" ht="14.25" customHeight="1">
      <c r="B523" s="95"/>
    </row>
    <row r="524" spans="2:2" ht="14.25" customHeight="1">
      <c r="B524" s="95"/>
    </row>
    <row r="525" spans="2:2" ht="14.25" customHeight="1">
      <c r="B525" s="95"/>
    </row>
    <row r="526" spans="2:2" ht="14.25" customHeight="1">
      <c r="B526" s="95"/>
    </row>
    <row r="527" spans="2:2" ht="14.25" customHeight="1">
      <c r="B527" s="95"/>
    </row>
    <row r="528" spans="2:2" ht="14.25" customHeight="1">
      <c r="B528" s="95"/>
    </row>
    <row r="529" spans="2:2" ht="14.25" customHeight="1">
      <c r="B529" s="95"/>
    </row>
    <row r="530" spans="2:2" ht="14.25" customHeight="1">
      <c r="B530" s="95"/>
    </row>
    <row r="531" spans="2:2" ht="14.25" customHeight="1">
      <c r="B531" s="95"/>
    </row>
    <row r="532" spans="2:2" ht="14.25" customHeight="1">
      <c r="B532" s="95"/>
    </row>
    <row r="533" spans="2:2" ht="14.25" customHeight="1">
      <c r="B533" s="95"/>
    </row>
    <row r="534" spans="2:2" ht="14.25" customHeight="1">
      <c r="B534" s="95"/>
    </row>
    <row r="535" spans="2:2" ht="14.25" customHeight="1">
      <c r="B535" s="95"/>
    </row>
    <row r="536" spans="2:2" ht="14.25" customHeight="1">
      <c r="B536" s="95"/>
    </row>
    <row r="537" spans="2:2" ht="14.25" customHeight="1">
      <c r="B537" s="95"/>
    </row>
    <row r="538" spans="2:2" ht="14.25" customHeight="1">
      <c r="B538" s="95"/>
    </row>
    <row r="539" spans="2:2" ht="14.25" customHeight="1">
      <c r="B539" s="95"/>
    </row>
    <row r="540" spans="2:2" ht="14.25" customHeight="1">
      <c r="B540" s="95"/>
    </row>
    <row r="541" spans="2:2" ht="14.25" customHeight="1">
      <c r="B541" s="95"/>
    </row>
    <row r="542" spans="2:2" ht="14.25" customHeight="1">
      <c r="B542" s="95"/>
    </row>
    <row r="543" spans="2:2" ht="14.25" customHeight="1">
      <c r="B543" s="95"/>
    </row>
    <row r="544" spans="2:2" ht="14.25" customHeight="1">
      <c r="B544" s="95"/>
    </row>
    <row r="545" spans="2:2" ht="14.25" customHeight="1">
      <c r="B545" s="95"/>
    </row>
    <row r="546" spans="2:2" ht="14.25" customHeight="1">
      <c r="B546" s="95"/>
    </row>
    <row r="547" spans="2:2" ht="14.25" customHeight="1">
      <c r="B547" s="95"/>
    </row>
    <row r="548" spans="2:2" ht="14.25" customHeight="1">
      <c r="B548" s="95"/>
    </row>
    <row r="549" spans="2:2" ht="14.25" customHeight="1">
      <c r="B549" s="95"/>
    </row>
    <row r="550" spans="2:2" ht="14.25" customHeight="1">
      <c r="B550" s="95"/>
    </row>
    <row r="551" spans="2:2" ht="14.25" customHeight="1">
      <c r="B551" s="95"/>
    </row>
    <row r="552" spans="2:2" ht="14.25" customHeight="1">
      <c r="B552" s="95"/>
    </row>
    <row r="553" spans="2:2" ht="14.25" customHeight="1">
      <c r="B553" s="95"/>
    </row>
    <row r="554" spans="2:2" ht="14.25" customHeight="1">
      <c r="B554" s="95"/>
    </row>
    <row r="555" spans="2:2" ht="14.25" customHeight="1">
      <c r="B555" s="95"/>
    </row>
    <row r="556" spans="2:2" ht="14.25" customHeight="1">
      <c r="B556" s="95"/>
    </row>
    <row r="557" spans="2:2" ht="14.25" customHeight="1">
      <c r="B557" s="95"/>
    </row>
    <row r="558" spans="2:2" ht="14.25" customHeight="1">
      <c r="B558" s="95"/>
    </row>
    <row r="559" spans="2:2" ht="14.25" customHeight="1">
      <c r="B559" s="95"/>
    </row>
    <row r="560" spans="2:2" ht="14.25" customHeight="1">
      <c r="B560" s="95"/>
    </row>
    <row r="561" spans="2:2" ht="14.25" customHeight="1">
      <c r="B561" s="95"/>
    </row>
    <row r="562" spans="2:2" ht="14.25" customHeight="1">
      <c r="B562" s="95"/>
    </row>
    <row r="563" spans="2:2" ht="14.25" customHeight="1">
      <c r="B563" s="95"/>
    </row>
    <row r="564" spans="2:2" ht="14.25" customHeight="1">
      <c r="B564" s="95"/>
    </row>
    <row r="565" spans="2:2" ht="14.25" customHeight="1">
      <c r="B565" s="95"/>
    </row>
    <row r="566" spans="2:2" ht="14.25" customHeight="1">
      <c r="B566" s="95"/>
    </row>
    <row r="567" spans="2:2" ht="14.25" customHeight="1">
      <c r="B567" s="95"/>
    </row>
    <row r="568" spans="2:2" ht="14.25" customHeight="1">
      <c r="B568" s="95"/>
    </row>
    <row r="569" spans="2:2" ht="14.25" customHeight="1">
      <c r="B569" s="95"/>
    </row>
    <row r="570" spans="2:2" ht="14.25" customHeight="1">
      <c r="B570" s="95"/>
    </row>
    <row r="571" spans="2:2" ht="14.25" customHeight="1">
      <c r="B571" s="95"/>
    </row>
    <row r="572" spans="2:2" ht="14.25" customHeight="1">
      <c r="B572" s="95"/>
    </row>
    <row r="573" spans="2:2" ht="14.25" customHeight="1">
      <c r="B573" s="95"/>
    </row>
    <row r="574" spans="2:2" ht="14.25" customHeight="1">
      <c r="B574" s="95"/>
    </row>
    <row r="575" spans="2:2" ht="14.25" customHeight="1">
      <c r="B575" s="95"/>
    </row>
    <row r="576" spans="2:2" ht="14.25" customHeight="1">
      <c r="B576" s="95"/>
    </row>
    <row r="577" spans="2:2" ht="14.25" customHeight="1">
      <c r="B577" s="95"/>
    </row>
    <row r="578" spans="2:2" ht="14.25" customHeight="1">
      <c r="B578" s="95"/>
    </row>
    <row r="579" spans="2:2" ht="14.25" customHeight="1">
      <c r="B579" s="95"/>
    </row>
    <row r="580" spans="2:2" ht="14.25" customHeight="1">
      <c r="B580" s="95"/>
    </row>
    <row r="581" spans="2:2" ht="14.25" customHeight="1">
      <c r="B581" s="95"/>
    </row>
    <row r="582" spans="2:2" ht="14.25" customHeight="1">
      <c r="B582" s="95"/>
    </row>
    <row r="583" spans="2:2" ht="14.25" customHeight="1">
      <c r="B583" s="95"/>
    </row>
    <row r="584" spans="2:2" ht="14.25" customHeight="1">
      <c r="B584" s="95"/>
    </row>
    <row r="585" spans="2:2" ht="14.25" customHeight="1">
      <c r="B585" s="95"/>
    </row>
    <row r="586" spans="2:2" ht="14.25" customHeight="1">
      <c r="B586" s="95"/>
    </row>
    <row r="587" spans="2:2" ht="14.25" customHeight="1">
      <c r="B587" s="95"/>
    </row>
    <row r="588" spans="2:2" ht="14.25" customHeight="1">
      <c r="B588" s="95"/>
    </row>
    <row r="589" spans="2:2" ht="14.25" customHeight="1">
      <c r="B589" s="95"/>
    </row>
    <row r="590" spans="2:2" ht="14.25" customHeight="1">
      <c r="B590" s="95"/>
    </row>
    <row r="591" spans="2:2" ht="14.25" customHeight="1">
      <c r="B591" s="95"/>
    </row>
    <row r="592" spans="2:2" ht="14.25" customHeight="1">
      <c r="B592" s="95"/>
    </row>
    <row r="593" spans="2:2" ht="14.25" customHeight="1">
      <c r="B593" s="95"/>
    </row>
    <row r="594" spans="2:2" ht="14.25" customHeight="1">
      <c r="B594" s="95"/>
    </row>
    <row r="595" spans="2:2" ht="14.25" customHeight="1">
      <c r="B595" s="95"/>
    </row>
    <row r="596" spans="2:2" ht="14.25" customHeight="1">
      <c r="B596" s="95"/>
    </row>
    <row r="597" spans="2:2" ht="14.25" customHeight="1">
      <c r="B597" s="95"/>
    </row>
    <row r="598" spans="2:2" ht="14.25" customHeight="1">
      <c r="B598" s="95"/>
    </row>
    <row r="599" spans="2:2" ht="14.25" customHeight="1">
      <c r="B599" s="95"/>
    </row>
    <row r="600" spans="2:2" ht="14.25" customHeight="1">
      <c r="B600" s="95"/>
    </row>
    <row r="601" spans="2:2" ht="14.25" customHeight="1">
      <c r="B601" s="95"/>
    </row>
    <row r="602" spans="2:2" ht="14.25" customHeight="1">
      <c r="B602" s="95"/>
    </row>
    <row r="603" spans="2:2" ht="14.25" customHeight="1">
      <c r="B603" s="95"/>
    </row>
    <row r="604" spans="2:2" ht="14.25" customHeight="1">
      <c r="B604" s="95"/>
    </row>
    <row r="605" spans="2:2" ht="14.25" customHeight="1">
      <c r="B605" s="95"/>
    </row>
    <row r="606" spans="2:2" ht="14.25" customHeight="1">
      <c r="B606" s="95"/>
    </row>
    <row r="607" spans="2:2" ht="14.25" customHeight="1">
      <c r="B607" s="95"/>
    </row>
    <row r="608" spans="2:2" ht="14.25" customHeight="1">
      <c r="B608" s="95"/>
    </row>
    <row r="609" spans="2:2" ht="14.25" customHeight="1">
      <c r="B609" s="95"/>
    </row>
    <row r="610" spans="2:2" ht="14.25" customHeight="1">
      <c r="B610" s="95"/>
    </row>
    <row r="611" spans="2:2" ht="14.25" customHeight="1">
      <c r="B611" s="95"/>
    </row>
    <row r="612" spans="2:2" ht="14.25" customHeight="1">
      <c r="B612" s="95"/>
    </row>
    <row r="613" spans="2:2" ht="14.25" customHeight="1">
      <c r="B613" s="95"/>
    </row>
    <row r="614" spans="2:2" ht="14.25" customHeight="1">
      <c r="B614" s="95"/>
    </row>
    <row r="615" spans="2:2" ht="14.25" customHeight="1">
      <c r="B615" s="95"/>
    </row>
    <row r="616" spans="2:2" ht="14.25" customHeight="1">
      <c r="B616" s="95"/>
    </row>
    <row r="617" spans="2:2" ht="14.25" customHeight="1">
      <c r="B617" s="95"/>
    </row>
    <row r="618" spans="2:2" ht="14.25" customHeight="1">
      <c r="B618" s="95"/>
    </row>
    <row r="619" spans="2:2" ht="14.25" customHeight="1">
      <c r="B619" s="95"/>
    </row>
    <row r="620" spans="2:2" ht="14.25" customHeight="1">
      <c r="B620" s="95"/>
    </row>
    <row r="621" spans="2:2" ht="14.25" customHeight="1">
      <c r="B621" s="95"/>
    </row>
    <row r="622" spans="2:2" ht="14.25" customHeight="1">
      <c r="B622" s="95"/>
    </row>
    <row r="623" spans="2:2" ht="14.25" customHeight="1">
      <c r="B623" s="95"/>
    </row>
    <row r="624" spans="2:2" ht="14.25" customHeight="1">
      <c r="B624" s="95"/>
    </row>
    <row r="625" spans="2:2" ht="14.25" customHeight="1">
      <c r="B625" s="95"/>
    </row>
    <row r="626" spans="2:2" ht="14.25" customHeight="1">
      <c r="B626" s="95"/>
    </row>
    <row r="627" spans="2:2" ht="14.25" customHeight="1">
      <c r="B627" s="95"/>
    </row>
    <row r="628" spans="2:2" ht="14.25" customHeight="1">
      <c r="B628" s="95"/>
    </row>
    <row r="629" spans="2:2" ht="14.25" customHeight="1">
      <c r="B629" s="95"/>
    </row>
    <row r="630" spans="2:2" ht="14.25" customHeight="1">
      <c r="B630" s="95"/>
    </row>
    <row r="631" spans="2:2" ht="14.25" customHeight="1">
      <c r="B631" s="95"/>
    </row>
    <row r="632" spans="2:2" ht="14.25" customHeight="1">
      <c r="B632" s="95"/>
    </row>
    <row r="633" spans="2:2" ht="14.25" customHeight="1">
      <c r="B633" s="95"/>
    </row>
    <row r="634" spans="2:2" ht="14.25" customHeight="1">
      <c r="B634" s="95"/>
    </row>
    <row r="635" spans="2:2" ht="14.25" customHeight="1">
      <c r="B635" s="95"/>
    </row>
    <row r="636" spans="2:2" ht="14.25" customHeight="1">
      <c r="B636" s="95"/>
    </row>
    <row r="637" spans="2:2" ht="14.25" customHeight="1">
      <c r="B637" s="95"/>
    </row>
    <row r="638" spans="2:2" ht="14.25" customHeight="1">
      <c r="B638" s="95"/>
    </row>
    <row r="639" spans="2:2" ht="14.25" customHeight="1">
      <c r="B639" s="95"/>
    </row>
    <row r="640" spans="2:2" ht="14.25" customHeight="1">
      <c r="B640" s="95"/>
    </row>
    <row r="641" spans="2:2" ht="14.25" customHeight="1">
      <c r="B641" s="95"/>
    </row>
    <row r="642" spans="2:2" ht="14.25" customHeight="1">
      <c r="B642" s="95"/>
    </row>
    <row r="643" spans="2:2" ht="14.25" customHeight="1">
      <c r="B643" s="95"/>
    </row>
    <row r="644" spans="2:2" ht="14.25" customHeight="1">
      <c r="B644" s="95"/>
    </row>
    <row r="645" spans="2:2" ht="14.25" customHeight="1">
      <c r="B645" s="95"/>
    </row>
    <row r="646" spans="2:2" ht="14.25" customHeight="1">
      <c r="B646" s="95"/>
    </row>
    <row r="647" spans="2:2" ht="14.25" customHeight="1">
      <c r="B647" s="95"/>
    </row>
    <row r="648" spans="2:2" ht="14.25" customHeight="1">
      <c r="B648" s="95"/>
    </row>
    <row r="649" spans="2:2" ht="14.25" customHeight="1">
      <c r="B649" s="95"/>
    </row>
    <row r="650" spans="2:2" ht="14.25" customHeight="1">
      <c r="B650" s="95"/>
    </row>
    <row r="651" spans="2:2" ht="14.25" customHeight="1">
      <c r="B651" s="95"/>
    </row>
    <row r="652" spans="2:2" ht="14.25" customHeight="1">
      <c r="B652" s="95"/>
    </row>
    <row r="653" spans="2:2" ht="14.25" customHeight="1">
      <c r="B653" s="95"/>
    </row>
    <row r="654" spans="2:2" ht="14.25" customHeight="1">
      <c r="B654" s="95"/>
    </row>
    <row r="655" spans="2:2" ht="14.25" customHeight="1">
      <c r="B655" s="95"/>
    </row>
    <row r="656" spans="2:2" ht="14.25" customHeight="1">
      <c r="B656" s="95"/>
    </row>
    <row r="657" spans="2:2" ht="14.25" customHeight="1">
      <c r="B657" s="95"/>
    </row>
    <row r="658" spans="2:2" ht="14.25" customHeight="1">
      <c r="B658" s="95"/>
    </row>
    <row r="659" spans="2:2" ht="14.25" customHeight="1">
      <c r="B659" s="95"/>
    </row>
    <row r="660" spans="2:2" ht="14.25" customHeight="1">
      <c r="B660" s="95"/>
    </row>
    <row r="661" spans="2:2" ht="14.25" customHeight="1">
      <c r="B661" s="95"/>
    </row>
    <row r="662" spans="2:2" ht="14.25" customHeight="1">
      <c r="B662" s="95"/>
    </row>
    <row r="663" spans="2:2" ht="14.25" customHeight="1">
      <c r="B663" s="95"/>
    </row>
    <row r="664" spans="2:2" ht="14.25" customHeight="1">
      <c r="B664" s="95"/>
    </row>
    <row r="665" spans="2:2" ht="14.25" customHeight="1">
      <c r="B665" s="95"/>
    </row>
    <row r="666" spans="2:2" ht="14.25" customHeight="1">
      <c r="B666" s="95"/>
    </row>
    <row r="667" spans="2:2" ht="14.25" customHeight="1">
      <c r="B667" s="95"/>
    </row>
    <row r="668" spans="2:2" ht="14.25" customHeight="1">
      <c r="B668" s="95"/>
    </row>
    <row r="669" spans="2:2" ht="14.25" customHeight="1">
      <c r="B669" s="95"/>
    </row>
    <row r="670" spans="2:2" ht="14.25" customHeight="1">
      <c r="B670" s="95"/>
    </row>
    <row r="671" spans="2:2" ht="14.25" customHeight="1">
      <c r="B671" s="95"/>
    </row>
    <row r="672" spans="2:2" ht="14.25" customHeight="1">
      <c r="B672" s="95"/>
    </row>
    <row r="673" spans="2:2" ht="14.25" customHeight="1">
      <c r="B673" s="95"/>
    </row>
    <row r="674" spans="2:2" ht="14.25" customHeight="1">
      <c r="B674" s="95"/>
    </row>
    <row r="675" spans="2:2" ht="14.25" customHeight="1">
      <c r="B675" s="95"/>
    </row>
    <row r="676" spans="2:2" ht="14.25" customHeight="1">
      <c r="B676" s="95"/>
    </row>
    <row r="677" spans="2:2" ht="14.25" customHeight="1">
      <c r="B677" s="95"/>
    </row>
    <row r="678" spans="2:2" ht="14.25" customHeight="1">
      <c r="B678" s="95"/>
    </row>
    <row r="679" spans="2:2" ht="14.25" customHeight="1">
      <c r="B679" s="95"/>
    </row>
    <row r="680" spans="2:2" ht="14.25" customHeight="1">
      <c r="B680" s="95"/>
    </row>
    <row r="681" spans="2:2" ht="14.25" customHeight="1">
      <c r="B681" s="95"/>
    </row>
    <row r="682" spans="2:2" ht="14.25" customHeight="1">
      <c r="B682" s="95"/>
    </row>
    <row r="683" spans="2:2" ht="14.25" customHeight="1">
      <c r="B683" s="95"/>
    </row>
    <row r="684" spans="2:2" ht="14.25" customHeight="1">
      <c r="B684" s="95"/>
    </row>
    <row r="685" spans="2:2" ht="14.25" customHeight="1">
      <c r="B685" s="95"/>
    </row>
    <row r="686" spans="2:2" ht="14.25" customHeight="1">
      <c r="B686" s="95"/>
    </row>
    <row r="687" spans="2:2" ht="14.25" customHeight="1">
      <c r="B687" s="95"/>
    </row>
    <row r="688" spans="2:2" ht="14.25" customHeight="1">
      <c r="B688" s="95"/>
    </row>
    <row r="689" spans="2:2" ht="14.25" customHeight="1">
      <c r="B689" s="95"/>
    </row>
    <row r="690" spans="2:2" ht="14.25" customHeight="1">
      <c r="B690" s="95"/>
    </row>
    <row r="691" spans="2:2" ht="14.25" customHeight="1">
      <c r="B691" s="95"/>
    </row>
    <row r="692" spans="2:2" ht="14.25" customHeight="1">
      <c r="B692" s="95"/>
    </row>
    <row r="693" spans="2:2" ht="14.25" customHeight="1">
      <c r="B693" s="95"/>
    </row>
    <row r="694" spans="2:2" ht="14.25" customHeight="1">
      <c r="B694" s="95"/>
    </row>
    <row r="695" spans="2:2" ht="14.25" customHeight="1">
      <c r="B695" s="95"/>
    </row>
    <row r="696" spans="2:2" ht="14.25" customHeight="1">
      <c r="B696" s="95"/>
    </row>
    <row r="697" spans="2:2" ht="14.25" customHeight="1">
      <c r="B697" s="95"/>
    </row>
    <row r="698" spans="2:2" ht="14.25" customHeight="1">
      <c r="B698" s="95"/>
    </row>
    <row r="699" spans="2:2" ht="14.25" customHeight="1">
      <c r="B699" s="95"/>
    </row>
    <row r="700" spans="2:2" ht="14.25" customHeight="1">
      <c r="B700" s="95"/>
    </row>
    <row r="701" spans="2:2" ht="14.25" customHeight="1">
      <c r="B701" s="95"/>
    </row>
    <row r="702" spans="2:2" ht="14.25" customHeight="1">
      <c r="B702" s="95"/>
    </row>
    <row r="703" spans="2:2" ht="14.25" customHeight="1">
      <c r="B703" s="95"/>
    </row>
    <row r="704" spans="2:2" ht="14.25" customHeight="1">
      <c r="B704" s="95"/>
    </row>
    <row r="705" spans="2:2" ht="14.25" customHeight="1">
      <c r="B705" s="95"/>
    </row>
    <row r="706" spans="2:2" ht="14.25" customHeight="1">
      <c r="B706" s="95"/>
    </row>
    <row r="707" spans="2:2" ht="14.25" customHeight="1">
      <c r="B707" s="95"/>
    </row>
    <row r="708" spans="2:2" ht="14.25" customHeight="1">
      <c r="B708" s="95"/>
    </row>
    <row r="709" spans="2:2" ht="14.25" customHeight="1">
      <c r="B709" s="95"/>
    </row>
    <row r="710" spans="2:2" ht="14.25" customHeight="1">
      <c r="B710" s="95"/>
    </row>
    <row r="711" spans="2:2" ht="14.25" customHeight="1">
      <c r="B711" s="95"/>
    </row>
    <row r="712" spans="2:2" ht="14.25" customHeight="1">
      <c r="B712" s="95"/>
    </row>
    <row r="713" spans="2:2" ht="14.25" customHeight="1">
      <c r="B713" s="95"/>
    </row>
    <row r="714" spans="2:2" ht="14.25" customHeight="1">
      <c r="B714" s="95"/>
    </row>
    <row r="715" spans="2:2" ht="14.25" customHeight="1">
      <c r="B715" s="95"/>
    </row>
    <row r="716" spans="2:2" ht="14.25" customHeight="1">
      <c r="B716" s="95"/>
    </row>
    <row r="717" spans="2:2" ht="14.25" customHeight="1">
      <c r="B717" s="95"/>
    </row>
    <row r="718" spans="2:2" ht="14.25" customHeight="1">
      <c r="B718" s="95"/>
    </row>
    <row r="719" spans="2:2" ht="14.25" customHeight="1">
      <c r="B719" s="95"/>
    </row>
    <row r="720" spans="2:2" ht="14.25" customHeight="1">
      <c r="B720" s="95"/>
    </row>
    <row r="721" spans="2:2" ht="14.25" customHeight="1">
      <c r="B721" s="95"/>
    </row>
    <row r="722" spans="2:2" ht="14.25" customHeight="1">
      <c r="B722" s="95"/>
    </row>
    <row r="723" spans="2:2" ht="14.25" customHeight="1">
      <c r="B723" s="95"/>
    </row>
    <row r="724" spans="2:2" ht="14.25" customHeight="1">
      <c r="B724" s="95"/>
    </row>
    <row r="725" spans="2:2" ht="14.25" customHeight="1">
      <c r="B725" s="95"/>
    </row>
    <row r="726" spans="2:2" ht="14.25" customHeight="1">
      <c r="B726" s="95"/>
    </row>
    <row r="727" spans="2:2" ht="14.25" customHeight="1">
      <c r="B727" s="95"/>
    </row>
    <row r="728" spans="2:2" ht="14.25" customHeight="1">
      <c r="B728" s="95"/>
    </row>
    <row r="729" spans="2:2" ht="14.25" customHeight="1">
      <c r="B729" s="95"/>
    </row>
    <row r="730" spans="2:2" ht="14.25" customHeight="1">
      <c r="B730" s="95"/>
    </row>
    <row r="731" spans="2:2" ht="14.25" customHeight="1">
      <c r="B731" s="95"/>
    </row>
    <row r="732" spans="2:2" ht="14.25" customHeight="1">
      <c r="B732" s="95"/>
    </row>
    <row r="733" spans="2:2" ht="14.25" customHeight="1">
      <c r="B733" s="95"/>
    </row>
    <row r="734" spans="2:2" ht="14.25" customHeight="1">
      <c r="B734" s="95"/>
    </row>
    <row r="735" spans="2:2" ht="14.25" customHeight="1">
      <c r="B735" s="95"/>
    </row>
    <row r="736" spans="2:2" ht="14.25" customHeight="1">
      <c r="B736" s="95"/>
    </row>
    <row r="737" spans="2:2" ht="14.25" customHeight="1">
      <c r="B737" s="95"/>
    </row>
    <row r="738" spans="2:2" ht="14.25" customHeight="1">
      <c r="B738" s="95"/>
    </row>
    <row r="739" spans="2:2" ht="14.25" customHeight="1">
      <c r="B739" s="95"/>
    </row>
    <row r="740" spans="2:2" ht="14.25" customHeight="1">
      <c r="B740" s="95"/>
    </row>
    <row r="741" spans="2:2" ht="14.25" customHeight="1">
      <c r="B741" s="95"/>
    </row>
    <row r="742" spans="2:2" ht="14.25" customHeight="1">
      <c r="B742" s="95"/>
    </row>
    <row r="743" spans="2:2" ht="14.25" customHeight="1">
      <c r="B743" s="95"/>
    </row>
    <row r="744" spans="2:2" ht="14.25" customHeight="1">
      <c r="B744" s="95"/>
    </row>
    <row r="745" spans="2:2" ht="14.25" customHeight="1">
      <c r="B745" s="95"/>
    </row>
    <row r="746" spans="2:2" ht="14.25" customHeight="1">
      <c r="B746" s="95"/>
    </row>
    <row r="747" spans="2:2" ht="14.25" customHeight="1">
      <c r="B747" s="95"/>
    </row>
    <row r="748" spans="2:2" ht="14.25" customHeight="1">
      <c r="B748" s="95"/>
    </row>
    <row r="749" spans="2:2" ht="14.25" customHeight="1">
      <c r="B749" s="95"/>
    </row>
    <row r="750" spans="2:2" ht="14.25" customHeight="1">
      <c r="B750" s="95"/>
    </row>
    <row r="751" spans="2:2" ht="14.25" customHeight="1">
      <c r="B751" s="95"/>
    </row>
    <row r="752" spans="2:2" ht="14.25" customHeight="1">
      <c r="B752" s="95"/>
    </row>
    <row r="753" spans="2:2" ht="14.25" customHeight="1">
      <c r="B753" s="95"/>
    </row>
    <row r="754" spans="2:2" ht="14.25" customHeight="1">
      <c r="B754" s="95"/>
    </row>
    <row r="755" spans="2:2" ht="14.25" customHeight="1">
      <c r="B755" s="95"/>
    </row>
    <row r="756" spans="2:2" ht="14.25" customHeight="1">
      <c r="B756" s="95"/>
    </row>
    <row r="757" spans="2:2" ht="14.25" customHeight="1">
      <c r="B757" s="95"/>
    </row>
    <row r="758" spans="2:2" ht="14.25" customHeight="1">
      <c r="B758" s="95"/>
    </row>
    <row r="759" spans="2:2" ht="14.25" customHeight="1">
      <c r="B759" s="95"/>
    </row>
    <row r="760" spans="2:2" ht="14.25" customHeight="1">
      <c r="B760" s="95"/>
    </row>
    <row r="761" spans="2:2" ht="14.25" customHeight="1">
      <c r="B761" s="95"/>
    </row>
    <row r="762" spans="2:2" ht="14.25" customHeight="1">
      <c r="B762" s="95"/>
    </row>
    <row r="763" spans="2:2" ht="14.25" customHeight="1">
      <c r="B763" s="95"/>
    </row>
    <row r="764" spans="2:2" ht="14.25" customHeight="1">
      <c r="B764" s="95"/>
    </row>
    <row r="765" spans="2:2" ht="14.25" customHeight="1">
      <c r="B765" s="95"/>
    </row>
    <row r="766" spans="2:2" ht="14.25" customHeight="1">
      <c r="B766" s="95"/>
    </row>
    <row r="767" spans="2:2" ht="14.25" customHeight="1">
      <c r="B767" s="95"/>
    </row>
    <row r="768" spans="2:2" ht="14.25" customHeight="1">
      <c r="B768" s="95"/>
    </row>
    <row r="769" spans="2:2" ht="14.25" customHeight="1">
      <c r="B769" s="95"/>
    </row>
    <row r="770" spans="2:2" ht="14.25" customHeight="1">
      <c r="B770" s="95"/>
    </row>
    <row r="771" spans="2:2" ht="14.25" customHeight="1">
      <c r="B771" s="95"/>
    </row>
    <row r="772" spans="2:2" ht="14.25" customHeight="1">
      <c r="B772" s="95"/>
    </row>
    <row r="773" spans="2:2" ht="14.25" customHeight="1">
      <c r="B773" s="95"/>
    </row>
    <row r="774" spans="2:2" ht="14.25" customHeight="1">
      <c r="B774" s="95"/>
    </row>
    <row r="775" spans="2:2" ht="14.25" customHeight="1">
      <c r="B775" s="95"/>
    </row>
    <row r="776" spans="2:2" ht="14.25" customHeight="1">
      <c r="B776" s="95"/>
    </row>
    <row r="777" spans="2:2" ht="14.25" customHeight="1">
      <c r="B777" s="95"/>
    </row>
    <row r="778" spans="2:2" ht="14.25" customHeight="1">
      <c r="B778" s="95"/>
    </row>
    <row r="779" spans="2:2" ht="14.25" customHeight="1">
      <c r="B779" s="95"/>
    </row>
    <row r="780" spans="2:2" ht="14.25" customHeight="1">
      <c r="B780" s="95"/>
    </row>
    <row r="781" spans="2:2" ht="14.25" customHeight="1">
      <c r="B781" s="95"/>
    </row>
    <row r="782" spans="2:2" ht="14.25" customHeight="1">
      <c r="B782" s="95"/>
    </row>
    <row r="783" spans="2:2" ht="14.25" customHeight="1">
      <c r="B783" s="95"/>
    </row>
    <row r="784" spans="2:2" ht="14.25" customHeight="1">
      <c r="B784" s="95"/>
    </row>
    <row r="785" spans="2:2" ht="14.25" customHeight="1">
      <c r="B785" s="95"/>
    </row>
    <row r="786" spans="2:2" ht="14.25" customHeight="1">
      <c r="B786" s="95"/>
    </row>
    <row r="787" spans="2:2" ht="14.25" customHeight="1">
      <c r="B787" s="95"/>
    </row>
    <row r="788" spans="2:2" ht="14.25" customHeight="1">
      <c r="B788" s="95"/>
    </row>
    <row r="789" spans="2:2" ht="14.25" customHeight="1">
      <c r="B789" s="95"/>
    </row>
    <row r="790" spans="2:2" ht="14.25" customHeight="1">
      <c r="B790" s="95"/>
    </row>
    <row r="791" spans="2:2" ht="14.25" customHeight="1">
      <c r="B791" s="95"/>
    </row>
    <row r="792" spans="2:2" ht="14.25" customHeight="1">
      <c r="B792" s="95"/>
    </row>
    <row r="793" spans="2:2" ht="14.25" customHeight="1">
      <c r="B793" s="95"/>
    </row>
    <row r="794" spans="2:2" ht="14.25" customHeight="1">
      <c r="B794" s="95"/>
    </row>
    <row r="795" spans="2:2" ht="14.25" customHeight="1">
      <c r="B795" s="95"/>
    </row>
    <row r="796" spans="2:2" ht="14.25" customHeight="1">
      <c r="B796" s="95"/>
    </row>
    <row r="797" spans="2:2" ht="14.25" customHeight="1">
      <c r="B797" s="95"/>
    </row>
    <row r="798" spans="2:2" ht="14.25" customHeight="1">
      <c r="B798" s="95"/>
    </row>
    <row r="799" spans="2:2" ht="14.25" customHeight="1">
      <c r="B799" s="95"/>
    </row>
    <row r="800" spans="2:2" ht="14.25" customHeight="1">
      <c r="B800" s="95"/>
    </row>
    <row r="801" spans="2:2" ht="14.25" customHeight="1">
      <c r="B801" s="95"/>
    </row>
    <row r="802" spans="2:2" ht="14.25" customHeight="1">
      <c r="B802" s="95"/>
    </row>
    <row r="803" spans="2:2" ht="14.25" customHeight="1">
      <c r="B803" s="95"/>
    </row>
    <row r="804" spans="2:2" ht="14.25" customHeight="1">
      <c r="B804" s="95"/>
    </row>
    <row r="805" spans="2:2" ht="14.25" customHeight="1">
      <c r="B805" s="95"/>
    </row>
    <row r="806" spans="2:2" ht="14.25" customHeight="1">
      <c r="B806" s="95"/>
    </row>
    <row r="807" spans="2:2" ht="14.25" customHeight="1">
      <c r="B807" s="95"/>
    </row>
    <row r="808" spans="2:2" ht="14.25" customHeight="1">
      <c r="B808" s="95"/>
    </row>
    <row r="809" spans="2:2" ht="14.25" customHeight="1">
      <c r="B809" s="95"/>
    </row>
    <row r="810" spans="2:2" ht="14.25" customHeight="1">
      <c r="B810" s="95"/>
    </row>
    <row r="811" spans="2:2" ht="14.25" customHeight="1">
      <c r="B811" s="95"/>
    </row>
    <row r="812" spans="2:2" ht="14.25" customHeight="1">
      <c r="B812" s="95"/>
    </row>
    <row r="813" spans="2:2" ht="14.25" customHeight="1">
      <c r="B813" s="95"/>
    </row>
    <row r="814" spans="2:2" ht="14.25" customHeight="1">
      <c r="B814" s="95"/>
    </row>
    <row r="815" spans="2:2" ht="14.25" customHeight="1">
      <c r="B815" s="95"/>
    </row>
    <row r="816" spans="2:2" ht="14.25" customHeight="1">
      <c r="B816" s="95"/>
    </row>
    <row r="817" spans="2:2" ht="14.25" customHeight="1">
      <c r="B817" s="95"/>
    </row>
    <row r="818" spans="2:2" ht="14.25" customHeight="1">
      <c r="B818" s="95"/>
    </row>
    <row r="819" spans="2:2" ht="14.25" customHeight="1">
      <c r="B819" s="95"/>
    </row>
    <row r="820" spans="2:2" ht="14.25" customHeight="1">
      <c r="B820" s="95"/>
    </row>
    <row r="821" spans="2:2" ht="14.25" customHeight="1">
      <c r="B821" s="95"/>
    </row>
    <row r="822" spans="2:2" ht="14.25" customHeight="1">
      <c r="B822" s="95"/>
    </row>
    <row r="823" spans="2:2" ht="14.25" customHeight="1">
      <c r="B823" s="95"/>
    </row>
    <row r="824" spans="2:2" ht="14.25" customHeight="1">
      <c r="B824" s="95"/>
    </row>
    <row r="825" spans="2:2" ht="14.25" customHeight="1">
      <c r="B825" s="95"/>
    </row>
    <row r="826" spans="2:2" ht="14.25" customHeight="1">
      <c r="B826" s="95"/>
    </row>
    <row r="827" spans="2:2" ht="14.25" customHeight="1">
      <c r="B827" s="95"/>
    </row>
    <row r="828" spans="2:2" ht="14.25" customHeight="1">
      <c r="B828" s="95"/>
    </row>
    <row r="829" spans="2:2" ht="14.25" customHeight="1">
      <c r="B829" s="95"/>
    </row>
    <row r="830" spans="2:2" ht="14.25" customHeight="1">
      <c r="B830" s="95"/>
    </row>
    <row r="831" spans="2:2" ht="14.25" customHeight="1">
      <c r="B831" s="95"/>
    </row>
    <row r="832" spans="2:2" ht="14.25" customHeight="1">
      <c r="B832" s="95"/>
    </row>
    <row r="833" spans="2:2" ht="14.25" customHeight="1">
      <c r="B833" s="95"/>
    </row>
    <row r="834" spans="2:2" ht="14.25" customHeight="1">
      <c r="B834" s="95"/>
    </row>
    <row r="835" spans="2:2" ht="14.25" customHeight="1">
      <c r="B835" s="95"/>
    </row>
    <row r="836" spans="2:2" ht="14.25" customHeight="1">
      <c r="B836" s="95"/>
    </row>
    <row r="837" spans="2:2" ht="14.25" customHeight="1">
      <c r="B837" s="95"/>
    </row>
    <row r="838" spans="2:2" ht="14.25" customHeight="1">
      <c r="B838" s="95"/>
    </row>
    <row r="839" spans="2:2" ht="14.25" customHeight="1">
      <c r="B839" s="95"/>
    </row>
    <row r="840" spans="2:2" ht="14.25" customHeight="1">
      <c r="B840" s="95"/>
    </row>
    <row r="841" spans="2:2" ht="14.25" customHeight="1">
      <c r="B841" s="95"/>
    </row>
    <row r="842" spans="2:2" ht="14.25" customHeight="1">
      <c r="B842" s="95"/>
    </row>
    <row r="843" spans="2:2" ht="14.25" customHeight="1">
      <c r="B843" s="95"/>
    </row>
    <row r="844" spans="2:2" ht="14.25" customHeight="1">
      <c r="B844" s="95"/>
    </row>
    <row r="845" spans="2:2" ht="14.25" customHeight="1">
      <c r="B845" s="95"/>
    </row>
    <row r="846" spans="2:2" ht="14.25" customHeight="1">
      <c r="B846" s="95"/>
    </row>
    <row r="847" spans="2:2" ht="14.25" customHeight="1">
      <c r="B847" s="95"/>
    </row>
    <row r="848" spans="2:2" ht="14.25" customHeight="1">
      <c r="B848" s="95"/>
    </row>
    <row r="849" spans="2:2" ht="14.25" customHeight="1">
      <c r="B849" s="95"/>
    </row>
    <row r="850" spans="2:2" ht="14.25" customHeight="1">
      <c r="B850" s="95"/>
    </row>
    <row r="851" spans="2:2" ht="14.25" customHeight="1">
      <c r="B851" s="95"/>
    </row>
    <row r="852" spans="2:2" ht="14.25" customHeight="1">
      <c r="B852" s="95"/>
    </row>
    <row r="853" spans="2:2" ht="14.25" customHeight="1">
      <c r="B853" s="95"/>
    </row>
    <row r="854" spans="2:2" ht="14.25" customHeight="1">
      <c r="B854" s="95"/>
    </row>
    <row r="855" spans="2:2" ht="14.25" customHeight="1">
      <c r="B855" s="95"/>
    </row>
    <row r="856" spans="2:2" ht="14.25" customHeight="1">
      <c r="B856" s="95"/>
    </row>
    <row r="857" spans="2:2" ht="14.25" customHeight="1">
      <c r="B857" s="95"/>
    </row>
    <row r="858" spans="2:2" ht="14.25" customHeight="1">
      <c r="B858" s="95"/>
    </row>
    <row r="859" spans="2:2" ht="14.25" customHeight="1">
      <c r="B859" s="95"/>
    </row>
    <row r="860" spans="2:2" ht="14.25" customHeight="1">
      <c r="B860" s="95"/>
    </row>
    <row r="861" spans="2:2" ht="14.25" customHeight="1">
      <c r="B861" s="95"/>
    </row>
    <row r="862" spans="2:2" ht="14.25" customHeight="1">
      <c r="B862" s="95"/>
    </row>
    <row r="863" spans="2:2" ht="14.25" customHeight="1">
      <c r="B863" s="95"/>
    </row>
    <row r="864" spans="2:2" ht="14.25" customHeight="1">
      <c r="B864" s="95"/>
    </row>
    <row r="865" spans="2:2" ht="14.25" customHeight="1">
      <c r="B865" s="95"/>
    </row>
    <row r="866" spans="2:2" ht="14.25" customHeight="1">
      <c r="B866" s="95"/>
    </row>
    <row r="867" spans="2:2" ht="14.25" customHeight="1">
      <c r="B867" s="95"/>
    </row>
    <row r="868" spans="2:2" ht="14.25" customHeight="1">
      <c r="B868" s="95"/>
    </row>
    <row r="869" spans="2:2" ht="14.25" customHeight="1">
      <c r="B869" s="95"/>
    </row>
    <row r="870" spans="2:2" ht="14.25" customHeight="1">
      <c r="B870" s="95"/>
    </row>
    <row r="871" spans="2:2" ht="14.25" customHeight="1">
      <c r="B871" s="95"/>
    </row>
    <row r="872" spans="2:2" ht="14.25" customHeight="1">
      <c r="B872" s="95"/>
    </row>
    <row r="873" spans="2:2" ht="14.25" customHeight="1">
      <c r="B873" s="95"/>
    </row>
    <row r="874" spans="2:2" ht="14.25" customHeight="1">
      <c r="B874" s="95"/>
    </row>
    <row r="875" spans="2:2" ht="14.25" customHeight="1">
      <c r="B875" s="95"/>
    </row>
    <row r="876" spans="2:2" ht="14.25" customHeight="1">
      <c r="B876" s="95"/>
    </row>
    <row r="877" spans="2:2" ht="14.25" customHeight="1">
      <c r="B877" s="95"/>
    </row>
    <row r="878" spans="2:2" ht="14.25" customHeight="1">
      <c r="B878" s="95"/>
    </row>
    <row r="879" spans="2:2" ht="14.25" customHeight="1">
      <c r="B879" s="95"/>
    </row>
    <row r="880" spans="2:2" ht="14.25" customHeight="1">
      <c r="B880" s="95"/>
    </row>
    <row r="881" spans="2:2" ht="14.25" customHeight="1">
      <c r="B881" s="95"/>
    </row>
    <row r="882" spans="2:2" ht="14.25" customHeight="1">
      <c r="B882" s="95"/>
    </row>
    <row r="883" spans="2:2" ht="14.25" customHeight="1">
      <c r="B883" s="95"/>
    </row>
    <row r="884" spans="2:2" ht="14.25" customHeight="1">
      <c r="B884" s="95"/>
    </row>
    <row r="885" spans="2:2" ht="14.25" customHeight="1">
      <c r="B885" s="95"/>
    </row>
    <row r="886" spans="2:2" ht="14.25" customHeight="1">
      <c r="B886" s="95"/>
    </row>
    <row r="887" spans="2:2" ht="14.25" customHeight="1">
      <c r="B887" s="95"/>
    </row>
    <row r="888" spans="2:2" ht="14.25" customHeight="1">
      <c r="B888" s="95"/>
    </row>
    <row r="889" spans="2:2" ht="14.25" customHeight="1">
      <c r="B889" s="95"/>
    </row>
    <row r="890" spans="2:2" ht="14.25" customHeight="1">
      <c r="B890" s="95"/>
    </row>
    <row r="891" spans="2:2" ht="14.25" customHeight="1">
      <c r="B891" s="95"/>
    </row>
    <row r="892" spans="2:2" ht="14.25" customHeight="1">
      <c r="B892" s="95"/>
    </row>
    <row r="893" spans="2:2" ht="14.25" customHeight="1">
      <c r="B893" s="95"/>
    </row>
    <row r="894" spans="2:2" ht="14.25" customHeight="1">
      <c r="B894" s="95"/>
    </row>
    <row r="895" spans="2:2" ht="14.25" customHeight="1">
      <c r="B895" s="95"/>
    </row>
    <row r="896" spans="2:2" ht="14.25" customHeight="1">
      <c r="B896" s="95"/>
    </row>
    <row r="897" spans="2:2" ht="14.25" customHeight="1">
      <c r="B897" s="95"/>
    </row>
    <row r="898" spans="2:2" ht="14.25" customHeight="1">
      <c r="B898" s="95"/>
    </row>
    <row r="899" spans="2:2" ht="14.25" customHeight="1">
      <c r="B899" s="95"/>
    </row>
    <row r="900" spans="2:2" ht="14.25" customHeight="1">
      <c r="B900" s="95"/>
    </row>
    <row r="901" spans="2:2" ht="14.25" customHeight="1">
      <c r="B901" s="95"/>
    </row>
    <row r="902" spans="2:2" ht="14.25" customHeight="1">
      <c r="B902" s="95"/>
    </row>
    <row r="903" spans="2:2" ht="14.25" customHeight="1">
      <c r="B903" s="95"/>
    </row>
    <row r="904" spans="2:2" ht="14.25" customHeight="1">
      <c r="B904" s="95"/>
    </row>
    <row r="905" spans="2:2" ht="14.25" customHeight="1">
      <c r="B905" s="95"/>
    </row>
    <row r="906" spans="2:2" ht="14.25" customHeight="1">
      <c r="B906" s="95"/>
    </row>
    <row r="907" spans="2:2" ht="14.25" customHeight="1">
      <c r="B907" s="95"/>
    </row>
    <row r="908" spans="2:2" ht="14.25" customHeight="1">
      <c r="B908" s="95"/>
    </row>
    <row r="909" spans="2:2" ht="14.25" customHeight="1">
      <c r="B909" s="95"/>
    </row>
    <row r="910" spans="2:2" ht="14.25" customHeight="1">
      <c r="B910" s="95"/>
    </row>
    <row r="911" spans="2:2" ht="14.25" customHeight="1">
      <c r="B911" s="95"/>
    </row>
    <row r="912" spans="2:2" ht="14.25" customHeight="1">
      <c r="B912" s="95"/>
    </row>
    <row r="913" spans="2:2" ht="14.25" customHeight="1">
      <c r="B913" s="95"/>
    </row>
    <row r="914" spans="2:2" ht="14.25" customHeight="1">
      <c r="B914" s="95"/>
    </row>
    <row r="915" spans="2:2" ht="14.25" customHeight="1">
      <c r="B915" s="95"/>
    </row>
    <row r="916" spans="2:2" ht="14.25" customHeight="1">
      <c r="B916" s="95"/>
    </row>
    <row r="917" spans="2:2" ht="14.25" customHeight="1">
      <c r="B917" s="95"/>
    </row>
    <row r="918" spans="2:2" ht="14.25" customHeight="1">
      <c r="B918" s="95"/>
    </row>
    <row r="919" spans="2:2" ht="14.25" customHeight="1">
      <c r="B919" s="95"/>
    </row>
    <row r="920" spans="2:2" ht="14.25" customHeight="1">
      <c r="B920" s="95"/>
    </row>
    <row r="921" spans="2:2" ht="14.25" customHeight="1">
      <c r="B921" s="95"/>
    </row>
    <row r="922" spans="2:2" ht="14.25" customHeight="1">
      <c r="B922" s="95"/>
    </row>
    <row r="923" spans="2:2" ht="14.25" customHeight="1">
      <c r="B923" s="95"/>
    </row>
    <row r="924" spans="2:2" ht="14.25" customHeight="1">
      <c r="B924" s="95"/>
    </row>
    <row r="925" spans="2:2" ht="14.25" customHeight="1">
      <c r="B925" s="95"/>
    </row>
    <row r="926" spans="2:2" ht="14.25" customHeight="1">
      <c r="B926" s="95"/>
    </row>
    <row r="927" spans="2:2" ht="14.25" customHeight="1">
      <c r="B927" s="95"/>
    </row>
    <row r="928" spans="2:2" ht="14.25" customHeight="1">
      <c r="B928" s="95"/>
    </row>
    <row r="929" spans="2:2" ht="14.25" customHeight="1">
      <c r="B929" s="95"/>
    </row>
    <row r="930" spans="2:2" ht="14.25" customHeight="1">
      <c r="B930" s="95"/>
    </row>
    <row r="931" spans="2:2" ht="14.25" customHeight="1">
      <c r="B931" s="95"/>
    </row>
    <row r="932" spans="2:2" ht="14.25" customHeight="1">
      <c r="B932" s="95"/>
    </row>
    <row r="933" spans="2:2" ht="14.25" customHeight="1">
      <c r="B933" s="95"/>
    </row>
    <row r="934" spans="2:2" ht="14.25" customHeight="1">
      <c r="B934" s="95"/>
    </row>
    <row r="935" spans="2:2" ht="14.25" customHeight="1">
      <c r="B935" s="95"/>
    </row>
    <row r="936" spans="2:2" ht="14.25" customHeight="1">
      <c r="B936" s="95"/>
    </row>
    <row r="937" spans="2:2" ht="14.25" customHeight="1">
      <c r="B937" s="95"/>
    </row>
    <row r="938" spans="2:2" ht="14.25" customHeight="1">
      <c r="B938" s="95"/>
    </row>
    <row r="939" spans="2:2" ht="14.25" customHeight="1">
      <c r="B939" s="95"/>
    </row>
    <row r="940" spans="2:2" ht="14.25" customHeight="1">
      <c r="B940" s="95"/>
    </row>
    <row r="941" spans="2:2" ht="14.25" customHeight="1">
      <c r="B941" s="95"/>
    </row>
    <row r="942" spans="2:2" ht="14.25" customHeight="1">
      <c r="B942" s="95"/>
    </row>
    <row r="943" spans="2:2" ht="14.25" customHeight="1">
      <c r="B943" s="95"/>
    </row>
    <row r="944" spans="2:2" ht="14.25" customHeight="1">
      <c r="B944" s="95"/>
    </row>
    <row r="945" spans="2:2" ht="14.25" customHeight="1">
      <c r="B945" s="95"/>
    </row>
    <row r="946" spans="2:2" ht="14.25" customHeight="1">
      <c r="B946" s="95"/>
    </row>
    <row r="947" spans="2:2" ht="14.25" customHeight="1">
      <c r="B947" s="95"/>
    </row>
    <row r="948" spans="2:2" ht="14.25" customHeight="1">
      <c r="B948" s="95"/>
    </row>
    <row r="949" spans="2:2" ht="14.25" customHeight="1">
      <c r="B949" s="95"/>
    </row>
    <row r="950" spans="2:2" ht="14.25" customHeight="1">
      <c r="B950" s="95"/>
    </row>
    <row r="951" spans="2:2" ht="14.25" customHeight="1">
      <c r="B951" s="95"/>
    </row>
    <row r="952" spans="2:2" ht="14.25" customHeight="1">
      <c r="B952" s="95"/>
    </row>
    <row r="953" spans="2:2" ht="14.25" customHeight="1">
      <c r="B953" s="95"/>
    </row>
    <row r="954" spans="2:2" ht="14.25" customHeight="1">
      <c r="B954" s="95"/>
    </row>
    <row r="955" spans="2:2" ht="14.25" customHeight="1">
      <c r="B955" s="95"/>
    </row>
    <row r="956" spans="2:2" ht="14.25" customHeight="1">
      <c r="B956" s="95"/>
    </row>
    <row r="957" spans="2:2" ht="14.25" customHeight="1">
      <c r="B957" s="95"/>
    </row>
    <row r="958" spans="2:2" ht="14.25" customHeight="1">
      <c r="B958" s="95"/>
    </row>
    <row r="959" spans="2:2" ht="14.25" customHeight="1">
      <c r="B959" s="95"/>
    </row>
    <row r="960" spans="2:2" ht="14.25" customHeight="1">
      <c r="B960" s="95"/>
    </row>
    <row r="961" spans="2:2" ht="14.25" customHeight="1">
      <c r="B961" s="95"/>
    </row>
    <row r="962" spans="2:2" ht="14.25" customHeight="1">
      <c r="B962" s="95"/>
    </row>
    <row r="963" spans="2:2" ht="14.25" customHeight="1">
      <c r="B963" s="95"/>
    </row>
    <row r="964" spans="2:2" ht="14.25" customHeight="1">
      <c r="B964" s="95"/>
    </row>
    <row r="965" spans="2:2" ht="14.25" customHeight="1">
      <c r="B965" s="95"/>
    </row>
    <row r="966" spans="2:2" ht="14.25" customHeight="1">
      <c r="B966" s="95"/>
    </row>
    <row r="967" spans="2:2" ht="14.25" customHeight="1">
      <c r="B967" s="95"/>
    </row>
    <row r="968" spans="2:2" ht="14.25" customHeight="1">
      <c r="B968" s="95"/>
    </row>
    <row r="969" spans="2:2" ht="14.25" customHeight="1">
      <c r="B969" s="95"/>
    </row>
    <row r="970" spans="2:2" ht="14.25" customHeight="1">
      <c r="B970" s="95"/>
    </row>
    <row r="971" spans="2:2" ht="14.25" customHeight="1">
      <c r="B971" s="95"/>
    </row>
    <row r="972" spans="2:2" ht="14.25" customHeight="1">
      <c r="B972" s="95"/>
    </row>
    <row r="973" spans="2:2" ht="14.25" customHeight="1">
      <c r="B973" s="95"/>
    </row>
    <row r="974" spans="2:2" ht="14.25" customHeight="1">
      <c r="B974" s="95"/>
    </row>
    <row r="975" spans="2:2" ht="14.25" customHeight="1">
      <c r="B975" s="95"/>
    </row>
    <row r="976" spans="2:2" ht="14.25" customHeight="1">
      <c r="B976" s="95"/>
    </row>
    <row r="977" spans="2:2" ht="14.25" customHeight="1">
      <c r="B977" s="95"/>
    </row>
    <row r="978" spans="2:2" ht="14.25" customHeight="1">
      <c r="B978" s="95"/>
    </row>
    <row r="979" spans="2:2" ht="14.25" customHeight="1">
      <c r="B979" s="95"/>
    </row>
    <row r="980" spans="2:2" ht="14.25" customHeight="1">
      <c r="B980" s="95"/>
    </row>
    <row r="981" spans="2:2" ht="14.25" customHeight="1">
      <c r="B981" s="95"/>
    </row>
    <row r="982" spans="2:2" ht="14.25" customHeight="1">
      <c r="B982" s="95"/>
    </row>
    <row r="983" spans="2:2" ht="14.25" customHeight="1">
      <c r="B983" s="95"/>
    </row>
    <row r="984" spans="2:2" ht="14.25" customHeight="1">
      <c r="B984" s="95"/>
    </row>
    <row r="985" spans="2:2" ht="14.25" customHeight="1">
      <c r="B985" s="95"/>
    </row>
    <row r="986" spans="2:2" ht="14.25" customHeight="1">
      <c r="B986" s="95"/>
    </row>
    <row r="987" spans="2:2" ht="14.25" customHeight="1">
      <c r="B987" s="95"/>
    </row>
    <row r="988" spans="2:2" ht="14.25" customHeight="1">
      <c r="B988" s="95"/>
    </row>
    <row r="989" spans="2:2" ht="14.25" customHeight="1">
      <c r="B989" s="95"/>
    </row>
    <row r="990" spans="2:2" ht="14.25" customHeight="1">
      <c r="B990" s="95"/>
    </row>
    <row r="991" spans="2:2" ht="14.25" customHeight="1">
      <c r="B991" s="95"/>
    </row>
    <row r="992" spans="2:2" ht="14.25" customHeight="1">
      <c r="B992" s="95"/>
    </row>
    <row r="993" spans="2:2" ht="14.25" customHeight="1">
      <c r="B993" s="95"/>
    </row>
    <row r="994" spans="2:2" ht="14.25" customHeight="1">
      <c r="B994" s="95"/>
    </row>
    <row r="995" spans="2:2" ht="14.25" customHeight="1">
      <c r="B995" s="95"/>
    </row>
    <row r="996" spans="2:2" ht="14.25" customHeight="1">
      <c r="B996" s="95"/>
    </row>
    <row r="997" spans="2:2" ht="14.25" customHeight="1">
      <c r="B997" s="95"/>
    </row>
    <row r="998" spans="2:2" ht="14.25" customHeight="1">
      <c r="B998" s="95"/>
    </row>
    <row r="999" spans="2:2" ht="14.25" customHeight="1">
      <c r="B999" s="95"/>
    </row>
    <row r="1000" spans="2:2" ht="14.25" customHeight="1">
      <c r="B1000" s="95"/>
    </row>
  </sheetData>
  <mergeCells count="1">
    <mergeCell ref="A7:B7"/>
  </mergeCells>
  <pageMargins left="0.511811024" right="0.511811024" top="0.78740157499999996" bottom="0.78740157499999996" header="0" footer="0"/>
  <pageSetup paperSize="9" orientation="landscape"/>
  <headerFooter>
    <oddHeader>&amp;C000000INTERNAL#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'Produtividade Histórica'!$A$2:$A$28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B11" sqref="B11"/>
    </sheetView>
  </sheetViews>
  <sheetFormatPr defaultColWidth="14.42578125" defaultRowHeight="15" customHeight="1"/>
  <cols>
    <col min="1" max="1" width="30.7109375" customWidth="1"/>
    <col min="2" max="2" width="11.28515625" customWidth="1"/>
    <col min="3" max="26" width="8.7109375" customWidth="1"/>
  </cols>
  <sheetData>
    <row r="1" spans="1:2" ht="12.75" customHeight="1">
      <c r="A1" s="116" t="s">
        <v>90</v>
      </c>
      <c r="B1" s="116" t="s">
        <v>91</v>
      </c>
    </row>
    <row r="2" spans="1:2" ht="12.75" customHeight="1">
      <c r="A2" s="117" t="s">
        <v>92</v>
      </c>
      <c r="B2" s="118">
        <v>2</v>
      </c>
    </row>
    <row r="3" spans="1:2" ht="12.75" customHeight="1">
      <c r="A3" s="117" t="s">
        <v>93</v>
      </c>
      <c r="B3" s="118">
        <v>3</v>
      </c>
    </row>
    <row r="4" spans="1:2" ht="12.75" customHeight="1">
      <c r="A4" s="117" t="s">
        <v>94</v>
      </c>
      <c r="B4" s="118">
        <v>2</v>
      </c>
    </row>
    <row r="5" spans="1:2" ht="12.75" customHeight="1">
      <c r="A5" s="117" t="s">
        <v>37</v>
      </c>
      <c r="B5" s="118">
        <v>5</v>
      </c>
    </row>
    <row r="6" spans="1:2" ht="12.75" customHeight="1">
      <c r="A6" s="117" t="s">
        <v>95</v>
      </c>
      <c r="B6" s="118">
        <v>3</v>
      </c>
    </row>
    <row r="7" spans="1:2" ht="12.75" customHeight="1">
      <c r="A7" s="117" t="s">
        <v>96</v>
      </c>
      <c r="B7" s="118">
        <v>3</v>
      </c>
    </row>
    <row r="8" spans="1:2" ht="12.75" customHeight="1">
      <c r="A8" s="117" t="s">
        <v>97</v>
      </c>
      <c r="B8" s="118">
        <v>2</v>
      </c>
    </row>
    <row r="9" spans="1:2" ht="12.75" customHeight="1">
      <c r="A9" s="117" t="s">
        <v>98</v>
      </c>
      <c r="B9" s="118">
        <v>3</v>
      </c>
    </row>
    <row r="10" spans="1:2" ht="12.75" customHeight="1">
      <c r="A10" s="117" t="s">
        <v>99</v>
      </c>
      <c r="B10" s="118">
        <v>2</v>
      </c>
    </row>
    <row r="11" spans="1:2" ht="12.75" customHeight="1">
      <c r="A11" s="119" t="s">
        <v>76</v>
      </c>
      <c r="B11" s="120">
        <v>2</v>
      </c>
    </row>
    <row r="12" spans="1:2" ht="12.75" customHeight="1">
      <c r="A12" s="117" t="s">
        <v>100</v>
      </c>
      <c r="B12" s="118">
        <v>3</v>
      </c>
    </row>
    <row r="13" spans="1:2" ht="12.75" customHeight="1">
      <c r="A13" s="117" t="s">
        <v>101</v>
      </c>
      <c r="B13" s="118">
        <v>4</v>
      </c>
    </row>
    <row r="14" spans="1:2" ht="12.75" customHeight="1">
      <c r="A14" s="117" t="s">
        <v>102</v>
      </c>
      <c r="B14" s="118">
        <v>3</v>
      </c>
    </row>
    <row r="15" spans="1:2" ht="12.75" customHeight="1">
      <c r="A15" s="117" t="s">
        <v>103</v>
      </c>
      <c r="B15" s="118">
        <v>2</v>
      </c>
    </row>
    <row r="16" spans="1:2" ht="12.75" customHeight="1">
      <c r="A16" s="117" t="s">
        <v>104</v>
      </c>
      <c r="B16" s="118">
        <v>5</v>
      </c>
    </row>
    <row r="17" spans="1:2" ht="12.75" customHeight="1">
      <c r="A17" s="117" t="s">
        <v>105</v>
      </c>
      <c r="B17" s="118">
        <v>5</v>
      </c>
    </row>
    <row r="18" spans="1:2" ht="12.75" customHeight="1">
      <c r="A18" s="117" t="s">
        <v>106</v>
      </c>
      <c r="B18" s="118">
        <v>4</v>
      </c>
    </row>
    <row r="19" spans="1:2" ht="12.75" customHeight="1">
      <c r="A19" s="117" t="s">
        <v>107</v>
      </c>
      <c r="B19" s="118">
        <v>4</v>
      </c>
    </row>
    <row r="20" spans="1:2" ht="12.75" customHeight="1">
      <c r="A20" s="117" t="s">
        <v>108</v>
      </c>
      <c r="B20" s="118">
        <v>2</v>
      </c>
    </row>
    <row r="21" spans="1:2" ht="12.75" customHeight="1">
      <c r="A21" s="117" t="s">
        <v>109</v>
      </c>
      <c r="B21" s="118">
        <v>4</v>
      </c>
    </row>
    <row r="22" spans="1:2" ht="12.75" customHeight="1">
      <c r="A22" s="117" t="s">
        <v>110</v>
      </c>
      <c r="B22" s="118">
        <v>5</v>
      </c>
    </row>
    <row r="23" spans="1:2" ht="12.75" customHeight="1">
      <c r="A23" s="117" t="s">
        <v>111</v>
      </c>
      <c r="B23" s="118">
        <v>7</v>
      </c>
    </row>
    <row r="24" spans="1:2" ht="12.75" customHeight="1">
      <c r="A24" s="117" t="s">
        <v>112</v>
      </c>
      <c r="B24" s="118">
        <v>10</v>
      </c>
    </row>
    <row r="25" spans="1:2" ht="12.75" customHeight="1">
      <c r="A25" s="117" t="s">
        <v>113</v>
      </c>
      <c r="B25" s="118">
        <v>7</v>
      </c>
    </row>
    <row r="26" spans="1:2" ht="12.75" customHeight="1">
      <c r="A26" s="117" t="s">
        <v>114</v>
      </c>
      <c r="B26" s="118">
        <v>9</v>
      </c>
    </row>
    <row r="27" spans="1:2" ht="12.75" customHeight="1">
      <c r="A27" s="117" t="s">
        <v>115</v>
      </c>
      <c r="B27" s="118">
        <v>8</v>
      </c>
    </row>
    <row r="28" spans="1:2" ht="12.75" customHeight="1">
      <c r="A28" s="117" t="s">
        <v>116</v>
      </c>
      <c r="B28" s="118">
        <v>8</v>
      </c>
    </row>
    <row r="29" spans="1:2" ht="12.75" customHeight="1"/>
    <row r="30" spans="1:2" ht="12.75" customHeight="1"/>
    <row r="31" spans="1:2" ht="12.75" customHeight="1"/>
    <row r="32" spans="1: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11811024" right="0.511811024" top="0.78740157499999996" bottom="0.78740157499999996" header="0" footer="0"/>
  <pageSetup paperSize="9" orientation="portrait"/>
  <headerFooter>
    <oddHeader>&amp;C000000INTERNAL#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Contagem</vt:lpstr>
      <vt:lpstr>Funções</vt:lpstr>
      <vt:lpstr>Sumário</vt:lpstr>
      <vt:lpstr>Estimativas</vt:lpstr>
      <vt:lpstr>Produtividade Histórica</vt:lpstr>
      <vt:lpstr>CF</vt:lpstr>
      <vt:lpstr>Data</vt:lpstr>
      <vt:lpstr>Projeto</vt:lpstr>
      <vt:lpstr>Responsável</vt:lpstr>
      <vt:lpstr>Revisão</vt:lpstr>
      <vt:lpstr>Revisor</vt:lpstr>
      <vt:lpstr>UFPB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Simões e Carlos Vazqu</dc:creator>
  <cp:lastModifiedBy>Anthonny Max</cp:lastModifiedBy>
  <dcterms:created xsi:type="dcterms:W3CDTF">2001-07-23T10:50:56Z</dcterms:created>
  <dcterms:modified xsi:type="dcterms:W3CDTF">2020-12-01T04:52:37Z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heuber.lima@enel.com</vt:lpwstr>
  </property>
  <property fmtid="{D5CDD505-2E9C-101B-9397-08002B2CF9AE}" pid="5" name="MSIP_Label_00183ae1-726f-4969-b787-1995b26b5e2f_SetDate">
    <vt:lpwstr>2020-10-02T11:13:31.2556887Z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7da572bf-eea1-4be0-9ac0-3f78a49095e1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heuber.lima@enel.com</vt:lpwstr>
  </property>
  <property fmtid="{D5CDD505-2E9C-101B-9397-08002B2CF9AE}" pid="13" name="MSIP_Label_797ad33d-ed35-43c0-b526-22bc83c17deb_SetDate">
    <vt:lpwstr>2020-10-02T11:13:31.2556887Z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7da572bf-eea1-4be0-9ac0-3f78a49095e1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</Properties>
</file>